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Q\2019\TAMES_2019\2019_Publicesanai\"/>
    </mc:Choice>
  </mc:AlternateContent>
  <bookViews>
    <workbookView xWindow="0" yWindow="0" windowWidth="28800" windowHeight="12435" tabRatio="944"/>
  </bookViews>
  <sheets>
    <sheet name="04.1.1." sheetId="9" r:id="rId1"/>
    <sheet name="04.1.2." sheetId="10" r:id="rId2"/>
    <sheet name="04.1.3." sheetId="1" r:id="rId3"/>
    <sheet name="04.1.4." sheetId="2" r:id="rId4"/>
    <sheet name="04.1.5." sheetId="3" r:id="rId5"/>
    <sheet name="04.1.6." sheetId="4" r:id="rId6"/>
    <sheet name="04.1.7." sheetId="5" r:id="rId7"/>
    <sheet name="04.1.8." sheetId="6" r:id="rId8"/>
    <sheet name="04.1.9." sheetId="7" r:id="rId9"/>
    <sheet name="04.1.10." sheetId="8" r:id="rId10"/>
    <sheet name="04.1.11." sheetId="17" r:id="rId11"/>
    <sheet name="04.1.12." sheetId="18" r:id="rId12"/>
    <sheet name="04.1.13." sheetId="19" r:id="rId13"/>
    <sheet name="04.1.14." sheetId="20" r:id="rId14"/>
    <sheet name="04.1.15." sheetId="21" r:id="rId15"/>
    <sheet name="04.1.16." sheetId="22" r:id="rId16"/>
    <sheet name="04.2.1." sheetId="16" r:id="rId17"/>
    <sheet name="04.3.1." sheetId="11" r:id="rId18"/>
    <sheet name="04.3.2." sheetId="12" r:id="rId19"/>
    <sheet name="04.3.3." sheetId="13" r:id="rId20"/>
    <sheet name="04.3.4." sheetId="14" r:id="rId21"/>
    <sheet name="04.3.5." sheetId="15" r:id="rId22"/>
  </sheets>
  <definedNames>
    <definedName name="_xlnm._FilterDatabase" localSheetId="0" hidden="1">'04.1.1.'!$A$18:$M$301</definedName>
    <definedName name="_xlnm._FilterDatabase" localSheetId="9" hidden="1">'04.1.10.'!$A$18:$M$301</definedName>
    <definedName name="_xlnm._FilterDatabase" localSheetId="10" hidden="1">'04.1.11.'!$A$18:$L$301</definedName>
    <definedName name="_xlnm._FilterDatabase" localSheetId="11" hidden="1">'04.1.12.'!$A$18:$L$301</definedName>
    <definedName name="_xlnm._FilterDatabase" localSheetId="12" hidden="1">'04.1.13.'!$A$18:$L$301</definedName>
    <definedName name="_xlnm._FilterDatabase" localSheetId="13" hidden="1">'04.1.14.'!$A$18:$L$301</definedName>
    <definedName name="_xlnm._FilterDatabase" localSheetId="14" hidden="1">'04.1.15.'!$A$18:$L$301</definedName>
    <definedName name="_xlnm._FilterDatabase" localSheetId="15" hidden="1">'04.1.16.'!$A$18:$L$301</definedName>
    <definedName name="_xlnm._FilterDatabase" localSheetId="1" hidden="1">'04.1.2.'!$A$18:$M$301</definedName>
    <definedName name="_xlnm._FilterDatabase" localSheetId="2" hidden="1">'04.1.3.'!$A$18:$M$301</definedName>
    <definedName name="_xlnm._FilterDatabase" localSheetId="3" hidden="1">'04.1.4.'!$A$18:$M$301</definedName>
    <definedName name="_xlnm._FilterDatabase" localSheetId="4" hidden="1">'04.1.5.'!$A$18:$M$301</definedName>
    <definedName name="_xlnm._FilterDatabase" localSheetId="5" hidden="1">'04.1.6.'!$A$18:$M$301</definedName>
    <definedName name="_xlnm._FilterDatabase" localSheetId="6" hidden="1">'04.1.7.'!$A$18:$M$301</definedName>
    <definedName name="_xlnm._FilterDatabase" localSheetId="7" hidden="1">'04.1.8.'!$A$18:$M$301</definedName>
    <definedName name="_xlnm._FilterDatabase" localSheetId="8" hidden="1">'04.1.9.'!$A$18:$M$301</definedName>
    <definedName name="_xlnm._FilterDatabase" localSheetId="16" hidden="1">'04.2.1.'!$A$18:$L$301</definedName>
    <definedName name="_xlnm._FilterDatabase" localSheetId="17" hidden="1">'04.3.1.'!$A$18:$L$301</definedName>
    <definedName name="_xlnm._FilterDatabase" localSheetId="18" hidden="1">'04.3.2.'!$A$18:$L$301</definedName>
    <definedName name="_xlnm._FilterDatabase" localSheetId="19" hidden="1">'04.3.3.'!$A$18:$L$301</definedName>
    <definedName name="_xlnm._FilterDatabase" localSheetId="20" hidden="1">'04.3.4.'!$A$18:$L$301</definedName>
    <definedName name="_xlnm._FilterDatabase" localSheetId="21" hidden="1">'04.3.5.'!$A$18:$L$301</definedName>
    <definedName name="_xlnm.Print_Titles" localSheetId="0">'04.1.1.'!$18:$18</definedName>
    <definedName name="_xlnm.Print_Titles" localSheetId="9">'04.1.10.'!$18:$18</definedName>
    <definedName name="_xlnm.Print_Titles" localSheetId="10">'04.1.11.'!$18:$18</definedName>
    <definedName name="_xlnm.Print_Titles" localSheetId="11">'04.1.12.'!$18:$18</definedName>
    <definedName name="_xlnm.Print_Titles" localSheetId="12">'04.1.13.'!$18:$18</definedName>
    <definedName name="_xlnm.Print_Titles" localSheetId="13">'04.1.14.'!$18:$18</definedName>
    <definedName name="_xlnm.Print_Titles" localSheetId="14">'04.1.15.'!$18:$18</definedName>
    <definedName name="_xlnm.Print_Titles" localSheetId="15">'04.1.16.'!$18:$18</definedName>
    <definedName name="_xlnm.Print_Titles" localSheetId="1">'04.1.2.'!$18:$18</definedName>
    <definedName name="_xlnm.Print_Titles" localSheetId="2">'04.1.3.'!$18:$18</definedName>
    <definedName name="_xlnm.Print_Titles" localSheetId="3">'04.1.4.'!$18:$18</definedName>
    <definedName name="_xlnm.Print_Titles" localSheetId="4">'04.1.5.'!$18:$18</definedName>
    <definedName name="_xlnm.Print_Titles" localSheetId="5">'04.1.6.'!$18:$18</definedName>
    <definedName name="_xlnm.Print_Titles" localSheetId="6">'04.1.7.'!$18:$18</definedName>
    <definedName name="_xlnm.Print_Titles" localSheetId="7">'04.1.8.'!$18:$18</definedName>
    <definedName name="_xlnm.Print_Titles" localSheetId="8">'04.1.9.'!$18:$18</definedName>
    <definedName name="_xlnm.Print_Titles" localSheetId="16">'04.2.1.'!$18:$18</definedName>
    <definedName name="_xlnm.Print_Titles" localSheetId="17">'04.3.1.'!$18:$18</definedName>
    <definedName name="_xlnm.Print_Titles" localSheetId="18">'04.3.2.'!$18:$18</definedName>
    <definedName name="_xlnm.Print_Titles" localSheetId="19">'04.3.3.'!$18:$18</definedName>
    <definedName name="_xlnm.Print_Titles" localSheetId="20">'04.3.4.'!$18:$18</definedName>
    <definedName name="_xlnm.Print_Titles" localSheetId="21">'04.3.5.'!$18:$18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1" i="22" l="1"/>
  <c r="C301" i="22"/>
  <c r="H300" i="22"/>
  <c r="C300" i="22"/>
  <c r="H299" i="22"/>
  <c r="C299" i="22"/>
  <c r="H298" i="22"/>
  <c r="C298" i="22"/>
  <c r="H297" i="22"/>
  <c r="C297" i="22"/>
  <c r="H296" i="22"/>
  <c r="C296" i="22"/>
  <c r="H295" i="22"/>
  <c r="C295" i="22"/>
  <c r="H294" i="22"/>
  <c r="C294" i="22"/>
  <c r="L293" i="22"/>
  <c r="K293" i="22"/>
  <c r="J293" i="22"/>
  <c r="I293" i="22"/>
  <c r="H293" i="22"/>
  <c r="G293" i="22"/>
  <c r="F293" i="22"/>
  <c r="E293" i="22"/>
  <c r="D293" i="22"/>
  <c r="H288" i="22"/>
  <c r="C288" i="22"/>
  <c r="H287" i="22"/>
  <c r="C287" i="22"/>
  <c r="L286" i="22"/>
  <c r="K286" i="22"/>
  <c r="J286" i="22"/>
  <c r="I286" i="22"/>
  <c r="G286" i="22"/>
  <c r="F286" i="22"/>
  <c r="E286" i="22"/>
  <c r="C286" i="22" s="1"/>
  <c r="D286" i="22"/>
  <c r="H285" i="22"/>
  <c r="C285" i="22"/>
  <c r="L284" i="22"/>
  <c r="K284" i="22"/>
  <c r="J284" i="22"/>
  <c r="I284" i="22"/>
  <c r="G284" i="22"/>
  <c r="G283" i="22" s="1"/>
  <c r="F284" i="22"/>
  <c r="F283" i="22" s="1"/>
  <c r="E284" i="22"/>
  <c r="D284" i="22"/>
  <c r="C284" i="22" s="1"/>
  <c r="L283" i="22"/>
  <c r="J283" i="22"/>
  <c r="I283" i="22"/>
  <c r="E283" i="22"/>
  <c r="H282" i="22"/>
  <c r="C282" i="22"/>
  <c r="L281" i="22"/>
  <c r="K281" i="22"/>
  <c r="J281" i="22"/>
  <c r="I281" i="22"/>
  <c r="G281" i="22"/>
  <c r="F281" i="22"/>
  <c r="E281" i="22"/>
  <c r="C281" i="22" s="1"/>
  <c r="D281" i="22"/>
  <c r="H280" i="22"/>
  <c r="C280" i="22"/>
  <c r="H279" i="22"/>
  <c r="C279" i="22"/>
  <c r="H278" i="22"/>
  <c r="C278" i="22"/>
  <c r="H277" i="22"/>
  <c r="C277" i="22"/>
  <c r="L276" i="22"/>
  <c r="K276" i="22"/>
  <c r="J276" i="22"/>
  <c r="J270" i="22" s="1"/>
  <c r="J269" i="22" s="1"/>
  <c r="I276" i="22"/>
  <c r="G276" i="22"/>
  <c r="G270" i="22" s="1"/>
  <c r="F276" i="22"/>
  <c r="E276" i="22"/>
  <c r="C276" i="22" s="1"/>
  <c r="D276" i="22"/>
  <c r="H275" i="22"/>
  <c r="C275" i="22"/>
  <c r="H274" i="22"/>
  <c r="C274" i="22"/>
  <c r="H273" i="22"/>
  <c r="C273" i="22"/>
  <c r="L272" i="22"/>
  <c r="K272" i="22"/>
  <c r="K270" i="22" s="1"/>
  <c r="K269" i="22" s="1"/>
  <c r="J272" i="22"/>
  <c r="I272" i="22"/>
  <c r="I270" i="22" s="1"/>
  <c r="G272" i="22"/>
  <c r="F272" i="22"/>
  <c r="F270" i="22" s="1"/>
  <c r="F269" i="22" s="1"/>
  <c r="E272" i="22"/>
  <c r="D272" i="22"/>
  <c r="C272" i="22" s="1"/>
  <c r="H271" i="22"/>
  <c r="C271" i="22"/>
  <c r="L270" i="22"/>
  <c r="L269" i="22" s="1"/>
  <c r="E270" i="22"/>
  <c r="E269" i="22" s="1"/>
  <c r="H268" i="22"/>
  <c r="C268" i="22"/>
  <c r="H267" i="22"/>
  <c r="C267" i="22"/>
  <c r="H266" i="22"/>
  <c r="C266" i="22"/>
  <c r="H265" i="22"/>
  <c r="C265" i="22"/>
  <c r="L264" i="22"/>
  <c r="K264" i="22"/>
  <c r="J264" i="22"/>
  <c r="J259" i="22" s="1"/>
  <c r="I264" i="22"/>
  <c r="G264" i="22"/>
  <c r="F264" i="22"/>
  <c r="E264" i="22"/>
  <c r="D264" i="22"/>
  <c r="C264" i="22"/>
  <c r="H263" i="22"/>
  <c r="C263" i="22"/>
  <c r="H262" i="22"/>
  <c r="C262" i="22"/>
  <c r="H261" i="22"/>
  <c r="C261" i="22"/>
  <c r="L260" i="22"/>
  <c r="K260" i="22"/>
  <c r="K259" i="22" s="1"/>
  <c r="J260" i="22"/>
  <c r="I260" i="22"/>
  <c r="G260" i="22"/>
  <c r="F260" i="22"/>
  <c r="F259" i="22" s="1"/>
  <c r="E260" i="22"/>
  <c r="D260" i="22"/>
  <c r="D259" i="22" s="1"/>
  <c r="L259" i="22"/>
  <c r="I259" i="22"/>
  <c r="E259" i="22"/>
  <c r="H258" i="22"/>
  <c r="C258" i="22"/>
  <c r="H257" i="22"/>
  <c r="C257" i="22"/>
  <c r="H256" i="22"/>
  <c r="C256" i="22"/>
  <c r="H255" i="22"/>
  <c r="C255" i="22"/>
  <c r="H254" i="22"/>
  <c r="C254" i="22"/>
  <c r="H253" i="22"/>
  <c r="C253" i="22"/>
  <c r="L252" i="22"/>
  <c r="L251" i="22" s="1"/>
  <c r="K252" i="22"/>
  <c r="J252" i="22"/>
  <c r="I252" i="22"/>
  <c r="G252" i="22"/>
  <c r="G251" i="22" s="1"/>
  <c r="F252" i="22"/>
  <c r="E252" i="22"/>
  <c r="C252" i="22" s="1"/>
  <c r="D252" i="22"/>
  <c r="J251" i="22"/>
  <c r="J230" i="22" s="1"/>
  <c r="I251" i="22"/>
  <c r="F251" i="22"/>
  <c r="D251" i="22"/>
  <c r="H250" i="22"/>
  <c r="C250" i="22"/>
  <c r="H249" i="22"/>
  <c r="C249" i="22"/>
  <c r="H248" i="22"/>
  <c r="C248" i="22"/>
  <c r="H247" i="22"/>
  <c r="C247" i="22"/>
  <c r="L246" i="22"/>
  <c r="K246" i="22"/>
  <c r="J246" i="22"/>
  <c r="I246" i="22"/>
  <c r="G246" i="22"/>
  <c r="F246" i="22"/>
  <c r="E246" i="22"/>
  <c r="D246" i="22"/>
  <c r="C246" i="22" s="1"/>
  <c r="H245" i="22"/>
  <c r="C245" i="22"/>
  <c r="H244" i="22"/>
  <c r="C244" i="22"/>
  <c r="H243" i="22"/>
  <c r="C243" i="22"/>
  <c r="H242" i="22"/>
  <c r="C242" i="22"/>
  <c r="H241" i="22"/>
  <c r="C241" i="22"/>
  <c r="H240" i="22"/>
  <c r="C240" i="22"/>
  <c r="H239" i="22"/>
  <c r="C239" i="22"/>
  <c r="L238" i="22"/>
  <c r="K238" i="22"/>
  <c r="J238" i="22"/>
  <c r="I238" i="22"/>
  <c r="G238" i="22"/>
  <c r="G231" i="22" s="1"/>
  <c r="F238" i="22"/>
  <c r="E238" i="22"/>
  <c r="D238" i="22"/>
  <c r="H237" i="22"/>
  <c r="C237" i="22"/>
  <c r="H236" i="22"/>
  <c r="C236" i="22"/>
  <c r="L235" i="22"/>
  <c r="K235" i="22"/>
  <c r="J235" i="22"/>
  <c r="I235" i="22"/>
  <c r="G235" i="22"/>
  <c r="F235" i="22"/>
  <c r="E235" i="22"/>
  <c r="D235" i="22"/>
  <c r="C235" i="22" s="1"/>
  <c r="H234" i="22"/>
  <c r="C234" i="22"/>
  <c r="L233" i="22"/>
  <c r="L231" i="22" s="1"/>
  <c r="L230" i="22" s="1"/>
  <c r="K233" i="22"/>
  <c r="J233" i="22"/>
  <c r="I233" i="22"/>
  <c r="G233" i="22"/>
  <c r="F233" i="22"/>
  <c r="F231" i="22" s="1"/>
  <c r="E233" i="22"/>
  <c r="D233" i="22"/>
  <c r="H232" i="22"/>
  <c r="C232" i="22"/>
  <c r="J231" i="22"/>
  <c r="D231" i="22"/>
  <c r="D230" i="22" s="1"/>
  <c r="H229" i="22"/>
  <c r="C229" i="22"/>
  <c r="H228" i="22"/>
  <c r="C228" i="22"/>
  <c r="L227" i="22"/>
  <c r="K227" i="22"/>
  <c r="J227" i="22"/>
  <c r="I227" i="22"/>
  <c r="H227" i="22" s="1"/>
  <c r="G227" i="22"/>
  <c r="F227" i="22"/>
  <c r="E227" i="22"/>
  <c r="D227" i="22"/>
  <c r="H226" i="22"/>
  <c r="C226" i="22"/>
  <c r="J225" i="22"/>
  <c r="I225" i="22" s="1"/>
  <c r="C225" i="22"/>
  <c r="H224" i="22"/>
  <c r="C224" i="22"/>
  <c r="H223" i="22"/>
  <c r="C223" i="22"/>
  <c r="H222" i="22"/>
  <c r="C222" i="22"/>
  <c r="H221" i="22"/>
  <c r="C221" i="22"/>
  <c r="H220" i="22"/>
  <c r="C220" i="22"/>
  <c r="H219" i="22"/>
  <c r="C219" i="22"/>
  <c r="H218" i="22"/>
  <c r="C218" i="22"/>
  <c r="H217" i="22"/>
  <c r="C217" i="22"/>
  <c r="L216" i="22"/>
  <c r="K216" i="22"/>
  <c r="J216" i="22"/>
  <c r="I216" i="22"/>
  <c r="H216" i="22" s="1"/>
  <c r="G216" i="22"/>
  <c r="F216" i="22"/>
  <c r="E216" i="22"/>
  <c r="D216" i="22"/>
  <c r="H215" i="22"/>
  <c r="C215" i="22"/>
  <c r="H214" i="22"/>
  <c r="C214" i="22"/>
  <c r="H213" i="22"/>
  <c r="C213" i="22"/>
  <c r="H212" i="22"/>
  <c r="C212" i="22"/>
  <c r="H211" i="22"/>
  <c r="C211" i="22"/>
  <c r="H210" i="22"/>
  <c r="C210" i="22"/>
  <c r="H209" i="22"/>
  <c r="C209" i="22"/>
  <c r="H208" i="22"/>
  <c r="C208" i="22"/>
  <c r="H207" i="22"/>
  <c r="C207" i="22"/>
  <c r="H206" i="22"/>
  <c r="C206" i="22"/>
  <c r="L205" i="22"/>
  <c r="K205" i="22"/>
  <c r="K204" i="22" s="1"/>
  <c r="J205" i="22"/>
  <c r="I205" i="22"/>
  <c r="H205" i="22" s="1"/>
  <c r="G205" i="22"/>
  <c r="G204" i="22" s="1"/>
  <c r="F205" i="22"/>
  <c r="E205" i="22"/>
  <c r="D205" i="22"/>
  <c r="C205" i="22" s="1"/>
  <c r="L204" i="22"/>
  <c r="J204" i="22"/>
  <c r="F204" i="22"/>
  <c r="H203" i="22"/>
  <c r="C203" i="22"/>
  <c r="H202" i="22"/>
  <c r="C202" i="22"/>
  <c r="H201" i="22"/>
  <c r="C201" i="22"/>
  <c r="H200" i="22"/>
  <c r="C200" i="22"/>
  <c r="H199" i="22"/>
  <c r="C199" i="22"/>
  <c r="L198" i="22"/>
  <c r="L196" i="22" s="1"/>
  <c r="L195" i="22" s="1"/>
  <c r="L194" i="22" s="1"/>
  <c r="K198" i="22"/>
  <c r="J198" i="22"/>
  <c r="I198" i="22"/>
  <c r="G198" i="22"/>
  <c r="G196" i="22" s="1"/>
  <c r="G195" i="22" s="1"/>
  <c r="F198" i="22"/>
  <c r="E198" i="22"/>
  <c r="D198" i="22"/>
  <c r="D196" i="22" s="1"/>
  <c r="H197" i="22"/>
  <c r="C197" i="22"/>
  <c r="K196" i="22"/>
  <c r="J196" i="22"/>
  <c r="J195" i="22" s="1"/>
  <c r="F196" i="22"/>
  <c r="F195" i="22" s="1"/>
  <c r="E196" i="22"/>
  <c r="K195" i="22"/>
  <c r="H193" i="22"/>
  <c r="C193" i="22"/>
  <c r="L192" i="22"/>
  <c r="L191" i="22" s="1"/>
  <c r="K192" i="22"/>
  <c r="K191" i="22" s="1"/>
  <c r="J192" i="22"/>
  <c r="I192" i="22"/>
  <c r="G192" i="22"/>
  <c r="F192" i="22"/>
  <c r="E192" i="22"/>
  <c r="E191" i="22" s="1"/>
  <c r="D192" i="22"/>
  <c r="D191" i="22" s="1"/>
  <c r="C191" i="22" s="1"/>
  <c r="J191" i="22"/>
  <c r="G191" i="22"/>
  <c r="F191" i="22"/>
  <c r="H190" i="22"/>
  <c r="C190" i="22"/>
  <c r="H189" i="22"/>
  <c r="C189" i="22"/>
  <c r="L188" i="22"/>
  <c r="K188" i="22"/>
  <c r="K187" i="22" s="1"/>
  <c r="J188" i="22"/>
  <c r="I188" i="22"/>
  <c r="G188" i="22"/>
  <c r="G187" i="22" s="1"/>
  <c r="F188" i="22"/>
  <c r="F187" i="22" s="1"/>
  <c r="E188" i="22"/>
  <c r="D188" i="22"/>
  <c r="J187" i="22"/>
  <c r="H186" i="22"/>
  <c r="C186" i="22"/>
  <c r="H185" i="22"/>
  <c r="C185" i="22"/>
  <c r="L184" i="22"/>
  <c r="K184" i="22"/>
  <c r="J184" i="22"/>
  <c r="I184" i="22"/>
  <c r="G184" i="22"/>
  <c r="F184" i="22"/>
  <c r="E184" i="22"/>
  <c r="D184" i="22"/>
  <c r="H183" i="22"/>
  <c r="C183" i="22"/>
  <c r="H182" i="22"/>
  <c r="C182" i="22"/>
  <c r="H181" i="22"/>
  <c r="C181" i="22"/>
  <c r="H180" i="22"/>
  <c r="C180" i="22"/>
  <c r="L179" i="22"/>
  <c r="K179" i="22"/>
  <c r="J179" i="22"/>
  <c r="J174" i="22" s="1"/>
  <c r="J173" i="22" s="1"/>
  <c r="I179" i="22"/>
  <c r="G179" i="22"/>
  <c r="F179" i="22"/>
  <c r="E179" i="22"/>
  <c r="D179" i="22"/>
  <c r="C179" i="22"/>
  <c r="H178" i="22"/>
  <c r="C178" i="22"/>
  <c r="H177" i="22"/>
  <c r="C177" i="22"/>
  <c r="H176" i="22"/>
  <c r="C176" i="22"/>
  <c r="L175" i="22"/>
  <c r="K175" i="22"/>
  <c r="J175" i="22"/>
  <c r="I175" i="22"/>
  <c r="G175" i="22"/>
  <c r="F175" i="22"/>
  <c r="F174" i="22" s="1"/>
  <c r="F173" i="22" s="1"/>
  <c r="E175" i="22"/>
  <c r="D175" i="22"/>
  <c r="D174" i="22" s="1"/>
  <c r="D173" i="22" s="1"/>
  <c r="L174" i="22"/>
  <c r="L173" i="22" s="1"/>
  <c r="I174" i="22"/>
  <c r="E174" i="22"/>
  <c r="E173" i="22" s="1"/>
  <c r="H172" i="22"/>
  <c r="C172" i="22"/>
  <c r="H171" i="22"/>
  <c r="C171" i="22"/>
  <c r="H170" i="22"/>
  <c r="C170" i="22"/>
  <c r="H169" i="22"/>
  <c r="C169" i="22"/>
  <c r="H168" i="22"/>
  <c r="C168" i="22"/>
  <c r="H167" i="22"/>
  <c r="C167" i="22"/>
  <c r="L166" i="22"/>
  <c r="K166" i="22"/>
  <c r="J166" i="22"/>
  <c r="I166" i="22"/>
  <c r="G166" i="22"/>
  <c r="G165" i="22" s="1"/>
  <c r="C165" i="22" s="1"/>
  <c r="F166" i="22"/>
  <c r="E166" i="22"/>
  <c r="E165" i="22" s="1"/>
  <c r="D166" i="22"/>
  <c r="L165" i="22"/>
  <c r="K165" i="22"/>
  <c r="J165" i="22"/>
  <c r="F165" i="22"/>
  <c r="D165" i="22"/>
  <c r="H164" i="22"/>
  <c r="C164" i="22"/>
  <c r="H163" i="22"/>
  <c r="C163" i="22"/>
  <c r="H162" i="22"/>
  <c r="C162" i="22"/>
  <c r="H161" i="22"/>
  <c r="C161" i="22"/>
  <c r="L160" i="22"/>
  <c r="K160" i="22"/>
  <c r="J160" i="22"/>
  <c r="I160" i="22"/>
  <c r="G160" i="22"/>
  <c r="F160" i="22"/>
  <c r="E160" i="22"/>
  <c r="D160" i="22"/>
  <c r="H159" i="22"/>
  <c r="C159" i="22"/>
  <c r="H158" i="22"/>
  <c r="C158" i="22"/>
  <c r="H157" i="22"/>
  <c r="C157" i="22"/>
  <c r="H156" i="22"/>
  <c r="C156" i="22"/>
  <c r="H155" i="22"/>
  <c r="C155" i="22"/>
  <c r="H154" i="22"/>
  <c r="C154" i="22"/>
  <c r="H153" i="22"/>
  <c r="C153" i="22"/>
  <c r="H152" i="22"/>
  <c r="C152" i="22"/>
  <c r="L151" i="22"/>
  <c r="K151" i="22"/>
  <c r="J151" i="22"/>
  <c r="I151" i="22"/>
  <c r="G151" i="22"/>
  <c r="C151" i="22" s="1"/>
  <c r="F151" i="22"/>
  <c r="E151" i="22"/>
  <c r="D151" i="22"/>
  <c r="H150" i="22"/>
  <c r="C150" i="22"/>
  <c r="H149" i="22"/>
  <c r="C149" i="22"/>
  <c r="H148" i="22"/>
  <c r="C148" i="22"/>
  <c r="H147" i="22"/>
  <c r="C147" i="22"/>
  <c r="H146" i="22"/>
  <c r="C146" i="22"/>
  <c r="H145" i="22"/>
  <c r="C145" i="22"/>
  <c r="L144" i="22"/>
  <c r="K144" i="22"/>
  <c r="J144" i="22"/>
  <c r="I144" i="22"/>
  <c r="H144" i="22" s="1"/>
  <c r="G144" i="22"/>
  <c r="F144" i="22"/>
  <c r="E144" i="22"/>
  <c r="D144" i="22"/>
  <c r="C144" i="22" s="1"/>
  <c r="H143" i="22"/>
  <c r="C143" i="22"/>
  <c r="H142" i="22"/>
  <c r="C142" i="22"/>
  <c r="L141" i="22"/>
  <c r="K141" i="22"/>
  <c r="J141" i="22"/>
  <c r="I141" i="22"/>
  <c r="I130" i="22" s="1"/>
  <c r="G141" i="22"/>
  <c r="F141" i="22"/>
  <c r="E141" i="22"/>
  <c r="D141" i="22"/>
  <c r="C141" i="22" s="1"/>
  <c r="H140" i="22"/>
  <c r="C140" i="22"/>
  <c r="H139" i="22"/>
  <c r="C139" i="22"/>
  <c r="H138" i="22"/>
  <c r="C138" i="22"/>
  <c r="H137" i="22"/>
  <c r="C137" i="22"/>
  <c r="L136" i="22"/>
  <c r="K136" i="22"/>
  <c r="J136" i="22"/>
  <c r="I136" i="22"/>
  <c r="G136" i="22"/>
  <c r="F136" i="22"/>
  <c r="E136" i="22"/>
  <c r="E130" i="22" s="1"/>
  <c r="D136" i="22"/>
  <c r="H135" i="22"/>
  <c r="C135" i="22"/>
  <c r="H134" i="22"/>
  <c r="C134" i="22"/>
  <c r="H133" i="22"/>
  <c r="C133" i="22"/>
  <c r="H132" i="22"/>
  <c r="C132" i="22"/>
  <c r="L131" i="22"/>
  <c r="L130" i="22" s="1"/>
  <c r="K131" i="22"/>
  <c r="J131" i="22"/>
  <c r="I131" i="22"/>
  <c r="G131" i="22"/>
  <c r="F131" i="22"/>
  <c r="E131" i="22"/>
  <c r="C131" i="22" s="1"/>
  <c r="D131" i="22"/>
  <c r="J130" i="22"/>
  <c r="F130" i="22"/>
  <c r="H129" i="22"/>
  <c r="H128" i="22" s="1"/>
  <c r="C129" i="22"/>
  <c r="C128" i="22" s="1"/>
  <c r="L128" i="22"/>
  <c r="K128" i="22"/>
  <c r="J128" i="22"/>
  <c r="I128" i="22"/>
  <c r="G128" i="22"/>
  <c r="F128" i="22"/>
  <c r="E128" i="22"/>
  <c r="D128" i="22"/>
  <c r="H127" i="22"/>
  <c r="C127" i="22"/>
  <c r="H126" i="22"/>
  <c r="C126" i="22"/>
  <c r="H125" i="22"/>
  <c r="C125" i="22"/>
  <c r="H124" i="22"/>
  <c r="C124" i="22"/>
  <c r="H123" i="22"/>
  <c r="C123" i="22"/>
  <c r="L122" i="22"/>
  <c r="K122" i="22"/>
  <c r="J122" i="22"/>
  <c r="I122" i="22"/>
  <c r="G122" i="22"/>
  <c r="F122" i="22"/>
  <c r="E122" i="22"/>
  <c r="D122" i="22"/>
  <c r="H121" i="22"/>
  <c r="C121" i="22"/>
  <c r="H120" i="22"/>
  <c r="C120" i="22"/>
  <c r="H119" i="22"/>
  <c r="C119" i="22"/>
  <c r="H118" i="22"/>
  <c r="C118" i="22"/>
  <c r="H117" i="22"/>
  <c r="C117" i="22"/>
  <c r="L116" i="22"/>
  <c r="K116" i="22"/>
  <c r="J116" i="22"/>
  <c r="I116" i="22"/>
  <c r="G116" i="22"/>
  <c r="F116" i="22"/>
  <c r="E116" i="22"/>
  <c r="D116" i="22"/>
  <c r="H115" i="22"/>
  <c r="C115" i="22"/>
  <c r="H114" i="22"/>
  <c r="C114" i="22"/>
  <c r="H113" i="22"/>
  <c r="C113" i="22"/>
  <c r="L112" i="22"/>
  <c r="K112" i="22"/>
  <c r="J112" i="22"/>
  <c r="I112" i="22"/>
  <c r="G112" i="22"/>
  <c r="F112" i="22"/>
  <c r="E112" i="22"/>
  <c r="D112" i="22"/>
  <c r="H111" i="22"/>
  <c r="C111" i="22"/>
  <c r="H110" i="22"/>
  <c r="C110" i="22"/>
  <c r="H109" i="22"/>
  <c r="C109" i="22"/>
  <c r="H108" i="22"/>
  <c r="C108" i="22"/>
  <c r="H107" i="22"/>
  <c r="C107" i="22"/>
  <c r="H106" i="22"/>
  <c r="C106" i="22"/>
  <c r="H105" i="22"/>
  <c r="C105" i="22"/>
  <c r="H104" i="22"/>
  <c r="C104" i="22"/>
  <c r="L103" i="22"/>
  <c r="K103" i="22"/>
  <c r="J103" i="22"/>
  <c r="I103" i="22"/>
  <c r="G103" i="22"/>
  <c r="C103" i="22" s="1"/>
  <c r="F103" i="22"/>
  <c r="E103" i="22"/>
  <c r="D103" i="22"/>
  <c r="H102" i="22"/>
  <c r="C102" i="22"/>
  <c r="H101" i="22"/>
  <c r="C101" i="22"/>
  <c r="H100" i="22"/>
  <c r="C100" i="22"/>
  <c r="H99" i="22"/>
  <c r="C99" i="22"/>
  <c r="H98" i="22"/>
  <c r="C98" i="22"/>
  <c r="H97" i="22"/>
  <c r="C97" i="22"/>
  <c r="H96" i="22"/>
  <c r="C96" i="22"/>
  <c r="L95" i="22"/>
  <c r="K95" i="22"/>
  <c r="H95" i="22" s="1"/>
  <c r="J95" i="22"/>
  <c r="I95" i="22"/>
  <c r="G95" i="22"/>
  <c r="F95" i="22"/>
  <c r="E95" i="22"/>
  <c r="D95" i="22"/>
  <c r="C95" i="22" s="1"/>
  <c r="H94" i="22"/>
  <c r="C94" i="22"/>
  <c r="H93" i="22"/>
  <c r="C93" i="22"/>
  <c r="H92" i="22"/>
  <c r="C92" i="22"/>
  <c r="H91" i="22"/>
  <c r="C91" i="22"/>
  <c r="H90" i="22"/>
  <c r="C90" i="22"/>
  <c r="L89" i="22"/>
  <c r="L83" i="22" s="1"/>
  <c r="K89" i="22"/>
  <c r="J89" i="22"/>
  <c r="J83" i="22" s="1"/>
  <c r="I89" i="22"/>
  <c r="G89" i="22"/>
  <c r="F89" i="22"/>
  <c r="E89" i="22"/>
  <c r="C89" i="22" s="1"/>
  <c r="D89" i="22"/>
  <c r="H88" i="22"/>
  <c r="C88" i="22"/>
  <c r="H87" i="22"/>
  <c r="C87" i="22"/>
  <c r="H86" i="22"/>
  <c r="C86" i="22"/>
  <c r="H85" i="22"/>
  <c r="C85" i="22"/>
  <c r="L84" i="22"/>
  <c r="K84" i="22"/>
  <c r="J84" i="22"/>
  <c r="I84" i="22"/>
  <c r="G84" i="22"/>
  <c r="F84" i="22"/>
  <c r="F83" i="22" s="1"/>
  <c r="F75" i="22" s="1"/>
  <c r="E84" i="22"/>
  <c r="D84" i="22"/>
  <c r="D83" i="22" s="1"/>
  <c r="K83" i="22"/>
  <c r="H82" i="22"/>
  <c r="C82" i="22"/>
  <c r="H81" i="22"/>
  <c r="C81" i="22"/>
  <c r="L80" i="22"/>
  <c r="K80" i="22"/>
  <c r="J80" i="22"/>
  <c r="I80" i="22"/>
  <c r="G80" i="22"/>
  <c r="F80" i="22"/>
  <c r="E80" i="22"/>
  <c r="D80" i="22"/>
  <c r="H79" i="22"/>
  <c r="C79" i="22"/>
  <c r="H78" i="22"/>
  <c r="C78" i="22"/>
  <c r="L77" i="22"/>
  <c r="L76" i="22" s="1"/>
  <c r="K77" i="22"/>
  <c r="J77" i="22"/>
  <c r="I77" i="22"/>
  <c r="G77" i="22"/>
  <c r="G76" i="22" s="1"/>
  <c r="F77" i="22"/>
  <c r="E77" i="22"/>
  <c r="D77" i="22"/>
  <c r="D76" i="22" s="1"/>
  <c r="J76" i="22"/>
  <c r="I76" i="22"/>
  <c r="F76" i="22"/>
  <c r="H74" i="22"/>
  <c r="C74" i="22"/>
  <c r="H73" i="22"/>
  <c r="C73" i="22"/>
  <c r="H72" i="22"/>
  <c r="C72" i="22"/>
  <c r="H71" i="22"/>
  <c r="C71" i="22"/>
  <c r="H70" i="22"/>
  <c r="C70" i="22"/>
  <c r="L69" i="22"/>
  <c r="L67" i="22" s="1"/>
  <c r="K69" i="22"/>
  <c r="J69" i="22"/>
  <c r="I69" i="22"/>
  <c r="I67" i="22" s="1"/>
  <c r="G69" i="22"/>
  <c r="G67" i="22" s="1"/>
  <c r="G53" i="22" s="1"/>
  <c r="F69" i="22"/>
  <c r="E69" i="22"/>
  <c r="D69" i="22"/>
  <c r="D67" i="22" s="1"/>
  <c r="C69" i="22"/>
  <c r="H68" i="22"/>
  <c r="C68" i="22"/>
  <c r="J67" i="22"/>
  <c r="J53" i="22" s="1"/>
  <c r="F67" i="22"/>
  <c r="E67" i="22"/>
  <c r="H66" i="22"/>
  <c r="C66" i="22"/>
  <c r="H65" i="22"/>
  <c r="C65" i="22"/>
  <c r="H64" i="22"/>
  <c r="C64" i="22"/>
  <c r="H63" i="22"/>
  <c r="C63" i="22"/>
  <c r="H62" i="22"/>
  <c r="C62" i="22"/>
  <c r="H61" i="22"/>
  <c r="C61" i="22"/>
  <c r="H60" i="22"/>
  <c r="C60" i="22"/>
  <c r="H59" i="22"/>
  <c r="C59" i="22"/>
  <c r="L58" i="22"/>
  <c r="K58" i="22"/>
  <c r="J58" i="22"/>
  <c r="I58" i="22"/>
  <c r="G58" i="22"/>
  <c r="F58" i="22"/>
  <c r="E58" i="22"/>
  <c r="D58" i="22"/>
  <c r="H57" i="22"/>
  <c r="C57" i="22"/>
  <c r="H56" i="22"/>
  <c r="C56" i="22"/>
  <c r="L55" i="22"/>
  <c r="K55" i="22"/>
  <c r="J55" i="22"/>
  <c r="I55" i="22"/>
  <c r="G55" i="22"/>
  <c r="G54" i="22" s="1"/>
  <c r="F55" i="22"/>
  <c r="F54" i="22" s="1"/>
  <c r="F53" i="22" s="1"/>
  <c r="E55" i="22"/>
  <c r="D55" i="22"/>
  <c r="C55" i="22" s="1"/>
  <c r="L54" i="22"/>
  <c r="J54" i="22"/>
  <c r="I54" i="22"/>
  <c r="D54" i="22"/>
  <c r="H47" i="22"/>
  <c r="C47" i="22"/>
  <c r="H46" i="22"/>
  <c r="C46" i="22"/>
  <c r="L45" i="22"/>
  <c r="H45" i="22"/>
  <c r="G45" i="22"/>
  <c r="H44" i="22"/>
  <c r="C44" i="22"/>
  <c r="K43" i="22"/>
  <c r="J43" i="22"/>
  <c r="I43" i="22"/>
  <c r="F43" i="22"/>
  <c r="E43" i="22"/>
  <c r="D43" i="22"/>
  <c r="H42" i="22"/>
  <c r="C42" i="22"/>
  <c r="I41" i="22"/>
  <c r="H41" i="22" s="1"/>
  <c r="D41" i="22"/>
  <c r="H40" i="22"/>
  <c r="C40" i="22"/>
  <c r="H39" i="22"/>
  <c r="C39" i="22"/>
  <c r="H38" i="22"/>
  <c r="C38" i="22"/>
  <c r="H37" i="22"/>
  <c r="C37" i="22"/>
  <c r="K36" i="22"/>
  <c r="H36" i="22"/>
  <c r="F36" i="22"/>
  <c r="C36" i="22" s="1"/>
  <c r="H35" i="22"/>
  <c r="C35" i="22"/>
  <c r="H34" i="22"/>
  <c r="C34" i="22"/>
  <c r="K33" i="22"/>
  <c r="H33" i="22" s="1"/>
  <c r="F33" i="22"/>
  <c r="C33" i="22" s="1"/>
  <c r="H32" i="22"/>
  <c r="C32" i="22"/>
  <c r="K31" i="22"/>
  <c r="F31" i="22"/>
  <c r="C31" i="22" s="1"/>
  <c r="H30" i="22"/>
  <c r="C30" i="22"/>
  <c r="H29" i="22"/>
  <c r="C29" i="22"/>
  <c r="H28" i="22"/>
  <c r="C28" i="22"/>
  <c r="K27" i="22"/>
  <c r="H27" i="22" s="1"/>
  <c r="F27" i="22"/>
  <c r="C27" i="22" s="1"/>
  <c r="H25" i="22"/>
  <c r="C25" i="22"/>
  <c r="J24" i="22"/>
  <c r="D24" i="22"/>
  <c r="C24" i="22"/>
  <c r="H23" i="22"/>
  <c r="C23" i="22"/>
  <c r="H22" i="22"/>
  <c r="C22" i="22"/>
  <c r="L21" i="22"/>
  <c r="L292" i="22" s="1"/>
  <c r="L291" i="22" s="1"/>
  <c r="K21" i="22"/>
  <c r="K292" i="22" s="1"/>
  <c r="K291" i="22" s="1"/>
  <c r="J21" i="22"/>
  <c r="I21" i="22"/>
  <c r="G21" i="22"/>
  <c r="G292" i="22" s="1"/>
  <c r="G291" i="22" s="1"/>
  <c r="F21" i="22"/>
  <c r="F292" i="22" s="1"/>
  <c r="F291" i="22" s="1"/>
  <c r="E21" i="22"/>
  <c r="D21" i="22"/>
  <c r="D292" i="22" s="1"/>
  <c r="D291" i="22" s="1"/>
  <c r="L20" i="22"/>
  <c r="G20" i="22"/>
  <c r="H301" i="21"/>
  <c r="C301" i="21"/>
  <c r="H300" i="21"/>
  <c r="C300" i="21"/>
  <c r="H299" i="21"/>
  <c r="C299" i="21"/>
  <c r="H298" i="21"/>
  <c r="C298" i="21"/>
  <c r="H297" i="21"/>
  <c r="C297" i="21"/>
  <c r="H296" i="21"/>
  <c r="C296" i="21"/>
  <c r="H295" i="21"/>
  <c r="C295" i="21"/>
  <c r="H294" i="21"/>
  <c r="C294" i="21"/>
  <c r="C293" i="21" s="1"/>
  <c r="L293" i="21"/>
  <c r="K293" i="21"/>
  <c r="J293" i="21"/>
  <c r="I293" i="21"/>
  <c r="H293" i="21"/>
  <c r="G293" i="21"/>
  <c r="F293" i="21"/>
  <c r="E293" i="21"/>
  <c r="D293" i="21"/>
  <c r="H288" i="21"/>
  <c r="C288" i="21"/>
  <c r="H287" i="21"/>
  <c r="C287" i="21"/>
  <c r="L286" i="21"/>
  <c r="K286" i="21"/>
  <c r="J286" i="21"/>
  <c r="I286" i="21"/>
  <c r="G286" i="21"/>
  <c r="F286" i="21"/>
  <c r="E286" i="21"/>
  <c r="C286" i="21" s="1"/>
  <c r="D286" i="21"/>
  <c r="H285" i="21"/>
  <c r="C285" i="21"/>
  <c r="L284" i="21"/>
  <c r="K284" i="21"/>
  <c r="K283" i="21" s="1"/>
  <c r="J284" i="21"/>
  <c r="I284" i="21"/>
  <c r="G284" i="21"/>
  <c r="G283" i="21" s="1"/>
  <c r="F284" i="21"/>
  <c r="E284" i="21"/>
  <c r="D284" i="21"/>
  <c r="C284" i="21" s="1"/>
  <c r="L283" i="21"/>
  <c r="J283" i="21"/>
  <c r="I283" i="21"/>
  <c r="F283" i="21"/>
  <c r="E283" i="21"/>
  <c r="H282" i="21"/>
  <c r="C282" i="21"/>
  <c r="L281" i="21"/>
  <c r="K281" i="21"/>
  <c r="J281" i="21"/>
  <c r="I281" i="21"/>
  <c r="G281" i="21"/>
  <c r="F281" i="21"/>
  <c r="E281" i="21"/>
  <c r="D281" i="21"/>
  <c r="H280" i="21"/>
  <c r="C280" i="21"/>
  <c r="H279" i="21"/>
  <c r="C279" i="21"/>
  <c r="H278" i="21"/>
  <c r="C278" i="21"/>
  <c r="H277" i="21"/>
  <c r="C277" i="21"/>
  <c r="L276" i="21"/>
  <c r="K276" i="21"/>
  <c r="J276" i="21"/>
  <c r="J270" i="21" s="1"/>
  <c r="J269" i="21" s="1"/>
  <c r="I276" i="21"/>
  <c r="G276" i="21"/>
  <c r="F276" i="21"/>
  <c r="E276" i="21"/>
  <c r="E270" i="21" s="1"/>
  <c r="E269" i="21" s="1"/>
  <c r="D276" i="21"/>
  <c r="H275" i="21"/>
  <c r="C275" i="21"/>
  <c r="H274" i="21"/>
  <c r="C274" i="21"/>
  <c r="H273" i="21"/>
  <c r="C273" i="21"/>
  <c r="L272" i="21"/>
  <c r="K272" i="21"/>
  <c r="J272" i="21"/>
  <c r="I272" i="21"/>
  <c r="I270" i="21" s="1"/>
  <c r="G272" i="21"/>
  <c r="G270" i="21" s="1"/>
  <c r="F272" i="21"/>
  <c r="E272" i="21"/>
  <c r="D272" i="21"/>
  <c r="C272" i="21" s="1"/>
  <c r="H271" i="21"/>
  <c r="C271" i="21"/>
  <c r="L270" i="21"/>
  <c r="L269" i="21" s="1"/>
  <c r="K270" i="21"/>
  <c r="K269" i="21" s="1"/>
  <c r="F270" i="21"/>
  <c r="F269" i="21" s="1"/>
  <c r="H268" i="21"/>
  <c r="C268" i="21"/>
  <c r="H267" i="21"/>
  <c r="C267" i="21"/>
  <c r="H266" i="21"/>
  <c r="C266" i="21"/>
  <c r="H265" i="21"/>
  <c r="C265" i="21"/>
  <c r="L264" i="21"/>
  <c r="K264" i="21"/>
  <c r="J264" i="21"/>
  <c r="I264" i="21"/>
  <c r="G264" i="21"/>
  <c r="F264" i="21"/>
  <c r="E264" i="21"/>
  <c r="D264" i="21"/>
  <c r="C264" i="21"/>
  <c r="H263" i="21"/>
  <c r="C263" i="21"/>
  <c r="H262" i="21"/>
  <c r="C262" i="21"/>
  <c r="H261" i="21"/>
  <c r="C261" i="21"/>
  <c r="L260" i="21"/>
  <c r="K260" i="21"/>
  <c r="K259" i="21" s="1"/>
  <c r="J260" i="21"/>
  <c r="I260" i="21"/>
  <c r="G260" i="21"/>
  <c r="F260" i="21"/>
  <c r="C260" i="21" s="1"/>
  <c r="E260" i="21"/>
  <c r="D260" i="21"/>
  <c r="L259" i="21"/>
  <c r="J259" i="21"/>
  <c r="I259" i="21"/>
  <c r="E259" i="21"/>
  <c r="D259" i="21"/>
  <c r="H258" i="21"/>
  <c r="C258" i="21"/>
  <c r="H257" i="21"/>
  <c r="C257" i="21"/>
  <c r="H256" i="21"/>
  <c r="C256" i="21"/>
  <c r="H255" i="21"/>
  <c r="C255" i="21"/>
  <c r="H254" i="21"/>
  <c r="C254" i="21"/>
  <c r="H253" i="21"/>
  <c r="C253" i="21"/>
  <c r="L252" i="21"/>
  <c r="K252" i="21"/>
  <c r="K251" i="21" s="1"/>
  <c r="J252" i="21"/>
  <c r="I252" i="21"/>
  <c r="G252" i="21"/>
  <c r="G251" i="21" s="1"/>
  <c r="F252" i="21"/>
  <c r="E252" i="21"/>
  <c r="C252" i="21" s="1"/>
  <c r="D252" i="21"/>
  <c r="L251" i="21"/>
  <c r="J251" i="21"/>
  <c r="J230" i="21" s="1"/>
  <c r="I251" i="21"/>
  <c r="F251" i="21"/>
  <c r="D251" i="21"/>
  <c r="H250" i="21"/>
  <c r="C250" i="21"/>
  <c r="H249" i="21"/>
  <c r="C249" i="21"/>
  <c r="H248" i="21"/>
  <c r="C248" i="21"/>
  <c r="H247" i="21"/>
  <c r="C247" i="21"/>
  <c r="L246" i="21"/>
  <c r="K246" i="21"/>
  <c r="J246" i="21"/>
  <c r="I246" i="21"/>
  <c r="G246" i="21"/>
  <c r="F246" i="21"/>
  <c r="E246" i="21"/>
  <c r="D246" i="21"/>
  <c r="C246" i="21" s="1"/>
  <c r="H245" i="21"/>
  <c r="C245" i="21"/>
  <c r="H244" i="21"/>
  <c r="C244" i="21"/>
  <c r="H243" i="21"/>
  <c r="C243" i="21"/>
  <c r="H242" i="21"/>
  <c r="C242" i="21"/>
  <c r="H241" i="21"/>
  <c r="C241" i="21"/>
  <c r="H240" i="21"/>
  <c r="C240" i="21"/>
  <c r="H239" i="21"/>
  <c r="C239" i="21"/>
  <c r="L238" i="21"/>
  <c r="K238" i="21"/>
  <c r="J238" i="21"/>
  <c r="I238" i="21"/>
  <c r="G238" i="21"/>
  <c r="G231" i="21" s="1"/>
  <c r="F238" i="21"/>
  <c r="E238" i="21"/>
  <c r="D238" i="21"/>
  <c r="C238" i="21"/>
  <c r="H237" i="21"/>
  <c r="C237" i="21"/>
  <c r="H236" i="21"/>
  <c r="C236" i="21"/>
  <c r="L235" i="21"/>
  <c r="K235" i="21"/>
  <c r="J235" i="21"/>
  <c r="I235" i="21"/>
  <c r="H235" i="21" s="1"/>
  <c r="G235" i="21"/>
  <c r="F235" i="21"/>
  <c r="E235" i="21"/>
  <c r="E231" i="21" s="1"/>
  <c r="D235" i="21"/>
  <c r="H234" i="21"/>
  <c r="C234" i="21"/>
  <c r="L233" i="21"/>
  <c r="L231" i="21" s="1"/>
  <c r="L230" i="21" s="1"/>
  <c r="K233" i="21"/>
  <c r="J233" i="21"/>
  <c r="I233" i="21"/>
  <c r="G233" i="21"/>
  <c r="F233" i="21"/>
  <c r="F231" i="21" s="1"/>
  <c r="E233" i="21"/>
  <c r="D233" i="21"/>
  <c r="H232" i="21"/>
  <c r="C232" i="21"/>
  <c r="J231" i="21"/>
  <c r="D231" i="21"/>
  <c r="D230" i="21" s="1"/>
  <c r="H229" i="21"/>
  <c r="C229" i="21"/>
  <c r="H228" i="21"/>
  <c r="C228" i="21"/>
  <c r="L227" i="21"/>
  <c r="K227" i="21"/>
  <c r="J227" i="21"/>
  <c r="I227" i="21"/>
  <c r="G227" i="21"/>
  <c r="F227" i="21"/>
  <c r="E227" i="21"/>
  <c r="D227" i="21"/>
  <c r="H226" i="21"/>
  <c r="D226" i="21"/>
  <c r="C226" i="21" s="1"/>
  <c r="H225" i="21"/>
  <c r="C225" i="21"/>
  <c r="H224" i="21"/>
  <c r="C224" i="21"/>
  <c r="H223" i="21"/>
  <c r="C223" i="21"/>
  <c r="H222" i="21"/>
  <c r="C222" i="21"/>
  <c r="H221" i="21"/>
  <c r="C221" i="21"/>
  <c r="H220" i="21"/>
  <c r="C220" i="21"/>
  <c r="H219" i="21"/>
  <c r="C219" i="21"/>
  <c r="H218" i="21"/>
  <c r="C218" i="21"/>
  <c r="H217" i="21"/>
  <c r="C217" i="21"/>
  <c r="L216" i="21"/>
  <c r="K216" i="21"/>
  <c r="J216" i="21"/>
  <c r="I216" i="21"/>
  <c r="H216" i="21" s="1"/>
  <c r="G216" i="21"/>
  <c r="F216" i="21"/>
  <c r="E216" i="21"/>
  <c r="D216" i="21"/>
  <c r="H215" i="21"/>
  <c r="C215" i="21"/>
  <c r="H214" i="21"/>
  <c r="C214" i="21"/>
  <c r="H213" i="21"/>
  <c r="C213" i="21"/>
  <c r="H212" i="21"/>
  <c r="C212" i="21"/>
  <c r="H211" i="21"/>
  <c r="C211" i="21"/>
  <c r="H210" i="21"/>
  <c r="C210" i="21"/>
  <c r="H209" i="21"/>
  <c r="C209" i="21"/>
  <c r="H208" i="21"/>
  <c r="C208" i="21"/>
  <c r="H207" i="21"/>
  <c r="C207" i="21"/>
  <c r="H206" i="21"/>
  <c r="C206" i="21"/>
  <c r="L205" i="21"/>
  <c r="K205" i="21"/>
  <c r="J205" i="21"/>
  <c r="J204" i="21" s="1"/>
  <c r="I205" i="21"/>
  <c r="G205" i="21"/>
  <c r="F205" i="21"/>
  <c r="E205" i="21"/>
  <c r="D205" i="21"/>
  <c r="K204" i="21"/>
  <c r="G204" i="21"/>
  <c r="H203" i="21"/>
  <c r="C203" i="21"/>
  <c r="H202" i="21"/>
  <c r="C202" i="21"/>
  <c r="H201" i="21"/>
  <c r="C201" i="21"/>
  <c r="H200" i="21"/>
  <c r="C200" i="21"/>
  <c r="H199" i="21"/>
  <c r="C199" i="21"/>
  <c r="L198" i="21"/>
  <c r="L196" i="21" s="1"/>
  <c r="K198" i="21"/>
  <c r="K196" i="21" s="1"/>
  <c r="K195" i="21" s="1"/>
  <c r="J198" i="21"/>
  <c r="H198" i="21" s="1"/>
  <c r="I198" i="21"/>
  <c r="G198" i="21"/>
  <c r="F198" i="21"/>
  <c r="F196" i="21" s="1"/>
  <c r="E198" i="21"/>
  <c r="D198" i="21"/>
  <c r="H197" i="21"/>
  <c r="C197" i="21"/>
  <c r="I196" i="21"/>
  <c r="G196" i="21"/>
  <c r="G195" i="21" s="1"/>
  <c r="E196" i="21"/>
  <c r="H193" i="21"/>
  <c r="C193" i="21"/>
  <c r="L192" i="21"/>
  <c r="L191" i="21" s="1"/>
  <c r="K192" i="21"/>
  <c r="K191" i="21" s="1"/>
  <c r="J192" i="21"/>
  <c r="H192" i="21" s="1"/>
  <c r="I192" i="21"/>
  <c r="G192" i="21"/>
  <c r="G191" i="21" s="1"/>
  <c r="F192" i="21"/>
  <c r="F191" i="21" s="1"/>
  <c r="F187" i="21" s="1"/>
  <c r="E192" i="21"/>
  <c r="D192" i="21"/>
  <c r="D191" i="21" s="1"/>
  <c r="J191" i="21"/>
  <c r="I191" i="21"/>
  <c r="E191" i="21"/>
  <c r="H190" i="21"/>
  <c r="C190" i="21"/>
  <c r="H189" i="21"/>
  <c r="C189" i="21"/>
  <c r="L188" i="21"/>
  <c r="L187" i="21" s="1"/>
  <c r="K188" i="21"/>
  <c r="J188" i="21"/>
  <c r="I188" i="21"/>
  <c r="G188" i="21"/>
  <c r="F188" i="21"/>
  <c r="E188" i="21"/>
  <c r="D188" i="21"/>
  <c r="D187" i="21" s="1"/>
  <c r="J187" i="21"/>
  <c r="H186" i="21"/>
  <c r="C186" i="21"/>
  <c r="H185" i="21"/>
  <c r="C185" i="21"/>
  <c r="L184" i="21"/>
  <c r="K184" i="21"/>
  <c r="J184" i="21"/>
  <c r="H184" i="21" s="1"/>
  <c r="I184" i="21"/>
  <c r="G184" i="21"/>
  <c r="F184" i="21"/>
  <c r="E184" i="21"/>
  <c r="D184" i="21"/>
  <c r="H183" i="21"/>
  <c r="C183" i="21"/>
  <c r="H182" i="21"/>
  <c r="C182" i="21"/>
  <c r="H181" i="21"/>
  <c r="C181" i="21"/>
  <c r="H180" i="21"/>
  <c r="C180" i="21"/>
  <c r="L179" i="21"/>
  <c r="K179" i="21"/>
  <c r="J179" i="21"/>
  <c r="H179" i="21" s="1"/>
  <c r="I179" i="21"/>
  <c r="G179" i="21"/>
  <c r="F179" i="21"/>
  <c r="E179" i="21"/>
  <c r="D179" i="21"/>
  <c r="H178" i="21"/>
  <c r="C178" i="21"/>
  <c r="H177" i="21"/>
  <c r="C177" i="21"/>
  <c r="H176" i="21"/>
  <c r="C176" i="21"/>
  <c r="L175" i="21"/>
  <c r="K175" i="21"/>
  <c r="K174" i="21" s="1"/>
  <c r="K173" i="21" s="1"/>
  <c r="J175" i="21"/>
  <c r="I175" i="21"/>
  <c r="H175" i="21" s="1"/>
  <c r="G175" i="21"/>
  <c r="G174" i="21" s="1"/>
  <c r="G173" i="21" s="1"/>
  <c r="F175" i="21"/>
  <c r="E175" i="21"/>
  <c r="E174" i="21" s="1"/>
  <c r="E173" i="21" s="1"/>
  <c r="D175" i="21"/>
  <c r="F174" i="21"/>
  <c r="H172" i="21"/>
  <c r="C172" i="21"/>
  <c r="H171" i="21"/>
  <c r="C171" i="21"/>
  <c r="H170" i="21"/>
  <c r="C170" i="21"/>
  <c r="H169" i="21"/>
  <c r="C169" i="21"/>
  <c r="H168" i="21"/>
  <c r="C168" i="21"/>
  <c r="H167" i="21"/>
  <c r="C167" i="21"/>
  <c r="L166" i="21"/>
  <c r="K166" i="21"/>
  <c r="J166" i="21"/>
  <c r="I166" i="21"/>
  <c r="I165" i="21" s="1"/>
  <c r="G166" i="21"/>
  <c r="F166" i="21"/>
  <c r="F165" i="21" s="1"/>
  <c r="E166" i="21"/>
  <c r="E165" i="21" s="1"/>
  <c r="D166" i="21"/>
  <c r="L165" i="21"/>
  <c r="K165" i="21"/>
  <c r="G165" i="21"/>
  <c r="D165" i="21"/>
  <c r="H164" i="21"/>
  <c r="C164" i="21"/>
  <c r="H163" i="21"/>
  <c r="C163" i="21"/>
  <c r="H162" i="21"/>
  <c r="C162" i="21"/>
  <c r="H161" i="21"/>
  <c r="C161" i="21"/>
  <c r="L160" i="21"/>
  <c r="K160" i="21"/>
  <c r="J160" i="21"/>
  <c r="I160" i="21"/>
  <c r="G160" i="21"/>
  <c r="F160" i="21"/>
  <c r="E160" i="21"/>
  <c r="D160" i="21"/>
  <c r="H159" i="21"/>
  <c r="C159" i="21"/>
  <c r="H158" i="21"/>
  <c r="C158" i="21"/>
  <c r="H157" i="21"/>
  <c r="C157" i="21"/>
  <c r="H156" i="21"/>
  <c r="C156" i="21"/>
  <c r="H155" i="21"/>
  <c r="C155" i="21"/>
  <c r="H154" i="21"/>
  <c r="C154" i="21"/>
  <c r="H153" i="21"/>
  <c r="C153" i="21"/>
  <c r="H152" i="21"/>
  <c r="C152" i="21"/>
  <c r="L151" i="21"/>
  <c r="K151" i="21"/>
  <c r="J151" i="21"/>
  <c r="H151" i="21" s="1"/>
  <c r="I151" i="21"/>
  <c r="G151" i="21"/>
  <c r="F151" i="21"/>
  <c r="E151" i="21"/>
  <c r="D151" i="21"/>
  <c r="H150" i="21"/>
  <c r="C150" i="21"/>
  <c r="H149" i="21"/>
  <c r="C149" i="21"/>
  <c r="H148" i="21"/>
  <c r="C148" i="21"/>
  <c r="H147" i="21"/>
  <c r="C147" i="21"/>
  <c r="H146" i="21"/>
  <c r="C146" i="21"/>
  <c r="H145" i="21"/>
  <c r="C145" i="21"/>
  <c r="L144" i="21"/>
  <c r="K144" i="21"/>
  <c r="J144" i="21"/>
  <c r="I144" i="21"/>
  <c r="G144" i="21"/>
  <c r="F144" i="21"/>
  <c r="F130" i="21" s="1"/>
  <c r="E144" i="21"/>
  <c r="D144" i="21"/>
  <c r="H143" i="21"/>
  <c r="C143" i="21"/>
  <c r="H142" i="21"/>
  <c r="C142" i="21"/>
  <c r="L141" i="21"/>
  <c r="K141" i="21"/>
  <c r="J141" i="21"/>
  <c r="I141" i="21"/>
  <c r="H141" i="21" s="1"/>
  <c r="G141" i="21"/>
  <c r="F141" i="21"/>
  <c r="E141" i="21"/>
  <c r="D141" i="21"/>
  <c r="H140" i="21"/>
  <c r="C140" i="21"/>
  <c r="H139" i="21"/>
  <c r="C139" i="21"/>
  <c r="H138" i="21"/>
  <c r="C138" i="21"/>
  <c r="H137" i="21"/>
  <c r="C137" i="21"/>
  <c r="L136" i="21"/>
  <c r="K136" i="21"/>
  <c r="J136" i="21"/>
  <c r="I136" i="21"/>
  <c r="G136" i="21"/>
  <c r="F136" i="21"/>
  <c r="E136" i="21"/>
  <c r="E130" i="21" s="1"/>
  <c r="D136" i="21"/>
  <c r="H135" i="21"/>
  <c r="C135" i="21"/>
  <c r="H134" i="21"/>
  <c r="C134" i="21"/>
  <c r="H133" i="21"/>
  <c r="C133" i="21"/>
  <c r="H132" i="21"/>
  <c r="C132" i="21"/>
  <c r="L131" i="21"/>
  <c r="K131" i="21"/>
  <c r="J131" i="21"/>
  <c r="I131" i="21"/>
  <c r="I130" i="21" s="1"/>
  <c r="H131" i="21"/>
  <c r="G131" i="21"/>
  <c r="F131" i="21"/>
  <c r="E131" i="21"/>
  <c r="D131" i="21"/>
  <c r="H129" i="21"/>
  <c r="H128" i="21" s="1"/>
  <c r="C129" i="21"/>
  <c r="C128" i="21" s="1"/>
  <c r="L128" i="21"/>
  <c r="K128" i="21"/>
  <c r="J128" i="21"/>
  <c r="I128" i="21"/>
  <c r="G128" i="21"/>
  <c r="F128" i="21"/>
  <c r="E128" i="21"/>
  <c r="D128" i="21"/>
  <c r="H127" i="21"/>
  <c r="C127" i="21"/>
  <c r="H126" i="21"/>
  <c r="C126" i="21"/>
  <c r="H125" i="21"/>
  <c r="C125" i="21"/>
  <c r="H124" i="21"/>
  <c r="C124" i="21"/>
  <c r="H123" i="21"/>
  <c r="C123" i="21"/>
  <c r="L122" i="21"/>
  <c r="K122" i="21"/>
  <c r="J122" i="21"/>
  <c r="I122" i="21"/>
  <c r="G122" i="21"/>
  <c r="F122" i="21"/>
  <c r="E122" i="21"/>
  <c r="D122" i="21"/>
  <c r="H121" i="21"/>
  <c r="C121" i="21"/>
  <c r="H120" i="21"/>
  <c r="C120" i="21"/>
  <c r="H119" i="21"/>
  <c r="C119" i="21"/>
  <c r="H118" i="21"/>
  <c r="C118" i="21"/>
  <c r="H117" i="21"/>
  <c r="C117" i="21"/>
  <c r="L116" i="21"/>
  <c r="K116" i="21"/>
  <c r="J116" i="21"/>
  <c r="I116" i="21"/>
  <c r="G116" i="21"/>
  <c r="F116" i="21"/>
  <c r="E116" i="21"/>
  <c r="D116" i="21"/>
  <c r="H115" i="21"/>
  <c r="C115" i="21"/>
  <c r="H114" i="21"/>
  <c r="C114" i="21"/>
  <c r="H113" i="21"/>
  <c r="C113" i="21"/>
  <c r="L112" i="21"/>
  <c r="K112" i="21"/>
  <c r="J112" i="21"/>
  <c r="I112" i="21"/>
  <c r="G112" i="21"/>
  <c r="F112" i="21"/>
  <c r="E112" i="21"/>
  <c r="D112" i="21"/>
  <c r="H111" i="21"/>
  <c r="C111" i="21"/>
  <c r="H110" i="21"/>
  <c r="C110" i="21"/>
  <c r="H109" i="21"/>
  <c r="C109" i="21"/>
  <c r="H108" i="21"/>
  <c r="C108" i="21"/>
  <c r="H107" i="21"/>
  <c r="C107" i="21"/>
  <c r="H106" i="21"/>
  <c r="C106" i="21"/>
  <c r="H105" i="21"/>
  <c r="C105" i="21"/>
  <c r="H104" i="21"/>
  <c r="C104" i="21"/>
  <c r="L103" i="21"/>
  <c r="K103" i="21"/>
  <c r="J103" i="21"/>
  <c r="I103" i="21"/>
  <c r="H103" i="21"/>
  <c r="G103" i="21"/>
  <c r="F103" i="21"/>
  <c r="E103" i="21"/>
  <c r="D103" i="21"/>
  <c r="C103" i="21" s="1"/>
  <c r="H102" i="21"/>
  <c r="C102" i="21"/>
  <c r="H101" i="21"/>
  <c r="C101" i="21"/>
  <c r="H100" i="21"/>
  <c r="C100" i="21"/>
  <c r="H99" i="21"/>
  <c r="C99" i="21"/>
  <c r="H98" i="21"/>
  <c r="C98" i="21"/>
  <c r="H97" i="21"/>
  <c r="C97" i="21"/>
  <c r="H96" i="21"/>
  <c r="C96" i="21"/>
  <c r="L95" i="21"/>
  <c r="K95" i="21"/>
  <c r="J95" i="21"/>
  <c r="I95" i="21"/>
  <c r="H95" i="21" s="1"/>
  <c r="G95" i="21"/>
  <c r="F95" i="21"/>
  <c r="E95" i="21"/>
  <c r="D95" i="21"/>
  <c r="H94" i="21"/>
  <c r="C94" i="21"/>
  <c r="H93" i="21"/>
  <c r="C93" i="21"/>
  <c r="H92" i="21"/>
  <c r="C92" i="21"/>
  <c r="H91" i="21"/>
  <c r="C91" i="21"/>
  <c r="H90" i="21"/>
  <c r="C90" i="21"/>
  <c r="L89" i="21"/>
  <c r="K89" i="21"/>
  <c r="J89" i="21"/>
  <c r="H89" i="21" s="1"/>
  <c r="I89" i="21"/>
  <c r="G89" i="21"/>
  <c r="F89" i="21"/>
  <c r="E89" i="21"/>
  <c r="D89" i="21"/>
  <c r="H88" i="21"/>
  <c r="C88" i="21"/>
  <c r="H87" i="21"/>
  <c r="C87" i="21"/>
  <c r="H86" i="21"/>
  <c r="C86" i="21"/>
  <c r="H85" i="21"/>
  <c r="C85" i="21"/>
  <c r="L84" i="21"/>
  <c r="K84" i="21"/>
  <c r="K83" i="21" s="1"/>
  <c r="J84" i="21"/>
  <c r="I84" i="21"/>
  <c r="G84" i="21"/>
  <c r="F84" i="21"/>
  <c r="E84" i="21"/>
  <c r="D84" i="21"/>
  <c r="G83" i="21"/>
  <c r="H82" i="21"/>
  <c r="C82" i="21"/>
  <c r="H81" i="21"/>
  <c r="C81" i="21"/>
  <c r="L80" i="21"/>
  <c r="K80" i="21"/>
  <c r="J80" i="21"/>
  <c r="I80" i="21"/>
  <c r="G80" i="21"/>
  <c r="F80" i="21"/>
  <c r="F76" i="21" s="1"/>
  <c r="E80" i="21"/>
  <c r="D80" i="21"/>
  <c r="H79" i="21"/>
  <c r="C79" i="21"/>
  <c r="H78" i="21"/>
  <c r="C78" i="21"/>
  <c r="L77" i="21"/>
  <c r="L76" i="21" s="1"/>
  <c r="K77" i="21"/>
  <c r="K76" i="21" s="1"/>
  <c r="J77" i="21"/>
  <c r="I77" i="21"/>
  <c r="H77" i="21" s="1"/>
  <c r="G77" i="21"/>
  <c r="G76" i="21" s="1"/>
  <c r="F77" i="21"/>
  <c r="E77" i="21"/>
  <c r="E76" i="21" s="1"/>
  <c r="D77" i="21"/>
  <c r="H74" i="21"/>
  <c r="C74" i="21"/>
  <c r="H73" i="21"/>
  <c r="C73" i="21"/>
  <c r="H72" i="21"/>
  <c r="C72" i="21"/>
  <c r="H71" i="21"/>
  <c r="C71" i="21"/>
  <c r="H70" i="21"/>
  <c r="C70" i="21"/>
  <c r="L69" i="21"/>
  <c r="L67" i="21" s="1"/>
  <c r="K69" i="21"/>
  <c r="K67" i="21" s="1"/>
  <c r="J69" i="21"/>
  <c r="H69" i="21" s="1"/>
  <c r="I69" i="21"/>
  <c r="G69" i="21"/>
  <c r="F69" i="21"/>
  <c r="F67" i="21" s="1"/>
  <c r="E69" i="21"/>
  <c r="D69" i="21"/>
  <c r="H68" i="21"/>
  <c r="C68" i="21"/>
  <c r="I67" i="21"/>
  <c r="G67" i="21"/>
  <c r="E67" i="21"/>
  <c r="H66" i="21"/>
  <c r="C66" i="21"/>
  <c r="H65" i="21"/>
  <c r="C65" i="21"/>
  <c r="H64" i="21"/>
  <c r="C64" i="21"/>
  <c r="H63" i="21"/>
  <c r="C63" i="21"/>
  <c r="H62" i="21"/>
  <c r="C62" i="21"/>
  <c r="H61" i="21"/>
  <c r="C61" i="21"/>
  <c r="H60" i="21"/>
  <c r="C60" i="21"/>
  <c r="H59" i="21"/>
  <c r="C59" i="21"/>
  <c r="L58" i="21"/>
  <c r="K58" i="21"/>
  <c r="J58" i="21"/>
  <c r="I58" i="21"/>
  <c r="G58" i="21"/>
  <c r="F58" i="21"/>
  <c r="F54" i="21" s="1"/>
  <c r="E58" i="21"/>
  <c r="D58" i="21"/>
  <c r="H57" i="21"/>
  <c r="C57" i="21"/>
  <c r="H56" i="21"/>
  <c r="C56" i="21"/>
  <c r="L55" i="21"/>
  <c r="L54" i="21" s="1"/>
  <c r="K55" i="21"/>
  <c r="K54" i="21" s="1"/>
  <c r="J55" i="21"/>
  <c r="I55" i="21"/>
  <c r="I54" i="21" s="1"/>
  <c r="G55" i="21"/>
  <c r="G54" i="21" s="1"/>
  <c r="G53" i="21" s="1"/>
  <c r="F55" i="21"/>
  <c r="E55" i="21"/>
  <c r="E54" i="21" s="1"/>
  <c r="E53" i="21" s="1"/>
  <c r="D55" i="21"/>
  <c r="J54" i="21"/>
  <c r="H47" i="21"/>
  <c r="C47" i="21"/>
  <c r="H46" i="21"/>
  <c r="C46" i="21"/>
  <c r="L45" i="21"/>
  <c r="G45" i="21"/>
  <c r="H44" i="21"/>
  <c r="C44" i="21"/>
  <c r="K43" i="21"/>
  <c r="J43" i="21"/>
  <c r="I43" i="21"/>
  <c r="F43" i="21"/>
  <c r="E43" i="21"/>
  <c r="D43" i="21"/>
  <c r="H42" i="21"/>
  <c r="C42" i="21"/>
  <c r="I41" i="21"/>
  <c r="H41" i="21" s="1"/>
  <c r="D41" i="21"/>
  <c r="C41" i="21" s="1"/>
  <c r="H40" i="21"/>
  <c r="C40" i="21"/>
  <c r="H39" i="21"/>
  <c r="C39" i="21"/>
  <c r="H38" i="21"/>
  <c r="C38" i="21"/>
  <c r="H37" i="21"/>
  <c r="C37" i="21"/>
  <c r="K36" i="21"/>
  <c r="H36" i="21" s="1"/>
  <c r="F36" i="21"/>
  <c r="C36" i="21" s="1"/>
  <c r="H35" i="21"/>
  <c r="C35" i="21"/>
  <c r="H34" i="21"/>
  <c r="C34" i="21"/>
  <c r="K33" i="21"/>
  <c r="H33" i="21" s="1"/>
  <c r="F33" i="21"/>
  <c r="C33" i="21"/>
  <c r="H32" i="21"/>
  <c r="C32" i="21"/>
  <c r="K31" i="21"/>
  <c r="H31" i="21"/>
  <c r="F31" i="21"/>
  <c r="H30" i="21"/>
  <c r="C30" i="21"/>
  <c r="H29" i="21"/>
  <c r="C29" i="21"/>
  <c r="H28" i="21"/>
  <c r="C28" i="21"/>
  <c r="K27" i="21"/>
  <c r="H27" i="21" s="1"/>
  <c r="F27" i="21"/>
  <c r="C27" i="21"/>
  <c r="I25" i="21"/>
  <c r="H25" i="21" s="1"/>
  <c r="D25" i="21"/>
  <c r="C25" i="21" s="1"/>
  <c r="H24" i="21"/>
  <c r="D24" i="21"/>
  <c r="C24" i="21" s="1"/>
  <c r="H23" i="21"/>
  <c r="C23" i="21"/>
  <c r="H22" i="21"/>
  <c r="C22" i="21"/>
  <c r="L21" i="21"/>
  <c r="L292" i="21" s="1"/>
  <c r="L291" i="21" s="1"/>
  <c r="K21" i="21"/>
  <c r="J21" i="21"/>
  <c r="J292" i="21" s="1"/>
  <c r="J291" i="21" s="1"/>
  <c r="I21" i="21"/>
  <c r="I292" i="21" s="1"/>
  <c r="G21" i="21"/>
  <c r="G20" i="21" s="1"/>
  <c r="F21" i="21"/>
  <c r="F292" i="21" s="1"/>
  <c r="F291" i="21" s="1"/>
  <c r="E21" i="21"/>
  <c r="E292" i="21" s="1"/>
  <c r="E291" i="21" s="1"/>
  <c r="D21" i="21"/>
  <c r="D292" i="21" s="1"/>
  <c r="D291" i="21" s="1"/>
  <c r="I20" i="21"/>
  <c r="H301" i="20"/>
  <c r="C301" i="20"/>
  <c r="H300" i="20"/>
  <c r="C300" i="20"/>
  <c r="H299" i="20"/>
  <c r="C299" i="20"/>
  <c r="H298" i="20"/>
  <c r="C298" i="20"/>
  <c r="H297" i="20"/>
  <c r="C297" i="20"/>
  <c r="H296" i="20"/>
  <c r="C296" i="20"/>
  <c r="H295" i="20"/>
  <c r="C295" i="20"/>
  <c r="H294" i="20"/>
  <c r="H293" i="20" s="1"/>
  <c r="C294" i="20"/>
  <c r="L293" i="20"/>
  <c r="K293" i="20"/>
  <c r="J293" i="20"/>
  <c r="I293" i="20"/>
  <c r="G293" i="20"/>
  <c r="F293" i="20"/>
  <c r="E293" i="20"/>
  <c r="D293" i="20"/>
  <c r="C293" i="20"/>
  <c r="H288" i="20"/>
  <c r="C288" i="20"/>
  <c r="H287" i="20"/>
  <c r="C287" i="20"/>
  <c r="L286" i="20"/>
  <c r="K286" i="20"/>
  <c r="J286" i="20"/>
  <c r="I286" i="20"/>
  <c r="G286" i="20"/>
  <c r="F286" i="20"/>
  <c r="E286" i="20"/>
  <c r="D286" i="20"/>
  <c r="C286" i="20" s="1"/>
  <c r="H285" i="20"/>
  <c r="C285" i="20"/>
  <c r="L284" i="20"/>
  <c r="K284" i="20"/>
  <c r="J284" i="20"/>
  <c r="I284" i="20"/>
  <c r="G284" i="20"/>
  <c r="F284" i="20"/>
  <c r="F283" i="20" s="1"/>
  <c r="E284" i="20"/>
  <c r="E283" i="20" s="1"/>
  <c r="D284" i="20"/>
  <c r="L283" i="20"/>
  <c r="K283" i="20"/>
  <c r="J283" i="20"/>
  <c r="G283" i="20"/>
  <c r="H282" i="20"/>
  <c r="C282" i="20"/>
  <c r="L281" i="20"/>
  <c r="K281" i="20"/>
  <c r="J281" i="20"/>
  <c r="J269" i="20" s="1"/>
  <c r="I281" i="20"/>
  <c r="G281" i="20"/>
  <c r="F281" i="20"/>
  <c r="E281" i="20"/>
  <c r="C281" i="20" s="1"/>
  <c r="D281" i="20"/>
  <c r="H280" i="20"/>
  <c r="C280" i="20"/>
  <c r="H279" i="20"/>
  <c r="C279" i="20"/>
  <c r="H278" i="20"/>
  <c r="C278" i="20"/>
  <c r="H277" i="20"/>
  <c r="C277" i="20"/>
  <c r="L276" i="20"/>
  <c r="K276" i="20"/>
  <c r="J276" i="20"/>
  <c r="I276" i="20"/>
  <c r="G276" i="20"/>
  <c r="F276" i="20"/>
  <c r="E276" i="20"/>
  <c r="D276" i="20"/>
  <c r="H275" i="20"/>
  <c r="C275" i="20"/>
  <c r="H274" i="20"/>
  <c r="C274" i="20"/>
  <c r="H273" i="20"/>
  <c r="C273" i="20"/>
  <c r="L272" i="20"/>
  <c r="K272" i="20"/>
  <c r="J272" i="20"/>
  <c r="I272" i="20"/>
  <c r="H272" i="20" s="1"/>
  <c r="G272" i="20"/>
  <c r="F272" i="20"/>
  <c r="E272" i="20"/>
  <c r="E270" i="20" s="1"/>
  <c r="D272" i="20"/>
  <c r="D270" i="20" s="1"/>
  <c r="D269" i="20" s="1"/>
  <c r="H271" i="20"/>
  <c r="C271" i="20"/>
  <c r="L270" i="20"/>
  <c r="K270" i="20"/>
  <c r="J270" i="20"/>
  <c r="G270" i="20"/>
  <c r="F270" i="20"/>
  <c r="F269" i="20" s="1"/>
  <c r="L269" i="20"/>
  <c r="G269" i="20"/>
  <c r="H268" i="20"/>
  <c r="C268" i="20"/>
  <c r="H267" i="20"/>
  <c r="C267" i="20"/>
  <c r="H266" i="20"/>
  <c r="C266" i="20"/>
  <c r="H265" i="20"/>
  <c r="C265" i="20"/>
  <c r="L264" i="20"/>
  <c r="K264" i="20"/>
  <c r="K259" i="20" s="1"/>
  <c r="J264" i="20"/>
  <c r="I264" i="20"/>
  <c r="G264" i="20"/>
  <c r="F264" i="20"/>
  <c r="E264" i="20"/>
  <c r="D264" i="20"/>
  <c r="H263" i="20"/>
  <c r="C263" i="20"/>
  <c r="H262" i="20"/>
  <c r="C262" i="20"/>
  <c r="H261" i="20"/>
  <c r="C261" i="20"/>
  <c r="L260" i="20"/>
  <c r="L259" i="20" s="1"/>
  <c r="K260" i="20"/>
  <c r="J260" i="20"/>
  <c r="I260" i="20"/>
  <c r="G260" i="20"/>
  <c r="F260" i="20"/>
  <c r="E260" i="20"/>
  <c r="D260" i="20"/>
  <c r="D259" i="20" s="1"/>
  <c r="J259" i="20"/>
  <c r="G259" i="20"/>
  <c r="F259" i="20"/>
  <c r="H258" i="20"/>
  <c r="C258" i="20"/>
  <c r="H257" i="20"/>
  <c r="C257" i="20"/>
  <c r="H256" i="20"/>
  <c r="C256" i="20"/>
  <c r="H255" i="20"/>
  <c r="C255" i="20"/>
  <c r="H254" i="20"/>
  <c r="C254" i="20"/>
  <c r="H253" i="20"/>
  <c r="C253" i="20"/>
  <c r="L252" i="20"/>
  <c r="L251" i="20" s="1"/>
  <c r="K252" i="20"/>
  <c r="J252" i="20"/>
  <c r="I252" i="20"/>
  <c r="G252" i="20"/>
  <c r="F252" i="20"/>
  <c r="E252" i="20"/>
  <c r="E251" i="20" s="1"/>
  <c r="D252" i="20"/>
  <c r="D251" i="20" s="1"/>
  <c r="K251" i="20"/>
  <c r="J251" i="20"/>
  <c r="G251" i="20"/>
  <c r="F251" i="20"/>
  <c r="H250" i="20"/>
  <c r="C250" i="20"/>
  <c r="H249" i="20"/>
  <c r="C249" i="20"/>
  <c r="H248" i="20"/>
  <c r="C248" i="20"/>
  <c r="H247" i="20"/>
  <c r="C247" i="20"/>
  <c r="L246" i="20"/>
  <c r="K246" i="20"/>
  <c r="J246" i="20"/>
  <c r="I246" i="20"/>
  <c r="G246" i="20"/>
  <c r="F246" i="20"/>
  <c r="E246" i="20"/>
  <c r="D246" i="20"/>
  <c r="H245" i="20"/>
  <c r="C245" i="20"/>
  <c r="H244" i="20"/>
  <c r="C244" i="20"/>
  <c r="H243" i="20"/>
  <c r="C243" i="20"/>
  <c r="H242" i="20"/>
  <c r="C242" i="20"/>
  <c r="H241" i="20"/>
  <c r="C241" i="20"/>
  <c r="H240" i="20"/>
  <c r="C240" i="20"/>
  <c r="H239" i="20"/>
  <c r="C239" i="20"/>
  <c r="L238" i="20"/>
  <c r="K238" i="20"/>
  <c r="J238" i="20"/>
  <c r="I238" i="20"/>
  <c r="G238" i="20"/>
  <c r="F238" i="20"/>
  <c r="E238" i="20"/>
  <c r="D238" i="20"/>
  <c r="H237" i="20"/>
  <c r="C237" i="20"/>
  <c r="H236" i="20"/>
  <c r="C236" i="20"/>
  <c r="L235" i="20"/>
  <c r="L231" i="20" s="1"/>
  <c r="L230" i="20" s="1"/>
  <c r="K235" i="20"/>
  <c r="J235" i="20"/>
  <c r="I235" i="20"/>
  <c r="H235" i="20"/>
  <c r="G235" i="20"/>
  <c r="F235" i="20"/>
  <c r="E235" i="20"/>
  <c r="D235" i="20"/>
  <c r="H234" i="20"/>
  <c r="C234" i="20"/>
  <c r="L233" i="20"/>
  <c r="K233" i="20"/>
  <c r="J233" i="20"/>
  <c r="I233" i="20"/>
  <c r="H233" i="20" s="1"/>
  <c r="G233" i="20"/>
  <c r="F233" i="20"/>
  <c r="E233" i="20"/>
  <c r="D233" i="20"/>
  <c r="H232" i="20"/>
  <c r="C232" i="20"/>
  <c r="I231" i="20"/>
  <c r="E231" i="20"/>
  <c r="H229" i="20"/>
  <c r="C229" i="20"/>
  <c r="H228" i="20"/>
  <c r="C228" i="20"/>
  <c r="L227" i="20"/>
  <c r="K227" i="20"/>
  <c r="J227" i="20"/>
  <c r="I227" i="20"/>
  <c r="H227" i="20" s="1"/>
  <c r="G227" i="20"/>
  <c r="F227" i="20"/>
  <c r="E227" i="20"/>
  <c r="D227" i="20"/>
  <c r="H226" i="20"/>
  <c r="C226" i="20"/>
  <c r="H225" i="20"/>
  <c r="C225" i="20"/>
  <c r="H224" i="20"/>
  <c r="C224" i="20"/>
  <c r="H223" i="20"/>
  <c r="C223" i="20"/>
  <c r="H222" i="20"/>
  <c r="C222" i="20"/>
  <c r="H221" i="20"/>
  <c r="C221" i="20"/>
  <c r="H220" i="20"/>
  <c r="C220" i="20"/>
  <c r="H219" i="20"/>
  <c r="C219" i="20"/>
  <c r="H218" i="20"/>
  <c r="C218" i="20"/>
  <c r="H217" i="20"/>
  <c r="C217" i="20"/>
  <c r="L216" i="20"/>
  <c r="K216" i="20"/>
  <c r="J216" i="20"/>
  <c r="I216" i="20"/>
  <c r="G216" i="20"/>
  <c r="F216" i="20"/>
  <c r="E216" i="20"/>
  <c r="D216" i="20"/>
  <c r="H215" i="20"/>
  <c r="C215" i="20"/>
  <c r="H214" i="20"/>
  <c r="C214" i="20"/>
  <c r="H213" i="20"/>
  <c r="C213" i="20"/>
  <c r="H212" i="20"/>
  <c r="C212" i="20"/>
  <c r="H211" i="20"/>
  <c r="C211" i="20"/>
  <c r="H210" i="20"/>
  <c r="C210" i="20"/>
  <c r="H209" i="20"/>
  <c r="C209" i="20"/>
  <c r="H208" i="20"/>
  <c r="C208" i="20"/>
  <c r="H207" i="20"/>
  <c r="C207" i="20"/>
  <c r="H206" i="20"/>
  <c r="C206" i="20"/>
  <c r="L205" i="20"/>
  <c r="L204" i="20" s="1"/>
  <c r="K205" i="20"/>
  <c r="J205" i="20"/>
  <c r="J204" i="20" s="1"/>
  <c r="I205" i="20"/>
  <c r="G205" i="20"/>
  <c r="G204" i="20" s="1"/>
  <c r="F205" i="20"/>
  <c r="F204" i="20" s="1"/>
  <c r="E205" i="20"/>
  <c r="D205" i="20"/>
  <c r="K204" i="20"/>
  <c r="H203" i="20"/>
  <c r="C203" i="20"/>
  <c r="H202" i="20"/>
  <c r="C202" i="20"/>
  <c r="H201" i="20"/>
  <c r="C201" i="20"/>
  <c r="H200" i="20"/>
  <c r="C200" i="20"/>
  <c r="H199" i="20"/>
  <c r="C199" i="20"/>
  <c r="L198" i="20"/>
  <c r="K198" i="20"/>
  <c r="J198" i="20"/>
  <c r="I198" i="20"/>
  <c r="I196" i="20" s="1"/>
  <c r="G198" i="20"/>
  <c r="F198" i="20"/>
  <c r="E198" i="20"/>
  <c r="E196" i="20" s="1"/>
  <c r="D198" i="20"/>
  <c r="D196" i="20" s="1"/>
  <c r="H197" i="20"/>
  <c r="C197" i="20"/>
  <c r="L196" i="20"/>
  <c r="K196" i="20"/>
  <c r="K195" i="20" s="1"/>
  <c r="G196" i="20"/>
  <c r="F196" i="20"/>
  <c r="H193" i="20"/>
  <c r="C193" i="20"/>
  <c r="L192" i="20"/>
  <c r="K192" i="20"/>
  <c r="K191" i="20" s="1"/>
  <c r="J192" i="20"/>
  <c r="I192" i="20"/>
  <c r="I191" i="20" s="1"/>
  <c r="G192" i="20"/>
  <c r="G191" i="20" s="1"/>
  <c r="F192" i="20"/>
  <c r="E192" i="20"/>
  <c r="D192" i="20"/>
  <c r="L191" i="20"/>
  <c r="E191" i="20"/>
  <c r="D191" i="20"/>
  <c r="H190" i="20"/>
  <c r="C190" i="20"/>
  <c r="H189" i="20"/>
  <c r="C189" i="20"/>
  <c r="L188" i="20"/>
  <c r="K188" i="20"/>
  <c r="K187" i="20" s="1"/>
  <c r="J188" i="20"/>
  <c r="I188" i="20"/>
  <c r="G188" i="20"/>
  <c r="F188" i="20"/>
  <c r="E188" i="20"/>
  <c r="D188" i="20"/>
  <c r="E187" i="20"/>
  <c r="H186" i="20"/>
  <c r="C186" i="20"/>
  <c r="H185" i="20"/>
  <c r="C185" i="20"/>
  <c r="L184" i="20"/>
  <c r="K184" i="20"/>
  <c r="J184" i="20"/>
  <c r="I184" i="20"/>
  <c r="G184" i="20"/>
  <c r="F184" i="20"/>
  <c r="C184" i="20" s="1"/>
  <c r="E184" i="20"/>
  <c r="D184" i="20"/>
  <c r="H183" i="20"/>
  <c r="C183" i="20"/>
  <c r="H182" i="20"/>
  <c r="C182" i="20"/>
  <c r="H181" i="20"/>
  <c r="C181" i="20"/>
  <c r="H180" i="20"/>
  <c r="C180" i="20"/>
  <c r="L179" i="20"/>
  <c r="K179" i="20"/>
  <c r="K174" i="20" s="1"/>
  <c r="K173" i="20" s="1"/>
  <c r="J179" i="20"/>
  <c r="I179" i="20"/>
  <c r="H179" i="20" s="1"/>
  <c r="G179" i="20"/>
  <c r="F179" i="20"/>
  <c r="E179" i="20"/>
  <c r="D179" i="20"/>
  <c r="H178" i="20"/>
  <c r="C178" i="20"/>
  <c r="H177" i="20"/>
  <c r="C177" i="20"/>
  <c r="H176" i="20"/>
  <c r="C176" i="20"/>
  <c r="L175" i="20"/>
  <c r="K175" i="20"/>
  <c r="J175" i="20"/>
  <c r="H175" i="20" s="1"/>
  <c r="I175" i="20"/>
  <c r="G175" i="20"/>
  <c r="G174" i="20" s="1"/>
  <c r="G173" i="20" s="1"/>
  <c r="F175" i="20"/>
  <c r="F174" i="20" s="1"/>
  <c r="E175" i="20"/>
  <c r="D175" i="20"/>
  <c r="J174" i="20"/>
  <c r="H172" i="20"/>
  <c r="C172" i="20"/>
  <c r="H171" i="20"/>
  <c r="C171" i="20"/>
  <c r="H170" i="20"/>
  <c r="C170" i="20"/>
  <c r="H169" i="20"/>
  <c r="C169" i="20"/>
  <c r="H168" i="20"/>
  <c r="C168" i="20"/>
  <c r="H167" i="20"/>
  <c r="C167" i="20"/>
  <c r="L166" i="20"/>
  <c r="K166" i="20"/>
  <c r="K165" i="20" s="1"/>
  <c r="J166" i="20"/>
  <c r="I166" i="20"/>
  <c r="G166" i="20"/>
  <c r="G165" i="20" s="1"/>
  <c r="F166" i="20"/>
  <c r="E166" i="20"/>
  <c r="D166" i="20"/>
  <c r="L165" i="20"/>
  <c r="I165" i="20"/>
  <c r="E165" i="20"/>
  <c r="D165" i="20"/>
  <c r="H164" i="20"/>
  <c r="C164" i="20"/>
  <c r="H163" i="20"/>
  <c r="C163" i="20"/>
  <c r="H162" i="20"/>
  <c r="C162" i="20"/>
  <c r="H161" i="20"/>
  <c r="C161" i="20"/>
  <c r="L160" i="20"/>
  <c r="K160" i="20"/>
  <c r="J160" i="20"/>
  <c r="I160" i="20"/>
  <c r="G160" i="20"/>
  <c r="F160" i="20"/>
  <c r="C160" i="20" s="1"/>
  <c r="E160" i="20"/>
  <c r="D160" i="20"/>
  <c r="H159" i="20"/>
  <c r="C159" i="20"/>
  <c r="H158" i="20"/>
  <c r="C158" i="20"/>
  <c r="H157" i="20"/>
  <c r="C157" i="20"/>
  <c r="H156" i="20"/>
  <c r="C156" i="20"/>
  <c r="H155" i="20"/>
  <c r="C155" i="20"/>
  <c r="H154" i="20"/>
  <c r="C154" i="20"/>
  <c r="H153" i="20"/>
  <c r="C153" i="20"/>
  <c r="H152" i="20"/>
  <c r="C152" i="20"/>
  <c r="L151" i="20"/>
  <c r="K151" i="20"/>
  <c r="K130" i="20" s="1"/>
  <c r="J151" i="20"/>
  <c r="I151" i="20"/>
  <c r="G151" i="20"/>
  <c r="F151" i="20"/>
  <c r="E151" i="20"/>
  <c r="D151" i="20"/>
  <c r="H150" i="20"/>
  <c r="C150" i="20"/>
  <c r="H149" i="20"/>
  <c r="C149" i="20"/>
  <c r="H148" i="20"/>
  <c r="C148" i="20"/>
  <c r="H147" i="20"/>
  <c r="C147" i="20"/>
  <c r="H146" i="20"/>
  <c r="C146" i="20"/>
  <c r="H145" i="20"/>
  <c r="C145" i="20"/>
  <c r="L144" i="20"/>
  <c r="K144" i="20"/>
  <c r="J144" i="20"/>
  <c r="I144" i="20"/>
  <c r="G144" i="20"/>
  <c r="F144" i="20"/>
  <c r="E144" i="20"/>
  <c r="D144" i="20"/>
  <c r="H143" i="20"/>
  <c r="C143" i="20"/>
  <c r="H142" i="20"/>
  <c r="C142" i="20"/>
  <c r="L141" i="20"/>
  <c r="K141" i="20"/>
  <c r="J141" i="20"/>
  <c r="I141" i="20"/>
  <c r="H141" i="20"/>
  <c r="G141" i="20"/>
  <c r="F141" i="20"/>
  <c r="E141" i="20"/>
  <c r="D141" i="20"/>
  <c r="C141" i="20" s="1"/>
  <c r="H140" i="20"/>
  <c r="C140" i="20"/>
  <c r="H139" i="20"/>
  <c r="C139" i="20"/>
  <c r="H138" i="20"/>
  <c r="C138" i="20"/>
  <c r="H137" i="20"/>
  <c r="C137" i="20"/>
  <c r="L136" i="20"/>
  <c r="K136" i="20"/>
  <c r="J136" i="20"/>
  <c r="I136" i="20"/>
  <c r="G136" i="20"/>
  <c r="F136" i="20"/>
  <c r="E136" i="20"/>
  <c r="D136" i="20"/>
  <c r="H135" i="20"/>
  <c r="C135" i="20"/>
  <c r="H134" i="20"/>
  <c r="C134" i="20"/>
  <c r="H133" i="20"/>
  <c r="C133" i="20"/>
  <c r="H132" i="20"/>
  <c r="C132" i="20"/>
  <c r="L131" i="20"/>
  <c r="K131" i="20"/>
  <c r="J131" i="20"/>
  <c r="I131" i="20"/>
  <c r="I130" i="20" s="1"/>
  <c r="G131" i="20"/>
  <c r="F131" i="20"/>
  <c r="F130" i="20" s="1"/>
  <c r="E131" i="20"/>
  <c r="E130" i="20" s="1"/>
  <c r="D131" i="20"/>
  <c r="J130" i="20"/>
  <c r="G130" i="20"/>
  <c r="H129" i="20"/>
  <c r="H128" i="20" s="1"/>
  <c r="C129" i="20"/>
  <c r="L128" i="20"/>
  <c r="K128" i="20"/>
  <c r="J128" i="20"/>
  <c r="I128" i="20"/>
  <c r="G128" i="20"/>
  <c r="F128" i="20"/>
  <c r="E128" i="20"/>
  <c r="D128" i="20"/>
  <c r="C128" i="20"/>
  <c r="H127" i="20"/>
  <c r="C127" i="20"/>
  <c r="H126" i="20"/>
  <c r="C126" i="20"/>
  <c r="H125" i="20"/>
  <c r="C125" i="20"/>
  <c r="H124" i="20"/>
  <c r="C124" i="20"/>
  <c r="H123" i="20"/>
  <c r="C123" i="20"/>
  <c r="L122" i="20"/>
  <c r="K122" i="20"/>
  <c r="J122" i="20"/>
  <c r="I122" i="20"/>
  <c r="G122" i="20"/>
  <c r="F122" i="20"/>
  <c r="C122" i="20" s="1"/>
  <c r="E122" i="20"/>
  <c r="D122" i="20"/>
  <c r="H121" i="20"/>
  <c r="C121" i="20"/>
  <c r="H120" i="20"/>
  <c r="C120" i="20"/>
  <c r="H119" i="20"/>
  <c r="C119" i="20"/>
  <c r="H118" i="20"/>
  <c r="C118" i="20"/>
  <c r="H117" i="20"/>
  <c r="C117" i="20"/>
  <c r="L116" i="20"/>
  <c r="K116" i="20"/>
  <c r="J116" i="20"/>
  <c r="I116" i="20"/>
  <c r="G116" i="20"/>
  <c r="F116" i="20"/>
  <c r="E116" i="20"/>
  <c r="D116" i="20"/>
  <c r="H115" i="20"/>
  <c r="C115" i="20"/>
  <c r="H114" i="20"/>
  <c r="C114" i="20"/>
  <c r="H113" i="20"/>
  <c r="C113" i="20"/>
  <c r="L112" i="20"/>
  <c r="K112" i="20"/>
  <c r="J112" i="20"/>
  <c r="I112" i="20"/>
  <c r="G112" i="20"/>
  <c r="F112" i="20"/>
  <c r="C112" i="20" s="1"/>
  <c r="E112" i="20"/>
  <c r="D112" i="20"/>
  <c r="H111" i="20"/>
  <c r="C111" i="20"/>
  <c r="H110" i="20"/>
  <c r="C110" i="20"/>
  <c r="H109" i="20"/>
  <c r="C109" i="20"/>
  <c r="H108" i="20"/>
  <c r="C108" i="20"/>
  <c r="H107" i="20"/>
  <c r="C107" i="20"/>
  <c r="H106" i="20"/>
  <c r="C106" i="20"/>
  <c r="H105" i="20"/>
  <c r="C105" i="20"/>
  <c r="H104" i="20"/>
  <c r="C104" i="20"/>
  <c r="L103" i="20"/>
  <c r="K103" i="20"/>
  <c r="J103" i="20"/>
  <c r="I103" i="20"/>
  <c r="H103" i="20" s="1"/>
  <c r="G103" i="20"/>
  <c r="F103" i="20"/>
  <c r="E103" i="20"/>
  <c r="D103" i="20"/>
  <c r="H102" i="20"/>
  <c r="C102" i="20"/>
  <c r="H101" i="20"/>
  <c r="C101" i="20"/>
  <c r="H100" i="20"/>
  <c r="C100" i="20"/>
  <c r="H99" i="20"/>
  <c r="C99" i="20"/>
  <c r="H98" i="20"/>
  <c r="C98" i="20"/>
  <c r="H97" i="20"/>
  <c r="C97" i="20"/>
  <c r="H96" i="20"/>
  <c r="C96" i="20"/>
  <c r="L95" i="20"/>
  <c r="K95" i="20"/>
  <c r="J95" i="20"/>
  <c r="H95" i="20" s="1"/>
  <c r="I95" i="20"/>
  <c r="G95" i="20"/>
  <c r="F95" i="20"/>
  <c r="E95" i="20"/>
  <c r="D95" i="20"/>
  <c r="H94" i="20"/>
  <c r="C94" i="20"/>
  <c r="H93" i="20"/>
  <c r="C93" i="20"/>
  <c r="H92" i="20"/>
  <c r="C92" i="20"/>
  <c r="H91" i="20"/>
  <c r="C91" i="20"/>
  <c r="H90" i="20"/>
  <c r="C90" i="20"/>
  <c r="L89" i="20"/>
  <c r="K89" i="20"/>
  <c r="J89" i="20"/>
  <c r="I89" i="20"/>
  <c r="H89" i="20" s="1"/>
  <c r="G89" i="20"/>
  <c r="F89" i="20"/>
  <c r="E89" i="20"/>
  <c r="D89" i="20"/>
  <c r="H88" i="20"/>
  <c r="C88" i="20"/>
  <c r="H87" i="20"/>
  <c r="C87" i="20"/>
  <c r="H86" i="20"/>
  <c r="C86" i="20"/>
  <c r="H85" i="20"/>
  <c r="C85" i="20"/>
  <c r="L84" i="20"/>
  <c r="K84" i="20"/>
  <c r="J84" i="20"/>
  <c r="I84" i="20"/>
  <c r="G84" i="20"/>
  <c r="F84" i="20"/>
  <c r="E84" i="20"/>
  <c r="E83" i="20" s="1"/>
  <c r="D84" i="20"/>
  <c r="H82" i="20"/>
  <c r="C82" i="20"/>
  <c r="H81" i="20"/>
  <c r="C81" i="20"/>
  <c r="L80" i="20"/>
  <c r="K80" i="20"/>
  <c r="J80" i="20"/>
  <c r="I80" i="20"/>
  <c r="G80" i="20"/>
  <c r="G76" i="20" s="1"/>
  <c r="F80" i="20"/>
  <c r="E80" i="20"/>
  <c r="D80" i="20"/>
  <c r="H79" i="20"/>
  <c r="C79" i="20"/>
  <c r="H78" i="20"/>
  <c r="C78" i="20"/>
  <c r="L77" i="20"/>
  <c r="L76" i="20" s="1"/>
  <c r="K77" i="20"/>
  <c r="J77" i="20"/>
  <c r="I77" i="20"/>
  <c r="I76" i="20" s="1"/>
  <c r="G77" i="20"/>
  <c r="F77" i="20"/>
  <c r="E77" i="20"/>
  <c r="E76" i="20" s="1"/>
  <c r="D77" i="20"/>
  <c r="K76" i="20"/>
  <c r="J76" i="20"/>
  <c r="F76" i="20"/>
  <c r="H74" i="20"/>
  <c r="C74" i="20"/>
  <c r="H73" i="20"/>
  <c r="C73" i="20"/>
  <c r="H72" i="20"/>
  <c r="C72" i="20"/>
  <c r="H71" i="20"/>
  <c r="C71" i="20"/>
  <c r="H70" i="20"/>
  <c r="C70" i="20"/>
  <c r="L69" i="20"/>
  <c r="L67" i="20" s="1"/>
  <c r="K69" i="20"/>
  <c r="K67" i="20" s="1"/>
  <c r="J69" i="20"/>
  <c r="I69" i="20"/>
  <c r="G69" i="20"/>
  <c r="G67" i="20" s="1"/>
  <c r="F69" i="20"/>
  <c r="E69" i="20"/>
  <c r="D69" i="20"/>
  <c r="H68" i="20"/>
  <c r="C68" i="20"/>
  <c r="J67" i="20"/>
  <c r="I67" i="20"/>
  <c r="F67" i="20"/>
  <c r="E67" i="20"/>
  <c r="H66" i="20"/>
  <c r="C66" i="20"/>
  <c r="H65" i="20"/>
  <c r="C65" i="20"/>
  <c r="H64" i="20"/>
  <c r="C64" i="20"/>
  <c r="H63" i="20"/>
  <c r="C63" i="20"/>
  <c r="H62" i="20"/>
  <c r="C62" i="20"/>
  <c r="H61" i="20"/>
  <c r="C61" i="20"/>
  <c r="H60" i="20"/>
  <c r="C60" i="20"/>
  <c r="H59" i="20"/>
  <c r="C59" i="20"/>
  <c r="L58" i="20"/>
  <c r="K58" i="20"/>
  <c r="J58" i="20"/>
  <c r="I58" i="20"/>
  <c r="G58" i="20"/>
  <c r="G54" i="20" s="1"/>
  <c r="G53" i="20" s="1"/>
  <c r="F58" i="20"/>
  <c r="E58" i="20"/>
  <c r="D58" i="20"/>
  <c r="H57" i="20"/>
  <c r="C57" i="20"/>
  <c r="H56" i="20"/>
  <c r="C56" i="20"/>
  <c r="L55" i="20"/>
  <c r="L54" i="20" s="1"/>
  <c r="K55" i="20"/>
  <c r="J55" i="20"/>
  <c r="I55" i="20"/>
  <c r="I54" i="20" s="1"/>
  <c r="H55" i="20"/>
  <c r="G55" i="20"/>
  <c r="F55" i="20"/>
  <c r="E55" i="20"/>
  <c r="E54" i="20" s="1"/>
  <c r="E53" i="20" s="1"/>
  <c r="D55" i="20"/>
  <c r="K54" i="20"/>
  <c r="J54" i="20"/>
  <c r="J53" i="20" s="1"/>
  <c r="F54" i="20"/>
  <c r="F53" i="20" s="1"/>
  <c r="H47" i="20"/>
  <c r="C47" i="20"/>
  <c r="H46" i="20"/>
  <c r="C46" i="20"/>
  <c r="L45" i="20"/>
  <c r="G45" i="20"/>
  <c r="C45" i="20"/>
  <c r="H44" i="20"/>
  <c r="C44" i="20"/>
  <c r="K43" i="20"/>
  <c r="J43" i="20"/>
  <c r="I43" i="20"/>
  <c r="H43" i="20" s="1"/>
  <c r="F43" i="20"/>
  <c r="E43" i="20"/>
  <c r="D43" i="20"/>
  <c r="C43" i="20" s="1"/>
  <c r="H42" i="20"/>
  <c r="C42" i="20"/>
  <c r="I41" i="20"/>
  <c r="H41" i="20" s="1"/>
  <c r="D41" i="20"/>
  <c r="C41" i="20"/>
  <c r="H40" i="20"/>
  <c r="C40" i="20"/>
  <c r="H39" i="20"/>
  <c r="C39" i="20"/>
  <c r="H38" i="20"/>
  <c r="C38" i="20"/>
  <c r="H37" i="20"/>
  <c r="C37" i="20"/>
  <c r="K36" i="20"/>
  <c r="H36" i="20" s="1"/>
  <c r="F36" i="20"/>
  <c r="C36" i="20"/>
  <c r="H35" i="20"/>
  <c r="C35" i="20"/>
  <c r="H34" i="20"/>
  <c r="C34" i="20"/>
  <c r="K33" i="20"/>
  <c r="H33" i="20" s="1"/>
  <c r="F33" i="20"/>
  <c r="C33" i="20"/>
  <c r="H32" i="20"/>
  <c r="C32" i="20"/>
  <c r="K31" i="20"/>
  <c r="H31" i="20"/>
  <c r="F31" i="20"/>
  <c r="H30" i="20"/>
  <c r="C30" i="20"/>
  <c r="H29" i="20"/>
  <c r="C29" i="20"/>
  <c r="H28" i="20"/>
  <c r="C28" i="20"/>
  <c r="K27" i="20"/>
  <c r="H27" i="20" s="1"/>
  <c r="F27" i="20"/>
  <c r="C27" i="20"/>
  <c r="H25" i="20"/>
  <c r="C25" i="20"/>
  <c r="H24" i="20"/>
  <c r="C24" i="20"/>
  <c r="H23" i="20"/>
  <c r="C23" i="20"/>
  <c r="H22" i="20"/>
  <c r="C22" i="20"/>
  <c r="L21" i="20"/>
  <c r="K21" i="20"/>
  <c r="K292" i="20" s="1"/>
  <c r="K291" i="20" s="1"/>
  <c r="J21" i="20"/>
  <c r="J292" i="20" s="1"/>
  <c r="I21" i="20"/>
  <c r="H21" i="20" s="1"/>
  <c r="G21" i="20"/>
  <c r="G292" i="20" s="1"/>
  <c r="G291" i="20" s="1"/>
  <c r="F21" i="20"/>
  <c r="F292" i="20" s="1"/>
  <c r="E21" i="20"/>
  <c r="E20" i="20" s="1"/>
  <c r="D21" i="20"/>
  <c r="J20" i="20"/>
  <c r="G20" i="20"/>
  <c r="H301" i="19"/>
  <c r="C301" i="19"/>
  <c r="H300" i="19"/>
  <c r="C300" i="19"/>
  <c r="H299" i="19"/>
  <c r="C299" i="19"/>
  <c r="H298" i="19"/>
  <c r="C298" i="19"/>
  <c r="H297" i="19"/>
  <c r="C297" i="19"/>
  <c r="H296" i="19"/>
  <c r="C296" i="19"/>
  <c r="H295" i="19"/>
  <c r="C295" i="19"/>
  <c r="H294" i="19"/>
  <c r="C294" i="19"/>
  <c r="C293" i="19" s="1"/>
  <c r="L293" i="19"/>
  <c r="K293" i="19"/>
  <c r="J293" i="19"/>
  <c r="I293" i="19"/>
  <c r="H293" i="19"/>
  <c r="G293" i="19"/>
  <c r="F293" i="19"/>
  <c r="E293" i="19"/>
  <c r="D293" i="19"/>
  <c r="H288" i="19"/>
  <c r="C288" i="19"/>
  <c r="H287" i="19"/>
  <c r="C287" i="19"/>
  <c r="L286" i="19"/>
  <c r="K286" i="19"/>
  <c r="J286" i="19"/>
  <c r="I286" i="19"/>
  <c r="G286" i="19"/>
  <c r="F286" i="19"/>
  <c r="E286" i="19"/>
  <c r="D286" i="19"/>
  <c r="H285" i="19"/>
  <c r="C285" i="19"/>
  <c r="L284" i="19"/>
  <c r="K284" i="19"/>
  <c r="K283" i="19" s="1"/>
  <c r="J284" i="19"/>
  <c r="I284" i="19"/>
  <c r="G284" i="19"/>
  <c r="G283" i="19" s="1"/>
  <c r="F284" i="19"/>
  <c r="E284" i="19"/>
  <c r="D284" i="19"/>
  <c r="L283" i="19"/>
  <c r="I283" i="19"/>
  <c r="E283" i="19"/>
  <c r="D283" i="19"/>
  <c r="H282" i="19"/>
  <c r="C282" i="19"/>
  <c r="L281" i="19"/>
  <c r="K281" i="19"/>
  <c r="J281" i="19"/>
  <c r="I281" i="19"/>
  <c r="H281" i="19" s="1"/>
  <c r="G281" i="19"/>
  <c r="F281" i="19"/>
  <c r="E281" i="19"/>
  <c r="D281" i="19"/>
  <c r="H280" i="19"/>
  <c r="C280" i="19"/>
  <c r="H279" i="19"/>
  <c r="C279" i="19"/>
  <c r="H278" i="19"/>
  <c r="C278" i="19"/>
  <c r="H277" i="19"/>
  <c r="C277" i="19"/>
  <c r="L276" i="19"/>
  <c r="K276" i="19"/>
  <c r="J276" i="19"/>
  <c r="H276" i="19" s="1"/>
  <c r="I276" i="19"/>
  <c r="G276" i="19"/>
  <c r="F276" i="19"/>
  <c r="E276" i="19"/>
  <c r="D276" i="19"/>
  <c r="H275" i="19"/>
  <c r="C275" i="19"/>
  <c r="H274" i="19"/>
  <c r="C274" i="19"/>
  <c r="H273" i="19"/>
  <c r="C273" i="19"/>
  <c r="L272" i="19"/>
  <c r="L270" i="19" s="1"/>
  <c r="K272" i="19"/>
  <c r="J272" i="19"/>
  <c r="I272" i="19"/>
  <c r="G272" i="19"/>
  <c r="G270" i="19" s="1"/>
  <c r="G269" i="19" s="1"/>
  <c r="F272" i="19"/>
  <c r="E272" i="19"/>
  <c r="D272" i="19"/>
  <c r="H271" i="19"/>
  <c r="C271" i="19"/>
  <c r="K270" i="19"/>
  <c r="K269" i="19" s="1"/>
  <c r="J270" i="19"/>
  <c r="J269" i="19" s="1"/>
  <c r="I270" i="19"/>
  <c r="F270" i="19"/>
  <c r="E270" i="19"/>
  <c r="E269" i="19" s="1"/>
  <c r="D270" i="19"/>
  <c r="H268" i="19"/>
  <c r="C268" i="19"/>
  <c r="H267" i="19"/>
  <c r="C267" i="19"/>
  <c r="H266" i="19"/>
  <c r="C266" i="19"/>
  <c r="H265" i="19"/>
  <c r="C265" i="19"/>
  <c r="L264" i="19"/>
  <c r="L259" i="19" s="1"/>
  <c r="K264" i="19"/>
  <c r="J264" i="19"/>
  <c r="I264" i="19"/>
  <c r="G264" i="19"/>
  <c r="F264" i="19"/>
  <c r="E264" i="19"/>
  <c r="D264" i="19"/>
  <c r="H263" i="19"/>
  <c r="C263" i="19"/>
  <c r="H262" i="19"/>
  <c r="C262" i="19"/>
  <c r="H261" i="19"/>
  <c r="C261" i="19"/>
  <c r="L260" i="19"/>
  <c r="K260" i="19"/>
  <c r="K259" i="19" s="1"/>
  <c r="J260" i="19"/>
  <c r="I260" i="19"/>
  <c r="G260" i="19"/>
  <c r="F260" i="19"/>
  <c r="E260" i="19"/>
  <c r="D260" i="19"/>
  <c r="I259" i="19"/>
  <c r="E259" i="19"/>
  <c r="D259" i="19"/>
  <c r="H258" i="19"/>
  <c r="C258" i="19"/>
  <c r="H257" i="19"/>
  <c r="C257" i="19"/>
  <c r="H256" i="19"/>
  <c r="C256" i="19"/>
  <c r="H255" i="19"/>
  <c r="C255" i="19"/>
  <c r="H254" i="19"/>
  <c r="C254" i="19"/>
  <c r="H253" i="19"/>
  <c r="C253" i="19"/>
  <c r="L252" i="19"/>
  <c r="K252" i="19"/>
  <c r="K251" i="19" s="1"/>
  <c r="J252" i="19"/>
  <c r="I252" i="19"/>
  <c r="G252" i="19"/>
  <c r="G251" i="19" s="1"/>
  <c r="F252" i="19"/>
  <c r="E252" i="19"/>
  <c r="D252" i="19"/>
  <c r="L251" i="19"/>
  <c r="I251" i="19"/>
  <c r="E251" i="19"/>
  <c r="D251" i="19"/>
  <c r="H250" i="19"/>
  <c r="C250" i="19"/>
  <c r="H249" i="19"/>
  <c r="C249" i="19"/>
  <c r="H248" i="19"/>
  <c r="C248" i="19"/>
  <c r="H247" i="19"/>
  <c r="C247" i="19"/>
  <c r="L246" i="19"/>
  <c r="K246" i="19"/>
  <c r="J246" i="19"/>
  <c r="I246" i="19"/>
  <c r="G246" i="19"/>
  <c r="F246" i="19"/>
  <c r="E246" i="19"/>
  <c r="D246" i="19"/>
  <c r="H245" i="19"/>
  <c r="C245" i="19"/>
  <c r="H244" i="19"/>
  <c r="C244" i="19"/>
  <c r="H243" i="19"/>
  <c r="C243" i="19"/>
  <c r="H242" i="19"/>
  <c r="C242" i="19"/>
  <c r="H241" i="19"/>
  <c r="C241" i="19"/>
  <c r="H240" i="19"/>
  <c r="C240" i="19"/>
  <c r="H239" i="19"/>
  <c r="C239" i="19"/>
  <c r="L238" i="19"/>
  <c r="K238" i="19"/>
  <c r="J238" i="19"/>
  <c r="I238" i="19"/>
  <c r="G238" i="19"/>
  <c r="F238" i="19"/>
  <c r="E238" i="19"/>
  <c r="D238" i="19"/>
  <c r="H237" i="19"/>
  <c r="C237" i="19"/>
  <c r="H236" i="19"/>
  <c r="C236" i="19"/>
  <c r="L235" i="19"/>
  <c r="H235" i="19" s="1"/>
  <c r="K235" i="19"/>
  <c r="J235" i="19"/>
  <c r="I235" i="19"/>
  <c r="G235" i="19"/>
  <c r="F235" i="19"/>
  <c r="E235" i="19"/>
  <c r="D235" i="19"/>
  <c r="C235" i="19" s="1"/>
  <c r="H234" i="19"/>
  <c r="C234" i="19"/>
  <c r="L233" i="19"/>
  <c r="K233" i="19"/>
  <c r="J233" i="19"/>
  <c r="I233" i="19"/>
  <c r="H233" i="19" s="1"/>
  <c r="G233" i="19"/>
  <c r="F233" i="19"/>
  <c r="E233" i="19"/>
  <c r="D233" i="19"/>
  <c r="H232" i="19"/>
  <c r="C232" i="19"/>
  <c r="I231" i="19"/>
  <c r="I230" i="19" s="1"/>
  <c r="E231" i="19"/>
  <c r="E230" i="19" s="1"/>
  <c r="H229" i="19"/>
  <c r="C229" i="19"/>
  <c r="H228" i="19"/>
  <c r="C228" i="19"/>
  <c r="L227" i="19"/>
  <c r="K227" i="19"/>
  <c r="J227" i="19"/>
  <c r="J204" i="19" s="1"/>
  <c r="I227" i="19"/>
  <c r="G227" i="19"/>
  <c r="F227" i="19"/>
  <c r="E227" i="19"/>
  <c r="D227" i="19"/>
  <c r="H226" i="19"/>
  <c r="C226" i="19"/>
  <c r="H225" i="19"/>
  <c r="C225" i="19"/>
  <c r="H224" i="19"/>
  <c r="C224" i="19"/>
  <c r="H223" i="19"/>
  <c r="C223" i="19"/>
  <c r="H222" i="19"/>
  <c r="C222" i="19"/>
  <c r="H221" i="19"/>
  <c r="C221" i="19"/>
  <c r="H220" i="19"/>
  <c r="C220" i="19"/>
  <c r="H219" i="19"/>
  <c r="C219" i="19"/>
  <c r="H218" i="19"/>
  <c r="C218" i="19"/>
  <c r="H217" i="19"/>
  <c r="C217" i="19"/>
  <c r="L216" i="19"/>
  <c r="K216" i="19"/>
  <c r="J216" i="19"/>
  <c r="I216" i="19"/>
  <c r="G216" i="19"/>
  <c r="F216" i="19"/>
  <c r="C216" i="19" s="1"/>
  <c r="E216" i="19"/>
  <c r="D216" i="19"/>
  <c r="H215" i="19"/>
  <c r="C215" i="19"/>
  <c r="H214" i="19"/>
  <c r="C214" i="19"/>
  <c r="H213" i="19"/>
  <c r="C213" i="19"/>
  <c r="H212" i="19"/>
  <c r="C212" i="19"/>
  <c r="H211" i="19"/>
  <c r="C211" i="19"/>
  <c r="H210" i="19"/>
  <c r="C210" i="19"/>
  <c r="H209" i="19"/>
  <c r="C209" i="19"/>
  <c r="H208" i="19"/>
  <c r="C208" i="19"/>
  <c r="H207" i="19"/>
  <c r="C207" i="19"/>
  <c r="H206" i="19"/>
  <c r="C206" i="19"/>
  <c r="L205" i="19"/>
  <c r="L204" i="19" s="1"/>
  <c r="K205" i="19"/>
  <c r="H205" i="19" s="1"/>
  <c r="J205" i="19"/>
  <c r="I205" i="19"/>
  <c r="I204" i="19" s="1"/>
  <c r="G205" i="19"/>
  <c r="G204" i="19" s="1"/>
  <c r="F205" i="19"/>
  <c r="E205" i="19"/>
  <c r="E204" i="19" s="1"/>
  <c r="D205" i="19"/>
  <c r="K204" i="19"/>
  <c r="H203" i="19"/>
  <c r="C203" i="19"/>
  <c r="H202" i="19"/>
  <c r="C202" i="19"/>
  <c r="H201" i="19"/>
  <c r="C201" i="19"/>
  <c r="H200" i="19"/>
  <c r="C200" i="19"/>
  <c r="H199" i="19"/>
  <c r="C199" i="19"/>
  <c r="L198" i="19"/>
  <c r="K198" i="19"/>
  <c r="K196" i="19" s="1"/>
  <c r="K195" i="19" s="1"/>
  <c r="J198" i="19"/>
  <c r="H198" i="19" s="1"/>
  <c r="I198" i="19"/>
  <c r="G198" i="19"/>
  <c r="G196" i="19" s="1"/>
  <c r="F198" i="19"/>
  <c r="E198" i="19"/>
  <c r="D198" i="19"/>
  <c r="H197" i="19"/>
  <c r="C197" i="19"/>
  <c r="L196" i="19"/>
  <c r="I196" i="19"/>
  <c r="E196" i="19"/>
  <c r="E195" i="19" s="1"/>
  <c r="D196" i="19"/>
  <c r="I195" i="19"/>
  <c r="H193" i="19"/>
  <c r="C193" i="19"/>
  <c r="L192" i="19"/>
  <c r="K192" i="19"/>
  <c r="K191" i="19" s="1"/>
  <c r="J192" i="19"/>
  <c r="I192" i="19"/>
  <c r="I191" i="19" s="1"/>
  <c r="G192" i="19"/>
  <c r="G191" i="19" s="1"/>
  <c r="F192" i="19"/>
  <c r="F191" i="19" s="1"/>
  <c r="E192" i="19"/>
  <c r="D192" i="19"/>
  <c r="C192" i="19" s="1"/>
  <c r="L191" i="19"/>
  <c r="E191" i="19"/>
  <c r="H190" i="19"/>
  <c r="C190" i="19"/>
  <c r="H189" i="19"/>
  <c r="C189" i="19"/>
  <c r="L188" i="19"/>
  <c r="L187" i="19" s="1"/>
  <c r="K188" i="19"/>
  <c r="J188" i="19"/>
  <c r="I188" i="19"/>
  <c r="G188" i="19"/>
  <c r="G187" i="19" s="1"/>
  <c r="F188" i="19"/>
  <c r="E188" i="19"/>
  <c r="D188" i="19"/>
  <c r="E187" i="19"/>
  <c r="H186" i="19"/>
  <c r="C186" i="19"/>
  <c r="H185" i="19"/>
  <c r="C185" i="19"/>
  <c r="L184" i="19"/>
  <c r="K184" i="19"/>
  <c r="J184" i="19"/>
  <c r="I184" i="19"/>
  <c r="G184" i="19"/>
  <c r="F184" i="19"/>
  <c r="E184" i="19"/>
  <c r="D184" i="19"/>
  <c r="C184" i="19"/>
  <c r="H183" i="19"/>
  <c r="C183" i="19"/>
  <c r="H182" i="19"/>
  <c r="C182" i="19"/>
  <c r="H181" i="19"/>
  <c r="C181" i="19"/>
  <c r="H180" i="19"/>
  <c r="C180" i="19"/>
  <c r="L179" i="19"/>
  <c r="K179" i="19"/>
  <c r="J179" i="19"/>
  <c r="J174" i="19" s="1"/>
  <c r="I179" i="19"/>
  <c r="H179" i="19" s="1"/>
  <c r="G179" i="19"/>
  <c r="F179" i="19"/>
  <c r="E179" i="19"/>
  <c r="D179" i="19"/>
  <c r="H178" i="19"/>
  <c r="C178" i="19"/>
  <c r="H177" i="19"/>
  <c r="C177" i="19"/>
  <c r="H176" i="19"/>
  <c r="C176" i="19"/>
  <c r="L175" i="19"/>
  <c r="L174" i="19" s="1"/>
  <c r="K175" i="19"/>
  <c r="J175" i="19"/>
  <c r="I175" i="19"/>
  <c r="H175" i="19" s="1"/>
  <c r="G175" i="19"/>
  <c r="G174" i="19" s="1"/>
  <c r="G173" i="19" s="1"/>
  <c r="F175" i="19"/>
  <c r="E175" i="19"/>
  <c r="D175" i="19"/>
  <c r="K174" i="19"/>
  <c r="K173" i="19" s="1"/>
  <c r="F174" i="19"/>
  <c r="F173" i="19" s="1"/>
  <c r="L173" i="19"/>
  <c r="H172" i="19"/>
  <c r="C172" i="19"/>
  <c r="H171" i="19"/>
  <c r="C171" i="19"/>
  <c r="H170" i="19"/>
  <c r="C170" i="19"/>
  <c r="H169" i="19"/>
  <c r="C169" i="19"/>
  <c r="H168" i="19"/>
  <c r="C168" i="19"/>
  <c r="H167" i="19"/>
  <c r="C167" i="19"/>
  <c r="L166" i="19"/>
  <c r="K166" i="19"/>
  <c r="K165" i="19" s="1"/>
  <c r="J166" i="19"/>
  <c r="J165" i="19" s="1"/>
  <c r="I166" i="19"/>
  <c r="H166" i="19" s="1"/>
  <c r="G166" i="19"/>
  <c r="G165" i="19" s="1"/>
  <c r="F166" i="19"/>
  <c r="F165" i="19" s="1"/>
  <c r="E166" i="19"/>
  <c r="D166" i="19"/>
  <c r="D165" i="19" s="1"/>
  <c r="C165" i="19" s="1"/>
  <c r="L165" i="19"/>
  <c r="E165" i="19"/>
  <c r="H164" i="19"/>
  <c r="C164" i="19"/>
  <c r="H163" i="19"/>
  <c r="C163" i="19"/>
  <c r="H162" i="19"/>
  <c r="C162" i="19"/>
  <c r="H161" i="19"/>
  <c r="C161" i="19"/>
  <c r="L160" i="19"/>
  <c r="K160" i="19"/>
  <c r="J160" i="19"/>
  <c r="I160" i="19"/>
  <c r="G160" i="19"/>
  <c r="F160" i="19"/>
  <c r="E160" i="19"/>
  <c r="D160" i="19"/>
  <c r="H159" i="19"/>
  <c r="C159" i="19"/>
  <c r="H158" i="19"/>
  <c r="C158" i="19"/>
  <c r="H157" i="19"/>
  <c r="C157" i="19"/>
  <c r="H156" i="19"/>
  <c r="C156" i="19"/>
  <c r="H155" i="19"/>
  <c r="C155" i="19"/>
  <c r="H154" i="19"/>
  <c r="C154" i="19"/>
  <c r="H153" i="19"/>
  <c r="C153" i="19"/>
  <c r="H152" i="19"/>
  <c r="C152" i="19"/>
  <c r="L151" i="19"/>
  <c r="K151" i="19"/>
  <c r="J151" i="19"/>
  <c r="H151" i="19" s="1"/>
  <c r="I151" i="19"/>
  <c r="G151" i="19"/>
  <c r="F151" i="19"/>
  <c r="E151" i="19"/>
  <c r="D151" i="19"/>
  <c r="H150" i="19"/>
  <c r="C150" i="19"/>
  <c r="H149" i="19"/>
  <c r="C149" i="19"/>
  <c r="H148" i="19"/>
  <c r="C148" i="19"/>
  <c r="H147" i="19"/>
  <c r="C147" i="19"/>
  <c r="H146" i="19"/>
  <c r="C146" i="19"/>
  <c r="H145" i="19"/>
  <c r="C145" i="19"/>
  <c r="L144" i="19"/>
  <c r="K144" i="19"/>
  <c r="J144" i="19"/>
  <c r="I144" i="19"/>
  <c r="G144" i="19"/>
  <c r="F144" i="19"/>
  <c r="C144" i="19" s="1"/>
  <c r="E144" i="19"/>
  <c r="D144" i="19"/>
  <c r="H143" i="19"/>
  <c r="C143" i="19"/>
  <c r="H142" i="19"/>
  <c r="C142" i="19"/>
  <c r="L141" i="19"/>
  <c r="K141" i="19"/>
  <c r="H141" i="19" s="1"/>
  <c r="J141" i="19"/>
  <c r="I141" i="19"/>
  <c r="G141" i="19"/>
  <c r="F141" i="19"/>
  <c r="E141" i="19"/>
  <c r="D141" i="19"/>
  <c r="H140" i="19"/>
  <c r="C140" i="19"/>
  <c r="H139" i="19"/>
  <c r="C139" i="19"/>
  <c r="H138" i="19"/>
  <c r="C138" i="19"/>
  <c r="H137" i="19"/>
  <c r="C137" i="19"/>
  <c r="L136" i="19"/>
  <c r="K136" i="19"/>
  <c r="J136" i="19"/>
  <c r="I136" i="19"/>
  <c r="G136" i="19"/>
  <c r="F136" i="19"/>
  <c r="E136" i="19"/>
  <c r="D136" i="19"/>
  <c r="H135" i="19"/>
  <c r="C135" i="19"/>
  <c r="H134" i="19"/>
  <c r="C134" i="19"/>
  <c r="H133" i="19"/>
  <c r="C133" i="19"/>
  <c r="H132" i="19"/>
  <c r="C132" i="19"/>
  <c r="L131" i="19"/>
  <c r="L130" i="19" s="1"/>
  <c r="K131" i="19"/>
  <c r="J131" i="19"/>
  <c r="J130" i="19" s="1"/>
  <c r="I131" i="19"/>
  <c r="H131" i="19"/>
  <c r="G131" i="19"/>
  <c r="F131" i="19"/>
  <c r="E131" i="19"/>
  <c r="D131" i="19"/>
  <c r="H129" i="19"/>
  <c r="C129" i="19"/>
  <c r="C128" i="19" s="1"/>
  <c r="L128" i="19"/>
  <c r="K128" i="19"/>
  <c r="J128" i="19"/>
  <c r="I128" i="19"/>
  <c r="H128" i="19"/>
  <c r="G128" i="19"/>
  <c r="F128" i="19"/>
  <c r="E128" i="19"/>
  <c r="D128" i="19"/>
  <c r="H127" i="19"/>
  <c r="C127" i="19"/>
  <c r="H126" i="19"/>
  <c r="C126" i="19"/>
  <c r="H125" i="19"/>
  <c r="C125" i="19"/>
  <c r="H124" i="19"/>
  <c r="C124" i="19"/>
  <c r="H123" i="19"/>
  <c r="C123" i="19"/>
  <c r="L122" i="19"/>
  <c r="H122" i="19" s="1"/>
  <c r="K122" i="19"/>
  <c r="J122" i="19"/>
  <c r="I122" i="19"/>
  <c r="G122" i="19"/>
  <c r="F122" i="19"/>
  <c r="E122" i="19"/>
  <c r="D122" i="19"/>
  <c r="C122" i="19" s="1"/>
  <c r="H121" i="19"/>
  <c r="C121" i="19"/>
  <c r="H120" i="19"/>
  <c r="C120" i="19"/>
  <c r="H119" i="19"/>
  <c r="C119" i="19"/>
  <c r="H118" i="19"/>
  <c r="C118" i="19"/>
  <c r="H117" i="19"/>
  <c r="C117" i="19"/>
  <c r="L116" i="19"/>
  <c r="K116" i="19"/>
  <c r="H116" i="19" s="1"/>
  <c r="J116" i="19"/>
  <c r="I116" i="19"/>
  <c r="G116" i="19"/>
  <c r="F116" i="19"/>
  <c r="E116" i="19"/>
  <c r="D116" i="19"/>
  <c r="H115" i="19"/>
  <c r="C115" i="19"/>
  <c r="H114" i="19"/>
  <c r="C114" i="19"/>
  <c r="H113" i="19"/>
  <c r="C113" i="19"/>
  <c r="L112" i="19"/>
  <c r="K112" i="19"/>
  <c r="J112" i="19"/>
  <c r="H112" i="19" s="1"/>
  <c r="I112" i="19"/>
  <c r="G112" i="19"/>
  <c r="F112" i="19"/>
  <c r="E112" i="19"/>
  <c r="D112" i="19"/>
  <c r="H111" i="19"/>
  <c r="C111" i="19"/>
  <c r="H110" i="19"/>
  <c r="C110" i="19"/>
  <c r="H109" i="19"/>
  <c r="C109" i="19"/>
  <c r="H108" i="19"/>
  <c r="C108" i="19"/>
  <c r="H107" i="19"/>
  <c r="C107" i="19"/>
  <c r="H106" i="19"/>
  <c r="C106" i="19"/>
  <c r="H105" i="19"/>
  <c r="C105" i="19"/>
  <c r="H104" i="19"/>
  <c r="C104" i="19"/>
  <c r="L103" i="19"/>
  <c r="K103" i="19"/>
  <c r="J103" i="19"/>
  <c r="I103" i="19"/>
  <c r="G103" i="19"/>
  <c r="F103" i="19"/>
  <c r="E103" i="19"/>
  <c r="D103" i="19"/>
  <c r="H102" i="19"/>
  <c r="C102" i="19"/>
  <c r="H101" i="19"/>
  <c r="C101" i="19"/>
  <c r="H100" i="19"/>
  <c r="C100" i="19"/>
  <c r="H99" i="19"/>
  <c r="C99" i="19"/>
  <c r="H98" i="19"/>
  <c r="C98" i="19"/>
  <c r="H97" i="19"/>
  <c r="C97" i="19"/>
  <c r="H96" i="19"/>
  <c r="C96" i="19"/>
  <c r="L95" i="19"/>
  <c r="K95" i="19"/>
  <c r="J95" i="19"/>
  <c r="I95" i="19"/>
  <c r="G95" i="19"/>
  <c r="F95" i="19"/>
  <c r="E95" i="19"/>
  <c r="D95" i="19"/>
  <c r="C95" i="19" s="1"/>
  <c r="H94" i="19"/>
  <c r="C94" i="19"/>
  <c r="H93" i="19"/>
  <c r="C93" i="19"/>
  <c r="H92" i="19"/>
  <c r="C92" i="19"/>
  <c r="H91" i="19"/>
  <c r="C91" i="19"/>
  <c r="H90" i="19"/>
  <c r="C90" i="19"/>
  <c r="L89" i="19"/>
  <c r="K89" i="19"/>
  <c r="J89" i="19"/>
  <c r="I89" i="19"/>
  <c r="G89" i="19"/>
  <c r="F89" i="19"/>
  <c r="F83" i="19" s="1"/>
  <c r="E89" i="19"/>
  <c r="D89" i="19"/>
  <c r="H88" i="19"/>
  <c r="C88" i="19"/>
  <c r="H87" i="19"/>
  <c r="C87" i="19"/>
  <c r="H86" i="19"/>
  <c r="C86" i="19"/>
  <c r="H85" i="19"/>
  <c r="C85" i="19"/>
  <c r="L84" i="19"/>
  <c r="K84" i="19"/>
  <c r="K83" i="19" s="1"/>
  <c r="J84" i="19"/>
  <c r="I84" i="19"/>
  <c r="I83" i="19" s="1"/>
  <c r="G84" i="19"/>
  <c r="G83" i="19" s="1"/>
  <c r="F84" i="19"/>
  <c r="E84" i="19"/>
  <c r="D84" i="19"/>
  <c r="J83" i="19"/>
  <c r="E83" i="19"/>
  <c r="H82" i="19"/>
  <c r="C82" i="19"/>
  <c r="H81" i="19"/>
  <c r="C81" i="19"/>
  <c r="L80" i="19"/>
  <c r="K80" i="19"/>
  <c r="H80" i="19" s="1"/>
  <c r="J80" i="19"/>
  <c r="I80" i="19"/>
  <c r="G80" i="19"/>
  <c r="F80" i="19"/>
  <c r="E80" i="19"/>
  <c r="D80" i="19"/>
  <c r="H79" i="19"/>
  <c r="C79" i="19"/>
  <c r="H78" i="19"/>
  <c r="C78" i="19"/>
  <c r="L77" i="19"/>
  <c r="K77" i="19"/>
  <c r="J77" i="19"/>
  <c r="I77" i="19"/>
  <c r="I76" i="19" s="1"/>
  <c r="G77" i="19"/>
  <c r="G76" i="19" s="1"/>
  <c r="F77" i="19"/>
  <c r="F76" i="19" s="1"/>
  <c r="E77" i="19"/>
  <c r="E76" i="19" s="1"/>
  <c r="D77" i="19"/>
  <c r="K76" i="19"/>
  <c r="H74" i="19"/>
  <c r="C74" i="19"/>
  <c r="H73" i="19"/>
  <c r="C73" i="19"/>
  <c r="H72" i="19"/>
  <c r="C72" i="19"/>
  <c r="H71" i="19"/>
  <c r="C71" i="19"/>
  <c r="H70" i="19"/>
  <c r="C70" i="19"/>
  <c r="L69" i="19"/>
  <c r="L67" i="19" s="1"/>
  <c r="K69" i="19"/>
  <c r="J69" i="19"/>
  <c r="I69" i="19"/>
  <c r="G69" i="19"/>
  <c r="G67" i="19" s="1"/>
  <c r="F69" i="19"/>
  <c r="F67" i="19" s="1"/>
  <c r="E69" i="19"/>
  <c r="D69" i="19"/>
  <c r="H68" i="19"/>
  <c r="C68" i="19"/>
  <c r="K67" i="19"/>
  <c r="I67" i="19"/>
  <c r="E67" i="19"/>
  <c r="D67" i="19"/>
  <c r="H66" i="19"/>
  <c r="C66" i="19"/>
  <c r="H65" i="19"/>
  <c r="C65" i="19"/>
  <c r="H64" i="19"/>
  <c r="C64" i="19"/>
  <c r="H63" i="19"/>
  <c r="C63" i="19"/>
  <c r="H62" i="19"/>
  <c r="C62" i="19"/>
  <c r="H61" i="19"/>
  <c r="C61" i="19"/>
  <c r="H60" i="19"/>
  <c r="C60" i="19"/>
  <c r="H59" i="19"/>
  <c r="C59" i="19"/>
  <c r="L58" i="19"/>
  <c r="K58" i="19"/>
  <c r="J58" i="19"/>
  <c r="I58" i="19"/>
  <c r="G58" i="19"/>
  <c r="F58" i="19"/>
  <c r="E58" i="19"/>
  <c r="D58" i="19"/>
  <c r="H57" i="19"/>
  <c r="C57" i="19"/>
  <c r="H56" i="19"/>
  <c r="C56" i="19"/>
  <c r="L55" i="19"/>
  <c r="K55" i="19"/>
  <c r="J55" i="19"/>
  <c r="I55" i="19"/>
  <c r="I54" i="19" s="1"/>
  <c r="G55" i="19"/>
  <c r="G54" i="19" s="1"/>
  <c r="G53" i="19" s="1"/>
  <c r="F55" i="19"/>
  <c r="F54" i="19" s="1"/>
  <c r="F53" i="19" s="1"/>
  <c r="E55" i="19"/>
  <c r="E54" i="19" s="1"/>
  <c r="E53" i="19" s="1"/>
  <c r="D55" i="19"/>
  <c r="K54" i="19"/>
  <c r="K53" i="19" s="1"/>
  <c r="H47" i="19"/>
  <c r="C47" i="19"/>
  <c r="H46" i="19"/>
  <c r="C46" i="19"/>
  <c r="L45" i="19"/>
  <c r="H45" i="19" s="1"/>
  <c r="G45" i="19"/>
  <c r="H44" i="19"/>
  <c r="C44" i="19"/>
  <c r="K43" i="19"/>
  <c r="J43" i="19"/>
  <c r="I43" i="19"/>
  <c r="F43" i="19"/>
  <c r="E43" i="19"/>
  <c r="D43" i="19"/>
  <c r="H42" i="19"/>
  <c r="C42" i="19"/>
  <c r="I41" i="19"/>
  <c r="H41" i="19" s="1"/>
  <c r="D41" i="19"/>
  <c r="C41" i="19" s="1"/>
  <c r="H40" i="19"/>
  <c r="C40" i="19"/>
  <c r="H39" i="19"/>
  <c r="C39" i="19"/>
  <c r="H38" i="19"/>
  <c r="C38" i="19"/>
  <c r="H37" i="19"/>
  <c r="C37" i="19"/>
  <c r="K36" i="19"/>
  <c r="H36" i="19" s="1"/>
  <c r="F36" i="19"/>
  <c r="C36" i="19" s="1"/>
  <c r="H35" i="19"/>
  <c r="C35" i="19"/>
  <c r="H34" i="19"/>
  <c r="C34" i="19"/>
  <c r="K33" i="19"/>
  <c r="H33" i="19" s="1"/>
  <c r="F33" i="19"/>
  <c r="C33" i="19" s="1"/>
  <c r="H32" i="19"/>
  <c r="C32" i="19"/>
  <c r="K31" i="19"/>
  <c r="F31" i="19"/>
  <c r="C31" i="19" s="1"/>
  <c r="H30" i="19"/>
  <c r="C30" i="19"/>
  <c r="H29" i="19"/>
  <c r="C29" i="19"/>
  <c r="H28" i="19"/>
  <c r="C28" i="19"/>
  <c r="K27" i="19"/>
  <c r="H27" i="19" s="1"/>
  <c r="F27" i="19"/>
  <c r="C27" i="19" s="1"/>
  <c r="F26" i="19"/>
  <c r="H25" i="19"/>
  <c r="C25" i="19"/>
  <c r="H24" i="19"/>
  <c r="C24" i="19"/>
  <c r="H23" i="19"/>
  <c r="C23" i="19"/>
  <c r="H22" i="19"/>
  <c r="C22" i="19"/>
  <c r="L21" i="19"/>
  <c r="L292" i="19" s="1"/>
  <c r="K21" i="19"/>
  <c r="K292" i="19" s="1"/>
  <c r="K291" i="19" s="1"/>
  <c r="J21" i="19"/>
  <c r="I21" i="19"/>
  <c r="I292" i="19" s="1"/>
  <c r="I291" i="19" s="1"/>
  <c r="G21" i="19"/>
  <c r="G292" i="19" s="1"/>
  <c r="G291" i="19" s="1"/>
  <c r="F21" i="19"/>
  <c r="E21" i="19"/>
  <c r="E292" i="19" s="1"/>
  <c r="E291" i="19" s="1"/>
  <c r="D21" i="19"/>
  <c r="D292" i="19" s="1"/>
  <c r="D291" i="19" s="1"/>
  <c r="L20" i="19"/>
  <c r="H301" i="18"/>
  <c r="C301" i="18"/>
  <c r="H300" i="18"/>
  <c r="C300" i="18"/>
  <c r="H299" i="18"/>
  <c r="C299" i="18"/>
  <c r="H298" i="18"/>
  <c r="C298" i="18"/>
  <c r="H297" i="18"/>
  <c r="C297" i="18"/>
  <c r="H296" i="18"/>
  <c r="C296" i="18"/>
  <c r="H295" i="18"/>
  <c r="C295" i="18"/>
  <c r="H294" i="18"/>
  <c r="H293" i="18" s="1"/>
  <c r="C294" i="18"/>
  <c r="L293" i="18"/>
  <c r="K293" i="18"/>
  <c r="J293" i="18"/>
  <c r="I293" i="18"/>
  <c r="G293" i="18"/>
  <c r="F293" i="18"/>
  <c r="E293" i="18"/>
  <c r="D293" i="18"/>
  <c r="H288" i="18"/>
  <c r="C288" i="18"/>
  <c r="H287" i="18"/>
  <c r="C287" i="18"/>
  <c r="L286" i="18"/>
  <c r="K286" i="18"/>
  <c r="J286" i="18"/>
  <c r="I286" i="18"/>
  <c r="H286" i="18" s="1"/>
  <c r="G286" i="18"/>
  <c r="F286" i="18"/>
  <c r="E286" i="18"/>
  <c r="D286" i="18"/>
  <c r="H285" i="18"/>
  <c r="C285" i="18"/>
  <c r="L284" i="18"/>
  <c r="L283" i="18" s="1"/>
  <c r="K284" i="18"/>
  <c r="J284" i="18"/>
  <c r="H284" i="18" s="1"/>
  <c r="I284" i="18"/>
  <c r="G284" i="18"/>
  <c r="F284" i="18"/>
  <c r="F283" i="18" s="1"/>
  <c r="E284" i="18"/>
  <c r="D284" i="18"/>
  <c r="K283" i="18"/>
  <c r="J283" i="18"/>
  <c r="I283" i="18"/>
  <c r="G283" i="18"/>
  <c r="E283" i="18"/>
  <c r="H282" i="18"/>
  <c r="C282" i="18"/>
  <c r="L281" i="18"/>
  <c r="K281" i="18"/>
  <c r="J281" i="18"/>
  <c r="I281" i="18"/>
  <c r="G281" i="18"/>
  <c r="F281" i="18"/>
  <c r="E281" i="18"/>
  <c r="D281" i="18"/>
  <c r="H280" i="18"/>
  <c r="C280" i="18"/>
  <c r="H279" i="18"/>
  <c r="C279" i="18"/>
  <c r="H278" i="18"/>
  <c r="C278" i="18"/>
  <c r="H277" i="18"/>
  <c r="C277" i="18"/>
  <c r="L276" i="18"/>
  <c r="K276" i="18"/>
  <c r="J276" i="18"/>
  <c r="I276" i="18"/>
  <c r="H276" i="18" s="1"/>
  <c r="G276" i="18"/>
  <c r="F276" i="18"/>
  <c r="E276" i="18"/>
  <c r="D276" i="18"/>
  <c r="H275" i="18"/>
  <c r="C275" i="18"/>
  <c r="H274" i="18"/>
  <c r="C274" i="18"/>
  <c r="H273" i="18"/>
  <c r="C273" i="18"/>
  <c r="L272" i="18"/>
  <c r="K272" i="18"/>
  <c r="K270" i="18" s="1"/>
  <c r="K269" i="18" s="1"/>
  <c r="J272" i="18"/>
  <c r="H272" i="18" s="1"/>
  <c r="I272" i="18"/>
  <c r="G272" i="18"/>
  <c r="F272" i="18"/>
  <c r="F270" i="18" s="1"/>
  <c r="F269" i="18" s="1"/>
  <c r="E272" i="18"/>
  <c r="D272" i="18"/>
  <c r="H271" i="18"/>
  <c r="C271" i="18"/>
  <c r="I270" i="18"/>
  <c r="I269" i="18" s="1"/>
  <c r="G270" i="18"/>
  <c r="G269" i="18" s="1"/>
  <c r="E270" i="18"/>
  <c r="E269" i="18"/>
  <c r="H268" i="18"/>
  <c r="C268" i="18"/>
  <c r="H267" i="18"/>
  <c r="C267" i="18"/>
  <c r="H266" i="18"/>
  <c r="C266" i="18"/>
  <c r="H265" i="18"/>
  <c r="C265" i="18"/>
  <c r="L264" i="18"/>
  <c r="K264" i="18"/>
  <c r="K259" i="18" s="1"/>
  <c r="J264" i="18"/>
  <c r="I264" i="18"/>
  <c r="H264" i="18" s="1"/>
  <c r="G264" i="18"/>
  <c r="F264" i="18"/>
  <c r="E264" i="18"/>
  <c r="E259" i="18" s="1"/>
  <c r="D264" i="18"/>
  <c r="H263" i="18"/>
  <c r="C263" i="18"/>
  <c r="H262" i="18"/>
  <c r="C262" i="18"/>
  <c r="H261" i="18"/>
  <c r="C261" i="18"/>
  <c r="L260" i="18"/>
  <c r="L259" i="18" s="1"/>
  <c r="K260" i="18"/>
  <c r="J260" i="18"/>
  <c r="I260" i="18"/>
  <c r="G260" i="18"/>
  <c r="F260" i="18"/>
  <c r="F259" i="18" s="1"/>
  <c r="E260" i="18"/>
  <c r="D260" i="18"/>
  <c r="J259" i="18"/>
  <c r="G259" i="18"/>
  <c r="H258" i="18"/>
  <c r="C258" i="18"/>
  <c r="H257" i="18"/>
  <c r="C257" i="18"/>
  <c r="H256" i="18"/>
  <c r="C256" i="18"/>
  <c r="H255" i="18"/>
  <c r="C255" i="18"/>
  <c r="H254" i="18"/>
  <c r="C254" i="18"/>
  <c r="H253" i="18"/>
  <c r="C253" i="18"/>
  <c r="L252" i="18"/>
  <c r="L251" i="18" s="1"/>
  <c r="K252" i="18"/>
  <c r="J252" i="18"/>
  <c r="I252" i="18"/>
  <c r="H252" i="18" s="1"/>
  <c r="G252" i="18"/>
  <c r="G251" i="18" s="1"/>
  <c r="F252" i="18"/>
  <c r="E252" i="18"/>
  <c r="E251" i="18" s="1"/>
  <c r="D252" i="18"/>
  <c r="K251" i="18"/>
  <c r="K230" i="18" s="1"/>
  <c r="J251" i="18"/>
  <c r="I251" i="18"/>
  <c r="F251" i="18"/>
  <c r="H250" i="18"/>
  <c r="C250" i="18"/>
  <c r="H249" i="18"/>
  <c r="C249" i="18"/>
  <c r="H248" i="18"/>
  <c r="C248" i="18"/>
  <c r="H247" i="18"/>
  <c r="C247" i="18"/>
  <c r="L246" i="18"/>
  <c r="K246" i="18"/>
  <c r="J246" i="18"/>
  <c r="H246" i="18" s="1"/>
  <c r="I246" i="18"/>
  <c r="G246" i="18"/>
  <c r="F246" i="18"/>
  <c r="F231" i="18" s="1"/>
  <c r="E246" i="18"/>
  <c r="D246" i="18"/>
  <c r="H245" i="18"/>
  <c r="C245" i="18"/>
  <c r="H244" i="18"/>
  <c r="C244" i="18"/>
  <c r="H243" i="18"/>
  <c r="C243" i="18"/>
  <c r="H242" i="18"/>
  <c r="C242" i="18"/>
  <c r="H241" i="18"/>
  <c r="C241" i="18"/>
  <c r="H240" i="18"/>
  <c r="C240" i="18"/>
  <c r="H239" i="18"/>
  <c r="C239" i="18"/>
  <c r="L238" i="18"/>
  <c r="K238" i="18"/>
  <c r="J238" i="18"/>
  <c r="I238" i="18"/>
  <c r="H238" i="18" s="1"/>
  <c r="G238" i="18"/>
  <c r="F238" i="18"/>
  <c r="E238" i="18"/>
  <c r="D238" i="18"/>
  <c r="H237" i="18"/>
  <c r="C237" i="18"/>
  <c r="H236" i="18"/>
  <c r="C236" i="18"/>
  <c r="L235" i="18"/>
  <c r="K235" i="18"/>
  <c r="J235" i="18"/>
  <c r="J231" i="18" s="1"/>
  <c r="J230" i="18" s="1"/>
  <c r="I235" i="18"/>
  <c r="G235" i="18"/>
  <c r="F235" i="18"/>
  <c r="E235" i="18"/>
  <c r="E231" i="18" s="1"/>
  <c r="E230" i="18" s="1"/>
  <c r="D235" i="18"/>
  <c r="H234" i="18"/>
  <c r="C234" i="18"/>
  <c r="L233" i="18"/>
  <c r="K233" i="18"/>
  <c r="J233" i="18"/>
  <c r="I233" i="18"/>
  <c r="G233" i="18"/>
  <c r="F233" i="18"/>
  <c r="E233" i="18"/>
  <c r="D233" i="18"/>
  <c r="H232" i="18"/>
  <c r="C232" i="18"/>
  <c r="K231" i="18"/>
  <c r="G231" i="18"/>
  <c r="H229" i="18"/>
  <c r="C229" i="18"/>
  <c r="H228" i="18"/>
  <c r="C228" i="18"/>
  <c r="L227" i="18"/>
  <c r="K227" i="18"/>
  <c r="J227" i="18"/>
  <c r="I227" i="18"/>
  <c r="G227" i="18"/>
  <c r="F227" i="18"/>
  <c r="C227" i="18" s="1"/>
  <c r="E227" i="18"/>
  <c r="D227" i="18"/>
  <c r="H226" i="18"/>
  <c r="C226" i="18"/>
  <c r="H225" i="18"/>
  <c r="C225" i="18"/>
  <c r="H224" i="18"/>
  <c r="C224" i="18"/>
  <c r="H223" i="18"/>
  <c r="C223" i="18"/>
  <c r="H222" i="18"/>
  <c r="C222" i="18"/>
  <c r="H221" i="18"/>
  <c r="C221" i="18"/>
  <c r="H220" i="18"/>
  <c r="C220" i="18"/>
  <c r="H219" i="18"/>
  <c r="C219" i="18"/>
  <c r="H218" i="18"/>
  <c r="C218" i="18"/>
  <c r="H217" i="18"/>
  <c r="C217" i="18"/>
  <c r="L216" i="18"/>
  <c r="K216" i="18"/>
  <c r="K204" i="18" s="1"/>
  <c r="J216" i="18"/>
  <c r="I216" i="18"/>
  <c r="H216" i="18" s="1"/>
  <c r="G216" i="18"/>
  <c r="F216" i="18"/>
  <c r="E216" i="18"/>
  <c r="D216" i="18"/>
  <c r="H215" i="18"/>
  <c r="C215" i="18"/>
  <c r="H214" i="18"/>
  <c r="C214" i="18"/>
  <c r="H213" i="18"/>
  <c r="C213" i="18"/>
  <c r="H212" i="18"/>
  <c r="C212" i="18"/>
  <c r="H211" i="18"/>
  <c r="C211" i="18"/>
  <c r="H210" i="18"/>
  <c r="C210" i="18"/>
  <c r="H209" i="18"/>
  <c r="C209" i="18"/>
  <c r="H208" i="18"/>
  <c r="C208" i="18"/>
  <c r="H207" i="18"/>
  <c r="C207" i="18"/>
  <c r="H206" i="18"/>
  <c r="C206" i="18"/>
  <c r="L205" i="18"/>
  <c r="K205" i="18"/>
  <c r="J205" i="18"/>
  <c r="J204" i="18" s="1"/>
  <c r="I205" i="18"/>
  <c r="G205" i="18"/>
  <c r="G204" i="18" s="1"/>
  <c r="G195" i="18" s="1"/>
  <c r="F205" i="18"/>
  <c r="E205" i="18"/>
  <c r="D205" i="18"/>
  <c r="D204" i="18" s="1"/>
  <c r="L204" i="18"/>
  <c r="I204" i="18"/>
  <c r="E204" i="18"/>
  <c r="H203" i="18"/>
  <c r="C203" i="18"/>
  <c r="H202" i="18"/>
  <c r="C202" i="18"/>
  <c r="H201" i="18"/>
  <c r="C201" i="18"/>
  <c r="H200" i="18"/>
  <c r="C200" i="18"/>
  <c r="H199" i="18"/>
  <c r="C199" i="18"/>
  <c r="L198" i="18"/>
  <c r="L196" i="18" s="1"/>
  <c r="K198" i="18"/>
  <c r="J198" i="18"/>
  <c r="J196" i="18" s="1"/>
  <c r="J195" i="18" s="1"/>
  <c r="I198" i="18"/>
  <c r="H198" i="18"/>
  <c r="G198" i="18"/>
  <c r="F198" i="18"/>
  <c r="E198" i="18"/>
  <c r="E196" i="18" s="1"/>
  <c r="E195" i="18" s="1"/>
  <c r="E194" i="18" s="1"/>
  <c r="D198" i="18"/>
  <c r="C198" i="18" s="1"/>
  <c r="H197" i="18"/>
  <c r="C197" i="18"/>
  <c r="K196" i="18"/>
  <c r="K195" i="18" s="1"/>
  <c r="K194" i="18" s="1"/>
  <c r="I196" i="18"/>
  <c r="I195" i="18" s="1"/>
  <c r="G196" i="18"/>
  <c r="F196" i="18"/>
  <c r="H193" i="18"/>
  <c r="C193" i="18"/>
  <c r="L192" i="18"/>
  <c r="L191" i="18" s="1"/>
  <c r="K192" i="18"/>
  <c r="J192" i="18"/>
  <c r="H192" i="18" s="1"/>
  <c r="I192" i="18"/>
  <c r="G192" i="18"/>
  <c r="F192" i="18"/>
  <c r="F191" i="18" s="1"/>
  <c r="E192" i="18"/>
  <c r="D192" i="18"/>
  <c r="K191" i="18"/>
  <c r="J191" i="18"/>
  <c r="J187" i="18" s="1"/>
  <c r="I191" i="18"/>
  <c r="G191" i="18"/>
  <c r="E191" i="18"/>
  <c r="H190" i="18"/>
  <c r="C190" i="18"/>
  <c r="H189" i="18"/>
  <c r="C189" i="18"/>
  <c r="L188" i="18"/>
  <c r="K188" i="18"/>
  <c r="J188" i="18"/>
  <c r="I188" i="18"/>
  <c r="H188" i="18" s="1"/>
  <c r="G188" i="18"/>
  <c r="F188" i="18"/>
  <c r="F187" i="18" s="1"/>
  <c r="E188" i="18"/>
  <c r="E187" i="18" s="1"/>
  <c r="D188" i="18"/>
  <c r="K187" i="18"/>
  <c r="G187" i="18"/>
  <c r="H186" i="18"/>
  <c r="C186" i="18"/>
  <c r="H185" i="18"/>
  <c r="C185" i="18"/>
  <c r="L184" i="18"/>
  <c r="K184" i="18"/>
  <c r="J184" i="18"/>
  <c r="I184" i="18"/>
  <c r="H184" i="18" s="1"/>
  <c r="G184" i="18"/>
  <c r="F184" i="18"/>
  <c r="E184" i="18"/>
  <c r="D184" i="18"/>
  <c r="H183" i="18"/>
  <c r="C183" i="18"/>
  <c r="H182" i="18"/>
  <c r="C182" i="18"/>
  <c r="H181" i="18"/>
  <c r="C181" i="18"/>
  <c r="H180" i="18"/>
  <c r="C180" i="18"/>
  <c r="L179" i="18"/>
  <c r="L174" i="18" s="1"/>
  <c r="K179" i="18"/>
  <c r="J179" i="18"/>
  <c r="I179" i="18"/>
  <c r="G179" i="18"/>
  <c r="G174" i="18" s="1"/>
  <c r="G173" i="18" s="1"/>
  <c r="F179" i="18"/>
  <c r="E179" i="18"/>
  <c r="D179" i="18"/>
  <c r="H178" i="18"/>
  <c r="C178" i="18"/>
  <c r="H177" i="18"/>
  <c r="C177" i="18"/>
  <c r="H176" i="18"/>
  <c r="C176" i="18"/>
  <c r="L175" i="18"/>
  <c r="K175" i="18"/>
  <c r="J175" i="18"/>
  <c r="J174" i="18" s="1"/>
  <c r="J173" i="18" s="1"/>
  <c r="I175" i="18"/>
  <c r="G175" i="18"/>
  <c r="F175" i="18"/>
  <c r="E175" i="18"/>
  <c r="E174" i="18" s="1"/>
  <c r="E173" i="18" s="1"/>
  <c r="D175" i="18"/>
  <c r="K174" i="18"/>
  <c r="K173" i="18" s="1"/>
  <c r="I174" i="18"/>
  <c r="H174" i="18" s="1"/>
  <c r="D174" i="18"/>
  <c r="H172" i="18"/>
  <c r="C172" i="18"/>
  <c r="H171" i="18"/>
  <c r="C171" i="18"/>
  <c r="H170" i="18"/>
  <c r="C170" i="18"/>
  <c r="H169" i="18"/>
  <c r="C169" i="18"/>
  <c r="H168" i="18"/>
  <c r="C168" i="18"/>
  <c r="H167" i="18"/>
  <c r="C167" i="18"/>
  <c r="L166" i="18"/>
  <c r="L165" i="18" s="1"/>
  <c r="K166" i="18"/>
  <c r="J166" i="18"/>
  <c r="I166" i="18"/>
  <c r="H166" i="18" s="1"/>
  <c r="G166" i="18"/>
  <c r="G165" i="18" s="1"/>
  <c r="F166" i="18"/>
  <c r="E166" i="18"/>
  <c r="E165" i="18" s="1"/>
  <c r="D166" i="18"/>
  <c r="K165" i="18"/>
  <c r="J165" i="18"/>
  <c r="I165" i="18"/>
  <c r="F165" i="18"/>
  <c r="H164" i="18"/>
  <c r="C164" i="18"/>
  <c r="H163" i="18"/>
  <c r="C163" i="18"/>
  <c r="H162" i="18"/>
  <c r="C162" i="18"/>
  <c r="H161" i="18"/>
  <c r="C161" i="18"/>
  <c r="L160" i="18"/>
  <c r="L130" i="18" s="1"/>
  <c r="K160" i="18"/>
  <c r="J160" i="18"/>
  <c r="I160" i="18"/>
  <c r="H160" i="18"/>
  <c r="G160" i="18"/>
  <c r="F160" i="18"/>
  <c r="E160" i="18"/>
  <c r="D160" i="18"/>
  <c r="C160" i="18" s="1"/>
  <c r="H159" i="18"/>
  <c r="C159" i="18"/>
  <c r="H158" i="18"/>
  <c r="C158" i="18"/>
  <c r="H157" i="18"/>
  <c r="C157" i="18"/>
  <c r="H156" i="18"/>
  <c r="C156" i="18"/>
  <c r="H155" i="18"/>
  <c r="C155" i="18"/>
  <c r="H154" i="18"/>
  <c r="C154" i="18"/>
  <c r="H153" i="18"/>
  <c r="C153" i="18"/>
  <c r="H152" i="18"/>
  <c r="C152" i="18"/>
  <c r="L151" i="18"/>
  <c r="K151" i="18"/>
  <c r="J151" i="18"/>
  <c r="I151" i="18"/>
  <c r="G151" i="18"/>
  <c r="F151" i="18"/>
  <c r="E151" i="18"/>
  <c r="D151" i="18"/>
  <c r="H150" i="18"/>
  <c r="C150" i="18"/>
  <c r="H149" i="18"/>
  <c r="C149" i="18"/>
  <c r="H148" i="18"/>
  <c r="C148" i="18"/>
  <c r="H147" i="18"/>
  <c r="C147" i="18"/>
  <c r="H146" i="18"/>
  <c r="C146" i="18"/>
  <c r="H145" i="18"/>
  <c r="C145" i="18"/>
  <c r="L144" i="18"/>
  <c r="K144" i="18"/>
  <c r="J144" i="18"/>
  <c r="I144" i="18"/>
  <c r="H144" i="18" s="1"/>
  <c r="G144" i="18"/>
  <c r="F144" i="18"/>
  <c r="E144" i="18"/>
  <c r="D144" i="18"/>
  <c r="H143" i="18"/>
  <c r="C143" i="18"/>
  <c r="H142" i="18"/>
  <c r="C142" i="18"/>
  <c r="L141" i="18"/>
  <c r="K141" i="18"/>
  <c r="J141" i="18"/>
  <c r="I141" i="18"/>
  <c r="G141" i="18"/>
  <c r="F141" i="18"/>
  <c r="E141" i="18"/>
  <c r="E130" i="18" s="1"/>
  <c r="D141" i="18"/>
  <c r="H140" i="18"/>
  <c r="C140" i="18"/>
  <c r="H139" i="18"/>
  <c r="C139" i="18"/>
  <c r="H138" i="18"/>
  <c r="C138" i="18"/>
  <c r="H137" i="18"/>
  <c r="C137" i="18"/>
  <c r="L136" i="18"/>
  <c r="K136" i="18"/>
  <c r="J136" i="18"/>
  <c r="H136" i="18" s="1"/>
  <c r="I136" i="18"/>
  <c r="G136" i="18"/>
  <c r="F136" i="18"/>
  <c r="E136" i="18"/>
  <c r="D136" i="18"/>
  <c r="H135" i="18"/>
  <c r="C135" i="18"/>
  <c r="H134" i="18"/>
  <c r="C134" i="18"/>
  <c r="H133" i="18"/>
  <c r="C133" i="18"/>
  <c r="H132" i="18"/>
  <c r="C132" i="18"/>
  <c r="L131" i="18"/>
  <c r="K131" i="18"/>
  <c r="J131" i="18"/>
  <c r="I131" i="18"/>
  <c r="I130" i="18" s="1"/>
  <c r="G131" i="18"/>
  <c r="F131" i="18"/>
  <c r="E131" i="18"/>
  <c r="D131" i="18"/>
  <c r="K130" i="18"/>
  <c r="G130" i="18"/>
  <c r="D130" i="18"/>
  <c r="H129" i="18"/>
  <c r="C129" i="18"/>
  <c r="C128" i="18" s="1"/>
  <c r="L128" i="18"/>
  <c r="K128" i="18"/>
  <c r="J128" i="18"/>
  <c r="I128" i="18"/>
  <c r="H128" i="18"/>
  <c r="G128" i="18"/>
  <c r="F128" i="18"/>
  <c r="E128" i="18"/>
  <c r="D128" i="18"/>
  <c r="H127" i="18"/>
  <c r="C127" i="18"/>
  <c r="H126" i="18"/>
  <c r="C126" i="18"/>
  <c r="H125" i="18"/>
  <c r="C125" i="18"/>
  <c r="H124" i="18"/>
  <c r="C124" i="18"/>
  <c r="H123" i="18"/>
  <c r="C123" i="18"/>
  <c r="L122" i="18"/>
  <c r="K122" i="18"/>
  <c r="J122" i="18"/>
  <c r="H122" i="18" s="1"/>
  <c r="I122" i="18"/>
  <c r="G122" i="18"/>
  <c r="F122" i="18"/>
  <c r="E122" i="18"/>
  <c r="D122" i="18"/>
  <c r="H121" i="18"/>
  <c r="C121" i="18"/>
  <c r="H120" i="18"/>
  <c r="C120" i="18"/>
  <c r="H119" i="18"/>
  <c r="C119" i="18"/>
  <c r="H118" i="18"/>
  <c r="C118" i="18"/>
  <c r="H117" i="18"/>
  <c r="C117" i="18"/>
  <c r="L116" i="18"/>
  <c r="K116" i="18"/>
  <c r="J116" i="18"/>
  <c r="I116" i="18"/>
  <c r="H116" i="18" s="1"/>
  <c r="G116" i="18"/>
  <c r="F116" i="18"/>
  <c r="E116" i="18"/>
  <c r="D116" i="18"/>
  <c r="H115" i="18"/>
  <c r="C115" i="18"/>
  <c r="H114" i="18"/>
  <c r="C114" i="18"/>
  <c r="H113" i="18"/>
  <c r="C113" i="18"/>
  <c r="L112" i="18"/>
  <c r="K112" i="18"/>
  <c r="J112" i="18"/>
  <c r="I112" i="18"/>
  <c r="H112" i="18"/>
  <c r="G112" i="18"/>
  <c r="F112" i="18"/>
  <c r="E112" i="18"/>
  <c r="D112" i="18"/>
  <c r="C112" i="18" s="1"/>
  <c r="H111" i="18"/>
  <c r="C111" i="18"/>
  <c r="H110" i="18"/>
  <c r="C110" i="18"/>
  <c r="H109" i="18"/>
  <c r="C109" i="18"/>
  <c r="H108" i="18"/>
  <c r="C108" i="18"/>
  <c r="H107" i="18"/>
  <c r="C107" i="18"/>
  <c r="H106" i="18"/>
  <c r="C106" i="18"/>
  <c r="H105" i="18"/>
  <c r="C105" i="18"/>
  <c r="H104" i="18"/>
  <c r="C104" i="18"/>
  <c r="L103" i="18"/>
  <c r="K103" i="18"/>
  <c r="J103" i="18"/>
  <c r="I103" i="18"/>
  <c r="H103" i="18" s="1"/>
  <c r="G103" i="18"/>
  <c r="F103" i="18"/>
  <c r="E103" i="18"/>
  <c r="D103" i="18"/>
  <c r="H102" i="18"/>
  <c r="C102" i="18"/>
  <c r="H101" i="18"/>
  <c r="C101" i="18"/>
  <c r="H100" i="18"/>
  <c r="C100" i="18"/>
  <c r="H99" i="18"/>
  <c r="C99" i="18"/>
  <c r="H98" i="18"/>
  <c r="C98" i="18"/>
  <c r="H97" i="18"/>
  <c r="C97" i="18"/>
  <c r="H96" i="18"/>
  <c r="C96" i="18"/>
  <c r="L95" i="18"/>
  <c r="K95" i="18"/>
  <c r="K83" i="18" s="1"/>
  <c r="K75" i="18" s="1"/>
  <c r="J95" i="18"/>
  <c r="I95" i="18"/>
  <c r="G95" i="18"/>
  <c r="F95" i="18"/>
  <c r="C95" i="18" s="1"/>
  <c r="E95" i="18"/>
  <c r="D95" i="18"/>
  <c r="H94" i="18"/>
  <c r="C94" i="18"/>
  <c r="H93" i="18"/>
  <c r="C93" i="18"/>
  <c r="H92" i="18"/>
  <c r="C92" i="18"/>
  <c r="H91" i="18"/>
  <c r="C91" i="18"/>
  <c r="H90" i="18"/>
  <c r="C90" i="18"/>
  <c r="L89" i="18"/>
  <c r="K89" i="18"/>
  <c r="J89" i="18"/>
  <c r="I89" i="18"/>
  <c r="H89" i="18" s="1"/>
  <c r="G89" i="18"/>
  <c r="F89" i="18"/>
  <c r="E89" i="18"/>
  <c r="D89" i="18"/>
  <c r="H88" i="18"/>
  <c r="C88" i="18"/>
  <c r="H87" i="18"/>
  <c r="C87" i="18"/>
  <c r="H86" i="18"/>
  <c r="C86" i="18"/>
  <c r="H85" i="18"/>
  <c r="C85" i="18"/>
  <c r="L84" i="18"/>
  <c r="K84" i="18"/>
  <c r="J84" i="18"/>
  <c r="I84" i="18"/>
  <c r="H84" i="18" s="1"/>
  <c r="G84" i="18"/>
  <c r="F84" i="18"/>
  <c r="F83" i="18" s="1"/>
  <c r="E84" i="18"/>
  <c r="E83" i="18" s="1"/>
  <c r="D84" i="18"/>
  <c r="G83" i="18"/>
  <c r="H82" i="18"/>
  <c r="C82" i="18"/>
  <c r="H81" i="18"/>
  <c r="C81" i="18"/>
  <c r="L80" i="18"/>
  <c r="K80" i="18"/>
  <c r="J80" i="18"/>
  <c r="I80" i="18"/>
  <c r="H80" i="18" s="1"/>
  <c r="G80" i="18"/>
  <c r="F80" i="18"/>
  <c r="E80" i="18"/>
  <c r="D80" i="18"/>
  <c r="H79" i="18"/>
  <c r="C79" i="18"/>
  <c r="H78" i="18"/>
  <c r="C78" i="18"/>
  <c r="L77" i="18"/>
  <c r="K77" i="18"/>
  <c r="J77" i="18"/>
  <c r="J76" i="18" s="1"/>
  <c r="I77" i="18"/>
  <c r="G77" i="18"/>
  <c r="G76" i="18" s="1"/>
  <c r="G75" i="18" s="1"/>
  <c r="F77" i="18"/>
  <c r="E77" i="18"/>
  <c r="E76" i="18" s="1"/>
  <c r="D77" i="18"/>
  <c r="K76" i="18"/>
  <c r="H74" i="18"/>
  <c r="C74" i="18"/>
  <c r="H73" i="18"/>
  <c r="C73" i="18"/>
  <c r="H72" i="18"/>
  <c r="C72" i="18"/>
  <c r="H71" i="18"/>
  <c r="C71" i="18"/>
  <c r="H70" i="18"/>
  <c r="C70" i="18"/>
  <c r="L69" i="18"/>
  <c r="K69" i="18"/>
  <c r="K67" i="18" s="1"/>
  <c r="J69" i="18"/>
  <c r="J67" i="18" s="1"/>
  <c r="I69" i="18"/>
  <c r="G69" i="18"/>
  <c r="G67" i="18" s="1"/>
  <c r="F69" i="18"/>
  <c r="E69" i="18"/>
  <c r="D69" i="18"/>
  <c r="H68" i="18"/>
  <c r="C68" i="18"/>
  <c r="L67" i="18"/>
  <c r="I67" i="18"/>
  <c r="E67" i="18"/>
  <c r="E53" i="18" s="1"/>
  <c r="D67" i="18"/>
  <c r="H66" i="18"/>
  <c r="C66" i="18"/>
  <c r="H65" i="18"/>
  <c r="C65" i="18"/>
  <c r="H64" i="18"/>
  <c r="C64" i="18"/>
  <c r="H63" i="18"/>
  <c r="C63" i="18"/>
  <c r="H62" i="18"/>
  <c r="C62" i="18"/>
  <c r="H61" i="18"/>
  <c r="C61" i="18"/>
  <c r="H60" i="18"/>
  <c r="C60" i="18"/>
  <c r="H59" i="18"/>
  <c r="C59" i="18"/>
  <c r="L58" i="18"/>
  <c r="L54" i="18" s="1"/>
  <c r="K58" i="18"/>
  <c r="J58" i="18"/>
  <c r="H58" i="18" s="1"/>
  <c r="I58" i="18"/>
  <c r="G58" i="18"/>
  <c r="F58" i="18"/>
  <c r="E58" i="18"/>
  <c r="D58" i="18"/>
  <c r="H57" i="18"/>
  <c r="C57" i="18"/>
  <c r="H56" i="18"/>
  <c r="C56" i="18"/>
  <c r="L55" i="18"/>
  <c r="K55" i="18"/>
  <c r="K54" i="18" s="1"/>
  <c r="K53" i="18" s="1"/>
  <c r="K52" i="18" s="1"/>
  <c r="J55" i="18"/>
  <c r="I55" i="18"/>
  <c r="G55" i="18"/>
  <c r="G54" i="18" s="1"/>
  <c r="F55" i="18"/>
  <c r="F54" i="18" s="1"/>
  <c r="E55" i="18"/>
  <c r="D55" i="18"/>
  <c r="I54" i="18"/>
  <c r="I53" i="18" s="1"/>
  <c r="E54" i="18"/>
  <c r="H47" i="18"/>
  <c r="C47" i="18"/>
  <c r="H46" i="18"/>
  <c r="C46" i="18"/>
  <c r="L45" i="18"/>
  <c r="H45" i="18"/>
  <c r="G45" i="18"/>
  <c r="H44" i="18"/>
  <c r="C44" i="18"/>
  <c r="K43" i="18"/>
  <c r="H43" i="18" s="1"/>
  <c r="J43" i="18"/>
  <c r="I43" i="18"/>
  <c r="F43" i="18"/>
  <c r="E43" i="18"/>
  <c r="E20" i="18" s="1"/>
  <c r="D43" i="18"/>
  <c r="H42" i="18"/>
  <c r="C42" i="18"/>
  <c r="I41" i="18"/>
  <c r="H41" i="18" s="1"/>
  <c r="D41" i="18"/>
  <c r="C41" i="18" s="1"/>
  <c r="H40" i="18"/>
  <c r="C40" i="18"/>
  <c r="H39" i="18"/>
  <c r="C39" i="18"/>
  <c r="H38" i="18"/>
  <c r="C38" i="18"/>
  <c r="H37" i="18"/>
  <c r="C37" i="18"/>
  <c r="K36" i="18"/>
  <c r="H36" i="18"/>
  <c r="F36" i="18"/>
  <c r="C36" i="18" s="1"/>
  <c r="H35" i="18"/>
  <c r="C35" i="18"/>
  <c r="H34" i="18"/>
  <c r="C34" i="18"/>
  <c r="K33" i="18"/>
  <c r="H33" i="18" s="1"/>
  <c r="F33" i="18"/>
  <c r="C33" i="18" s="1"/>
  <c r="H32" i="18"/>
  <c r="C32" i="18"/>
  <c r="K31" i="18"/>
  <c r="F31" i="18"/>
  <c r="C31" i="18" s="1"/>
  <c r="H30" i="18"/>
  <c r="C30" i="18"/>
  <c r="H29" i="18"/>
  <c r="C29" i="18"/>
  <c r="H28" i="18"/>
  <c r="C28" i="18"/>
  <c r="K27" i="18"/>
  <c r="H27" i="18" s="1"/>
  <c r="F27" i="18"/>
  <c r="C27" i="18" s="1"/>
  <c r="H25" i="18"/>
  <c r="C25" i="18"/>
  <c r="H24" i="18"/>
  <c r="C24" i="18"/>
  <c r="H23" i="18"/>
  <c r="C23" i="18"/>
  <c r="H22" i="18"/>
  <c r="C22" i="18"/>
  <c r="L21" i="18"/>
  <c r="K21" i="18"/>
  <c r="K292" i="18" s="1"/>
  <c r="K291" i="18" s="1"/>
  <c r="J21" i="18"/>
  <c r="I21" i="18"/>
  <c r="G21" i="18"/>
  <c r="F21" i="18"/>
  <c r="E21" i="18"/>
  <c r="E292" i="18" s="1"/>
  <c r="E291" i="18" s="1"/>
  <c r="D21" i="18"/>
  <c r="L20" i="18"/>
  <c r="I20" i="18"/>
  <c r="D20" i="18"/>
  <c r="H301" i="17"/>
  <c r="C301" i="17"/>
  <c r="H300" i="17"/>
  <c r="C300" i="17"/>
  <c r="H299" i="17"/>
  <c r="C299" i="17"/>
  <c r="H298" i="17"/>
  <c r="C298" i="17"/>
  <c r="H297" i="17"/>
  <c r="C297" i="17"/>
  <c r="H296" i="17"/>
  <c r="C296" i="17"/>
  <c r="H295" i="17"/>
  <c r="C295" i="17"/>
  <c r="C293" i="17" s="1"/>
  <c r="H294" i="17"/>
  <c r="H293" i="17" s="1"/>
  <c r="C294" i="17"/>
  <c r="L293" i="17"/>
  <c r="K293" i="17"/>
  <c r="J293" i="17"/>
  <c r="I293" i="17"/>
  <c r="G293" i="17"/>
  <c r="F293" i="17"/>
  <c r="E293" i="17"/>
  <c r="D293" i="17"/>
  <c r="H288" i="17"/>
  <c r="C288" i="17"/>
  <c r="H287" i="17"/>
  <c r="C287" i="17"/>
  <c r="L286" i="17"/>
  <c r="K286" i="17"/>
  <c r="J286" i="17"/>
  <c r="I286" i="17"/>
  <c r="G286" i="17"/>
  <c r="F286" i="17"/>
  <c r="E286" i="17"/>
  <c r="D286" i="17"/>
  <c r="H285" i="17"/>
  <c r="C285" i="17"/>
  <c r="L284" i="17"/>
  <c r="K284" i="17"/>
  <c r="J284" i="17"/>
  <c r="J283" i="17" s="1"/>
  <c r="I284" i="17"/>
  <c r="G284" i="17"/>
  <c r="F284" i="17"/>
  <c r="F283" i="17" s="1"/>
  <c r="E284" i="17"/>
  <c r="D284" i="17"/>
  <c r="L283" i="17"/>
  <c r="K283" i="17"/>
  <c r="G283" i="17"/>
  <c r="D283" i="17"/>
  <c r="H282" i="17"/>
  <c r="C282" i="17"/>
  <c r="L281" i="17"/>
  <c r="K281" i="17"/>
  <c r="J281" i="17"/>
  <c r="I281" i="17"/>
  <c r="H281" i="17" s="1"/>
  <c r="G281" i="17"/>
  <c r="F281" i="17"/>
  <c r="E281" i="17"/>
  <c r="D281" i="17"/>
  <c r="C281" i="17" s="1"/>
  <c r="H280" i="17"/>
  <c r="C280" i="17"/>
  <c r="H279" i="17"/>
  <c r="C279" i="17"/>
  <c r="H278" i="17"/>
  <c r="C278" i="17"/>
  <c r="H277" i="17"/>
  <c r="C277" i="17"/>
  <c r="L276" i="17"/>
  <c r="K276" i="17"/>
  <c r="J276" i="17"/>
  <c r="I276" i="17"/>
  <c r="G276" i="17"/>
  <c r="F276" i="17"/>
  <c r="E276" i="17"/>
  <c r="C276" i="17" s="1"/>
  <c r="D276" i="17"/>
  <c r="H275" i="17"/>
  <c r="C275" i="17"/>
  <c r="H274" i="17"/>
  <c r="C274" i="17"/>
  <c r="H273" i="17"/>
  <c r="C273" i="17"/>
  <c r="L272" i="17"/>
  <c r="L270" i="17" s="1"/>
  <c r="L269" i="17" s="1"/>
  <c r="K272" i="17"/>
  <c r="J272" i="17"/>
  <c r="I272" i="17"/>
  <c r="G272" i="17"/>
  <c r="G270" i="17" s="1"/>
  <c r="G269" i="17" s="1"/>
  <c r="F272" i="17"/>
  <c r="E272" i="17"/>
  <c r="D272" i="17"/>
  <c r="H271" i="17"/>
  <c r="C271" i="17"/>
  <c r="K270" i="17"/>
  <c r="J270" i="17"/>
  <c r="J269" i="17" s="1"/>
  <c r="I270" i="17"/>
  <c r="F270" i="17"/>
  <c r="F269" i="17" s="1"/>
  <c r="E270" i="17"/>
  <c r="D270" i="17"/>
  <c r="K269" i="17"/>
  <c r="H268" i="17"/>
  <c r="C268" i="17"/>
  <c r="H267" i="17"/>
  <c r="C267" i="17"/>
  <c r="H266" i="17"/>
  <c r="C266" i="17"/>
  <c r="H265" i="17"/>
  <c r="C265" i="17"/>
  <c r="L264" i="17"/>
  <c r="K264" i="17"/>
  <c r="J264" i="17"/>
  <c r="I264" i="17"/>
  <c r="G264" i="17"/>
  <c r="F264" i="17"/>
  <c r="E264" i="17"/>
  <c r="C264" i="17" s="1"/>
  <c r="D264" i="17"/>
  <c r="H263" i="17"/>
  <c r="C263" i="17"/>
  <c r="H262" i="17"/>
  <c r="C262" i="17"/>
  <c r="H261" i="17"/>
  <c r="C261" i="17"/>
  <c r="L260" i="17"/>
  <c r="K260" i="17"/>
  <c r="J260" i="17"/>
  <c r="I260" i="17"/>
  <c r="G260" i="17"/>
  <c r="G259" i="17" s="1"/>
  <c r="F260" i="17"/>
  <c r="F259" i="17" s="1"/>
  <c r="E260" i="17"/>
  <c r="D260" i="17"/>
  <c r="L259" i="17"/>
  <c r="K259" i="17"/>
  <c r="D259" i="17"/>
  <c r="H258" i="17"/>
  <c r="C258" i="17"/>
  <c r="H257" i="17"/>
  <c r="C257" i="17"/>
  <c r="H256" i="17"/>
  <c r="C256" i="17"/>
  <c r="H255" i="17"/>
  <c r="C255" i="17"/>
  <c r="H254" i="17"/>
  <c r="C254" i="17"/>
  <c r="H253" i="17"/>
  <c r="C253" i="17"/>
  <c r="L252" i="17"/>
  <c r="K252" i="17"/>
  <c r="J252" i="17"/>
  <c r="J251" i="17" s="1"/>
  <c r="I252" i="17"/>
  <c r="G252" i="17"/>
  <c r="G251" i="17" s="1"/>
  <c r="F252" i="17"/>
  <c r="F251" i="17" s="1"/>
  <c r="E252" i="17"/>
  <c r="D252" i="17"/>
  <c r="L251" i="17"/>
  <c r="K251" i="17"/>
  <c r="D251" i="17"/>
  <c r="H250" i="17"/>
  <c r="C250" i="17"/>
  <c r="H249" i="17"/>
  <c r="C249" i="17"/>
  <c r="H248" i="17"/>
  <c r="C248" i="17"/>
  <c r="H247" i="17"/>
  <c r="C247" i="17"/>
  <c r="L246" i="17"/>
  <c r="K246" i="17"/>
  <c r="J246" i="17"/>
  <c r="I246" i="17"/>
  <c r="G246" i="17"/>
  <c r="G231" i="17" s="1"/>
  <c r="F246" i="17"/>
  <c r="E246" i="17"/>
  <c r="D246" i="17"/>
  <c r="H245" i="17"/>
  <c r="C245" i="17"/>
  <c r="H244" i="17"/>
  <c r="C244" i="17"/>
  <c r="H243" i="17"/>
  <c r="C243" i="17"/>
  <c r="H242" i="17"/>
  <c r="C242" i="17"/>
  <c r="H241" i="17"/>
  <c r="C241" i="17"/>
  <c r="H240" i="17"/>
  <c r="C240" i="17"/>
  <c r="H239" i="17"/>
  <c r="C239" i="17"/>
  <c r="L238" i="17"/>
  <c r="K238" i="17"/>
  <c r="J238" i="17"/>
  <c r="J231" i="17" s="1"/>
  <c r="I238" i="17"/>
  <c r="G238" i="17"/>
  <c r="F238" i="17"/>
  <c r="E238" i="17"/>
  <c r="C238" i="17" s="1"/>
  <c r="D238" i="17"/>
  <c r="H237" i="17"/>
  <c r="C237" i="17"/>
  <c r="H236" i="17"/>
  <c r="C236" i="17"/>
  <c r="L235" i="17"/>
  <c r="K235" i="17"/>
  <c r="J235" i="17"/>
  <c r="I235" i="17"/>
  <c r="G235" i="17"/>
  <c r="F235" i="17"/>
  <c r="E235" i="17"/>
  <c r="D235" i="17"/>
  <c r="C235" i="17" s="1"/>
  <c r="H234" i="17"/>
  <c r="C234" i="17"/>
  <c r="L233" i="17"/>
  <c r="K233" i="17"/>
  <c r="J233" i="17"/>
  <c r="I233" i="17"/>
  <c r="H233" i="17" s="1"/>
  <c r="G233" i="17"/>
  <c r="F233" i="17"/>
  <c r="E233" i="17"/>
  <c r="D233" i="17"/>
  <c r="C233" i="17" s="1"/>
  <c r="H232" i="17"/>
  <c r="C232" i="17"/>
  <c r="L231" i="17"/>
  <c r="L230" i="17" s="1"/>
  <c r="K231" i="17"/>
  <c r="K230" i="17" s="1"/>
  <c r="H229" i="17"/>
  <c r="C229" i="17"/>
  <c r="H228" i="17"/>
  <c r="C228" i="17"/>
  <c r="L227" i="17"/>
  <c r="K227" i="17"/>
  <c r="J227" i="17"/>
  <c r="I227" i="17"/>
  <c r="G227" i="17"/>
  <c r="F227" i="17"/>
  <c r="E227" i="17"/>
  <c r="D227" i="17"/>
  <c r="C227" i="17"/>
  <c r="H226" i="17"/>
  <c r="C226" i="17"/>
  <c r="H225" i="17"/>
  <c r="C225" i="17"/>
  <c r="H224" i="17"/>
  <c r="C224" i="17"/>
  <c r="H223" i="17"/>
  <c r="C223" i="17"/>
  <c r="H222" i="17"/>
  <c r="C222" i="17"/>
  <c r="H221" i="17"/>
  <c r="C221" i="17"/>
  <c r="H220" i="17"/>
  <c r="C220" i="17"/>
  <c r="H219" i="17"/>
  <c r="C219" i="17"/>
  <c r="H218" i="17"/>
  <c r="C218" i="17"/>
  <c r="H217" i="17"/>
  <c r="C217" i="17"/>
  <c r="L216" i="17"/>
  <c r="K216" i="17"/>
  <c r="J216" i="17"/>
  <c r="I216" i="17"/>
  <c r="H216" i="17" s="1"/>
  <c r="G216" i="17"/>
  <c r="F216" i="17"/>
  <c r="E216" i="17"/>
  <c r="D216" i="17"/>
  <c r="H215" i="17"/>
  <c r="C215" i="17"/>
  <c r="H214" i="17"/>
  <c r="C214" i="17"/>
  <c r="H213" i="17"/>
  <c r="C213" i="17"/>
  <c r="H212" i="17"/>
  <c r="C212" i="17"/>
  <c r="H211" i="17"/>
  <c r="C211" i="17"/>
  <c r="H210" i="17"/>
  <c r="C210" i="17"/>
  <c r="H209" i="17"/>
  <c r="C209" i="17"/>
  <c r="H208" i="17"/>
  <c r="C208" i="17"/>
  <c r="H207" i="17"/>
  <c r="C207" i="17"/>
  <c r="H206" i="17"/>
  <c r="C206" i="17"/>
  <c r="L205" i="17"/>
  <c r="K205" i="17"/>
  <c r="K204" i="17" s="1"/>
  <c r="J205" i="17"/>
  <c r="I205" i="17"/>
  <c r="H205" i="17" s="1"/>
  <c r="G205" i="17"/>
  <c r="F205" i="17"/>
  <c r="E205" i="17"/>
  <c r="D205" i="17"/>
  <c r="D204" i="17" s="1"/>
  <c r="J204" i="17"/>
  <c r="F204" i="17"/>
  <c r="E204" i="17"/>
  <c r="H203" i="17"/>
  <c r="C203" i="17"/>
  <c r="H202" i="17"/>
  <c r="C202" i="17"/>
  <c r="H201" i="17"/>
  <c r="C201" i="17"/>
  <c r="H200" i="17"/>
  <c r="C200" i="17"/>
  <c r="H199" i="17"/>
  <c r="C199" i="17"/>
  <c r="L198" i="17"/>
  <c r="L196" i="17" s="1"/>
  <c r="K198" i="17"/>
  <c r="J198" i="17"/>
  <c r="I198" i="17"/>
  <c r="G198" i="17"/>
  <c r="G196" i="17" s="1"/>
  <c r="F198" i="17"/>
  <c r="E198" i="17"/>
  <c r="D198" i="17"/>
  <c r="H197" i="17"/>
  <c r="C197" i="17"/>
  <c r="K196" i="17"/>
  <c r="J196" i="17"/>
  <c r="J195" i="17" s="1"/>
  <c r="I196" i="17"/>
  <c r="F196" i="17"/>
  <c r="E196" i="17"/>
  <c r="D196" i="17"/>
  <c r="H193" i="17"/>
  <c r="C193" i="17"/>
  <c r="L192" i="17"/>
  <c r="K192" i="17"/>
  <c r="J192" i="17"/>
  <c r="J191" i="17" s="1"/>
  <c r="I192" i="17"/>
  <c r="G192" i="17"/>
  <c r="G191" i="17" s="1"/>
  <c r="F192" i="17"/>
  <c r="F191" i="17" s="1"/>
  <c r="E192" i="17"/>
  <c r="D192" i="17"/>
  <c r="L191" i="17"/>
  <c r="K191" i="17"/>
  <c r="D191" i="17"/>
  <c r="H190" i="17"/>
  <c r="C190" i="17"/>
  <c r="H189" i="17"/>
  <c r="C189" i="17"/>
  <c r="L188" i="17"/>
  <c r="K188" i="17"/>
  <c r="J188" i="17"/>
  <c r="J187" i="17" s="1"/>
  <c r="I188" i="17"/>
  <c r="G188" i="17"/>
  <c r="G187" i="17" s="1"/>
  <c r="F188" i="17"/>
  <c r="F187" i="17" s="1"/>
  <c r="E188" i="17"/>
  <c r="D188" i="17"/>
  <c r="L187" i="17"/>
  <c r="K187" i="17"/>
  <c r="D187" i="17"/>
  <c r="H186" i="17"/>
  <c r="C186" i="17"/>
  <c r="H185" i="17"/>
  <c r="C185" i="17"/>
  <c r="L184" i="17"/>
  <c r="K184" i="17"/>
  <c r="J184" i="17"/>
  <c r="I184" i="17"/>
  <c r="G184" i="17"/>
  <c r="F184" i="17"/>
  <c r="E184" i="17"/>
  <c r="D184" i="17"/>
  <c r="H183" i="17"/>
  <c r="C183" i="17"/>
  <c r="H182" i="17"/>
  <c r="C182" i="17"/>
  <c r="H181" i="17"/>
  <c r="C181" i="17"/>
  <c r="H180" i="17"/>
  <c r="C180" i="17"/>
  <c r="L179" i="17"/>
  <c r="K179" i="17"/>
  <c r="J179" i="17"/>
  <c r="I179" i="17"/>
  <c r="G179" i="17"/>
  <c r="F179" i="17"/>
  <c r="E179" i="17"/>
  <c r="D179" i="17"/>
  <c r="C179" i="17"/>
  <c r="H178" i="17"/>
  <c r="C178" i="17"/>
  <c r="H177" i="17"/>
  <c r="C177" i="17"/>
  <c r="H176" i="17"/>
  <c r="C176" i="17"/>
  <c r="L175" i="17"/>
  <c r="K175" i="17"/>
  <c r="K174" i="17" s="1"/>
  <c r="K173" i="17" s="1"/>
  <c r="J175" i="17"/>
  <c r="I175" i="17"/>
  <c r="G175" i="17"/>
  <c r="F175" i="17"/>
  <c r="F174" i="17" s="1"/>
  <c r="F173" i="17" s="1"/>
  <c r="E175" i="17"/>
  <c r="D175" i="17"/>
  <c r="D174" i="17" s="1"/>
  <c r="J174" i="17"/>
  <c r="J173" i="17" s="1"/>
  <c r="E174" i="17"/>
  <c r="E173" i="17" s="1"/>
  <c r="H172" i="17"/>
  <c r="C172" i="17"/>
  <c r="H171" i="17"/>
  <c r="C171" i="17"/>
  <c r="H170" i="17"/>
  <c r="C170" i="17"/>
  <c r="H169" i="17"/>
  <c r="C169" i="17"/>
  <c r="H168" i="17"/>
  <c r="C168" i="17"/>
  <c r="H167" i="17"/>
  <c r="C167" i="17"/>
  <c r="L166" i="17"/>
  <c r="K166" i="17"/>
  <c r="J166" i="17"/>
  <c r="J165" i="17" s="1"/>
  <c r="I166" i="17"/>
  <c r="G166" i="17"/>
  <c r="G165" i="17" s="1"/>
  <c r="F166" i="17"/>
  <c r="F165" i="17" s="1"/>
  <c r="E166" i="17"/>
  <c r="D166" i="17"/>
  <c r="L165" i="17"/>
  <c r="K165" i="17"/>
  <c r="D165" i="17"/>
  <c r="H164" i="17"/>
  <c r="C164" i="17"/>
  <c r="H163" i="17"/>
  <c r="C163" i="17"/>
  <c r="H162" i="17"/>
  <c r="C162" i="17"/>
  <c r="H161" i="17"/>
  <c r="C161" i="17"/>
  <c r="L160" i="17"/>
  <c r="K160" i="17"/>
  <c r="J160" i="17"/>
  <c r="I160" i="17"/>
  <c r="G160" i="17"/>
  <c r="F160" i="17"/>
  <c r="E160" i="17"/>
  <c r="D160" i="17"/>
  <c r="H159" i="17"/>
  <c r="C159" i="17"/>
  <c r="H158" i="17"/>
  <c r="C158" i="17"/>
  <c r="H157" i="17"/>
  <c r="C157" i="17"/>
  <c r="H156" i="17"/>
  <c r="C156" i="17"/>
  <c r="H155" i="17"/>
  <c r="C155" i="17"/>
  <c r="H154" i="17"/>
  <c r="C154" i="17"/>
  <c r="H153" i="17"/>
  <c r="C153" i="17"/>
  <c r="H152" i="17"/>
  <c r="C152" i="17"/>
  <c r="L151" i="17"/>
  <c r="K151" i="17"/>
  <c r="J151" i="17"/>
  <c r="I151" i="17"/>
  <c r="G151" i="17"/>
  <c r="F151" i="17"/>
  <c r="E151" i="17"/>
  <c r="D151" i="17"/>
  <c r="C151" i="17"/>
  <c r="H150" i="17"/>
  <c r="C150" i="17"/>
  <c r="H149" i="17"/>
  <c r="C149" i="17"/>
  <c r="H148" i="17"/>
  <c r="C148" i="17"/>
  <c r="H147" i="17"/>
  <c r="C147" i="17"/>
  <c r="H146" i="17"/>
  <c r="C146" i="17"/>
  <c r="H145" i="17"/>
  <c r="C145" i="17"/>
  <c r="L144" i="17"/>
  <c r="K144" i="17"/>
  <c r="J144" i="17"/>
  <c r="I144" i="17"/>
  <c r="H144" i="17" s="1"/>
  <c r="G144" i="17"/>
  <c r="F144" i="17"/>
  <c r="E144" i="17"/>
  <c r="D144" i="17"/>
  <c r="H143" i="17"/>
  <c r="C143" i="17"/>
  <c r="H142" i="17"/>
  <c r="C142" i="17"/>
  <c r="L141" i="17"/>
  <c r="K141" i="17"/>
  <c r="J141" i="17"/>
  <c r="I141" i="17"/>
  <c r="H141" i="17" s="1"/>
  <c r="G141" i="17"/>
  <c r="F141" i="17"/>
  <c r="E141" i="17"/>
  <c r="D141" i="17"/>
  <c r="C141" i="17" s="1"/>
  <c r="H140" i="17"/>
  <c r="C140" i="17"/>
  <c r="H139" i="17"/>
  <c r="C139" i="17"/>
  <c r="H138" i="17"/>
  <c r="C138" i="17"/>
  <c r="H137" i="17"/>
  <c r="C137" i="17"/>
  <c r="L136" i="17"/>
  <c r="K136" i="17"/>
  <c r="J136" i="17"/>
  <c r="I136" i="17"/>
  <c r="G136" i="17"/>
  <c r="F136" i="17"/>
  <c r="E136" i="17"/>
  <c r="C136" i="17" s="1"/>
  <c r="D136" i="17"/>
  <c r="H135" i="17"/>
  <c r="C135" i="17"/>
  <c r="H134" i="17"/>
  <c r="C134" i="17"/>
  <c r="H133" i="17"/>
  <c r="C133" i="17"/>
  <c r="H132" i="17"/>
  <c r="C132" i="17"/>
  <c r="L131" i="17"/>
  <c r="K131" i="17"/>
  <c r="K130" i="17" s="1"/>
  <c r="J131" i="17"/>
  <c r="J130" i="17" s="1"/>
  <c r="I131" i="17"/>
  <c r="G131" i="17"/>
  <c r="F131" i="17"/>
  <c r="F130" i="17" s="1"/>
  <c r="E131" i="17"/>
  <c r="C131" i="17" s="1"/>
  <c r="D131" i="17"/>
  <c r="I130" i="17"/>
  <c r="H129" i="17"/>
  <c r="H128" i="17" s="1"/>
  <c r="C129" i="17"/>
  <c r="C128" i="17" s="1"/>
  <c r="L128" i="17"/>
  <c r="K128" i="17"/>
  <c r="J128" i="17"/>
  <c r="I128" i="17"/>
  <c r="G128" i="17"/>
  <c r="F128" i="17"/>
  <c r="E128" i="17"/>
  <c r="D128" i="17"/>
  <c r="H127" i="17"/>
  <c r="C127" i="17"/>
  <c r="H126" i="17"/>
  <c r="C126" i="17"/>
  <c r="H125" i="17"/>
  <c r="C125" i="17"/>
  <c r="H124" i="17"/>
  <c r="C124" i="17"/>
  <c r="H123" i="17"/>
  <c r="C123" i="17"/>
  <c r="L122" i="17"/>
  <c r="K122" i="17"/>
  <c r="J122" i="17"/>
  <c r="I122" i="17"/>
  <c r="G122" i="17"/>
  <c r="F122" i="17"/>
  <c r="E122" i="17"/>
  <c r="D122" i="17"/>
  <c r="H121" i="17"/>
  <c r="C121" i="17"/>
  <c r="H120" i="17"/>
  <c r="C120" i="17"/>
  <c r="H119" i="17"/>
  <c r="C119" i="17"/>
  <c r="H118" i="17"/>
  <c r="C118" i="17"/>
  <c r="H117" i="17"/>
  <c r="C117" i="17"/>
  <c r="L116" i="17"/>
  <c r="K116" i="17"/>
  <c r="J116" i="17"/>
  <c r="I116" i="17"/>
  <c r="H116" i="17" s="1"/>
  <c r="G116" i="17"/>
  <c r="F116" i="17"/>
  <c r="E116" i="17"/>
  <c r="D116" i="17"/>
  <c r="H115" i="17"/>
  <c r="C115" i="17"/>
  <c r="H114" i="17"/>
  <c r="C114" i="17"/>
  <c r="H113" i="17"/>
  <c r="C113" i="17"/>
  <c r="L112" i="17"/>
  <c r="K112" i="17"/>
  <c r="J112" i="17"/>
  <c r="I112" i="17"/>
  <c r="G112" i="17"/>
  <c r="F112" i="17"/>
  <c r="E112" i="17"/>
  <c r="D112" i="17"/>
  <c r="H111" i="17"/>
  <c r="C111" i="17"/>
  <c r="H110" i="17"/>
  <c r="C110" i="17"/>
  <c r="H109" i="17"/>
  <c r="C109" i="17"/>
  <c r="H108" i="17"/>
  <c r="C108" i="17"/>
  <c r="H107" i="17"/>
  <c r="C107" i="17"/>
  <c r="H106" i="17"/>
  <c r="C106" i="17"/>
  <c r="H105" i="17"/>
  <c r="C105" i="17"/>
  <c r="H104" i="17"/>
  <c r="C104" i="17"/>
  <c r="L103" i="17"/>
  <c r="K103" i="17"/>
  <c r="K83" i="17" s="1"/>
  <c r="J103" i="17"/>
  <c r="I103" i="17"/>
  <c r="G103" i="17"/>
  <c r="F103" i="17"/>
  <c r="E103" i="17"/>
  <c r="D103" i="17"/>
  <c r="C103" i="17" s="1"/>
  <c r="H102" i="17"/>
  <c r="C102" i="17"/>
  <c r="H101" i="17"/>
  <c r="C101" i="17"/>
  <c r="H100" i="17"/>
  <c r="C100" i="17"/>
  <c r="H99" i="17"/>
  <c r="C99" i="17"/>
  <c r="H98" i="17"/>
  <c r="C98" i="17"/>
  <c r="H97" i="17"/>
  <c r="C97" i="17"/>
  <c r="H96" i="17"/>
  <c r="C96" i="17"/>
  <c r="L95" i="17"/>
  <c r="K95" i="17"/>
  <c r="J95" i="17"/>
  <c r="I95" i="17"/>
  <c r="G95" i="17"/>
  <c r="F95" i="17"/>
  <c r="E95" i="17"/>
  <c r="C95" i="17" s="1"/>
  <c r="D95" i="17"/>
  <c r="H94" i="17"/>
  <c r="C94" i="17"/>
  <c r="H93" i="17"/>
  <c r="C93" i="17"/>
  <c r="H92" i="17"/>
  <c r="C92" i="17"/>
  <c r="H91" i="17"/>
  <c r="C91" i="17"/>
  <c r="H90" i="17"/>
  <c r="C90" i="17"/>
  <c r="L89" i="17"/>
  <c r="K89" i="17"/>
  <c r="J89" i="17"/>
  <c r="I89" i="17"/>
  <c r="H89" i="17" s="1"/>
  <c r="G89" i="17"/>
  <c r="F89" i="17"/>
  <c r="E89" i="17"/>
  <c r="D89" i="17"/>
  <c r="C89" i="17" s="1"/>
  <c r="H88" i="17"/>
  <c r="C88" i="17"/>
  <c r="H87" i="17"/>
  <c r="C87" i="17"/>
  <c r="H86" i="17"/>
  <c r="C86" i="17"/>
  <c r="H85" i="17"/>
  <c r="C85" i="17"/>
  <c r="L84" i="17"/>
  <c r="K84" i="17"/>
  <c r="J84" i="17"/>
  <c r="J83" i="17" s="1"/>
  <c r="I84" i="17"/>
  <c r="G84" i="17"/>
  <c r="F84" i="17"/>
  <c r="F83" i="17" s="1"/>
  <c r="E84" i="17"/>
  <c r="C84" i="17" s="1"/>
  <c r="D84" i="17"/>
  <c r="L83" i="17"/>
  <c r="G83" i="17"/>
  <c r="H82" i="17"/>
  <c r="C82" i="17"/>
  <c r="H81" i="17"/>
  <c r="C81" i="17"/>
  <c r="L80" i="17"/>
  <c r="K80" i="17"/>
  <c r="J80" i="17"/>
  <c r="I80" i="17"/>
  <c r="G80" i="17"/>
  <c r="F80" i="17"/>
  <c r="E80" i="17"/>
  <c r="D80" i="17"/>
  <c r="H79" i="17"/>
  <c r="C79" i="17"/>
  <c r="H78" i="17"/>
  <c r="C78" i="17"/>
  <c r="L77" i="17"/>
  <c r="L76" i="17" s="1"/>
  <c r="K77" i="17"/>
  <c r="K76" i="17" s="1"/>
  <c r="J77" i="17"/>
  <c r="I77" i="17"/>
  <c r="I76" i="17" s="1"/>
  <c r="G77" i="17"/>
  <c r="G76" i="17" s="1"/>
  <c r="F77" i="17"/>
  <c r="F76" i="17" s="1"/>
  <c r="E77" i="17"/>
  <c r="D77" i="17"/>
  <c r="D76" i="17" s="1"/>
  <c r="J76" i="17"/>
  <c r="E76" i="17"/>
  <c r="H74" i="17"/>
  <c r="C74" i="17"/>
  <c r="H73" i="17"/>
  <c r="C73" i="17"/>
  <c r="H72" i="17"/>
  <c r="C72" i="17"/>
  <c r="H71" i="17"/>
  <c r="C71" i="17"/>
  <c r="H70" i="17"/>
  <c r="C70" i="17"/>
  <c r="L69" i="17"/>
  <c r="L67" i="17" s="1"/>
  <c r="K69" i="17"/>
  <c r="J69" i="17"/>
  <c r="J67" i="17" s="1"/>
  <c r="I69" i="17"/>
  <c r="G69" i="17"/>
  <c r="G67" i="17" s="1"/>
  <c r="F69" i="17"/>
  <c r="E69" i="17"/>
  <c r="C69" i="17" s="1"/>
  <c r="D69" i="17"/>
  <c r="H68" i="17"/>
  <c r="C68" i="17"/>
  <c r="K67" i="17"/>
  <c r="I67" i="17"/>
  <c r="F67" i="17"/>
  <c r="D67" i="17"/>
  <c r="H66" i="17"/>
  <c r="C66" i="17"/>
  <c r="H65" i="17"/>
  <c r="C65" i="17"/>
  <c r="H64" i="17"/>
  <c r="C64" i="17"/>
  <c r="H63" i="17"/>
  <c r="C63" i="17"/>
  <c r="H62" i="17"/>
  <c r="C62" i="17"/>
  <c r="H61" i="17"/>
  <c r="C61" i="17"/>
  <c r="H60" i="17"/>
  <c r="C60" i="17"/>
  <c r="H59" i="17"/>
  <c r="C59" i="17"/>
  <c r="L58" i="17"/>
  <c r="K58" i="17"/>
  <c r="J58" i="17"/>
  <c r="I58" i="17"/>
  <c r="G58" i="17"/>
  <c r="F58" i="17"/>
  <c r="E58" i="17"/>
  <c r="C58" i="17" s="1"/>
  <c r="D58" i="17"/>
  <c r="H57" i="17"/>
  <c r="C57" i="17"/>
  <c r="H56" i="17"/>
  <c r="C56" i="17"/>
  <c r="L55" i="17"/>
  <c r="L54" i="17" s="1"/>
  <c r="K55" i="17"/>
  <c r="K54" i="17" s="1"/>
  <c r="K53" i="17" s="1"/>
  <c r="J55" i="17"/>
  <c r="J54" i="17" s="1"/>
  <c r="J53" i="17" s="1"/>
  <c r="I55" i="17"/>
  <c r="G55" i="17"/>
  <c r="G54" i="17" s="1"/>
  <c r="F55" i="17"/>
  <c r="F54" i="17" s="1"/>
  <c r="F53" i="17" s="1"/>
  <c r="E55" i="17"/>
  <c r="C55" i="17" s="1"/>
  <c r="D55" i="17"/>
  <c r="D54" i="17" s="1"/>
  <c r="I54" i="17"/>
  <c r="H47" i="17"/>
  <c r="C47" i="17"/>
  <c r="H46" i="17"/>
  <c r="C46" i="17"/>
  <c r="L45" i="17"/>
  <c r="H45" i="17"/>
  <c r="G45" i="17"/>
  <c r="C45" i="17"/>
  <c r="H44" i="17"/>
  <c r="C44" i="17"/>
  <c r="K43" i="17"/>
  <c r="J43" i="17"/>
  <c r="I43" i="17"/>
  <c r="H43" i="17"/>
  <c r="F43" i="17"/>
  <c r="E43" i="17"/>
  <c r="D43" i="17"/>
  <c r="C43" i="17"/>
  <c r="H42" i="17"/>
  <c r="C42" i="17"/>
  <c r="I41" i="17"/>
  <c r="I20" i="17" s="1"/>
  <c r="H41" i="17"/>
  <c r="D41" i="17"/>
  <c r="C41" i="17"/>
  <c r="H40" i="17"/>
  <c r="C40" i="17"/>
  <c r="H39" i="17"/>
  <c r="C39" i="17"/>
  <c r="H38" i="17"/>
  <c r="C38" i="17"/>
  <c r="H37" i="17"/>
  <c r="C37" i="17"/>
  <c r="K36" i="17"/>
  <c r="H36" i="17"/>
  <c r="F36" i="17"/>
  <c r="C36" i="17"/>
  <c r="H35" i="17"/>
  <c r="C35" i="17"/>
  <c r="H34" i="17"/>
  <c r="C34" i="17"/>
  <c r="K33" i="17"/>
  <c r="H33" i="17"/>
  <c r="F33" i="17"/>
  <c r="C33" i="17"/>
  <c r="H32" i="17"/>
  <c r="C32" i="17"/>
  <c r="K31" i="17"/>
  <c r="H31" i="17"/>
  <c r="F31" i="17"/>
  <c r="F26" i="17" s="1"/>
  <c r="C26" i="17" s="1"/>
  <c r="C31" i="17"/>
  <c r="H30" i="17"/>
  <c r="C30" i="17"/>
  <c r="H29" i="17"/>
  <c r="C29" i="17"/>
  <c r="H28" i="17"/>
  <c r="C28" i="17"/>
  <c r="K27" i="17"/>
  <c r="H27" i="17"/>
  <c r="F27" i="17"/>
  <c r="C27" i="17"/>
  <c r="K26" i="17"/>
  <c r="H26" i="17"/>
  <c r="H25" i="17"/>
  <c r="C25" i="17"/>
  <c r="H24" i="17"/>
  <c r="C24" i="17"/>
  <c r="H23" i="17"/>
  <c r="C23" i="17"/>
  <c r="H22" i="17"/>
  <c r="C22" i="17"/>
  <c r="L21" i="17"/>
  <c r="L292" i="17" s="1"/>
  <c r="L291" i="17" s="1"/>
  <c r="K21" i="17"/>
  <c r="K292" i="17" s="1"/>
  <c r="J21" i="17"/>
  <c r="J292" i="17" s="1"/>
  <c r="J291" i="17" s="1"/>
  <c r="I21" i="17"/>
  <c r="G21" i="17"/>
  <c r="G292" i="17" s="1"/>
  <c r="G291" i="17" s="1"/>
  <c r="F21" i="17"/>
  <c r="F292" i="17" s="1"/>
  <c r="E21" i="17"/>
  <c r="C21" i="17" s="1"/>
  <c r="D21" i="17"/>
  <c r="L20" i="17"/>
  <c r="J20" i="17"/>
  <c r="D20" i="17"/>
  <c r="F230" i="22" l="1"/>
  <c r="F194" i="22" s="1"/>
  <c r="H270" i="22"/>
  <c r="I269" i="22"/>
  <c r="H269" i="22" s="1"/>
  <c r="F52" i="22"/>
  <c r="C67" i="22"/>
  <c r="J75" i="22"/>
  <c r="J52" i="22" s="1"/>
  <c r="J51" i="22" s="1"/>
  <c r="L75" i="22"/>
  <c r="D187" i="22"/>
  <c r="J194" i="22"/>
  <c r="C196" i="22"/>
  <c r="L53" i="22"/>
  <c r="D75" i="22"/>
  <c r="C77" i="22"/>
  <c r="C238" i="22"/>
  <c r="H80" i="22"/>
  <c r="H89" i="22"/>
  <c r="G83" i="22"/>
  <c r="H112" i="22"/>
  <c r="C122" i="22"/>
  <c r="H122" i="22"/>
  <c r="D130" i="22"/>
  <c r="H160" i="22"/>
  <c r="C175" i="22"/>
  <c r="H184" i="22"/>
  <c r="H198" i="22"/>
  <c r="E204" i="22"/>
  <c r="E231" i="22"/>
  <c r="E230" i="22" s="1"/>
  <c r="E251" i="22"/>
  <c r="C260" i="22"/>
  <c r="D283" i="22"/>
  <c r="C283" i="22" s="1"/>
  <c r="F289" i="22"/>
  <c r="C293" i="22"/>
  <c r="H43" i="22"/>
  <c r="H58" i="22"/>
  <c r="E76" i="22"/>
  <c r="C76" i="22" s="1"/>
  <c r="C112" i="22"/>
  <c r="H141" i="22"/>
  <c r="C188" i="22"/>
  <c r="H233" i="22"/>
  <c r="H246" i="22"/>
  <c r="C251" i="22"/>
  <c r="J292" i="22"/>
  <c r="J291" i="22" s="1"/>
  <c r="F26" i="22"/>
  <c r="C43" i="22"/>
  <c r="D53" i="22"/>
  <c r="E54" i="22"/>
  <c r="E53" i="22" s="1"/>
  <c r="H69" i="22"/>
  <c r="H103" i="22"/>
  <c r="H116" i="22"/>
  <c r="C136" i="22"/>
  <c r="H136" i="22"/>
  <c r="H151" i="22"/>
  <c r="C166" i="22"/>
  <c r="H179" i="22"/>
  <c r="E187" i="22"/>
  <c r="L187" i="22"/>
  <c r="I196" i="22"/>
  <c r="D204" i="22"/>
  <c r="C204" i="22" s="1"/>
  <c r="H264" i="22"/>
  <c r="D270" i="22"/>
  <c r="D269" i="22" s="1"/>
  <c r="D289" i="22" s="1"/>
  <c r="H281" i="22"/>
  <c r="F53" i="21"/>
  <c r="J20" i="21"/>
  <c r="H55" i="21"/>
  <c r="J76" i="21"/>
  <c r="C95" i="21"/>
  <c r="C136" i="21"/>
  <c r="H136" i="21"/>
  <c r="C141" i="21"/>
  <c r="I174" i="21"/>
  <c r="I173" i="21" s="1"/>
  <c r="E187" i="21"/>
  <c r="C187" i="21" s="1"/>
  <c r="C192" i="21"/>
  <c r="G187" i="21"/>
  <c r="E204" i="21"/>
  <c r="E195" i="21" s="1"/>
  <c r="E230" i="21"/>
  <c r="E251" i="21"/>
  <c r="F259" i="21"/>
  <c r="F230" i="21" s="1"/>
  <c r="C230" i="21" s="1"/>
  <c r="G259" i="21"/>
  <c r="D283" i="21"/>
  <c r="C283" i="21" s="1"/>
  <c r="C21" i="21"/>
  <c r="C292" i="21" s="1"/>
  <c r="H43" i="21"/>
  <c r="C58" i="21"/>
  <c r="H58" i="21"/>
  <c r="J67" i="21"/>
  <c r="J53" i="21" s="1"/>
  <c r="H67" i="21"/>
  <c r="I76" i="21"/>
  <c r="C84" i="21"/>
  <c r="H84" i="21"/>
  <c r="L83" i="21"/>
  <c r="J130" i="21"/>
  <c r="C144" i="21"/>
  <c r="H144" i="21"/>
  <c r="C151" i="21"/>
  <c r="J174" i="21"/>
  <c r="C179" i="21"/>
  <c r="C188" i="21"/>
  <c r="J196" i="21"/>
  <c r="J195" i="21" s="1"/>
  <c r="J194" i="21" s="1"/>
  <c r="C233" i="21"/>
  <c r="H238" i="21"/>
  <c r="G230" i="21"/>
  <c r="H259" i="21"/>
  <c r="H264" i="21"/>
  <c r="D270" i="21"/>
  <c r="D269" i="21" s="1"/>
  <c r="C276" i="21"/>
  <c r="K53" i="21"/>
  <c r="C231" i="21"/>
  <c r="E20" i="21"/>
  <c r="I291" i="21"/>
  <c r="K26" i="21"/>
  <c r="K20" i="21" s="1"/>
  <c r="H20" i="21" s="1"/>
  <c r="E83" i="21"/>
  <c r="C116" i="21"/>
  <c r="H116" i="21"/>
  <c r="G130" i="21"/>
  <c r="G75" i="21" s="1"/>
  <c r="K130" i="21"/>
  <c r="K75" i="21" s="1"/>
  <c r="H160" i="21"/>
  <c r="H205" i="21"/>
  <c r="L204" i="21"/>
  <c r="L195" i="21" s="1"/>
  <c r="L194" i="21" s="1"/>
  <c r="C281" i="21"/>
  <c r="G75" i="20"/>
  <c r="I187" i="20"/>
  <c r="E292" i="20"/>
  <c r="E291" i="20" s="1"/>
  <c r="F291" i="20"/>
  <c r="J291" i="20"/>
  <c r="C69" i="20"/>
  <c r="H69" i="20"/>
  <c r="H67" i="20"/>
  <c r="K83" i="20"/>
  <c r="C103" i="20"/>
  <c r="H116" i="20"/>
  <c r="C151" i="20"/>
  <c r="H151" i="20"/>
  <c r="C179" i="20"/>
  <c r="G195" i="20"/>
  <c r="H198" i="20"/>
  <c r="C216" i="20"/>
  <c r="C233" i="20"/>
  <c r="K269" i="20"/>
  <c r="K194" i="20" s="1"/>
  <c r="I83" i="20"/>
  <c r="G83" i="20"/>
  <c r="C95" i="20"/>
  <c r="C116" i="20"/>
  <c r="C136" i="20"/>
  <c r="H144" i="20"/>
  <c r="C198" i="20"/>
  <c r="H205" i="20"/>
  <c r="L195" i="20"/>
  <c r="L194" i="20" s="1"/>
  <c r="J231" i="20"/>
  <c r="J230" i="20" s="1"/>
  <c r="H264" i="20"/>
  <c r="I270" i="20"/>
  <c r="H276" i="20"/>
  <c r="H77" i="20"/>
  <c r="D187" i="20"/>
  <c r="G231" i="20"/>
  <c r="G230" i="20" s="1"/>
  <c r="K53" i="20"/>
  <c r="C58" i="20"/>
  <c r="C80" i="20"/>
  <c r="H84" i="20"/>
  <c r="C89" i="20"/>
  <c r="H112" i="20"/>
  <c r="H131" i="20"/>
  <c r="C144" i="20"/>
  <c r="E174" i="20"/>
  <c r="E173" i="20" s="1"/>
  <c r="I174" i="20"/>
  <c r="H184" i="20"/>
  <c r="L187" i="20"/>
  <c r="J196" i="20"/>
  <c r="E204" i="20"/>
  <c r="E195" i="20" s="1"/>
  <c r="I204" i="20"/>
  <c r="H204" i="20" s="1"/>
  <c r="C227" i="20"/>
  <c r="K231" i="20"/>
  <c r="K230" i="20" s="1"/>
  <c r="C246" i="20"/>
  <c r="H246" i="20"/>
  <c r="C264" i="20"/>
  <c r="C276" i="20"/>
  <c r="E194" i="19"/>
  <c r="G195" i="19"/>
  <c r="C188" i="19"/>
  <c r="C55" i="19"/>
  <c r="I53" i="19"/>
  <c r="C58" i="19"/>
  <c r="C77" i="19"/>
  <c r="C80" i="19"/>
  <c r="L76" i="19"/>
  <c r="H84" i="19"/>
  <c r="H95" i="19"/>
  <c r="C116" i="19"/>
  <c r="C141" i="19"/>
  <c r="G130" i="19"/>
  <c r="G75" i="19" s="1"/>
  <c r="G52" i="19" s="1"/>
  <c r="C160" i="19"/>
  <c r="D191" i="19"/>
  <c r="D187" i="19" s="1"/>
  <c r="F204" i="19"/>
  <c r="L195" i="19"/>
  <c r="C233" i="19"/>
  <c r="C246" i="19"/>
  <c r="C276" i="19"/>
  <c r="G231" i="19"/>
  <c r="D20" i="19"/>
  <c r="F20" i="19"/>
  <c r="H69" i="19"/>
  <c r="C112" i="19"/>
  <c r="C151" i="19"/>
  <c r="I165" i="19"/>
  <c r="H165" i="19" s="1"/>
  <c r="H184" i="19"/>
  <c r="C227" i="19"/>
  <c r="H227" i="19"/>
  <c r="L231" i="19"/>
  <c r="L230" i="19" s="1"/>
  <c r="J231" i="19"/>
  <c r="G259" i="19"/>
  <c r="I269" i="19"/>
  <c r="H272" i="19"/>
  <c r="L54" i="19"/>
  <c r="L53" i="19" s="1"/>
  <c r="L291" i="19"/>
  <c r="H89" i="19"/>
  <c r="H103" i="19"/>
  <c r="C136" i="19"/>
  <c r="K130" i="19"/>
  <c r="K75" i="19" s="1"/>
  <c r="K52" i="19" s="1"/>
  <c r="F187" i="19"/>
  <c r="K187" i="19"/>
  <c r="H216" i="19"/>
  <c r="D231" i="19"/>
  <c r="D230" i="19" s="1"/>
  <c r="K231" i="19"/>
  <c r="C264" i="19"/>
  <c r="H270" i="19"/>
  <c r="C272" i="19"/>
  <c r="C281" i="19"/>
  <c r="L269" i="19"/>
  <c r="K51" i="18"/>
  <c r="K50" i="18" s="1"/>
  <c r="E75" i="18"/>
  <c r="E52" i="18" s="1"/>
  <c r="E51" i="18" s="1"/>
  <c r="G230" i="18"/>
  <c r="G194" i="18"/>
  <c r="G53" i="18"/>
  <c r="G52" i="18" s="1"/>
  <c r="H196" i="18"/>
  <c r="K289" i="18"/>
  <c r="G292" i="18"/>
  <c r="G291" i="18" s="1"/>
  <c r="C43" i="18"/>
  <c r="C69" i="18"/>
  <c r="H77" i="18"/>
  <c r="C80" i="18"/>
  <c r="L76" i="18"/>
  <c r="I83" i="18"/>
  <c r="C151" i="18"/>
  <c r="H179" i="18"/>
  <c r="C184" i="18"/>
  <c r="I187" i="18"/>
  <c r="C216" i="18"/>
  <c r="I231" i="18"/>
  <c r="C235" i="18"/>
  <c r="I259" i="18"/>
  <c r="H259" i="18" s="1"/>
  <c r="C276" i="18"/>
  <c r="L270" i="18"/>
  <c r="H21" i="18"/>
  <c r="H292" i="18" s="1"/>
  <c r="H291" i="18" s="1"/>
  <c r="H55" i="18"/>
  <c r="C58" i="18"/>
  <c r="C89" i="18"/>
  <c r="H95" i="18"/>
  <c r="C103" i="18"/>
  <c r="C122" i="18"/>
  <c r="C136" i="18"/>
  <c r="I173" i="18"/>
  <c r="D196" i="18"/>
  <c r="D195" i="18" s="1"/>
  <c r="H204" i="18"/>
  <c r="H227" i="18"/>
  <c r="C246" i="18"/>
  <c r="J270" i="18"/>
  <c r="J269" i="18" s="1"/>
  <c r="J194" i="18" s="1"/>
  <c r="C272" i="18"/>
  <c r="C281" i="18"/>
  <c r="E289" i="18"/>
  <c r="C293" i="18"/>
  <c r="H260" i="18"/>
  <c r="G289" i="18"/>
  <c r="J54" i="18"/>
  <c r="J53" i="18" s="1"/>
  <c r="I76" i="18"/>
  <c r="I75" i="18" s="1"/>
  <c r="I52" i="18" s="1"/>
  <c r="J83" i="18"/>
  <c r="C116" i="18"/>
  <c r="H141" i="18"/>
  <c r="C144" i="18"/>
  <c r="H175" i="18"/>
  <c r="C179" i="18"/>
  <c r="C233" i="18"/>
  <c r="C264" i="18"/>
  <c r="H281" i="18"/>
  <c r="H283" i="18"/>
  <c r="G230" i="17"/>
  <c r="F75" i="17"/>
  <c r="F52" i="17" s="1"/>
  <c r="F51" i="17" s="1"/>
  <c r="J75" i="17"/>
  <c r="K291" i="17"/>
  <c r="E67" i="17"/>
  <c r="C67" i="17" s="1"/>
  <c r="H69" i="17"/>
  <c r="C77" i="17"/>
  <c r="L75" i="17"/>
  <c r="L52" i="17" s="1"/>
  <c r="C116" i="17"/>
  <c r="C144" i="17"/>
  <c r="H151" i="17"/>
  <c r="H160" i="17"/>
  <c r="H166" i="17"/>
  <c r="C175" i="17"/>
  <c r="G174" i="17"/>
  <c r="G173" i="17" s="1"/>
  <c r="L174" i="17"/>
  <c r="L173" i="17" s="1"/>
  <c r="L289" i="17" s="1"/>
  <c r="H179" i="17"/>
  <c r="H184" i="17"/>
  <c r="H188" i="17"/>
  <c r="H192" i="17"/>
  <c r="F195" i="17"/>
  <c r="H198" i="17"/>
  <c r="I204" i="17"/>
  <c r="C216" i="17"/>
  <c r="H227" i="17"/>
  <c r="D231" i="17"/>
  <c r="D230" i="17" s="1"/>
  <c r="F231" i="17"/>
  <c r="F230" i="17" s="1"/>
  <c r="H246" i="17"/>
  <c r="H252" i="17"/>
  <c r="H260" i="17"/>
  <c r="H272" i="17"/>
  <c r="H54" i="17"/>
  <c r="K75" i="17"/>
  <c r="F291" i="17"/>
  <c r="G53" i="17"/>
  <c r="L53" i="17"/>
  <c r="H67" i="17"/>
  <c r="H80" i="17"/>
  <c r="D83" i="17"/>
  <c r="D75" i="17" s="1"/>
  <c r="H103" i="17"/>
  <c r="H112" i="17"/>
  <c r="H122" i="17"/>
  <c r="E130" i="17"/>
  <c r="G130" i="17"/>
  <c r="G75" i="17" s="1"/>
  <c r="L130" i="17"/>
  <c r="H130" i="17" s="1"/>
  <c r="C160" i="17"/>
  <c r="C166" i="17"/>
  <c r="H175" i="17"/>
  <c r="C184" i="17"/>
  <c r="C188" i="17"/>
  <c r="C192" i="17"/>
  <c r="C198" i="17"/>
  <c r="K195" i="17"/>
  <c r="C246" i="17"/>
  <c r="C252" i="17"/>
  <c r="C260" i="17"/>
  <c r="J259" i="17"/>
  <c r="C272" i="17"/>
  <c r="H284" i="17"/>
  <c r="C196" i="17"/>
  <c r="J230" i="17"/>
  <c r="J289" i="17" s="1"/>
  <c r="C270" i="17"/>
  <c r="E20" i="17"/>
  <c r="F20" i="17"/>
  <c r="E54" i="17"/>
  <c r="D292" i="17"/>
  <c r="D291" i="17" s="1"/>
  <c r="H58" i="17"/>
  <c r="C80" i="17"/>
  <c r="H84" i="17"/>
  <c r="H95" i="17"/>
  <c r="C112" i="17"/>
  <c r="C122" i="17"/>
  <c r="D130" i="17"/>
  <c r="H131" i="17"/>
  <c r="H136" i="17"/>
  <c r="I174" i="17"/>
  <c r="H196" i="17"/>
  <c r="C205" i="17"/>
  <c r="G204" i="17"/>
  <c r="G195" i="17" s="1"/>
  <c r="G194" i="17" s="1"/>
  <c r="L204" i="17"/>
  <c r="L195" i="17" s="1"/>
  <c r="H235" i="17"/>
  <c r="H238" i="17"/>
  <c r="H264" i="17"/>
  <c r="D269" i="17"/>
  <c r="H270" i="17"/>
  <c r="H276" i="17"/>
  <c r="C284" i="17"/>
  <c r="J52" i="17"/>
  <c r="K52" i="17"/>
  <c r="F194" i="17"/>
  <c r="F289" i="17"/>
  <c r="H76" i="18"/>
  <c r="L269" i="18"/>
  <c r="H269" i="18" s="1"/>
  <c r="H270" i="18"/>
  <c r="C76" i="17"/>
  <c r="C174" i="17"/>
  <c r="D173" i="17"/>
  <c r="C173" i="17" s="1"/>
  <c r="K194" i="17"/>
  <c r="L53" i="18"/>
  <c r="H54" i="18"/>
  <c r="D195" i="17"/>
  <c r="C54" i="17"/>
  <c r="D53" i="17"/>
  <c r="H76" i="17"/>
  <c r="L194" i="17"/>
  <c r="F292" i="18"/>
  <c r="F291" i="18" s="1"/>
  <c r="C21" i="18"/>
  <c r="C196" i="18"/>
  <c r="C286" i="18"/>
  <c r="H21" i="17"/>
  <c r="H55" i="17"/>
  <c r="H77" i="17"/>
  <c r="D54" i="18"/>
  <c r="C55" i="18"/>
  <c r="H67" i="18"/>
  <c r="C84" i="18"/>
  <c r="D83" i="18"/>
  <c r="C83" i="18" s="1"/>
  <c r="L83" i="18"/>
  <c r="H131" i="18"/>
  <c r="D173" i="18"/>
  <c r="C188" i="18"/>
  <c r="L187" i="18"/>
  <c r="H187" i="18" s="1"/>
  <c r="H191" i="18"/>
  <c r="H205" i="18"/>
  <c r="H233" i="18"/>
  <c r="C252" i="18"/>
  <c r="D251" i="18"/>
  <c r="C251" i="18" s="1"/>
  <c r="C284" i="18"/>
  <c r="D283" i="18"/>
  <c r="C283" i="18" s="1"/>
  <c r="H55" i="19"/>
  <c r="J54" i="19"/>
  <c r="H54" i="19" s="1"/>
  <c r="C67" i="19"/>
  <c r="H77" i="19"/>
  <c r="J76" i="19"/>
  <c r="J75" i="19" s="1"/>
  <c r="C84" i="19"/>
  <c r="D83" i="19"/>
  <c r="C83" i="19" s="1"/>
  <c r="L83" i="19"/>
  <c r="L75" i="19" s="1"/>
  <c r="C131" i="19"/>
  <c r="D130" i="19"/>
  <c r="J173" i="19"/>
  <c r="H191" i="19"/>
  <c r="I187" i="19"/>
  <c r="H192" i="19"/>
  <c r="J191" i="19"/>
  <c r="C198" i="19"/>
  <c r="F196" i="19"/>
  <c r="C205" i="19"/>
  <c r="D204" i="19"/>
  <c r="L194" i="19"/>
  <c r="F251" i="19"/>
  <c r="C252" i="19"/>
  <c r="H260" i="19"/>
  <c r="J259" i="19"/>
  <c r="H259" i="19" s="1"/>
  <c r="F283" i="19"/>
  <c r="C283" i="19" s="1"/>
  <c r="C284" i="19"/>
  <c r="C192" i="18"/>
  <c r="D191" i="18"/>
  <c r="C191" i="18" s="1"/>
  <c r="L195" i="18"/>
  <c r="C260" i="18"/>
  <c r="D259" i="18"/>
  <c r="C259" i="18" s="1"/>
  <c r="H31" i="19"/>
  <c r="K26" i="19"/>
  <c r="H58" i="19"/>
  <c r="G20" i="17"/>
  <c r="C20" i="17" s="1"/>
  <c r="K20" i="17"/>
  <c r="H20" i="17" s="1"/>
  <c r="E292" i="17"/>
  <c r="E291" i="17" s="1"/>
  <c r="I292" i="17"/>
  <c r="I291" i="17" s="1"/>
  <c r="I53" i="17"/>
  <c r="E83" i="17"/>
  <c r="I83" i="17"/>
  <c r="H83" i="17" s="1"/>
  <c r="E165" i="17"/>
  <c r="C165" i="17" s="1"/>
  <c r="I165" i="17"/>
  <c r="H165" i="17" s="1"/>
  <c r="I173" i="17"/>
  <c r="E191" i="17"/>
  <c r="C191" i="17" s="1"/>
  <c r="I191" i="17"/>
  <c r="H191" i="17" s="1"/>
  <c r="E195" i="17"/>
  <c r="I195" i="17"/>
  <c r="E231" i="17"/>
  <c r="I231" i="17"/>
  <c r="E251" i="17"/>
  <c r="C251" i="17" s="1"/>
  <c r="I251" i="17"/>
  <c r="H251" i="17" s="1"/>
  <c r="E259" i="17"/>
  <c r="C259" i="17" s="1"/>
  <c r="I259" i="17"/>
  <c r="H259" i="17" s="1"/>
  <c r="E269" i="17"/>
  <c r="C269" i="17" s="1"/>
  <c r="I269" i="17"/>
  <c r="H269" i="17" s="1"/>
  <c r="E283" i="17"/>
  <c r="C283" i="17" s="1"/>
  <c r="I283" i="17"/>
  <c r="H283" i="17" s="1"/>
  <c r="C286" i="17"/>
  <c r="C292" i="17" s="1"/>
  <c r="C291" i="17" s="1"/>
  <c r="K289" i="17"/>
  <c r="F26" i="18"/>
  <c r="H31" i="18"/>
  <c r="K26" i="18"/>
  <c r="H83" i="18"/>
  <c r="J130" i="18"/>
  <c r="H130" i="18" s="1"/>
  <c r="C166" i="18"/>
  <c r="D165" i="18"/>
  <c r="C165" i="18" s="1"/>
  <c r="F174" i="18"/>
  <c r="F173" i="18" s="1"/>
  <c r="C175" i="18"/>
  <c r="C204" i="18"/>
  <c r="F230" i="18"/>
  <c r="H251" i="18"/>
  <c r="D270" i="18"/>
  <c r="L292" i="18"/>
  <c r="L291" i="18" s="1"/>
  <c r="C26" i="19"/>
  <c r="H43" i="19"/>
  <c r="J67" i="19"/>
  <c r="H67" i="19" s="1"/>
  <c r="C89" i="19"/>
  <c r="C103" i="19"/>
  <c r="H231" i="19"/>
  <c r="F269" i="19"/>
  <c r="C270" i="19"/>
  <c r="H269" i="19"/>
  <c r="L83" i="20"/>
  <c r="C188" i="20"/>
  <c r="H192" i="20"/>
  <c r="J191" i="20"/>
  <c r="H191" i="20" s="1"/>
  <c r="F195" i="20"/>
  <c r="C196" i="20"/>
  <c r="C89" i="21"/>
  <c r="D83" i="21"/>
  <c r="C45" i="18"/>
  <c r="G20" i="18"/>
  <c r="F76" i="18"/>
  <c r="C77" i="18"/>
  <c r="D292" i="18"/>
  <c r="D291" i="18" s="1"/>
  <c r="F83" i="20"/>
  <c r="C84" i="20"/>
  <c r="H286" i="17"/>
  <c r="J292" i="18"/>
  <c r="J291" i="18" s="1"/>
  <c r="J20" i="18"/>
  <c r="F67" i="18"/>
  <c r="H69" i="18"/>
  <c r="D76" i="18"/>
  <c r="F130" i="18"/>
  <c r="C130" i="18" s="1"/>
  <c r="C131" i="18"/>
  <c r="C141" i="18"/>
  <c r="H151" i="18"/>
  <c r="H165" i="18"/>
  <c r="L173" i="18"/>
  <c r="H173" i="18" s="1"/>
  <c r="F204" i="18"/>
  <c r="F195" i="18" s="1"/>
  <c r="F194" i="18" s="1"/>
  <c r="C205" i="18"/>
  <c r="H235" i="18"/>
  <c r="C238" i="18"/>
  <c r="D231" i="18"/>
  <c r="L231" i="18"/>
  <c r="L230" i="18" s="1"/>
  <c r="H21" i="19"/>
  <c r="J20" i="19"/>
  <c r="J292" i="19"/>
  <c r="J291" i="19" s="1"/>
  <c r="C43" i="19"/>
  <c r="C45" i="19"/>
  <c r="G20" i="19"/>
  <c r="D54" i="19"/>
  <c r="C69" i="19"/>
  <c r="D76" i="19"/>
  <c r="F130" i="19"/>
  <c r="F75" i="19" s="1"/>
  <c r="F52" i="19" s="1"/>
  <c r="F292" i="19"/>
  <c r="F291" i="19" s="1"/>
  <c r="L53" i="20"/>
  <c r="C77" i="20"/>
  <c r="D76" i="20"/>
  <c r="F165" i="20"/>
  <c r="C166" i="20"/>
  <c r="C235" i="20"/>
  <c r="D231" i="20"/>
  <c r="H260" i="20"/>
  <c r="I259" i="20"/>
  <c r="H259" i="20" s="1"/>
  <c r="G289" i="20"/>
  <c r="I292" i="18"/>
  <c r="I291" i="18" s="1"/>
  <c r="E20" i="19"/>
  <c r="I20" i="19"/>
  <c r="C21" i="19"/>
  <c r="E130" i="19"/>
  <c r="E75" i="19" s="1"/>
  <c r="I130" i="19"/>
  <c r="H144" i="19"/>
  <c r="C179" i="19"/>
  <c r="C191" i="19"/>
  <c r="I194" i="19"/>
  <c r="J196" i="19"/>
  <c r="H204" i="19"/>
  <c r="F231" i="19"/>
  <c r="C238" i="19"/>
  <c r="K230" i="19"/>
  <c r="K194" i="19" s="1"/>
  <c r="H246" i="19"/>
  <c r="C251" i="19"/>
  <c r="F259" i="19"/>
  <c r="C260" i="19"/>
  <c r="H264" i="19"/>
  <c r="D269" i="19"/>
  <c r="H286" i="19"/>
  <c r="C31" i="20"/>
  <c r="F26" i="20"/>
  <c r="E75" i="20"/>
  <c r="H76" i="20"/>
  <c r="I75" i="20"/>
  <c r="H80" i="20"/>
  <c r="D83" i="20"/>
  <c r="H122" i="20"/>
  <c r="H160" i="20"/>
  <c r="C165" i="20"/>
  <c r="F173" i="20"/>
  <c r="C175" i="20"/>
  <c r="D174" i="20"/>
  <c r="L174" i="20"/>
  <c r="L173" i="20" s="1"/>
  <c r="G187" i="20"/>
  <c r="G52" i="20" s="1"/>
  <c r="G51" i="20" s="1"/>
  <c r="F191" i="20"/>
  <c r="F187" i="20" s="1"/>
  <c r="C192" i="20"/>
  <c r="G194" i="20"/>
  <c r="H238" i="20"/>
  <c r="C251" i="20"/>
  <c r="C270" i="20"/>
  <c r="E269" i="20"/>
  <c r="C269" i="20" s="1"/>
  <c r="H286" i="20"/>
  <c r="H136" i="19"/>
  <c r="C175" i="19"/>
  <c r="D174" i="19"/>
  <c r="H188" i="19"/>
  <c r="J187" i="19"/>
  <c r="C259" i="19"/>
  <c r="C286" i="19"/>
  <c r="D292" i="20"/>
  <c r="D291" i="20" s="1"/>
  <c r="C21" i="20"/>
  <c r="C292" i="20" s="1"/>
  <c r="C291" i="20" s="1"/>
  <c r="D20" i="20"/>
  <c r="H292" i="20"/>
  <c r="H291" i="20" s="1"/>
  <c r="L292" i="20"/>
  <c r="L291" i="20" s="1"/>
  <c r="L20" i="20"/>
  <c r="C55" i="20"/>
  <c r="D54" i="20"/>
  <c r="C131" i="20"/>
  <c r="D130" i="20"/>
  <c r="C130" i="20" s="1"/>
  <c r="L130" i="20"/>
  <c r="H130" i="20" s="1"/>
  <c r="H174" i="20"/>
  <c r="I173" i="20"/>
  <c r="C191" i="20"/>
  <c r="C205" i="20"/>
  <c r="D204" i="20"/>
  <c r="H26" i="21"/>
  <c r="C43" i="21"/>
  <c r="D20" i="21"/>
  <c r="C55" i="21"/>
  <c r="D54" i="21"/>
  <c r="L53" i="21"/>
  <c r="H233" i="21"/>
  <c r="I231" i="21"/>
  <c r="H160" i="19"/>
  <c r="C166" i="19"/>
  <c r="E174" i="19"/>
  <c r="E173" i="19" s="1"/>
  <c r="E289" i="19" s="1"/>
  <c r="I174" i="19"/>
  <c r="C187" i="19"/>
  <c r="H238" i="19"/>
  <c r="H252" i="19"/>
  <c r="J251" i="19"/>
  <c r="H251" i="19" s="1"/>
  <c r="H284" i="19"/>
  <c r="J283" i="19"/>
  <c r="H283" i="19" s="1"/>
  <c r="I20" i="20"/>
  <c r="K26" i="20"/>
  <c r="H45" i="20"/>
  <c r="E52" i="20"/>
  <c r="H54" i="20"/>
  <c r="I53" i="20"/>
  <c r="H58" i="20"/>
  <c r="D67" i="20"/>
  <c r="C67" i="20" s="1"/>
  <c r="K75" i="20"/>
  <c r="K52" i="20" s="1"/>
  <c r="J83" i="20"/>
  <c r="H83" i="20" s="1"/>
  <c r="H136" i="20"/>
  <c r="H166" i="20"/>
  <c r="J165" i="20"/>
  <c r="H165" i="20" s="1"/>
  <c r="J173" i="20"/>
  <c r="H188" i="20"/>
  <c r="J187" i="20"/>
  <c r="H187" i="20" s="1"/>
  <c r="H196" i="20"/>
  <c r="J195" i="20"/>
  <c r="J194" i="20" s="1"/>
  <c r="H216" i="20"/>
  <c r="F231" i="20"/>
  <c r="F230" i="20" s="1"/>
  <c r="C238" i="20"/>
  <c r="C69" i="21"/>
  <c r="D67" i="21"/>
  <c r="C67" i="21" s="1"/>
  <c r="H166" i="21"/>
  <c r="J165" i="21"/>
  <c r="H165" i="21" s="1"/>
  <c r="C216" i="21"/>
  <c r="D204" i="21"/>
  <c r="E292" i="22"/>
  <c r="E291" i="22" s="1"/>
  <c r="E20" i="22"/>
  <c r="C26" i="22"/>
  <c r="F20" i="22"/>
  <c r="H31" i="22"/>
  <c r="K26" i="22"/>
  <c r="C260" i="20"/>
  <c r="E259" i="20"/>
  <c r="C259" i="20" s="1"/>
  <c r="H270" i="20"/>
  <c r="I269" i="20"/>
  <c r="I292" i="20"/>
  <c r="I291" i="20" s="1"/>
  <c r="H45" i="21"/>
  <c r="L20" i="21"/>
  <c r="J83" i="21"/>
  <c r="H174" i="21"/>
  <c r="J173" i="21"/>
  <c r="H188" i="21"/>
  <c r="I187" i="21"/>
  <c r="G194" i="21"/>
  <c r="G269" i="21"/>
  <c r="C270" i="21"/>
  <c r="H281" i="21"/>
  <c r="I269" i="21"/>
  <c r="H281" i="20"/>
  <c r="C284" i="20"/>
  <c r="H284" i="20"/>
  <c r="I283" i="20"/>
  <c r="H283" i="20" s="1"/>
  <c r="K292" i="21"/>
  <c r="K291" i="21" s="1"/>
  <c r="H21" i="21"/>
  <c r="C31" i="21"/>
  <c r="F26" i="21"/>
  <c r="H54" i="21"/>
  <c r="E75" i="21"/>
  <c r="C77" i="21"/>
  <c r="D76" i="21"/>
  <c r="F83" i="21"/>
  <c r="F75" i="21" s="1"/>
  <c r="F52" i="21" s="1"/>
  <c r="C160" i="21"/>
  <c r="C165" i="21"/>
  <c r="C175" i="21"/>
  <c r="D174" i="21"/>
  <c r="L174" i="21"/>
  <c r="L173" i="21" s="1"/>
  <c r="C184" i="21"/>
  <c r="H196" i="22"/>
  <c r="G269" i="22"/>
  <c r="C252" i="20"/>
  <c r="H252" i="20"/>
  <c r="I251" i="20"/>
  <c r="H251" i="20" s="1"/>
  <c r="C272" i="20"/>
  <c r="C80" i="21"/>
  <c r="H80" i="21"/>
  <c r="C112" i="21"/>
  <c r="H112" i="21"/>
  <c r="C122" i="21"/>
  <c r="H122" i="21"/>
  <c r="C131" i="21"/>
  <c r="D130" i="21"/>
  <c r="C130" i="21" s="1"/>
  <c r="L130" i="21"/>
  <c r="L75" i="21" s="1"/>
  <c r="C166" i="21"/>
  <c r="F173" i="21"/>
  <c r="K187" i="21"/>
  <c r="C198" i="21"/>
  <c r="D196" i="21"/>
  <c r="H196" i="21"/>
  <c r="G292" i="21"/>
  <c r="G291" i="21" s="1"/>
  <c r="D283" i="20"/>
  <c r="C283" i="20" s="1"/>
  <c r="C45" i="21"/>
  <c r="I53" i="21"/>
  <c r="I83" i="21"/>
  <c r="H83" i="21" s="1"/>
  <c r="C191" i="21"/>
  <c r="C227" i="21"/>
  <c r="H227" i="21"/>
  <c r="I204" i="21"/>
  <c r="K231" i="21"/>
  <c r="K230" i="21" s="1"/>
  <c r="K194" i="21" s="1"/>
  <c r="H251" i="21"/>
  <c r="C259" i="21"/>
  <c r="H260" i="21"/>
  <c r="H276" i="21"/>
  <c r="H283" i="21"/>
  <c r="I24" i="22"/>
  <c r="H24" i="22" s="1"/>
  <c r="J20" i="22"/>
  <c r="C41" i="22"/>
  <c r="D20" i="22"/>
  <c r="H191" i="21"/>
  <c r="F204" i="21"/>
  <c r="F195" i="21" s="1"/>
  <c r="C205" i="21"/>
  <c r="E194" i="21"/>
  <c r="C235" i="21"/>
  <c r="C251" i="21"/>
  <c r="H252" i="21"/>
  <c r="H272" i="21"/>
  <c r="H284" i="21"/>
  <c r="C45" i="22"/>
  <c r="H130" i="22"/>
  <c r="H188" i="22"/>
  <c r="H225" i="22"/>
  <c r="I204" i="22"/>
  <c r="H204" i="22" s="1"/>
  <c r="H235" i="22"/>
  <c r="I231" i="22"/>
  <c r="H246" i="21"/>
  <c r="C269" i="21"/>
  <c r="H270" i="21"/>
  <c r="C291" i="21"/>
  <c r="I292" i="22"/>
  <c r="I291" i="22" s="1"/>
  <c r="H21" i="22"/>
  <c r="H286" i="21"/>
  <c r="K54" i="22"/>
  <c r="H55" i="22"/>
  <c r="K76" i="22"/>
  <c r="H77" i="22"/>
  <c r="C130" i="22"/>
  <c r="H166" i="22"/>
  <c r="I165" i="22"/>
  <c r="H165" i="22" s="1"/>
  <c r="K174" i="22"/>
  <c r="K173" i="22" s="1"/>
  <c r="H175" i="22"/>
  <c r="E195" i="22"/>
  <c r="E194" i="22" s="1"/>
  <c r="K251" i="22"/>
  <c r="H252" i="22"/>
  <c r="G259" i="22"/>
  <c r="G230" i="22" s="1"/>
  <c r="C269" i="22"/>
  <c r="K283" i="22"/>
  <c r="H284" i="22"/>
  <c r="L289" i="22"/>
  <c r="C291" i="22"/>
  <c r="C21" i="22"/>
  <c r="C292" i="22" s="1"/>
  <c r="K67" i="22"/>
  <c r="H67" i="22" s="1"/>
  <c r="C84" i="22"/>
  <c r="H84" i="22"/>
  <c r="I83" i="22"/>
  <c r="H83" i="22" s="1"/>
  <c r="K130" i="22"/>
  <c r="H131" i="22"/>
  <c r="C160" i="22"/>
  <c r="G174" i="22"/>
  <c r="G173" i="22" s="1"/>
  <c r="C173" i="22" s="1"/>
  <c r="C184" i="22"/>
  <c r="C192" i="22"/>
  <c r="H192" i="22"/>
  <c r="I191" i="22"/>
  <c r="H191" i="22" s="1"/>
  <c r="C198" i="22"/>
  <c r="C231" i="22"/>
  <c r="C233" i="22"/>
  <c r="H259" i="22"/>
  <c r="H260" i="22"/>
  <c r="H276" i="22"/>
  <c r="H286" i="22"/>
  <c r="I53" i="22"/>
  <c r="C58" i="22"/>
  <c r="H76" i="22"/>
  <c r="C80" i="22"/>
  <c r="E83" i="22"/>
  <c r="C83" i="22" s="1"/>
  <c r="C116" i="22"/>
  <c r="G130" i="22"/>
  <c r="H174" i="22"/>
  <c r="I173" i="22"/>
  <c r="H173" i="22" s="1"/>
  <c r="C216" i="22"/>
  <c r="C227" i="22"/>
  <c r="K231" i="22"/>
  <c r="K230" i="22" s="1"/>
  <c r="H238" i="22"/>
  <c r="H251" i="22"/>
  <c r="H272" i="22"/>
  <c r="H283" i="22"/>
  <c r="D195" i="22"/>
  <c r="J50" i="22" l="1"/>
  <c r="J290" i="22"/>
  <c r="K53" i="22"/>
  <c r="C53" i="22"/>
  <c r="D52" i="22"/>
  <c r="J289" i="22"/>
  <c r="C54" i="22"/>
  <c r="C259" i="22"/>
  <c r="G75" i="22"/>
  <c r="G52" i="22" s="1"/>
  <c r="K75" i="22"/>
  <c r="K289" i="22" s="1"/>
  <c r="C174" i="22"/>
  <c r="C270" i="22"/>
  <c r="C187" i="22"/>
  <c r="L52" i="22"/>
  <c r="L51" i="22" s="1"/>
  <c r="F51" i="22"/>
  <c r="G289" i="21"/>
  <c r="G52" i="21"/>
  <c r="F194" i="21"/>
  <c r="K52" i="21"/>
  <c r="K51" i="21" s="1"/>
  <c r="E289" i="21"/>
  <c r="J75" i="21"/>
  <c r="H76" i="21"/>
  <c r="F51" i="21"/>
  <c r="F50" i="21" s="1"/>
  <c r="L289" i="21"/>
  <c r="G50" i="20"/>
  <c r="G290" i="20"/>
  <c r="I195" i="20"/>
  <c r="K51" i="20"/>
  <c r="K50" i="20" s="1"/>
  <c r="H269" i="20"/>
  <c r="F75" i="20"/>
  <c r="F52" i="20" s="1"/>
  <c r="H231" i="20"/>
  <c r="C83" i="20"/>
  <c r="G230" i="19"/>
  <c r="G289" i="19" s="1"/>
  <c r="K289" i="19"/>
  <c r="H130" i="19"/>
  <c r="C20" i="19"/>
  <c r="E52" i="19"/>
  <c r="E51" i="19" s="1"/>
  <c r="H76" i="19"/>
  <c r="E290" i="18"/>
  <c r="E50" i="18"/>
  <c r="I230" i="18"/>
  <c r="L289" i="18"/>
  <c r="G51" i="18"/>
  <c r="L75" i="18"/>
  <c r="G52" i="17"/>
  <c r="G51" i="17" s="1"/>
  <c r="G50" i="17" s="1"/>
  <c r="F50" i="17"/>
  <c r="F290" i="17"/>
  <c r="C204" i="17"/>
  <c r="H204" i="17"/>
  <c r="D289" i="17"/>
  <c r="C130" i="17"/>
  <c r="E53" i="17"/>
  <c r="C53" i="17" s="1"/>
  <c r="J194" i="17"/>
  <c r="G289" i="17"/>
  <c r="H173" i="17"/>
  <c r="C83" i="17"/>
  <c r="H174" i="17"/>
  <c r="J51" i="17"/>
  <c r="J50" i="17" s="1"/>
  <c r="E290" i="19"/>
  <c r="E50" i="19"/>
  <c r="C187" i="20"/>
  <c r="F289" i="20"/>
  <c r="C230" i="22"/>
  <c r="G194" i="22"/>
  <c r="G51" i="22" s="1"/>
  <c r="G289" i="22"/>
  <c r="J52" i="21"/>
  <c r="J51" i="21" s="1"/>
  <c r="J289" i="21"/>
  <c r="L52" i="19"/>
  <c r="L51" i="19" s="1"/>
  <c r="L289" i="19"/>
  <c r="I195" i="21"/>
  <c r="H204" i="21"/>
  <c r="C26" i="21"/>
  <c r="F20" i="21"/>
  <c r="C20" i="21" s="1"/>
  <c r="H269" i="21"/>
  <c r="E230" i="20"/>
  <c r="H231" i="21"/>
  <c r="I230" i="21"/>
  <c r="H230" i="21" s="1"/>
  <c r="C174" i="20"/>
  <c r="D173" i="20"/>
  <c r="C173" i="20" s="1"/>
  <c r="C26" i="20"/>
  <c r="F20" i="20"/>
  <c r="L75" i="20"/>
  <c r="L289" i="20" s="1"/>
  <c r="C76" i="18"/>
  <c r="D75" i="18"/>
  <c r="C231" i="17"/>
  <c r="E230" i="17"/>
  <c r="I75" i="17"/>
  <c r="H75" i="17" s="1"/>
  <c r="D194" i="22"/>
  <c r="C195" i="22"/>
  <c r="I75" i="22"/>
  <c r="H75" i="22" s="1"/>
  <c r="H54" i="22"/>
  <c r="I20" i="22"/>
  <c r="K289" i="21"/>
  <c r="E75" i="22"/>
  <c r="C20" i="22"/>
  <c r="I75" i="21"/>
  <c r="H75" i="21" s="1"/>
  <c r="H187" i="21"/>
  <c r="H130" i="21"/>
  <c r="C204" i="21"/>
  <c r="E52" i="21"/>
  <c r="E51" i="21" s="1"/>
  <c r="C20" i="20"/>
  <c r="K289" i="20"/>
  <c r="C269" i="19"/>
  <c r="F230" i="19"/>
  <c r="C230" i="19" s="1"/>
  <c r="C76" i="20"/>
  <c r="D75" i="20"/>
  <c r="C75" i="20" s="1"/>
  <c r="C231" i="19"/>
  <c r="H292" i="19"/>
  <c r="H291" i="19" s="1"/>
  <c r="C231" i="18"/>
  <c r="D230" i="18"/>
  <c r="C230" i="18" s="1"/>
  <c r="C83" i="21"/>
  <c r="F194" i="20"/>
  <c r="F51" i="20" s="1"/>
  <c r="C270" i="18"/>
  <c r="D269" i="18"/>
  <c r="H195" i="17"/>
  <c r="I187" i="17"/>
  <c r="H187" i="17" s="1"/>
  <c r="I52" i="17"/>
  <c r="H53" i="17"/>
  <c r="L194" i="18"/>
  <c r="C204" i="19"/>
  <c r="D195" i="19"/>
  <c r="D187" i="18"/>
  <c r="C187" i="18" s="1"/>
  <c r="H292" i="17"/>
  <c r="H291" i="17" s="1"/>
  <c r="C292" i="18"/>
  <c r="C291" i="18" s="1"/>
  <c r="D52" i="17"/>
  <c r="H230" i="18"/>
  <c r="L52" i="18"/>
  <c r="L51" i="18" s="1"/>
  <c r="C76" i="21"/>
  <c r="D75" i="21"/>
  <c r="C75" i="21" s="1"/>
  <c r="C76" i="19"/>
  <c r="D75" i="19"/>
  <c r="C75" i="19" s="1"/>
  <c r="K51" i="19"/>
  <c r="K50" i="19" s="1"/>
  <c r="C174" i="18"/>
  <c r="K194" i="22"/>
  <c r="H292" i="22"/>
  <c r="H291" i="22" s="1"/>
  <c r="H231" i="22"/>
  <c r="I230" i="22"/>
  <c r="I187" i="22"/>
  <c r="H187" i="22" s="1"/>
  <c r="F289" i="21"/>
  <c r="I52" i="21"/>
  <c r="H53" i="21"/>
  <c r="G51" i="21"/>
  <c r="H292" i="21"/>
  <c r="H291" i="21" s="1"/>
  <c r="H26" i="22"/>
  <c r="K20" i="22"/>
  <c r="H195" i="20"/>
  <c r="I52" i="20"/>
  <c r="H53" i="20"/>
  <c r="L52" i="21"/>
  <c r="L51" i="21" s="1"/>
  <c r="H173" i="20"/>
  <c r="I230" i="20"/>
  <c r="H230" i="20" s="1"/>
  <c r="C292" i="19"/>
  <c r="C291" i="19" s="1"/>
  <c r="C54" i="19"/>
  <c r="D53" i="19"/>
  <c r="C67" i="18"/>
  <c r="F53" i="18"/>
  <c r="F75" i="18"/>
  <c r="F289" i="18" s="1"/>
  <c r="C26" i="18"/>
  <c r="E187" i="17"/>
  <c r="C187" i="17" s="1"/>
  <c r="C130" i="19"/>
  <c r="H195" i="18"/>
  <c r="H231" i="18"/>
  <c r="F20" i="18"/>
  <c r="C20" i="18" s="1"/>
  <c r="D194" i="17"/>
  <c r="C195" i="17"/>
  <c r="E75" i="17"/>
  <c r="E52" i="17" s="1"/>
  <c r="H53" i="22"/>
  <c r="H26" i="20"/>
  <c r="K20" i="20"/>
  <c r="H20" i="20" s="1"/>
  <c r="C54" i="20"/>
  <c r="D53" i="20"/>
  <c r="C231" i="20"/>
  <c r="D230" i="20"/>
  <c r="K290" i="18"/>
  <c r="K20" i="18"/>
  <c r="H20" i="18" s="1"/>
  <c r="H26" i="18"/>
  <c r="K20" i="19"/>
  <c r="H20" i="19" s="1"/>
  <c r="H26" i="19"/>
  <c r="C196" i="21"/>
  <c r="D195" i="21"/>
  <c r="I195" i="22"/>
  <c r="C174" i="21"/>
  <c r="D173" i="21"/>
  <c r="C173" i="21" s="1"/>
  <c r="H173" i="21"/>
  <c r="H174" i="19"/>
  <c r="I173" i="19"/>
  <c r="C54" i="21"/>
  <c r="D53" i="21"/>
  <c r="C204" i="20"/>
  <c r="D195" i="20"/>
  <c r="J75" i="20"/>
  <c r="C174" i="19"/>
  <c r="D173" i="19"/>
  <c r="C173" i="19" s="1"/>
  <c r="H196" i="19"/>
  <c r="J195" i="19"/>
  <c r="G290" i="17"/>
  <c r="I75" i="19"/>
  <c r="J230" i="19"/>
  <c r="H53" i="18"/>
  <c r="I230" i="17"/>
  <c r="H231" i="17"/>
  <c r="F195" i="19"/>
  <c r="C196" i="19"/>
  <c r="H187" i="19"/>
  <c r="J53" i="19"/>
  <c r="C173" i="18"/>
  <c r="C54" i="18"/>
  <c r="D53" i="18"/>
  <c r="H83" i="19"/>
  <c r="C195" i="18"/>
  <c r="J75" i="18"/>
  <c r="L51" i="17"/>
  <c r="K51" i="17"/>
  <c r="L50" i="22" l="1"/>
  <c r="L290" i="22"/>
  <c r="K52" i="22"/>
  <c r="K51" i="22" s="1"/>
  <c r="F50" i="22"/>
  <c r="F290" i="22"/>
  <c r="F290" i="21"/>
  <c r="K290" i="20"/>
  <c r="K290" i="19"/>
  <c r="F194" i="19"/>
  <c r="F51" i="19" s="1"/>
  <c r="F290" i="19" s="1"/>
  <c r="D289" i="19"/>
  <c r="G194" i="19"/>
  <c r="G51" i="19" s="1"/>
  <c r="I289" i="18"/>
  <c r="I194" i="18"/>
  <c r="D194" i="18"/>
  <c r="C194" i="18" s="1"/>
  <c r="G50" i="18"/>
  <c r="G290" i="18"/>
  <c r="J290" i="17"/>
  <c r="F50" i="20"/>
  <c r="F290" i="20"/>
  <c r="C53" i="18"/>
  <c r="D52" i="18"/>
  <c r="C53" i="21"/>
  <c r="D52" i="21"/>
  <c r="C195" i="21"/>
  <c r="D194" i="21"/>
  <c r="C194" i="21" s="1"/>
  <c r="D289" i="21"/>
  <c r="C53" i="20"/>
  <c r="D52" i="20"/>
  <c r="C230" i="17"/>
  <c r="E289" i="17"/>
  <c r="F50" i="19"/>
  <c r="G50" i="22"/>
  <c r="G290" i="22"/>
  <c r="I289" i="20"/>
  <c r="C195" i="20"/>
  <c r="D194" i="20"/>
  <c r="C230" i="20"/>
  <c r="D289" i="20"/>
  <c r="C194" i="17"/>
  <c r="F52" i="18"/>
  <c r="F51" i="18" s="1"/>
  <c r="H230" i="22"/>
  <c r="I289" i="22"/>
  <c r="C269" i="18"/>
  <c r="D289" i="18"/>
  <c r="E290" i="21"/>
  <c r="E50" i="21"/>
  <c r="E194" i="20"/>
  <c r="E51" i="20" s="1"/>
  <c r="E289" i="20"/>
  <c r="J290" i="21"/>
  <c r="J50" i="21"/>
  <c r="H75" i="18"/>
  <c r="H289" i="18" s="1"/>
  <c r="J289" i="18"/>
  <c r="J289" i="20"/>
  <c r="J52" i="20"/>
  <c r="J51" i="20" s="1"/>
  <c r="L290" i="18"/>
  <c r="L50" i="18"/>
  <c r="C195" i="19"/>
  <c r="D194" i="19"/>
  <c r="C194" i="19" s="1"/>
  <c r="H195" i="21"/>
  <c r="H289" i="21" s="1"/>
  <c r="I194" i="21"/>
  <c r="H194" i="21" s="1"/>
  <c r="K50" i="17"/>
  <c r="K290" i="17"/>
  <c r="J289" i="19"/>
  <c r="H230" i="19"/>
  <c r="H173" i="19"/>
  <c r="I289" i="19"/>
  <c r="I52" i="22"/>
  <c r="L50" i="21"/>
  <c r="L290" i="21"/>
  <c r="I194" i="20"/>
  <c r="H194" i="20" s="1"/>
  <c r="H52" i="21"/>
  <c r="I51" i="21"/>
  <c r="L52" i="20"/>
  <c r="L51" i="20" s="1"/>
  <c r="H20" i="22"/>
  <c r="J52" i="18"/>
  <c r="C75" i="18"/>
  <c r="I289" i="21"/>
  <c r="H230" i="17"/>
  <c r="H289" i="17" s="1"/>
  <c r="I289" i="17"/>
  <c r="G50" i="21"/>
  <c r="G290" i="21"/>
  <c r="H52" i="17"/>
  <c r="I51" i="17"/>
  <c r="C75" i="22"/>
  <c r="C289" i="22" s="1"/>
  <c r="E52" i="22"/>
  <c r="L50" i="17"/>
  <c r="L290" i="17"/>
  <c r="J52" i="19"/>
  <c r="H53" i="19"/>
  <c r="H75" i="19"/>
  <c r="I52" i="19"/>
  <c r="J194" i="19"/>
  <c r="H194" i="19" s="1"/>
  <c r="H195" i="19"/>
  <c r="H195" i="22"/>
  <c r="I194" i="22"/>
  <c r="H194" i="22" s="1"/>
  <c r="E51" i="17"/>
  <c r="E194" i="17"/>
  <c r="C53" i="19"/>
  <c r="D52" i="19"/>
  <c r="E289" i="22"/>
  <c r="H75" i="20"/>
  <c r="H289" i="20" s="1"/>
  <c r="C75" i="17"/>
  <c r="C52" i="17"/>
  <c r="D51" i="17"/>
  <c r="I194" i="17"/>
  <c r="H194" i="17" s="1"/>
  <c r="F289" i="19"/>
  <c r="C194" i="22"/>
  <c r="D51" i="22"/>
  <c r="L50" i="19"/>
  <c r="L290" i="19"/>
  <c r="K50" i="21"/>
  <c r="K290" i="21"/>
  <c r="K50" i="22" l="1"/>
  <c r="K290" i="22"/>
  <c r="C289" i="21"/>
  <c r="J51" i="19"/>
  <c r="J290" i="19" s="1"/>
  <c r="H289" i="19"/>
  <c r="G50" i="19"/>
  <c r="G290" i="19"/>
  <c r="C289" i="19"/>
  <c r="H194" i="18"/>
  <c r="I51" i="18"/>
  <c r="C289" i="17"/>
  <c r="D290" i="22"/>
  <c r="D50" i="22"/>
  <c r="D50" i="17"/>
  <c r="C51" i="17"/>
  <c r="D290" i="17"/>
  <c r="E290" i="17"/>
  <c r="E50" i="17"/>
  <c r="J290" i="20"/>
  <c r="J50" i="20"/>
  <c r="C52" i="18"/>
  <c r="D51" i="18"/>
  <c r="C52" i="19"/>
  <c r="D51" i="19"/>
  <c r="I51" i="19"/>
  <c r="H52" i="19"/>
  <c r="I290" i="17"/>
  <c r="H290" i="17" s="1"/>
  <c r="I50" i="17"/>
  <c r="H50" i="17" s="1"/>
  <c r="H51" i="17"/>
  <c r="H52" i="18"/>
  <c r="J51" i="18"/>
  <c r="I51" i="22"/>
  <c r="H52" i="22"/>
  <c r="C52" i="20"/>
  <c r="D51" i="20"/>
  <c r="I51" i="20"/>
  <c r="H289" i="22"/>
  <c r="C289" i="20"/>
  <c r="C52" i="21"/>
  <c r="D51" i="21"/>
  <c r="J50" i="19"/>
  <c r="I290" i="21"/>
  <c r="H290" i="21" s="1"/>
  <c r="I50" i="21"/>
  <c r="H50" i="21" s="1"/>
  <c r="H51" i="21"/>
  <c r="E51" i="22"/>
  <c r="C51" i="22" s="1"/>
  <c r="C52" i="22"/>
  <c r="L50" i="20"/>
  <c r="L290" i="20"/>
  <c r="H52" i="20"/>
  <c r="E290" i="20"/>
  <c r="E50" i="20"/>
  <c r="C289" i="18"/>
  <c r="F50" i="18"/>
  <c r="F290" i="18"/>
  <c r="C194" i="20"/>
  <c r="I50" i="18" l="1"/>
  <c r="I290" i="18"/>
  <c r="C51" i="18"/>
  <c r="D290" i="18"/>
  <c r="C290" i="18" s="1"/>
  <c r="D50" i="18"/>
  <c r="C50" i="18" s="1"/>
  <c r="I50" i="20"/>
  <c r="H50" i="20" s="1"/>
  <c r="H51" i="20"/>
  <c r="I290" i="20"/>
  <c r="H290" i="20" s="1"/>
  <c r="I290" i="22"/>
  <c r="H290" i="22" s="1"/>
  <c r="H51" i="22"/>
  <c r="I50" i="22"/>
  <c r="H50" i="22" s="1"/>
  <c r="D290" i="19"/>
  <c r="C290" i="19" s="1"/>
  <c r="C51" i="19"/>
  <c r="D50" i="19"/>
  <c r="C50" i="19" s="1"/>
  <c r="C290" i="17"/>
  <c r="E290" i="22"/>
  <c r="E50" i="22"/>
  <c r="C50" i="17"/>
  <c r="I290" i="19"/>
  <c r="H290" i="19" s="1"/>
  <c r="H51" i="19"/>
  <c r="I50" i="19"/>
  <c r="H50" i="19" s="1"/>
  <c r="C50" i="22"/>
  <c r="D290" i="21"/>
  <c r="C290" i="21" s="1"/>
  <c r="C51" i="21"/>
  <c r="D50" i="21"/>
  <c r="C50" i="21" s="1"/>
  <c r="D290" i="20"/>
  <c r="C290" i="20" s="1"/>
  <c r="C51" i="20"/>
  <c r="D50" i="20"/>
  <c r="C50" i="20" s="1"/>
  <c r="J290" i="18"/>
  <c r="J50" i="18"/>
  <c r="H50" i="18" s="1"/>
  <c r="H51" i="18"/>
  <c r="C290" i="22"/>
  <c r="H290" i="18" l="1"/>
  <c r="H301" i="16"/>
  <c r="C301" i="16"/>
  <c r="H300" i="16"/>
  <c r="C300" i="16"/>
  <c r="H299" i="16"/>
  <c r="C299" i="16"/>
  <c r="H298" i="16"/>
  <c r="C298" i="16"/>
  <c r="H297" i="16"/>
  <c r="C297" i="16"/>
  <c r="H296" i="16"/>
  <c r="C296" i="16"/>
  <c r="H295" i="16"/>
  <c r="C295" i="16"/>
  <c r="H294" i="16"/>
  <c r="H293" i="16" s="1"/>
  <c r="C294" i="16"/>
  <c r="C293" i="16" s="1"/>
  <c r="L293" i="16"/>
  <c r="K293" i="16"/>
  <c r="J293" i="16"/>
  <c r="I293" i="16"/>
  <c r="G293" i="16"/>
  <c r="F293" i="16"/>
  <c r="E293" i="16"/>
  <c r="D293" i="16"/>
  <c r="H288" i="16"/>
  <c r="C288" i="16"/>
  <c r="H287" i="16"/>
  <c r="C287" i="16"/>
  <c r="L286" i="16"/>
  <c r="K286" i="16"/>
  <c r="J286" i="16"/>
  <c r="I286" i="16"/>
  <c r="G286" i="16"/>
  <c r="F286" i="16"/>
  <c r="E286" i="16"/>
  <c r="D286" i="16"/>
  <c r="H285" i="16"/>
  <c r="C285" i="16"/>
  <c r="L284" i="16"/>
  <c r="K284" i="16"/>
  <c r="J284" i="16"/>
  <c r="I284" i="16"/>
  <c r="I283" i="16" s="1"/>
  <c r="G284" i="16"/>
  <c r="F284" i="16"/>
  <c r="F283" i="16" s="1"/>
  <c r="E284" i="16"/>
  <c r="E283" i="16" s="1"/>
  <c r="D284" i="16"/>
  <c r="L283" i="16"/>
  <c r="K283" i="16"/>
  <c r="G283" i="16"/>
  <c r="D283" i="16"/>
  <c r="H282" i="16"/>
  <c r="C282" i="16"/>
  <c r="L281" i="16"/>
  <c r="L269" i="16" s="1"/>
  <c r="K281" i="16"/>
  <c r="J281" i="16"/>
  <c r="I281" i="16"/>
  <c r="H281" i="16"/>
  <c r="G281" i="16"/>
  <c r="F281" i="16"/>
  <c r="E281" i="16"/>
  <c r="D281" i="16"/>
  <c r="C281" i="16" s="1"/>
  <c r="H280" i="16"/>
  <c r="C280" i="16"/>
  <c r="H279" i="16"/>
  <c r="C279" i="16"/>
  <c r="H278" i="16"/>
  <c r="C278" i="16"/>
  <c r="H277" i="16"/>
  <c r="C277" i="16"/>
  <c r="L276" i="16"/>
  <c r="K276" i="16"/>
  <c r="J276" i="16"/>
  <c r="I276" i="16"/>
  <c r="G276" i="16"/>
  <c r="F276" i="16"/>
  <c r="E276" i="16"/>
  <c r="D276" i="16"/>
  <c r="H275" i="16"/>
  <c r="C275" i="16"/>
  <c r="H274" i="16"/>
  <c r="C274" i="16"/>
  <c r="H273" i="16"/>
  <c r="C273" i="16"/>
  <c r="L272" i="16"/>
  <c r="K272" i="16"/>
  <c r="K270" i="16" s="1"/>
  <c r="K269" i="16" s="1"/>
  <c r="J272" i="16"/>
  <c r="J270" i="16" s="1"/>
  <c r="I272" i="16"/>
  <c r="G272" i="16"/>
  <c r="F272" i="16"/>
  <c r="F270" i="16" s="1"/>
  <c r="F269" i="16" s="1"/>
  <c r="E272" i="16"/>
  <c r="E270" i="16" s="1"/>
  <c r="E269" i="16" s="1"/>
  <c r="D272" i="16"/>
  <c r="H271" i="16"/>
  <c r="C271" i="16"/>
  <c r="L270" i="16"/>
  <c r="I270" i="16"/>
  <c r="I269" i="16" s="1"/>
  <c r="G270" i="16"/>
  <c r="G269" i="16" s="1"/>
  <c r="D270" i="16"/>
  <c r="H268" i="16"/>
  <c r="C268" i="16"/>
  <c r="H267" i="16"/>
  <c r="C267" i="16"/>
  <c r="H266" i="16"/>
  <c r="C266" i="16"/>
  <c r="H265" i="16"/>
  <c r="C265" i="16"/>
  <c r="L264" i="16"/>
  <c r="L259" i="16" s="1"/>
  <c r="K264" i="16"/>
  <c r="J264" i="16"/>
  <c r="I264" i="16"/>
  <c r="I259" i="16" s="1"/>
  <c r="G264" i="16"/>
  <c r="F264" i="16"/>
  <c r="E264" i="16"/>
  <c r="D264" i="16"/>
  <c r="C264" i="16" s="1"/>
  <c r="H263" i="16"/>
  <c r="C263" i="16"/>
  <c r="H262" i="16"/>
  <c r="C262" i="16"/>
  <c r="H261" i="16"/>
  <c r="C261" i="16"/>
  <c r="L260" i="16"/>
  <c r="K260" i="16"/>
  <c r="J260" i="16"/>
  <c r="I260" i="16"/>
  <c r="G260" i="16"/>
  <c r="F260" i="16"/>
  <c r="F259" i="16" s="1"/>
  <c r="E260" i="16"/>
  <c r="E259" i="16" s="1"/>
  <c r="D260" i="16"/>
  <c r="K259" i="16"/>
  <c r="G259" i="16"/>
  <c r="D259" i="16"/>
  <c r="H258" i="16"/>
  <c r="C258" i="16"/>
  <c r="H257" i="16"/>
  <c r="C257" i="16"/>
  <c r="H256" i="16"/>
  <c r="C256" i="16"/>
  <c r="H255" i="16"/>
  <c r="C255" i="16"/>
  <c r="H254" i="16"/>
  <c r="C254" i="16"/>
  <c r="H253" i="16"/>
  <c r="C253" i="16"/>
  <c r="L252" i="16"/>
  <c r="K252" i="16"/>
  <c r="J252" i="16"/>
  <c r="I252" i="16"/>
  <c r="I251" i="16" s="1"/>
  <c r="G252" i="16"/>
  <c r="F252" i="16"/>
  <c r="F251" i="16" s="1"/>
  <c r="E252" i="16"/>
  <c r="D252" i="16"/>
  <c r="D251" i="16" s="1"/>
  <c r="L251" i="16"/>
  <c r="K251" i="16"/>
  <c r="G251" i="16"/>
  <c r="G230" i="16" s="1"/>
  <c r="E251" i="16"/>
  <c r="H250" i="16"/>
  <c r="C250" i="16"/>
  <c r="H249" i="16"/>
  <c r="C249" i="16"/>
  <c r="H248" i="16"/>
  <c r="C248" i="16"/>
  <c r="H247" i="16"/>
  <c r="C247" i="16"/>
  <c r="L246" i="16"/>
  <c r="K246" i="16"/>
  <c r="J246" i="16"/>
  <c r="I246" i="16"/>
  <c r="G246" i="16"/>
  <c r="F246" i="16"/>
  <c r="E246" i="16"/>
  <c r="D246" i="16"/>
  <c r="H245" i="16"/>
  <c r="C245" i="16"/>
  <c r="H244" i="16"/>
  <c r="C244" i="16"/>
  <c r="H243" i="16"/>
  <c r="C243" i="16"/>
  <c r="H242" i="16"/>
  <c r="C242" i="16"/>
  <c r="H241" i="16"/>
  <c r="C241" i="16"/>
  <c r="H240" i="16"/>
  <c r="C240" i="16"/>
  <c r="H239" i="16"/>
  <c r="C239" i="16"/>
  <c r="L238" i="16"/>
  <c r="K238" i="16"/>
  <c r="J238" i="16"/>
  <c r="I238" i="16"/>
  <c r="G238" i="16"/>
  <c r="F238" i="16"/>
  <c r="E238" i="16"/>
  <c r="D238" i="16"/>
  <c r="H237" i="16"/>
  <c r="C237" i="16"/>
  <c r="H236" i="16"/>
  <c r="C236" i="16"/>
  <c r="L235" i="16"/>
  <c r="K235" i="16"/>
  <c r="J235" i="16"/>
  <c r="I235" i="16"/>
  <c r="H235" i="16" s="1"/>
  <c r="G235" i="16"/>
  <c r="F235" i="16"/>
  <c r="E235" i="16"/>
  <c r="E231" i="16" s="1"/>
  <c r="E230" i="16" s="1"/>
  <c r="D235" i="16"/>
  <c r="H234" i="16"/>
  <c r="C234" i="16"/>
  <c r="L233" i="16"/>
  <c r="K233" i="16"/>
  <c r="K231" i="16" s="1"/>
  <c r="K230" i="16" s="1"/>
  <c r="J233" i="16"/>
  <c r="I233" i="16"/>
  <c r="H233" i="16"/>
  <c r="G233" i="16"/>
  <c r="F233" i="16"/>
  <c r="E233" i="16"/>
  <c r="D233" i="16"/>
  <c r="C233" i="16" s="1"/>
  <c r="H232" i="16"/>
  <c r="C232" i="16"/>
  <c r="I231" i="16"/>
  <c r="G231" i="16"/>
  <c r="H229" i="16"/>
  <c r="C229" i="16"/>
  <c r="H228" i="16"/>
  <c r="C228" i="16"/>
  <c r="L227" i="16"/>
  <c r="K227" i="16"/>
  <c r="J227" i="16"/>
  <c r="I227" i="16"/>
  <c r="H227" i="16"/>
  <c r="G227" i="16"/>
  <c r="F227" i="16"/>
  <c r="E227" i="16"/>
  <c r="D227" i="16"/>
  <c r="C227" i="16" s="1"/>
  <c r="H226" i="16"/>
  <c r="C226" i="16"/>
  <c r="H225" i="16"/>
  <c r="C225" i="16"/>
  <c r="H224" i="16"/>
  <c r="C224" i="16"/>
  <c r="H223" i="16"/>
  <c r="C223" i="16"/>
  <c r="H222" i="16"/>
  <c r="C222" i="16"/>
  <c r="H221" i="16"/>
  <c r="C221" i="16"/>
  <c r="H220" i="16"/>
  <c r="C220" i="16"/>
  <c r="H219" i="16"/>
  <c r="C219" i="16"/>
  <c r="H218" i="16"/>
  <c r="C218" i="16"/>
  <c r="H217" i="16"/>
  <c r="C217" i="16"/>
  <c r="L216" i="16"/>
  <c r="K216" i="16"/>
  <c r="J216" i="16"/>
  <c r="I216" i="16"/>
  <c r="G216" i="16"/>
  <c r="F216" i="16"/>
  <c r="E216" i="16"/>
  <c r="D216" i="16"/>
  <c r="H215" i="16"/>
  <c r="C215" i="16"/>
  <c r="H214" i="16"/>
  <c r="C214" i="16"/>
  <c r="H213" i="16"/>
  <c r="C213" i="16"/>
  <c r="H212" i="16"/>
  <c r="C212" i="16"/>
  <c r="H211" i="16"/>
  <c r="C211" i="16"/>
  <c r="H210" i="16"/>
  <c r="C210" i="16"/>
  <c r="H209" i="16"/>
  <c r="C209" i="16"/>
  <c r="H208" i="16"/>
  <c r="C208" i="16"/>
  <c r="H207" i="16"/>
  <c r="C207" i="16"/>
  <c r="H206" i="16"/>
  <c r="C206" i="16"/>
  <c r="L205" i="16"/>
  <c r="K205" i="16"/>
  <c r="J205" i="16"/>
  <c r="I205" i="16"/>
  <c r="H205" i="16" s="1"/>
  <c r="G205" i="16"/>
  <c r="F205" i="16"/>
  <c r="F204" i="16" s="1"/>
  <c r="E205" i="16"/>
  <c r="E204" i="16" s="1"/>
  <c r="D205" i="16"/>
  <c r="K204" i="16"/>
  <c r="J204" i="16"/>
  <c r="I204" i="16"/>
  <c r="G204" i="16"/>
  <c r="H203" i="16"/>
  <c r="C203" i="16"/>
  <c r="H202" i="16"/>
  <c r="C202" i="16"/>
  <c r="H201" i="16"/>
  <c r="C201" i="16"/>
  <c r="H200" i="16"/>
  <c r="C200" i="16"/>
  <c r="H199" i="16"/>
  <c r="C199" i="16"/>
  <c r="L198" i="16"/>
  <c r="K198" i="16"/>
  <c r="K196" i="16" s="1"/>
  <c r="K195" i="16" s="1"/>
  <c r="K194" i="16" s="1"/>
  <c r="J198" i="16"/>
  <c r="J196" i="16" s="1"/>
  <c r="I198" i="16"/>
  <c r="G198" i="16"/>
  <c r="F198" i="16"/>
  <c r="E198" i="16"/>
  <c r="E196" i="16" s="1"/>
  <c r="D198" i="16"/>
  <c r="H197" i="16"/>
  <c r="C197" i="16"/>
  <c r="L196" i="16"/>
  <c r="I196" i="16"/>
  <c r="G196" i="16"/>
  <c r="G195" i="16" s="1"/>
  <c r="G194" i="16" s="1"/>
  <c r="D196" i="16"/>
  <c r="H193" i="16"/>
  <c r="C193" i="16"/>
  <c r="L192" i="16"/>
  <c r="K192" i="16"/>
  <c r="J192" i="16"/>
  <c r="J191" i="16" s="1"/>
  <c r="I192" i="16"/>
  <c r="I191" i="16" s="1"/>
  <c r="I187" i="16" s="1"/>
  <c r="G192" i="16"/>
  <c r="G191" i="16" s="1"/>
  <c r="G187" i="16" s="1"/>
  <c r="F192" i="16"/>
  <c r="E192" i="16"/>
  <c r="D192" i="16"/>
  <c r="D191" i="16" s="1"/>
  <c r="L191" i="16"/>
  <c r="L187" i="16" s="1"/>
  <c r="K191" i="16"/>
  <c r="E191" i="16"/>
  <c r="H190" i="16"/>
  <c r="C190" i="16"/>
  <c r="H189" i="16"/>
  <c r="C189" i="16"/>
  <c r="L188" i="16"/>
  <c r="K188" i="16"/>
  <c r="K187" i="16" s="1"/>
  <c r="J188" i="16"/>
  <c r="I188" i="16"/>
  <c r="G188" i="16"/>
  <c r="F188" i="16"/>
  <c r="E188" i="16"/>
  <c r="E187" i="16" s="1"/>
  <c r="D188" i="16"/>
  <c r="H186" i="16"/>
  <c r="C186" i="16"/>
  <c r="H185" i="16"/>
  <c r="C185" i="16"/>
  <c r="L184" i="16"/>
  <c r="K184" i="16"/>
  <c r="J184" i="16"/>
  <c r="I184" i="16"/>
  <c r="G184" i="16"/>
  <c r="F184" i="16"/>
  <c r="E184" i="16"/>
  <c r="E173" i="16" s="1"/>
  <c r="D184" i="16"/>
  <c r="H183" i="16"/>
  <c r="C183" i="16"/>
  <c r="H182" i="16"/>
  <c r="C182" i="16"/>
  <c r="H181" i="16"/>
  <c r="C181" i="16"/>
  <c r="H180" i="16"/>
  <c r="C180" i="16"/>
  <c r="L179" i="16"/>
  <c r="K179" i="16"/>
  <c r="J179" i="16"/>
  <c r="I179" i="16"/>
  <c r="H179" i="16" s="1"/>
  <c r="G179" i="16"/>
  <c r="F179" i="16"/>
  <c r="E179" i="16"/>
  <c r="D179" i="16"/>
  <c r="H178" i="16"/>
  <c r="C178" i="16"/>
  <c r="C177" i="16"/>
  <c r="H176" i="16"/>
  <c r="C176" i="16"/>
  <c r="L175" i="16"/>
  <c r="L174" i="16" s="1"/>
  <c r="L173" i="16" s="1"/>
  <c r="K175" i="16"/>
  <c r="J175" i="16"/>
  <c r="G175" i="16"/>
  <c r="G174" i="16" s="1"/>
  <c r="G173" i="16" s="1"/>
  <c r="F175" i="16"/>
  <c r="F174" i="16" s="1"/>
  <c r="F173" i="16" s="1"/>
  <c r="E175" i="16"/>
  <c r="D175" i="16"/>
  <c r="K174" i="16"/>
  <c r="K173" i="16" s="1"/>
  <c r="E174" i="16"/>
  <c r="H172" i="16"/>
  <c r="C172" i="16"/>
  <c r="H171" i="16"/>
  <c r="C171" i="16"/>
  <c r="H170" i="16"/>
  <c r="C170" i="16"/>
  <c r="H169" i="16"/>
  <c r="C169" i="16"/>
  <c r="H168" i="16"/>
  <c r="C168" i="16"/>
  <c r="H167" i="16"/>
  <c r="C167" i="16"/>
  <c r="L166" i="16"/>
  <c r="L165" i="16" s="1"/>
  <c r="K166" i="16"/>
  <c r="H166" i="16" s="1"/>
  <c r="J166" i="16"/>
  <c r="I166" i="16"/>
  <c r="G166" i="16"/>
  <c r="G165" i="16" s="1"/>
  <c r="F166" i="16"/>
  <c r="E166" i="16"/>
  <c r="D166" i="16"/>
  <c r="K165" i="16"/>
  <c r="J165" i="16"/>
  <c r="I165" i="16"/>
  <c r="F165" i="16"/>
  <c r="E165" i="16"/>
  <c r="H164" i="16"/>
  <c r="C164" i="16"/>
  <c r="H163" i="16"/>
  <c r="C163" i="16"/>
  <c r="H162" i="16"/>
  <c r="C162" i="16"/>
  <c r="H161" i="16"/>
  <c r="C161" i="16"/>
  <c r="L160" i="16"/>
  <c r="K160" i="16"/>
  <c r="J160" i="16"/>
  <c r="H160" i="16" s="1"/>
  <c r="I160" i="16"/>
  <c r="G160" i="16"/>
  <c r="F160" i="16"/>
  <c r="E160" i="16"/>
  <c r="D160" i="16"/>
  <c r="H159" i="16"/>
  <c r="C159" i="16"/>
  <c r="H158" i="16"/>
  <c r="C158" i="16"/>
  <c r="H157" i="16"/>
  <c r="C157" i="16"/>
  <c r="H156" i="16"/>
  <c r="C156" i="16"/>
  <c r="H155" i="16"/>
  <c r="C155" i="16"/>
  <c r="H154" i="16"/>
  <c r="C154" i="16"/>
  <c r="H153" i="16"/>
  <c r="C153" i="16"/>
  <c r="H152" i="16"/>
  <c r="C152" i="16"/>
  <c r="L151" i="16"/>
  <c r="K151" i="16"/>
  <c r="J151" i="16"/>
  <c r="I151" i="16"/>
  <c r="G151" i="16"/>
  <c r="F151" i="16"/>
  <c r="E151" i="16"/>
  <c r="D151" i="16"/>
  <c r="H150" i="16"/>
  <c r="C150" i="16"/>
  <c r="H149" i="16"/>
  <c r="C149" i="16"/>
  <c r="H148" i="16"/>
  <c r="C148" i="16"/>
  <c r="H147" i="16"/>
  <c r="C147" i="16"/>
  <c r="H146" i="16"/>
  <c r="C146" i="16"/>
  <c r="H145" i="16"/>
  <c r="C145" i="16"/>
  <c r="L144" i="16"/>
  <c r="K144" i="16"/>
  <c r="H144" i="16" s="1"/>
  <c r="J144" i="16"/>
  <c r="I144" i="16"/>
  <c r="G144" i="16"/>
  <c r="F144" i="16"/>
  <c r="E144" i="16"/>
  <c r="D144" i="16"/>
  <c r="H143" i="16"/>
  <c r="C143" i="16"/>
  <c r="H142" i="16"/>
  <c r="C142" i="16"/>
  <c r="L141" i="16"/>
  <c r="K141" i="16"/>
  <c r="J141" i="16"/>
  <c r="I141" i="16"/>
  <c r="G141" i="16"/>
  <c r="F141" i="16"/>
  <c r="E141" i="16"/>
  <c r="D141" i="16"/>
  <c r="H140" i="16"/>
  <c r="C140" i="16"/>
  <c r="H139" i="16"/>
  <c r="C139" i="16"/>
  <c r="H138" i="16"/>
  <c r="C138" i="16"/>
  <c r="H137" i="16"/>
  <c r="C137" i="16"/>
  <c r="L136" i="16"/>
  <c r="K136" i="16"/>
  <c r="J136" i="16"/>
  <c r="I136" i="16"/>
  <c r="G136" i="16"/>
  <c r="F136" i="16"/>
  <c r="E136" i="16"/>
  <c r="D136" i="16"/>
  <c r="H135" i="16"/>
  <c r="C135" i="16"/>
  <c r="H134" i="16"/>
  <c r="C134" i="16"/>
  <c r="H133" i="16"/>
  <c r="C133" i="16"/>
  <c r="H132" i="16"/>
  <c r="C132" i="16"/>
  <c r="L131" i="16"/>
  <c r="K131" i="16"/>
  <c r="J131" i="16"/>
  <c r="I131" i="16"/>
  <c r="G131" i="16"/>
  <c r="G130" i="16" s="1"/>
  <c r="F131" i="16"/>
  <c r="E131" i="16"/>
  <c r="E130" i="16" s="1"/>
  <c r="D131" i="16"/>
  <c r="K130" i="16"/>
  <c r="H129" i="16"/>
  <c r="C129" i="16"/>
  <c r="C128" i="16" s="1"/>
  <c r="L128" i="16"/>
  <c r="K128" i="16"/>
  <c r="J128" i="16"/>
  <c r="I128" i="16"/>
  <c r="H128" i="16"/>
  <c r="G128" i="16"/>
  <c r="F128" i="16"/>
  <c r="E128" i="16"/>
  <c r="D128" i="16"/>
  <c r="H127" i="16"/>
  <c r="C127" i="16"/>
  <c r="H126" i="16"/>
  <c r="C126" i="16"/>
  <c r="H125" i="16"/>
  <c r="C125" i="16"/>
  <c r="H124" i="16"/>
  <c r="C124" i="16"/>
  <c r="H123" i="16"/>
  <c r="C123" i="16"/>
  <c r="L122" i="16"/>
  <c r="H122" i="16" s="1"/>
  <c r="K122" i="16"/>
  <c r="J122" i="16"/>
  <c r="I122" i="16"/>
  <c r="G122" i="16"/>
  <c r="F122" i="16"/>
  <c r="E122" i="16"/>
  <c r="D122" i="16"/>
  <c r="H121" i="16"/>
  <c r="C121" i="16"/>
  <c r="H120" i="16"/>
  <c r="C120" i="16"/>
  <c r="H119" i="16"/>
  <c r="C119" i="16"/>
  <c r="H118" i="16"/>
  <c r="C118" i="16"/>
  <c r="H117" i="16"/>
  <c r="C117" i="16"/>
  <c r="L116" i="16"/>
  <c r="K116" i="16"/>
  <c r="J116" i="16"/>
  <c r="H116" i="16" s="1"/>
  <c r="I116" i="16"/>
  <c r="G116" i="16"/>
  <c r="F116" i="16"/>
  <c r="E116" i="16"/>
  <c r="D116" i="16"/>
  <c r="H115" i="16"/>
  <c r="C115" i="16"/>
  <c r="H114" i="16"/>
  <c r="C114" i="16"/>
  <c r="H113" i="16"/>
  <c r="C113" i="16"/>
  <c r="L112" i="16"/>
  <c r="K112" i="16"/>
  <c r="J112" i="16"/>
  <c r="I112" i="16"/>
  <c r="H112" i="16" s="1"/>
  <c r="G112" i="16"/>
  <c r="F112" i="16"/>
  <c r="E112" i="16"/>
  <c r="D112" i="16"/>
  <c r="H111" i="16"/>
  <c r="C111" i="16"/>
  <c r="H110" i="16"/>
  <c r="C110" i="16"/>
  <c r="H109" i="16"/>
  <c r="C109" i="16"/>
  <c r="H108" i="16"/>
  <c r="C108" i="16"/>
  <c r="H107" i="16"/>
  <c r="C107" i="16"/>
  <c r="H106" i="16"/>
  <c r="C106" i="16"/>
  <c r="H105" i="16"/>
  <c r="C105" i="16"/>
  <c r="H104" i="16"/>
  <c r="C104" i="16"/>
  <c r="L103" i="16"/>
  <c r="K103" i="16"/>
  <c r="J103" i="16"/>
  <c r="I103" i="16"/>
  <c r="G103" i="16"/>
  <c r="F103" i="16"/>
  <c r="E103" i="16"/>
  <c r="D103" i="16"/>
  <c r="H102" i="16"/>
  <c r="C102" i="16"/>
  <c r="H101" i="16"/>
  <c r="C101" i="16"/>
  <c r="H100" i="16"/>
  <c r="C100" i="16"/>
  <c r="H99" i="16"/>
  <c r="C99" i="16"/>
  <c r="H98" i="16"/>
  <c r="C98" i="16"/>
  <c r="H97" i="16"/>
  <c r="C97" i="16"/>
  <c r="H96" i="16"/>
  <c r="C96" i="16"/>
  <c r="L95" i="16"/>
  <c r="K95" i="16"/>
  <c r="J95" i="16"/>
  <c r="I95" i="16"/>
  <c r="G95" i="16"/>
  <c r="F95" i="16"/>
  <c r="E95" i="16"/>
  <c r="D95" i="16"/>
  <c r="H94" i="16"/>
  <c r="C94" i="16"/>
  <c r="H93" i="16"/>
  <c r="C93" i="16"/>
  <c r="H92" i="16"/>
  <c r="C92" i="16"/>
  <c r="H91" i="16"/>
  <c r="C91" i="16"/>
  <c r="H90" i="16"/>
  <c r="C90" i="16"/>
  <c r="L89" i="16"/>
  <c r="K89" i="16"/>
  <c r="J89" i="16"/>
  <c r="I89" i="16"/>
  <c r="G89" i="16"/>
  <c r="F89" i="16"/>
  <c r="E89" i="16"/>
  <c r="E83" i="16" s="1"/>
  <c r="D89" i="16"/>
  <c r="H88" i="16"/>
  <c r="C88" i="16"/>
  <c r="H87" i="16"/>
  <c r="C87" i="16"/>
  <c r="H86" i="16"/>
  <c r="C86" i="16"/>
  <c r="H85" i="16"/>
  <c r="C85" i="16"/>
  <c r="L84" i="16"/>
  <c r="K84" i="16"/>
  <c r="K83" i="16" s="1"/>
  <c r="J84" i="16"/>
  <c r="J83" i="16" s="1"/>
  <c r="I84" i="16"/>
  <c r="H84" i="16" s="1"/>
  <c r="G84" i="16"/>
  <c r="F84" i="16"/>
  <c r="E84" i="16"/>
  <c r="D84" i="16"/>
  <c r="I83" i="16"/>
  <c r="H82" i="16"/>
  <c r="C82" i="16"/>
  <c r="H81" i="16"/>
  <c r="C81" i="16"/>
  <c r="L80" i="16"/>
  <c r="K80" i="16"/>
  <c r="J80" i="16"/>
  <c r="H80" i="16" s="1"/>
  <c r="I80" i="16"/>
  <c r="G80" i="16"/>
  <c r="F80" i="16"/>
  <c r="E80" i="16"/>
  <c r="D80" i="16"/>
  <c r="H79" i="16"/>
  <c r="C79" i="16"/>
  <c r="H78" i="16"/>
  <c r="C78" i="16"/>
  <c r="L77" i="16"/>
  <c r="K77" i="16"/>
  <c r="K76" i="16" s="1"/>
  <c r="J77" i="16"/>
  <c r="I77" i="16"/>
  <c r="G77" i="16"/>
  <c r="F77" i="16"/>
  <c r="F76" i="16" s="1"/>
  <c r="E77" i="16"/>
  <c r="E76" i="16" s="1"/>
  <c r="D77" i="16"/>
  <c r="G76" i="16"/>
  <c r="H74" i="16"/>
  <c r="C74" i="16"/>
  <c r="H73" i="16"/>
  <c r="C73" i="16"/>
  <c r="H72" i="16"/>
  <c r="C72" i="16"/>
  <c r="H71" i="16"/>
  <c r="C71" i="16"/>
  <c r="H70" i="16"/>
  <c r="C70" i="16"/>
  <c r="L69" i="16"/>
  <c r="L67" i="16" s="1"/>
  <c r="K69" i="16"/>
  <c r="K67" i="16" s="1"/>
  <c r="J69" i="16"/>
  <c r="J67" i="16" s="1"/>
  <c r="I69" i="16"/>
  <c r="G69" i="16"/>
  <c r="F69" i="16"/>
  <c r="F67" i="16" s="1"/>
  <c r="F53" i="16" s="1"/>
  <c r="E69" i="16"/>
  <c r="D69" i="16"/>
  <c r="H68" i="16"/>
  <c r="C68" i="16"/>
  <c r="I67" i="16"/>
  <c r="G67" i="16"/>
  <c r="E67" i="16"/>
  <c r="D67" i="16"/>
  <c r="H66" i="16"/>
  <c r="C66" i="16"/>
  <c r="H65" i="16"/>
  <c r="C65" i="16"/>
  <c r="H64" i="16"/>
  <c r="C64" i="16"/>
  <c r="H63" i="16"/>
  <c r="C63" i="16"/>
  <c r="H62" i="16"/>
  <c r="C62" i="16"/>
  <c r="H61" i="16"/>
  <c r="C61" i="16"/>
  <c r="H60" i="16"/>
  <c r="C60" i="16"/>
  <c r="H59" i="16"/>
  <c r="C59" i="16"/>
  <c r="L58" i="16"/>
  <c r="L54" i="16" s="1"/>
  <c r="K58" i="16"/>
  <c r="J58" i="16"/>
  <c r="I58" i="16"/>
  <c r="H58" i="16"/>
  <c r="G58" i="16"/>
  <c r="F58" i="16"/>
  <c r="E58" i="16"/>
  <c r="D58" i="16"/>
  <c r="C58" i="16" s="1"/>
  <c r="H57" i="16"/>
  <c r="C57" i="16"/>
  <c r="H56" i="16"/>
  <c r="C56" i="16"/>
  <c r="L55" i="16"/>
  <c r="K55" i="16"/>
  <c r="K54" i="16" s="1"/>
  <c r="K53" i="16" s="1"/>
  <c r="J55" i="16"/>
  <c r="J54" i="16" s="1"/>
  <c r="I55" i="16"/>
  <c r="H55" i="16" s="1"/>
  <c r="G55" i="16"/>
  <c r="F55" i="16"/>
  <c r="F54" i="16" s="1"/>
  <c r="E55" i="16"/>
  <c r="D55" i="16"/>
  <c r="C55" i="16" s="1"/>
  <c r="G54" i="16"/>
  <c r="G53" i="16" s="1"/>
  <c r="E54" i="16"/>
  <c r="E53" i="16" s="1"/>
  <c r="H47" i="16"/>
  <c r="C47" i="16"/>
  <c r="H46" i="16"/>
  <c r="C46" i="16"/>
  <c r="L45" i="16"/>
  <c r="G45" i="16"/>
  <c r="C45" i="16" s="1"/>
  <c r="H44" i="16"/>
  <c r="C44" i="16"/>
  <c r="K43" i="16"/>
  <c r="J43" i="16"/>
  <c r="I43" i="16"/>
  <c r="F43" i="16"/>
  <c r="E43" i="16"/>
  <c r="D43" i="16"/>
  <c r="C43" i="16" s="1"/>
  <c r="H42" i="16"/>
  <c r="C42" i="16"/>
  <c r="I41" i="16"/>
  <c r="H41" i="16" s="1"/>
  <c r="D41" i="16"/>
  <c r="C41" i="16" s="1"/>
  <c r="H40" i="16"/>
  <c r="C40" i="16"/>
  <c r="H39" i="16"/>
  <c r="C39" i="16"/>
  <c r="H38" i="16"/>
  <c r="C38" i="16"/>
  <c r="H37" i="16"/>
  <c r="C37" i="16"/>
  <c r="K36" i="16"/>
  <c r="H36" i="16" s="1"/>
  <c r="F36" i="16"/>
  <c r="C36" i="16" s="1"/>
  <c r="H35" i="16"/>
  <c r="C35" i="16"/>
  <c r="H34" i="16"/>
  <c r="C34" i="16"/>
  <c r="K33" i="16"/>
  <c r="H33" i="16" s="1"/>
  <c r="F33" i="16"/>
  <c r="C33" i="16" s="1"/>
  <c r="H32" i="16"/>
  <c r="C32" i="16"/>
  <c r="K31" i="16"/>
  <c r="H31" i="16" s="1"/>
  <c r="F31" i="16"/>
  <c r="C31" i="16" s="1"/>
  <c r="H30" i="16"/>
  <c r="C30" i="16"/>
  <c r="H29" i="16"/>
  <c r="C29" i="16"/>
  <c r="H28" i="16"/>
  <c r="C28" i="16"/>
  <c r="K27" i="16"/>
  <c r="H27" i="16" s="1"/>
  <c r="F27" i="16"/>
  <c r="C27" i="16" s="1"/>
  <c r="H25" i="16"/>
  <c r="C25" i="16"/>
  <c r="H23" i="16"/>
  <c r="C23" i="16"/>
  <c r="H22" i="16"/>
  <c r="C22" i="16"/>
  <c r="L21" i="16"/>
  <c r="L292" i="16" s="1"/>
  <c r="L291" i="16" s="1"/>
  <c r="K21" i="16"/>
  <c r="K292" i="16" s="1"/>
  <c r="K291" i="16" s="1"/>
  <c r="J21" i="16"/>
  <c r="I21" i="16"/>
  <c r="I292" i="16" s="1"/>
  <c r="I291" i="16" s="1"/>
  <c r="G21" i="16"/>
  <c r="G292" i="16" s="1"/>
  <c r="G291" i="16" s="1"/>
  <c r="F21" i="16"/>
  <c r="E21" i="16"/>
  <c r="E292" i="16" s="1"/>
  <c r="E291" i="16" s="1"/>
  <c r="D21" i="16"/>
  <c r="D292" i="16" s="1"/>
  <c r="D291" i="16" s="1"/>
  <c r="L20" i="16"/>
  <c r="I230" i="16" l="1"/>
  <c r="I194" i="16" s="1"/>
  <c r="E195" i="16"/>
  <c r="J173" i="16"/>
  <c r="F83" i="16"/>
  <c r="H95" i="16"/>
  <c r="H131" i="16"/>
  <c r="C144" i="16"/>
  <c r="D231" i="16"/>
  <c r="H264" i="16"/>
  <c r="H276" i="16"/>
  <c r="C286" i="16"/>
  <c r="C259" i="16"/>
  <c r="C95" i="16"/>
  <c r="C136" i="16"/>
  <c r="I54" i="16"/>
  <c r="I53" i="16" s="1"/>
  <c r="H53" i="16" s="1"/>
  <c r="L76" i="16"/>
  <c r="C116" i="16"/>
  <c r="H151" i="16"/>
  <c r="C160" i="16"/>
  <c r="J174" i="16"/>
  <c r="C179" i="16"/>
  <c r="H191" i="16"/>
  <c r="F231" i="16"/>
  <c r="C246" i="16"/>
  <c r="F230" i="16"/>
  <c r="C272" i="16"/>
  <c r="G75" i="16"/>
  <c r="G52" i="16" s="1"/>
  <c r="G51" i="16" s="1"/>
  <c r="G50" i="16" s="1"/>
  <c r="L130" i="16"/>
  <c r="E194" i="16"/>
  <c r="G83" i="16"/>
  <c r="C122" i="16"/>
  <c r="C131" i="16"/>
  <c r="C184" i="16"/>
  <c r="H196" i="16"/>
  <c r="C198" i="16"/>
  <c r="H216" i="16"/>
  <c r="H21" i="16"/>
  <c r="C67" i="16"/>
  <c r="C69" i="16"/>
  <c r="C77" i="16"/>
  <c r="H77" i="16"/>
  <c r="C80" i="16"/>
  <c r="E20" i="16"/>
  <c r="K26" i="16"/>
  <c r="H43" i="16"/>
  <c r="J53" i="16"/>
  <c r="E75" i="16"/>
  <c r="E52" i="16" s="1"/>
  <c r="E51" i="16" s="1"/>
  <c r="J76" i="16"/>
  <c r="H89" i="16"/>
  <c r="H103" i="16"/>
  <c r="C112" i="16"/>
  <c r="H165" i="16"/>
  <c r="H188" i="16"/>
  <c r="I195" i="16"/>
  <c r="F196" i="16"/>
  <c r="H198" i="16"/>
  <c r="L204" i="16"/>
  <c r="L195" i="16" s="1"/>
  <c r="L194" i="16" s="1"/>
  <c r="C235" i="16"/>
  <c r="L231" i="16"/>
  <c r="L230" i="16" s="1"/>
  <c r="H246" i="16"/>
  <c r="H272" i="16"/>
  <c r="L53" i="16"/>
  <c r="H54" i="16"/>
  <c r="H136" i="16"/>
  <c r="F292" i="16"/>
  <c r="F291" i="16" s="1"/>
  <c r="C21" i="16"/>
  <c r="C292" i="16" s="1"/>
  <c r="C291" i="16" s="1"/>
  <c r="D54" i="16"/>
  <c r="H67" i="16"/>
  <c r="C84" i="16"/>
  <c r="D83" i="16"/>
  <c r="C83" i="16" s="1"/>
  <c r="L83" i="16"/>
  <c r="L75" i="16" s="1"/>
  <c r="J130" i="16"/>
  <c r="J75" i="16" s="1"/>
  <c r="J52" i="16" s="1"/>
  <c r="C141" i="16"/>
  <c r="H141" i="16"/>
  <c r="C166" i="16"/>
  <c r="D165" i="16"/>
  <c r="C165" i="16" s="1"/>
  <c r="C175" i="16"/>
  <c r="H192" i="16"/>
  <c r="C216" i="16"/>
  <c r="C238" i="16"/>
  <c r="C260" i="16"/>
  <c r="C283" i="16"/>
  <c r="E289" i="16"/>
  <c r="H286" i="16"/>
  <c r="J292" i="16"/>
  <c r="J291" i="16" s="1"/>
  <c r="F195" i="16"/>
  <c r="F194" i="16" s="1"/>
  <c r="C196" i="16"/>
  <c r="C205" i="16"/>
  <c r="D204" i="16"/>
  <c r="C231" i="16"/>
  <c r="D230" i="16"/>
  <c r="C230" i="16" s="1"/>
  <c r="K75" i="16"/>
  <c r="K52" i="16" s="1"/>
  <c r="K51" i="16" s="1"/>
  <c r="K50" i="16" s="1"/>
  <c r="C89" i="16"/>
  <c r="C103" i="16"/>
  <c r="F130" i="16"/>
  <c r="C151" i="16"/>
  <c r="H238" i="16"/>
  <c r="J231" i="16"/>
  <c r="C252" i="16"/>
  <c r="H260" i="16"/>
  <c r="J259" i="16"/>
  <c r="H259" i="16" s="1"/>
  <c r="C270" i="16"/>
  <c r="C276" i="16"/>
  <c r="C284" i="16"/>
  <c r="F187" i="16"/>
  <c r="C188" i="16"/>
  <c r="J20" i="16"/>
  <c r="F26" i="16"/>
  <c r="F20" i="16" s="1"/>
  <c r="G290" i="16"/>
  <c r="G20" i="16"/>
  <c r="K20" i="16"/>
  <c r="H26" i="16"/>
  <c r="H45" i="16"/>
  <c r="H69" i="16"/>
  <c r="D76" i="16"/>
  <c r="H83" i="16"/>
  <c r="D130" i="16"/>
  <c r="C130" i="16" s="1"/>
  <c r="D174" i="16"/>
  <c r="H177" i="16"/>
  <c r="I175" i="16"/>
  <c r="H184" i="16"/>
  <c r="D187" i="16"/>
  <c r="J187" i="16"/>
  <c r="H187" i="16" s="1"/>
  <c r="F191" i="16"/>
  <c r="C191" i="16" s="1"/>
  <c r="C192" i="16"/>
  <c r="J195" i="16"/>
  <c r="C251" i="16"/>
  <c r="H252" i="16"/>
  <c r="J251" i="16"/>
  <c r="H251" i="16" s="1"/>
  <c r="D269" i="16"/>
  <c r="H270" i="16"/>
  <c r="J269" i="16"/>
  <c r="H269" i="16" s="1"/>
  <c r="H283" i="16"/>
  <c r="H284" i="16"/>
  <c r="J283" i="16"/>
  <c r="G289" i="16"/>
  <c r="I76" i="16"/>
  <c r="I130" i="16"/>
  <c r="E290" i="16" l="1"/>
  <c r="E50" i="16"/>
  <c r="F75" i="16"/>
  <c r="F52" i="16" s="1"/>
  <c r="F51" i="16" s="1"/>
  <c r="F50" i="16" s="1"/>
  <c r="K289" i="16"/>
  <c r="H204" i="16"/>
  <c r="L289" i="16"/>
  <c r="K290" i="16"/>
  <c r="H175" i="16"/>
  <c r="I174" i="16"/>
  <c r="F290" i="16"/>
  <c r="C26" i="16"/>
  <c r="C76" i="16"/>
  <c r="D75" i="16"/>
  <c r="C75" i="16" s="1"/>
  <c r="H292" i="16"/>
  <c r="H291" i="16" s="1"/>
  <c r="I75" i="16"/>
  <c r="H76" i="16"/>
  <c r="H130" i="16"/>
  <c r="C269" i="16"/>
  <c r="H195" i="16"/>
  <c r="C187" i="16"/>
  <c r="C174" i="16"/>
  <c r="D173" i="16"/>
  <c r="C173" i="16" s="1"/>
  <c r="F289" i="16"/>
  <c r="H231" i="16"/>
  <c r="J230" i="16"/>
  <c r="H230" i="16" s="1"/>
  <c r="C204" i="16"/>
  <c r="D195" i="16"/>
  <c r="C54" i="16"/>
  <c r="D53" i="16"/>
  <c r="L52" i="16"/>
  <c r="L51" i="16" s="1"/>
  <c r="J289" i="16" l="1"/>
  <c r="L50" i="16"/>
  <c r="L290" i="16"/>
  <c r="C53" i="16"/>
  <c r="D52" i="16"/>
  <c r="D289" i="16"/>
  <c r="H75" i="16"/>
  <c r="I173" i="16"/>
  <c r="I52" i="16" s="1"/>
  <c r="H174" i="16"/>
  <c r="C195" i="16"/>
  <c r="D194" i="16"/>
  <c r="C194" i="16" s="1"/>
  <c r="J194" i="16"/>
  <c r="C289" i="16" l="1"/>
  <c r="H52" i="16"/>
  <c r="I51" i="16"/>
  <c r="H194" i="16"/>
  <c r="J51" i="16"/>
  <c r="H173" i="16"/>
  <c r="H289" i="16" s="1"/>
  <c r="I289" i="16"/>
  <c r="D51" i="16"/>
  <c r="C52" i="16"/>
  <c r="J290" i="16" l="1"/>
  <c r="J50" i="16"/>
  <c r="C51" i="16"/>
  <c r="D50" i="16"/>
  <c r="C50" i="16" s="1"/>
  <c r="D24" i="16"/>
  <c r="D290" i="16" s="1"/>
  <c r="C290" i="16" s="1"/>
  <c r="I50" i="16"/>
  <c r="H50" i="16" s="1"/>
  <c r="H51" i="16"/>
  <c r="I24" i="16"/>
  <c r="I290" i="16" s="1"/>
  <c r="H290" i="16" l="1"/>
  <c r="H24" i="16"/>
  <c r="I20" i="16"/>
  <c r="H20" i="16" s="1"/>
  <c r="C24" i="16"/>
  <c r="D20" i="16"/>
  <c r="C20" i="16" s="1"/>
  <c r="H301" i="15" l="1"/>
  <c r="C301" i="15"/>
  <c r="H300" i="15"/>
  <c r="C300" i="15"/>
  <c r="H299" i="15"/>
  <c r="C299" i="15"/>
  <c r="H298" i="15"/>
  <c r="C298" i="15"/>
  <c r="H297" i="15"/>
  <c r="C297" i="15"/>
  <c r="H296" i="15"/>
  <c r="C296" i="15"/>
  <c r="H295" i="15"/>
  <c r="C295" i="15"/>
  <c r="H294" i="15"/>
  <c r="H293" i="15" s="1"/>
  <c r="C294" i="15"/>
  <c r="L293" i="15"/>
  <c r="K293" i="15"/>
  <c r="J293" i="15"/>
  <c r="I293" i="15"/>
  <c r="G293" i="15"/>
  <c r="F293" i="15"/>
  <c r="E293" i="15"/>
  <c r="D293" i="15"/>
  <c r="H288" i="15"/>
  <c r="C288" i="15"/>
  <c r="H287" i="15"/>
  <c r="C287" i="15"/>
  <c r="L286" i="15"/>
  <c r="K286" i="15"/>
  <c r="J286" i="15"/>
  <c r="I286" i="15"/>
  <c r="G286" i="15"/>
  <c r="F286" i="15"/>
  <c r="E286" i="15"/>
  <c r="D286" i="15"/>
  <c r="C286" i="15" s="1"/>
  <c r="H285" i="15"/>
  <c r="C285" i="15"/>
  <c r="L284" i="15"/>
  <c r="L283" i="15" s="1"/>
  <c r="K284" i="15"/>
  <c r="J284" i="15"/>
  <c r="I284" i="15"/>
  <c r="I283" i="15" s="1"/>
  <c r="G284" i="15"/>
  <c r="G283" i="15" s="1"/>
  <c r="F284" i="15"/>
  <c r="E284" i="15"/>
  <c r="D284" i="15"/>
  <c r="D283" i="15" s="1"/>
  <c r="C284" i="15"/>
  <c r="J283" i="15"/>
  <c r="F283" i="15"/>
  <c r="E283" i="15"/>
  <c r="H282" i="15"/>
  <c r="C282" i="15"/>
  <c r="L281" i="15"/>
  <c r="K281" i="15"/>
  <c r="J281" i="15"/>
  <c r="I281" i="15"/>
  <c r="G281" i="15"/>
  <c r="F281" i="15"/>
  <c r="E281" i="15"/>
  <c r="D281" i="15"/>
  <c r="H280" i="15"/>
  <c r="C280" i="15"/>
  <c r="H279" i="15"/>
  <c r="C279" i="15"/>
  <c r="H278" i="15"/>
  <c r="C278" i="15"/>
  <c r="H277" i="15"/>
  <c r="C277" i="15"/>
  <c r="L276" i="15"/>
  <c r="L270" i="15" s="1"/>
  <c r="L269" i="15" s="1"/>
  <c r="K276" i="15"/>
  <c r="H276" i="15" s="1"/>
  <c r="J276" i="15"/>
  <c r="I276" i="15"/>
  <c r="G276" i="15"/>
  <c r="F276" i="15"/>
  <c r="C276" i="15" s="1"/>
  <c r="E276" i="15"/>
  <c r="D276" i="15"/>
  <c r="H275" i="15"/>
  <c r="C275" i="15"/>
  <c r="H274" i="15"/>
  <c r="C274" i="15"/>
  <c r="H273" i="15"/>
  <c r="C273" i="15"/>
  <c r="L272" i="15"/>
  <c r="K272" i="15"/>
  <c r="K270" i="15" s="1"/>
  <c r="J272" i="15"/>
  <c r="J270" i="15" s="1"/>
  <c r="J269" i="15" s="1"/>
  <c r="I272" i="15"/>
  <c r="G272" i="15"/>
  <c r="F272" i="15"/>
  <c r="F270" i="15" s="1"/>
  <c r="F269" i="15" s="1"/>
  <c r="E272" i="15"/>
  <c r="C272" i="15" s="1"/>
  <c r="D272" i="15"/>
  <c r="H271" i="15"/>
  <c r="C271" i="15"/>
  <c r="I270" i="15"/>
  <c r="D270" i="15"/>
  <c r="D269" i="15" s="1"/>
  <c r="H268" i="15"/>
  <c r="C268" i="15"/>
  <c r="H267" i="15"/>
  <c r="C267" i="15"/>
  <c r="H266" i="15"/>
  <c r="C266" i="15"/>
  <c r="H265" i="15"/>
  <c r="C265" i="15"/>
  <c r="L264" i="15"/>
  <c r="K264" i="15"/>
  <c r="H264" i="15" s="1"/>
  <c r="J264" i="15"/>
  <c r="I264" i="15"/>
  <c r="G264" i="15"/>
  <c r="F264" i="15"/>
  <c r="C264" i="15" s="1"/>
  <c r="E264" i="15"/>
  <c r="D264" i="15"/>
  <c r="H263" i="15"/>
  <c r="C263" i="15"/>
  <c r="H262" i="15"/>
  <c r="C262" i="15"/>
  <c r="H261" i="15"/>
  <c r="C261" i="15"/>
  <c r="L260" i="15"/>
  <c r="K260" i="15"/>
  <c r="J260" i="15"/>
  <c r="J259" i="15" s="1"/>
  <c r="I260" i="15"/>
  <c r="G260" i="15"/>
  <c r="F260" i="15"/>
  <c r="F259" i="15" s="1"/>
  <c r="E260" i="15"/>
  <c r="C260" i="15" s="1"/>
  <c r="D260" i="15"/>
  <c r="D259" i="15" s="1"/>
  <c r="I259" i="15"/>
  <c r="H258" i="15"/>
  <c r="C258" i="15"/>
  <c r="H257" i="15"/>
  <c r="C257" i="15"/>
  <c r="H256" i="15"/>
  <c r="C256" i="15"/>
  <c r="H255" i="15"/>
  <c r="C255" i="15"/>
  <c r="H254" i="15"/>
  <c r="C254" i="15"/>
  <c r="H253" i="15"/>
  <c r="C253" i="15"/>
  <c r="L252" i="15"/>
  <c r="L251" i="15" s="1"/>
  <c r="K252" i="15"/>
  <c r="J252" i="15"/>
  <c r="I252" i="15"/>
  <c r="G252" i="15"/>
  <c r="G251" i="15" s="1"/>
  <c r="F252" i="15"/>
  <c r="F251" i="15" s="1"/>
  <c r="E252" i="15"/>
  <c r="D252" i="15"/>
  <c r="D251" i="15" s="1"/>
  <c r="J251" i="15"/>
  <c r="I251" i="15"/>
  <c r="E251" i="15"/>
  <c r="H250" i="15"/>
  <c r="C250" i="15"/>
  <c r="H249" i="15"/>
  <c r="C249" i="15"/>
  <c r="H248" i="15"/>
  <c r="C248" i="15"/>
  <c r="H247" i="15"/>
  <c r="C247" i="15"/>
  <c r="L246" i="15"/>
  <c r="K246" i="15"/>
  <c r="J246" i="15"/>
  <c r="I246" i="15"/>
  <c r="G246" i="15"/>
  <c r="F246" i="15"/>
  <c r="E246" i="15"/>
  <c r="D246" i="15"/>
  <c r="C246" i="15"/>
  <c r="H245" i="15"/>
  <c r="C245" i="15"/>
  <c r="H244" i="15"/>
  <c r="C244" i="15"/>
  <c r="H243" i="15"/>
  <c r="C243" i="15"/>
  <c r="H242" i="15"/>
  <c r="C242" i="15"/>
  <c r="H241" i="15"/>
  <c r="C241" i="15"/>
  <c r="H240" i="15"/>
  <c r="C240" i="15"/>
  <c r="H239" i="15"/>
  <c r="C239" i="15"/>
  <c r="L238" i="15"/>
  <c r="K238" i="15"/>
  <c r="J238" i="15"/>
  <c r="I238" i="15"/>
  <c r="G238" i="15"/>
  <c r="F238" i="15"/>
  <c r="C238" i="15" s="1"/>
  <c r="E238" i="15"/>
  <c r="D238" i="15"/>
  <c r="H237" i="15"/>
  <c r="C237" i="15"/>
  <c r="H236" i="15"/>
  <c r="C236" i="15"/>
  <c r="L235" i="15"/>
  <c r="K235" i="15"/>
  <c r="J235" i="15"/>
  <c r="I235" i="15"/>
  <c r="G235" i="15"/>
  <c r="F235" i="15"/>
  <c r="E235" i="15"/>
  <c r="D235" i="15"/>
  <c r="H234" i="15"/>
  <c r="C234" i="15"/>
  <c r="L233" i="15"/>
  <c r="K233" i="15"/>
  <c r="J233" i="15"/>
  <c r="I233" i="15"/>
  <c r="G233" i="15"/>
  <c r="F233" i="15"/>
  <c r="F231" i="15" s="1"/>
  <c r="F230" i="15" s="1"/>
  <c r="E233" i="15"/>
  <c r="E231" i="15" s="1"/>
  <c r="D233" i="15"/>
  <c r="H232" i="15"/>
  <c r="C232" i="15"/>
  <c r="J231" i="15"/>
  <c r="H229" i="15"/>
  <c r="C229" i="15"/>
  <c r="H228" i="15"/>
  <c r="C228" i="15"/>
  <c r="L227" i="15"/>
  <c r="K227" i="15"/>
  <c r="J227" i="15"/>
  <c r="I227" i="15"/>
  <c r="G227" i="15"/>
  <c r="F227" i="15"/>
  <c r="E227" i="15"/>
  <c r="D227" i="15"/>
  <c r="H226" i="15"/>
  <c r="C226" i="15"/>
  <c r="H225" i="15"/>
  <c r="C225" i="15"/>
  <c r="H224" i="15"/>
  <c r="C224" i="15"/>
  <c r="H223" i="15"/>
  <c r="C223" i="15"/>
  <c r="H222" i="15"/>
  <c r="C222" i="15"/>
  <c r="H221" i="15"/>
  <c r="C221" i="15"/>
  <c r="H220" i="15"/>
  <c r="C220" i="15"/>
  <c r="H219" i="15"/>
  <c r="C219" i="15"/>
  <c r="H218" i="15"/>
  <c r="C218" i="15"/>
  <c r="H217" i="15"/>
  <c r="C217" i="15"/>
  <c r="L216" i="15"/>
  <c r="K216" i="15"/>
  <c r="H216" i="15" s="1"/>
  <c r="J216" i="15"/>
  <c r="I216" i="15"/>
  <c r="G216" i="15"/>
  <c r="F216" i="15"/>
  <c r="C216" i="15" s="1"/>
  <c r="E216" i="15"/>
  <c r="D216" i="15"/>
  <c r="H215" i="15"/>
  <c r="C215" i="15"/>
  <c r="H214" i="15"/>
  <c r="C214" i="15"/>
  <c r="H213" i="15"/>
  <c r="C213" i="15"/>
  <c r="H212" i="15"/>
  <c r="C212" i="15"/>
  <c r="H211" i="15"/>
  <c r="C211" i="15"/>
  <c r="H210" i="15"/>
  <c r="C210" i="15"/>
  <c r="H209" i="15"/>
  <c r="C209" i="15"/>
  <c r="H208" i="15"/>
  <c r="C208" i="15"/>
  <c r="H207" i="15"/>
  <c r="C207" i="15"/>
  <c r="H206" i="15"/>
  <c r="C206" i="15"/>
  <c r="L205" i="15"/>
  <c r="K205" i="15"/>
  <c r="J205" i="15"/>
  <c r="J204" i="15" s="1"/>
  <c r="I205" i="15"/>
  <c r="G205" i="15"/>
  <c r="G204" i="15" s="1"/>
  <c r="F205" i="15"/>
  <c r="E205" i="15"/>
  <c r="E204" i="15" s="1"/>
  <c r="D205" i="15"/>
  <c r="L204" i="15"/>
  <c r="D204" i="15"/>
  <c r="H203" i="15"/>
  <c r="C203" i="15"/>
  <c r="H202" i="15"/>
  <c r="C202" i="15"/>
  <c r="H201" i="15"/>
  <c r="C201" i="15"/>
  <c r="H200" i="15"/>
  <c r="C200" i="15"/>
  <c r="H199" i="15"/>
  <c r="C199" i="15"/>
  <c r="L198" i="15"/>
  <c r="L196" i="15" s="1"/>
  <c r="L195" i="15" s="1"/>
  <c r="K198" i="15"/>
  <c r="J198" i="15"/>
  <c r="J196" i="15" s="1"/>
  <c r="J195" i="15" s="1"/>
  <c r="I198" i="15"/>
  <c r="G198" i="15"/>
  <c r="G196" i="15" s="1"/>
  <c r="F198" i="15"/>
  <c r="F196" i="15" s="1"/>
  <c r="E198" i="15"/>
  <c r="C198" i="15" s="1"/>
  <c r="D198" i="15"/>
  <c r="H197" i="15"/>
  <c r="C197" i="15"/>
  <c r="I196" i="15"/>
  <c r="D196" i="15"/>
  <c r="D195" i="15" s="1"/>
  <c r="H193" i="15"/>
  <c r="C193" i="15"/>
  <c r="L192" i="15"/>
  <c r="L191" i="15" s="1"/>
  <c r="K192" i="15"/>
  <c r="J192" i="15"/>
  <c r="J191" i="15" s="1"/>
  <c r="J187" i="15" s="1"/>
  <c r="I192" i="15"/>
  <c r="G192" i="15"/>
  <c r="G191" i="15" s="1"/>
  <c r="F192" i="15"/>
  <c r="F191" i="15" s="1"/>
  <c r="F187" i="15" s="1"/>
  <c r="E192" i="15"/>
  <c r="C192" i="15" s="1"/>
  <c r="D192" i="15"/>
  <c r="D191" i="15" s="1"/>
  <c r="I191" i="15"/>
  <c r="H190" i="15"/>
  <c r="C190" i="15"/>
  <c r="H189" i="15"/>
  <c r="C189" i="15"/>
  <c r="L188" i="15"/>
  <c r="K188" i="15"/>
  <c r="J188" i="15"/>
  <c r="I188" i="15"/>
  <c r="I187" i="15" s="1"/>
  <c r="G188" i="15"/>
  <c r="F188" i="15"/>
  <c r="C188" i="15" s="1"/>
  <c r="E188" i="15"/>
  <c r="D188" i="15"/>
  <c r="H186" i="15"/>
  <c r="C186" i="15"/>
  <c r="H185" i="15"/>
  <c r="C185" i="15"/>
  <c r="L184" i="15"/>
  <c r="K184" i="15"/>
  <c r="J184" i="15"/>
  <c r="I184" i="15"/>
  <c r="G184" i="15"/>
  <c r="F184" i="15"/>
  <c r="E184" i="15"/>
  <c r="C184" i="15" s="1"/>
  <c r="D184" i="15"/>
  <c r="H183" i="15"/>
  <c r="C183" i="15"/>
  <c r="H182" i="15"/>
  <c r="C182" i="15"/>
  <c r="H181" i="15"/>
  <c r="C181" i="15"/>
  <c r="H180" i="15"/>
  <c r="C180" i="15"/>
  <c r="L179" i="15"/>
  <c r="L174" i="15" s="1"/>
  <c r="L173" i="15" s="1"/>
  <c r="K179" i="15"/>
  <c r="K174" i="15" s="1"/>
  <c r="J179" i="15"/>
  <c r="I179" i="15"/>
  <c r="G179" i="15"/>
  <c r="F179" i="15"/>
  <c r="E179" i="15"/>
  <c r="D179" i="15"/>
  <c r="H178" i="15"/>
  <c r="C178" i="15"/>
  <c r="H177" i="15"/>
  <c r="C177" i="15"/>
  <c r="H176" i="15"/>
  <c r="C176" i="15"/>
  <c r="L175" i="15"/>
  <c r="K175" i="15"/>
  <c r="J175" i="15"/>
  <c r="I175" i="15"/>
  <c r="G175" i="15"/>
  <c r="F175" i="15"/>
  <c r="E175" i="15"/>
  <c r="D175" i="15"/>
  <c r="G174" i="15"/>
  <c r="D174" i="15"/>
  <c r="D173" i="15" s="1"/>
  <c r="H172" i="15"/>
  <c r="C172" i="15"/>
  <c r="H171" i="15"/>
  <c r="C171" i="15"/>
  <c r="H170" i="15"/>
  <c r="C170" i="15"/>
  <c r="H169" i="15"/>
  <c r="C169" i="15"/>
  <c r="H168" i="15"/>
  <c r="C168" i="15"/>
  <c r="H167" i="15"/>
  <c r="C167" i="15"/>
  <c r="L166" i="15"/>
  <c r="L165" i="15" s="1"/>
  <c r="K166" i="15"/>
  <c r="K165" i="15" s="1"/>
  <c r="J166" i="15"/>
  <c r="J165" i="15" s="1"/>
  <c r="I166" i="15"/>
  <c r="I165" i="15" s="1"/>
  <c r="H165" i="15" s="1"/>
  <c r="G166" i="15"/>
  <c r="G165" i="15" s="1"/>
  <c r="F166" i="15"/>
  <c r="E166" i="15"/>
  <c r="E165" i="15" s="1"/>
  <c r="D166" i="15"/>
  <c r="D165" i="15" s="1"/>
  <c r="F165" i="15"/>
  <c r="H164" i="15"/>
  <c r="C164" i="15"/>
  <c r="H163" i="15"/>
  <c r="C163" i="15"/>
  <c r="H162" i="15"/>
  <c r="C162" i="15"/>
  <c r="H161" i="15"/>
  <c r="C161" i="15"/>
  <c r="L160" i="15"/>
  <c r="K160" i="15"/>
  <c r="J160" i="15"/>
  <c r="I160" i="15"/>
  <c r="G160" i="15"/>
  <c r="F160" i="15"/>
  <c r="E160" i="15"/>
  <c r="D160" i="15"/>
  <c r="C160" i="15" s="1"/>
  <c r="H159" i="15"/>
  <c r="C159" i="15"/>
  <c r="H158" i="15"/>
  <c r="C158" i="15"/>
  <c r="H157" i="15"/>
  <c r="C157" i="15"/>
  <c r="H156" i="15"/>
  <c r="C156" i="15"/>
  <c r="H155" i="15"/>
  <c r="C155" i="15"/>
  <c r="H154" i="15"/>
  <c r="C154" i="15"/>
  <c r="H153" i="15"/>
  <c r="C153" i="15"/>
  <c r="H152" i="15"/>
  <c r="C152" i="15"/>
  <c r="L151" i="15"/>
  <c r="K151" i="15"/>
  <c r="J151" i="15"/>
  <c r="I151" i="15"/>
  <c r="G151" i="15"/>
  <c r="F151" i="15"/>
  <c r="E151" i="15"/>
  <c r="D151" i="15"/>
  <c r="H150" i="15"/>
  <c r="C150" i="15"/>
  <c r="H149" i="15"/>
  <c r="C149" i="15"/>
  <c r="H148" i="15"/>
  <c r="C148" i="15"/>
  <c r="H147" i="15"/>
  <c r="C147" i="15"/>
  <c r="H146" i="15"/>
  <c r="C146" i="15"/>
  <c r="H145" i="15"/>
  <c r="C145" i="15"/>
  <c r="L144" i="15"/>
  <c r="K144" i="15"/>
  <c r="H144" i="15" s="1"/>
  <c r="J144" i="15"/>
  <c r="I144" i="15"/>
  <c r="G144" i="15"/>
  <c r="F144" i="15"/>
  <c r="C144" i="15" s="1"/>
  <c r="E144" i="15"/>
  <c r="D144" i="15"/>
  <c r="H143" i="15"/>
  <c r="C143" i="15"/>
  <c r="H142" i="15"/>
  <c r="C142" i="15"/>
  <c r="L141" i="15"/>
  <c r="K141" i="15"/>
  <c r="J141" i="15"/>
  <c r="I141" i="15"/>
  <c r="G141" i="15"/>
  <c r="F141" i="15"/>
  <c r="E141" i="15"/>
  <c r="D141" i="15"/>
  <c r="H140" i="15"/>
  <c r="C140" i="15"/>
  <c r="H139" i="15"/>
  <c r="C139" i="15"/>
  <c r="H138" i="15"/>
  <c r="C138" i="15"/>
  <c r="H137" i="15"/>
  <c r="C137" i="15"/>
  <c r="L136" i="15"/>
  <c r="L130" i="15" s="1"/>
  <c r="K136" i="15"/>
  <c r="J136" i="15"/>
  <c r="I136" i="15"/>
  <c r="G136" i="15"/>
  <c r="G130" i="15" s="1"/>
  <c r="F136" i="15"/>
  <c r="E136" i="15"/>
  <c r="D136" i="15"/>
  <c r="C136" i="15"/>
  <c r="H135" i="15"/>
  <c r="C135" i="15"/>
  <c r="H134" i="15"/>
  <c r="C134" i="15"/>
  <c r="H133" i="15"/>
  <c r="C133" i="15"/>
  <c r="H132" i="15"/>
  <c r="C132" i="15"/>
  <c r="L131" i="15"/>
  <c r="K131" i="15"/>
  <c r="J131" i="15"/>
  <c r="I131" i="15"/>
  <c r="G131" i="15"/>
  <c r="F131" i="15"/>
  <c r="E131" i="15"/>
  <c r="D131" i="15"/>
  <c r="C131" i="15" s="1"/>
  <c r="H129" i="15"/>
  <c r="C129" i="15"/>
  <c r="C128" i="15" s="1"/>
  <c r="L128" i="15"/>
  <c r="K128" i="15"/>
  <c r="J128" i="15"/>
  <c r="I128" i="15"/>
  <c r="H128" i="15"/>
  <c r="G128" i="15"/>
  <c r="F128" i="15"/>
  <c r="E128" i="15"/>
  <c r="D128" i="15"/>
  <c r="H127" i="15"/>
  <c r="C127" i="15"/>
  <c r="H126" i="15"/>
  <c r="C126" i="15"/>
  <c r="H125" i="15"/>
  <c r="C125" i="15"/>
  <c r="H124" i="15"/>
  <c r="C124" i="15"/>
  <c r="H123" i="15"/>
  <c r="C123" i="15"/>
  <c r="L122" i="15"/>
  <c r="K122" i="15"/>
  <c r="J122" i="15"/>
  <c r="I122" i="15"/>
  <c r="G122" i="15"/>
  <c r="F122" i="15"/>
  <c r="E122" i="15"/>
  <c r="D122" i="15"/>
  <c r="C122" i="15"/>
  <c r="H121" i="15"/>
  <c r="C121" i="15"/>
  <c r="H120" i="15"/>
  <c r="C120" i="15"/>
  <c r="H119" i="15"/>
  <c r="C119" i="15"/>
  <c r="H118" i="15"/>
  <c r="C118" i="15"/>
  <c r="H117" i="15"/>
  <c r="C117" i="15"/>
  <c r="L116" i="15"/>
  <c r="K116" i="15"/>
  <c r="H116" i="15" s="1"/>
  <c r="J116" i="15"/>
  <c r="I116" i="15"/>
  <c r="G116" i="15"/>
  <c r="F116" i="15"/>
  <c r="C116" i="15" s="1"/>
  <c r="E116" i="15"/>
  <c r="D116" i="15"/>
  <c r="H115" i="15"/>
  <c r="C115" i="15"/>
  <c r="H114" i="15"/>
  <c r="C114" i="15"/>
  <c r="H113" i="15"/>
  <c r="C113" i="15"/>
  <c r="L112" i="15"/>
  <c r="K112" i="15"/>
  <c r="J112" i="15"/>
  <c r="I112" i="15"/>
  <c r="G112" i="15"/>
  <c r="F112" i="15"/>
  <c r="E112" i="15"/>
  <c r="C112" i="15" s="1"/>
  <c r="D112" i="15"/>
  <c r="H111" i="15"/>
  <c r="C111" i="15"/>
  <c r="H110" i="15"/>
  <c r="C110" i="15"/>
  <c r="H109" i="15"/>
  <c r="C109" i="15"/>
  <c r="H108" i="15"/>
  <c r="C108" i="15"/>
  <c r="H107" i="15"/>
  <c r="C107" i="15"/>
  <c r="H106" i="15"/>
  <c r="C106" i="15"/>
  <c r="H105" i="15"/>
  <c r="C105" i="15"/>
  <c r="H104" i="15"/>
  <c r="C104" i="15"/>
  <c r="L103" i="15"/>
  <c r="K103" i="15"/>
  <c r="J103" i="15"/>
  <c r="I103" i="15"/>
  <c r="G103" i="15"/>
  <c r="F103" i="15"/>
  <c r="E103" i="15"/>
  <c r="D103" i="15"/>
  <c r="H102" i="15"/>
  <c r="C102" i="15"/>
  <c r="H101" i="15"/>
  <c r="C101" i="15"/>
  <c r="H100" i="15"/>
  <c r="C100" i="15"/>
  <c r="H99" i="15"/>
  <c r="C99" i="15"/>
  <c r="H98" i="15"/>
  <c r="C98" i="15"/>
  <c r="H97" i="15"/>
  <c r="C97" i="15"/>
  <c r="H96" i="15"/>
  <c r="C96" i="15"/>
  <c r="L95" i="15"/>
  <c r="K95" i="15"/>
  <c r="J95" i="15"/>
  <c r="I95" i="15"/>
  <c r="G95" i="15"/>
  <c r="F95" i="15"/>
  <c r="E95" i="15"/>
  <c r="D95" i="15"/>
  <c r="C95" i="15" s="1"/>
  <c r="H94" i="15"/>
  <c r="C94" i="15"/>
  <c r="H93" i="15"/>
  <c r="C93" i="15"/>
  <c r="H92" i="15"/>
  <c r="C92" i="15"/>
  <c r="H91" i="15"/>
  <c r="C91" i="15"/>
  <c r="H90" i="15"/>
  <c r="C90" i="15"/>
  <c r="L89" i="15"/>
  <c r="K89" i="15"/>
  <c r="J89" i="15"/>
  <c r="I89" i="15"/>
  <c r="G89" i="15"/>
  <c r="F89" i="15"/>
  <c r="E89" i="15"/>
  <c r="D89" i="15"/>
  <c r="H88" i="15"/>
  <c r="C88" i="15"/>
  <c r="H87" i="15"/>
  <c r="C87" i="15"/>
  <c r="H86" i="15"/>
  <c r="C86" i="15"/>
  <c r="H85" i="15"/>
  <c r="C85" i="15"/>
  <c r="L84" i="15"/>
  <c r="K84" i="15"/>
  <c r="J84" i="15"/>
  <c r="I84" i="15"/>
  <c r="G84" i="15"/>
  <c r="F84" i="15"/>
  <c r="C84" i="15" s="1"/>
  <c r="E84" i="15"/>
  <c r="D84" i="15"/>
  <c r="E83" i="15"/>
  <c r="H82" i="15"/>
  <c r="C82" i="15"/>
  <c r="H81" i="15"/>
  <c r="C81" i="15"/>
  <c r="L80" i="15"/>
  <c r="K80" i="15"/>
  <c r="J80" i="15"/>
  <c r="I80" i="15"/>
  <c r="G80" i="15"/>
  <c r="F80" i="15"/>
  <c r="E80" i="15"/>
  <c r="D80" i="15"/>
  <c r="C80" i="15" s="1"/>
  <c r="H79" i="15"/>
  <c r="C79" i="15"/>
  <c r="H78" i="15"/>
  <c r="C78" i="15"/>
  <c r="L77" i="15"/>
  <c r="K77" i="15"/>
  <c r="J77" i="15"/>
  <c r="J76" i="15" s="1"/>
  <c r="I77" i="15"/>
  <c r="G77" i="15"/>
  <c r="F77" i="15"/>
  <c r="F76" i="15" s="1"/>
  <c r="E77" i="15"/>
  <c r="E76" i="15" s="1"/>
  <c r="D77" i="15"/>
  <c r="L76" i="15"/>
  <c r="K76" i="15"/>
  <c r="G76" i="15"/>
  <c r="H74" i="15"/>
  <c r="C74" i="15"/>
  <c r="H73" i="15"/>
  <c r="C73" i="15"/>
  <c r="H72" i="15"/>
  <c r="C72" i="15"/>
  <c r="H71" i="15"/>
  <c r="C71" i="15"/>
  <c r="H70" i="15"/>
  <c r="C70" i="15"/>
  <c r="L69" i="15"/>
  <c r="K69" i="15"/>
  <c r="J69" i="15"/>
  <c r="J67" i="15" s="1"/>
  <c r="I69" i="15"/>
  <c r="H69" i="15" s="1"/>
  <c r="G69" i="15"/>
  <c r="F69" i="15"/>
  <c r="F67" i="15" s="1"/>
  <c r="E69" i="15"/>
  <c r="D69" i="15"/>
  <c r="D67" i="15" s="1"/>
  <c r="H68" i="15"/>
  <c r="C68" i="15"/>
  <c r="L67" i="15"/>
  <c r="K67" i="15"/>
  <c r="G67" i="15"/>
  <c r="E67" i="15"/>
  <c r="H66" i="15"/>
  <c r="C66" i="15"/>
  <c r="H65" i="15"/>
  <c r="C65" i="15"/>
  <c r="H64" i="15"/>
  <c r="C64" i="15"/>
  <c r="H63" i="15"/>
  <c r="C63" i="15"/>
  <c r="H62" i="15"/>
  <c r="C62" i="15"/>
  <c r="H61" i="15"/>
  <c r="C61" i="15"/>
  <c r="H60" i="15"/>
  <c r="C60" i="15"/>
  <c r="H59" i="15"/>
  <c r="C59" i="15"/>
  <c r="L58" i="15"/>
  <c r="K58" i="15"/>
  <c r="J58" i="15"/>
  <c r="I58" i="15"/>
  <c r="G58" i="15"/>
  <c r="F58" i="15"/>
  <c r="E58" i="15"/>
  <c r="C58" i="15" s="1"/>
  <c r="D58" i="15"/>
  <c r="H57" i="15"/>
  <c r="C57" i="15"/>
  <c r="H56" i="15"/>
  <c r="C56" i="15"/>
  <c r="L55" i="15"/>
  <c r="K55" i="15"/>
  <c r="J55" i="15"/>
  <c r="I55" i="15"/>
  <c r="G55" i="15"/>
  <c r="G54" i="15" s="1"/>
  <c r="G53" i="15" s="1"/>
  <c r="F55" i="15"/>
  <c r="F54" i="15" s="1"/>
  <c r="E55" i="15"/>
  <c r="D55" i="15"/>
  <c r="L54" i="15"/>
  <c r="L53" i="15" s="1"/>
  <c r="K54" i="15"/>
  <c r="K53" i="15" s="1"/>
  <c r="D54" i="15"/>
  <c r="H47" i="15"/>
  <c r="C47" i="15"/>
  <c r="H46" i="15"/>
  <c r="C46" i="15"/>
  <c r="L45" i="15"/>
  <c r="H45" i="15" s="1"/>
  <c r="G45" i="15"/>
  <c r="C45" i="15"/>
  <c r="H44" i="15"/>
  <c r="C44" i="15"/>
  <c r="K43" i="15"/>
  <c r="J43" i="15"/>
  <c r="I43" i="15"/>
  <c r="H43" i="15" s="1"/>
  <c r="F43" i="15"/>
  <c r="E43" i="15"/>
  <c r="D43" i="15"/>
  <c r="C43" i="15" s="1"/>
  <c r="H42" i="15"/>
  <c r="C42" i="15"/>
  <c r="I41" i="15"/>
  <c r="H41" i="15" s="1"/>
  <c r="D41" i="15"/>
  <c r="C41" i="15"/>
  <c r="H40" i="15"/>
  <c r="C40" i="15"/>
  <c r="H39" i="15"/>
  <c r="C39" i="15"/>
  <c r="H38" i="15"/>
  <c r="C38" i="15"/>
  <c r="H37" i="15"/>
  <c r="C37" i="15"/>
  <c r="K36" i="15"/>
  <c r="H36" i="15" s="1"/>
  <c r="F36" i="15"/>
  <c r="C36" i="15"/>
  <c r="H35" i="15"/>
  <c r="C35" i="15"/>
  <c r="H34" i="15"/>
  <c r="C34" i="15"/>
  <c r="K33" i="15"/>
  <c r="H33" i="15" s="1"/>
  <c r="F33" i="15"/>
  <c r="C33" i="15"/>
  <c r="H32" i="15"/>
  <c r="C32" i="15"/>
  <c r="K31" i="15"/>
  <c r="H31" i="15"/>
  <c r="F31" i="15"/>
  <c r="F26" i="15" s="1"/>
  <c r="H30" i="15"/>
  <c r="C30" i="15"/>
  <c r="H29" i="15"/>
  <c r="C29" i="15"/>
  <c r="H28" i="15"/>
  <c r="C28" i="15"/>
  <c r="K27" i="15"/>
  <c r="H27" i="15" s="1"/>
  <c r="F27" i="15"/>
  <c r="C27" i="15"/>
  <c r="K26" i="15"/>
  <c r="H26" i="15" s="1"/>
  <c r="H25" i="15"/>
  <c r="C25" i="15"/>
  <c r="H23" i="15"/>
  <c r="C23" i="15"/>
  <c r="H22" i="15"/>
  <c r="C22" i="15"/>
  <c r="L21" i="15"/>
  <c r="L292" i="15" s="1"/>
  <c r="L291" i="15" s="1"/>
  <c r="K21" i="15"/>
  <c r="K292" i="15" s="1"/>
  <c r="K291" i="15" s="1"/>
  <c r="J21" i="15"/>
  <c r="I21" i="15"/>
  <c r="G21" i="15"/>
  <c r="G292" i="15" s="1"/>
  <c r="G291" i="15" s="1"/>
  <c r="F21" i="15"/>
  <c r="F292" i="15" s="1"/>
  <c r="F291" i="15" s="1"/>
  <c r="E21" i="15"/>
  <c r="D21" i="15"/>
  <c r="L20" i="15"/>
  <c r="H301" i="14"/>
  <c r="C301" i="14"/>
  <c r="H300" i="14"/>
  <c r="C300" i="14"/>
  <c r="H299" i="14"/>
  <c r="C299" i="14"/>
  <c r="H298" i="14"/>
  <c r="C298" i="14"/>
  <c r="H297" i="14"/>
  <c r="C297" i="14"/>
  <c r="H296" i="14"/>
  <c r="C296" i="14"/>
  <c r="H295" i="14"/>
  <c r="C295" i="14"/>
  <c r="H294" i="14"/>
  <c r="H293" i="14" s="1"/>
  <c r="C294" i="14"/>
  <c r="C293" i="14" s="1"/>
  <c r="L293" i="14"/>
  <c r="K293" i="14"/>
  <c r="J293" i="14"/>
  <c r="I293" i="14"/>
  <c r="G293" i="14"/>
  <c r="F293" i="14"/>
  <c r="E293" i="14"/>
  <c r="D293" i="14"/>
  <c r="H288" i="14"/>
  <c r="C288" i="14"/>
  <c r="H287" i="14"/>
  <c r="C287" i="14"/>
  <c r="L286" i="14"/>
  <c r="K286" i="14"/>
  <c r="J286" i="14"/>
  <c r="I286" i="14"/>
  <c r="G286" i="14"/>
  <c r="F286" i="14"/>
  <c r="C286" i="14" s="1"/>
  <c r="E286" i="14"/>
  <c r="D286" i="14"/>
  <c r="H285" i="14"/>
  <c r="C285" i="14"/>
  <c r="L284" i="14"/>
  <c r="L283" i="14" s="1"/>
  <c r="K284" i="14"/>
  <c r="K283" i="14" s="1"/>
  <c r="J284" i="14"/>
  <c r="J283" i="14" s="1"/>
  <c r="I284" i="14"/>
  <c r="G284" i="14"/>
  <c r="G283" i="14" s="1"/>
  <c r="F284" i="14"/>
  <c r="F283" i="14" s="1"/>
  <c r="E284" i="14"/>
  <c r="C284" i="14" s="1"/>
  <c r="D284" i="14"/>
  <c r="D283" i="14" s="1"/>
  <c r="I283" i="14"/>
  <c r="H282" i="14"/>
  <c r="C282" i="14"/>
  <c r="L281" i="14"/>
  <c r="K281" i="14"/>
  <c r="J281" i="14"/>
  <c r="I281" i="14"/>
  <c r="H281" i="14" s="1"/>
  <c r="G281" i="14"/>
  <c r="F281" i="14"/>
  <c r="E281" i="14"/>
  <c r="D281" i="14"/>
  <c r="H280" i="14"/>
  <c r="C280" i="14"/>
  <c r="H279" i="14"/>
  <c r="C279" i="14"/>
  <c r="H278" i="14"/>
  <c r="C278" i="14"/>
  <c r="H277" i="14"/>
  <c r="C277" i="14"/>
  <c r="L276" i="14"/>
  <c r="K276" i="14"/>
  <c r="J276" i="14"/>
  <c r="J270" i="14" s="1"/>
  <c r="J269" i="14" s="1"/>
  <c r="I276" i="14"/>
  <c r="H276" i="14" s="1"/>
  <c r="G276" i="14"/>
  <c r="F276" i="14"/>
  <c r="E276" i="14"/>
  <c r="D276" i="14"/>
  <c r="C276" i="14" s="1"/>
  <c r="H275" i="14"/>
  <c r="C275" i="14"/>
  <c r="H274" i="14"/>
  <c r="C274" i="14"/>
  <c r="H273" i="14"/>
  <c r="C273" i="14"/>
  <c r="L272" i="14"/>
  <c r="L270" i="14" s="1"/>
  <c r="L269" i="14" s="1"/>
  <c r="K272" i="14"/>
  <c r="J272" i="14"/>
  <c r="I272" i="14"/>
  <c r="I270" i="14" s="1"/>
  <c r="I269" i="14" s="1"/>
  <c r="G272" i="14"/>
  <c r="G270" i="14" s="1"/>
  <c r="F272" i="14"/>
  <c r="E272" i="14"/>
  <c r="D272" i="14"/>
  <c r="D270" i="14" s="1"/>
  <c r="D269" i="14" s="1"/>
  <c r="C272" i="14"/>
  <c r="H271" i="14"/>
  <c r="C271" i="14"/>
  <c r="K270" i="14"/>
  <c r="F270" i="14"/>
  <c r="F269" i="14" s="1"/>
  <c r="E270" i="14"/>
  <c r="E269" i="14" s="1"/>
  <c r="H268" i="14"/>
  <c r="C268" i="14"/>
  <c r="H267" i="14"/>
  <c r="C267" i="14"/>
  <c r="H266" i="14"/>
  <c r="C266" i="14"/>
  <c r="H265" i="14"/>
  <c r="C265" i="14"/>
  <c r="L264" i="14"/>
  <c r="K264" i="14"/>
  <c r="J264" i="14"/>
  <c r="I264" i="14"/>
  <c r="I259" i="14" s="1"/>
  <c r="G264" i="14"/>
  <c r="F264" i="14"/>
  <c r="E264" i="14"/>
  <c r="D264" i="14"/>
  <c r="C264" i="14"/>
  <c r="H263" i="14"/>
  <c r="C263" i="14"/>
  <c r="H262" i="14"/>
  <c r="C262" i="14"/>
  <c r="H261" i="14"/>
  <c r="C261" i="14"/>
  <c r="L260" i="14"/>
  <c r="K260" i="14"/>
  <c r="K259" i="14" s="1"/>
  <c r="J260" i="14"/>
  <c r="I260" i="14"/>
  <c r="G260" i="14"/>
  <c r="F260" i="14"/>
  <c r="C260" i="14" s="1"/>
  <c r="E260" i="14"/>
  <c r="D260" i="14"/>
  <c r="L259" i="14"/>
  <c r="J259" i="14"/>
  <c r="E259" i="14"/>
  <c r="D259" i="14"/>
  <c r="H258" i="14"/>
  <c r="C258" i="14"/>
  <c r="H257" i="14"/>
  <c r="C257" i="14"/>
  <c r="H256" i="14"/>
  <c r="C256" i="14"/>
  <c r="H255" i="14"/>
  <c r="C255" i="14"/>
  <c r="H254" i="14"/>
  <c r="C254" i="14"/>
  <c r="H253" i="14"/>
  <c r="C253" i="14"/>
  <c r="L252" i="14"/>
  <c r="K252" i="14"/>
  <c r="K251" i="14" s="1"/>
  <c r="J252" i="14"/>
  <c r="I252" i="14"/>
  <c r="G252" i="14"/>
  <c r="G251" i="14" s="1"/>
  <c r="F252" i="14"/>
  <c r="F251" i="14" s="1"/>
  <c r="E252" i="14"/>
  <c r="E251" i="14" s="1"/>
  <c r="D252" i="14"/>
  <c r="L251" i="14"/>
  <c r="J251" i="14"/>
  <c r="I251" i="14"/>
  <c r="D251" i="14"/>
  <c r="H250" i="14"/>
  <c r="C250" i="14"/>
  <c r="H249" i="14"/>
  <c r="C249" i="14"/>
  <c r="H248" i="14"/>
  <c r="C248" i="14"/>
  <c r="H247" i="14"/>
  <c r="C247" i="14"/>
  <c r="L246" i="14"/>
  <c r="K246" i="14"/>
  <c r="J246" i="14"/>
  <c r="I246" i="14"/>
  <c r="H246" i="14" s="1"/>
  <c r="G246" i="14"/>
  <c r="F246" i="14"/>
  <c r="E246" i="14"/>
  <c r="D246" i="14"/>
  <c r="C246" i="14" s="1"/>
  <c r="H245" i="14"/>
  <c r="C245" i="14"/>
  <c r="H244" i="14"/>
  <c r="C244" i="14"/>
  <c r="H243" i="14"/>
  <c r="C243" i="14"/>
  <c r="H242" i="14"/>
  <c r="C242" i="14"/>
  <c r="H241" i="14"/>
  <c r="C241" i="14"/>
  <c r="H240" i="14"/>
  <c r="C240" i="14"/>
  <c r="H239" i="14"/>
  <c r="C239" i="14"/>
  <c r="L238" i="14"/>
  <c r="L231" i="14" s="1"/>
  <c r="L230" i="14" s="1"/>
  <c r="K238" i="14"/>
  <c r="J238" i="14"/>
  <c r="I238" i="14"/>
  <c r="G238" i="14"/>
  <c r="G231" i="14" s="1"/>
  <c r="F238" i="14"/>
  <c r="E238" i="14"/>
  <c r="D238" i="14"/>
  <c r="C238" i="14"/>
  <c r="H237" i="14"/>
  <c r="C237" i="14"/>
  <c r="H236" i="14"/>
  <c r="C236" i="14"/>
  <c r="L235" i="14"/>
  <c r="K235" i="14"/>
  <c r="J235" i="14"/>
  <c r="I235" i="14"/>
  <c r="H235" i="14" s="1"/>
  <c r="G235" i="14"/>
  <c r="F235" i="14"/>
  <c r="E235" i="14"/>
  <c r="D235" i="14"/>
  <c r="D231" i="14" s="1"/>
  <c r="D230" i="14" s="1"/>
  <c r="H234" i="14"/>
  <c r="C234" i="14"/>
  <c r="L233" i="14"/>
  <c r="K233" i="14"/>
  <c r="J233" i="14"/>
  <c r="I233" i="14"/>
  <c r="G233" i="14"/>
  <c r="F233" i="14"/>
  <c r="F231" i="14" s="1"/>
  <c r="E233" i="14"/>
  <c r="D233" i="14"/>
  <c r="H232" i="14"/>
  <c r="C232" i="14"/>
  <c r="J231" i="14"/>
  <c r="J230" i="14" s="1"/>
  <c r="E231" i="14"/>
  <c r="H229" i="14"/>
  <c r="C229" i="14"/>
  <c r="H228" i="14"/>
  <c r="C228" i="14"/>
  <c r="L227" i="14"/>
  <c r="K227" i="14"/>
  <c r="J227" i="14"/>
  <c r="I227" i="14"/>
  <c r="G227" i="14"/>
  <c r="F227" i="14"/>
  <c r="E227" i="14"/>
  <c r="D227" i="14"/>
  <c r="H226" i="14"/>
  <c r="C226" i="14"/>
  <c r="H225" i="14"/>
  <c r="C225" i="14"/>
  <c r="H224" i="14"/>
  <c r="C224" i="14"/>
  <c r="H223" i="14"/>
  <c r="C223" i="14"/>
  <c r="H222" i="14"/>
  <c r="C222" i="14"/>
  <c r="H221" i="14"/>
  <c r="C221" i="14"/>
  <c r="H220" i="14"/>
  <c r="C220" i="14"/>
  <c r="H219" i="14"/>
  <c r="C219" i="14"/>
  <c r="H218" i="14"/>
  <c r="C218" i="14"/>
  <c r="H217" i="14"/>
  <c r="C217" i="14"/>
  <c r="L216" i="14"/>
  <c r="K216" i="14"/>
  <c r="J216" i="14"/>
  <c r="J204" i="14" s="1"/>
  <c r="I216" i="14"/>
  <c r="G216" i="14"/>
  <c r="F216" i="14"/>
  <c r="E216" i="14"/>
  <c r="D216" i="14"/>
  <c r="C216" i="14" s="1"/>
  <c r="H215" i="14"/>
  <c r="C215" i="14"/>
  <c r="H214" i="14"/>
  <c r="C214" i="14"/>
  <c r="H213" i="14"/>
  <c r="C213" i="14"/>
  <c r="H212" i="14"/>
  <c r="C212" i="14"/>
  <c r="H211" i="14"/>
  <c r="C211" i="14"/>
  <c r="H210" i="14"/>
  <c r="C210" i="14"/>
  <c r="H209" i="14"/>
  <c r="C209" i="14"/>
  <c r="H208" i="14"/>
  <c r="C208" i="14"/>
  <c r="H207" i="14"/>
  <c r="C207" i="14"/>
  <c r="H206" i="14"/>
  <c r="C206" i="14"/>
  <c r="L205" i="14"/>
  <c r="K205" i="14"/>
  <c r="J205" i="14"/>
  <c r="I205" i="14"/>
  <c r="G205" i="14"/>
  <c r="F205" i="14"/>
  <c r="F204" i="14" s="1"/>
  <c r="E205" i="14"/>
  <c r="D205" i="14"/>
  <c r="L204" i="14"/>
  <c r="K204" i="14"/>
  <c r="G204" i="14"/>
  <c r="D204" i="14"/>
  <c r="H203" i="14"/>
  <c r="C203" i="14"/>
  <c r="H202" i="14"/>
  <c r="C202" i="14"/>
  <c r="H201" i="14"/>
  <c r="C201" i="14"/>
  <c r="H200" i="14"/>
  <c r="C200" i="14"/>
  <c r="H199" i="14"/>
  <c r="C199" i="14"/>
  <c r="L198" i="14"/>
  <c r="K198" i="14"/>
  <c r="K196" i="14" s="1"/>
  <c r="J198" i="14"/>
  <c r="I198" i="14"/>
  <c r="I196" i="14" s="1"/>
  <c r="G198" i="14"/>
  <c r="G196" i="14" s="1"/>
  <c r="F198" i="14"/>
  <c r="C198" i="14" s="1"/>
  <c r="E198" i="14"/>
  <c r="D198" i="14"/>
  <c r="H197" i="14"/>
  <c r="C197" i="14"/>
  <c r="L196" i="14"/>
  <c r="L195" i="14" s="1"/>
  <c r="J196" i="14"/>
  <c r="E196" i="14"/>
  <c r="D196" i="14"/>
  <c r="D195" i="14"/>
  <c r="H193" i="14"/>
  <c r="C193" i="14"/>
  <c r="L192" i="14"/>
  <c r="K192" i="14"/>
  <c r="J192" i="14"/>
  <c r="I192" i="14"/>
  <c r="G192" i="14"/>
  <c r="G191" i="14" s="1"/>
  <c r="F192" i="14"/>
  <c r="F191" i="14" s="1"/>
  <c r="F187" i="14" s="1"/>
  <c r="E192" i="14"/>
  <c r="D192" i="14"/>
  <c r="D191" i="14" s="1"/>
  <c r="D187" i="14" s="1"/>
  <c r="L191" i="14"/>
  <c r="J191" i="14"/>
  <c r="I191" i="14"/>
  <c r="E191" i="14"/>
  <c r="H190" i="14"/>
  <c r="C190" i="14"/>
  <c r="H189" i="14"/>
  <c r="C189" i="14"/>
  <c r="L188" i="14"/>
  <c r="L187" i="14" s="1"/>
  <c r="K188" i="14"/>
  <c r="J188" i="14"/>
  <c r="I188" i="14"/>
  <c r="G188" i="14"/>
  <c r="G187" i="14" s="1"/>
  <c r="F188" i="14"/>
  <c r="E188" i="14"/>
  <c r="D188" i="14"/>
  <c r="C188" i="14"/>
  <c r="J187" i="14"/>
  <c r="H186" i="14"/>
  <c r="C186" i="14"/>
  <c r="H185" i="14"/>
  <c r="C185" i="14"/>
  <c r="L184" i="14"/>
  <c r="K184" i="14"/>
  <c r="J184" i="14"/>
  <c r="I184" i="14"/>
  <c r="G184" i="14"/>
  <c r="F184" i="14"/>
  <c r="E184" i="14"/>
  <c r="D184" i="14"/>
  <c r="C184" i="14" s="1"/>
  <c r="H183" i="14"/>
  <c r="C183" i="14"/>
  <c r="H182" i="14"/>
  <c r="C182" i="14"/>
  <c r="H181" i="14"/>
  <c r="C181" i="14"/>
  <c r="H180" i="14"/>
  <c r="C180" i="14"/>
  <c r="L179" i="14"/>
  <c r="K179" i="14"/>
  <c r="J179" i="14"/>
  <c r="J174" i="14" s="1"/>
  <c r="J173" i="14" s="1"/>
  <c r="I179" i="14"/>
  <c r="G179" i="14"/>
  <c r="F179" i="14"/>
  <c r="E179" i="14"/>
  <c r="D179" i="14"/>
  <c r="H178" i="14"/>
  <c r="C178" i="14"/>
  <c r="H177" i="14"/>
  <c r="C177" i="14"/>
  <c r="H176" i="14"/>
  <c r="C176" i="14"/>
  <c r="L175" i="14"/>
  <c r="L174" i="14" s="1"/>
  <c r="L173" i="14" s="1"/>
  <c r="K175" i="14"/>
  <c r="J175" i="14"/>
  <c r="I175" i="14"/>
  <c r="G175" i="14"/>
  <c r="G174" i="14" s="1"/>
  <c r="G173" i="14" s="1"/>
  <c r="F175" i="14"/>
  <c r="E175" i="14"/>
  <c r="D175" i="14"/>
  <c r="K174" i="14"/>
  <c r="F174" i="14"/>
  <c r="D174" i="14"/>
  <c r="F173" i="14"/>
  <c r="H172" i="14"/>
  <c r="C172" i="14"/>
  <c r="H171" i="14"/>
  <c r="C171" i="14"/>
  <c r="H170" i="14"/>
  <c r="C170" i="14"/>
  <c r="H169" i="14"/>
  <c r="C169" i="14"/>
  <c r="H168" i="14"/>
  <c r="C168" i="14"/>
  <c r="H167" i="14"/>
  <c r="C167" i="14"/>
  <c r="L166" i="14"/>
  <c r="K166" i="14"/>
  <c r="J166" i="14"/>
  <c r="I166" i="14"/>
  <c r="G166" i="14"/>
  <c r="G165" i="14" s="1"/>
  <c r="F166" i="14"/>
  <c r="E166" i="14"/>
  <c r="E165" i="14" s="1"/>
  <c r="D166" i="14"/>
  <c r="L165" i="14"/>
  <c r="J165" i="14"/>
  <c r="I165" i="14"/>
  <c r="F165" i="14"/>
  <c r="D165" i="14"/>
  <c r="H164" i="14"/>
  <c r="C164" i="14"/>
  <c r="H163" i="14"/>
  <c r="C163" i="14"/>
  <c r="H162" i="14"/>
  <c r="C162" i="14"/>
  <c r="H161" i="14"/>
  <c r="C161" i="14"/>
  <c r="L160" i="14"/>
  <c r="K160" i="14"/>
  <c r="J160" i="14"/>
  <c r="I160" i="14"/>
  <c r="G160" i="14"/>
  <c r="F160" i="14"/>
  <c r="E160" i="14"/>
  <c r="D160" i="14"/>
  <c r="C160" i="14" s="1"/>
  <c r="H159" i="14"/>
  <c r="C159" i="14"/>
  <c r="H158" i="14"/>
  <c r="C158" i="14"/>
  <c r="H157" i="14"/>
  <c r="C157" i="14"/>
  <c r="H156" i="14"/>
  <c r="C156" i="14"/>
  <c r="H155" i="14"/>
  <c r="C155" i="14"/>
  <c r="H154" i="14"/>
  <c r="C154" i="14"/>
  <c r="H153" i="14"/>
  <c r="C153" i="14"/>
  <c r="H152" i="14"/>
  <c r="C152" i="14"/>
  <c r="L151" i="14"/>
  <c r="K151" i="14"/>
  <c r="J151" i="14"/>
  <c r="I151" i="14"/>
  <c r="G151" i="14"/>
  <c r="F151" i="14"/>
  <c r="E151" i="14"/>
  <c r="D151" i="14"/>
  <c r="H150" i="14"/>
  <c r="C150" i="14"/>
  <c r="H149" i="14"/>
  <c r="C149" i="14"/>
  <c r="H148" i="14"/>
  <c r="C148" i="14"/>
  <c r="H147" i="14"/>
  <c r="C147" i="14"/>
  <c r="H146" i="14"/>
  <c r="C146" i="14"/>
  <c r="H145" i="14"/>
  <c r="C145" i="14"/>
  <c r="L144" i="14"/>
  <c r="K144" i="14"/>
  <c r="J144" i="14"/>
  <c r="I144" i="14"/>
  <c r="G144" i="14"/>
  <c r="F144" i="14"/>
  <c r="E144" i="14"/>
  <c r="C144" i="14" s="1"/>
  <c r="D144" i="14"/>
  <c r="H143" i="14"/>
  <c r="C143" i="14"/>
  <c r="H142" i="14"/>
  <c r="C142" i="14"/>
  <c r="L141" i="14"/>
  <c r="K141" i="14"/>
  <c r="J141" i="14"/>
  <c r="I141" i="14"/>
  <c r="G141" i="14"/>
  <c r="F141" i="14"/>
  <c r="E141" i="14"/>
  <c r="D141" i="14"/>
  <c r="H140" i="14"/>
  <c r="C140" i="14"/>
  <c r="H139" i="14"/>
  <c r="C139" i="14"/>
  <c r="H138" i="14"/>
  <c r="C138" i="14"/>
  <c r="H137" i="14"/>
  <c r="C137" i="14"/>
  <c r="L136" i="14"/>
  <c r="K136" i="14"/>
  <c r="H136" i="14" s="1"/>
  <c r="J136" i="14"/>
  <c r="I136" i="14"/>
  <c r="G136" i="14"/>
  <c r="F136" i="14"/>
  <c r="F130" i="14" s="1"/>
  <c r="E136" i="14"/>
  <c r="D136" i="14"/>
  <c r="C136" i="14" s="1"/>
  <c r="H135" i="14"/>
  <c r="C135" i="14"/>
  <c r="H134" i="14"/>
  <c r="C134" i="14"/>
  <c r="H133" i="14"/>
  <c r="C133" i="14"/>
  <c r="H132" i="14"/>
  <c r="C132" i="14"/>
  <c r="L131" i="14"/>
  <c r="K131" i="14"/>
  <c r="J131" i="14"/>
  <c r="J130" i="14" s="1"/>
  <c r="I131" i="14"/>
  <c r="G131" i="14"/>
  <c r="G130" i="14" s="1"/>
  <c r="F131" i="14"/>
  <c r="E131" i="14"/>
  <c r="D131" i="14"/>
  <c r="L130" i="14"/>
  <c r="D130" i="14"/>
  <c r="H129" i="14"/>
  <c r="C129" i="14"/>
  <c r="L128" i="14"/>
  <c r="K128" i="14"/>
  <c r="J128" i="14"/>
  <c r="I128" i="14"/>
  <c r="H128" i="14"/>
  <c r="G128" i="14"/>
  <c r="F128" i="14"/>
  <c r="E128" i="14"/>
  <c r="D128" i="14"/>
  <c r="C128" i="14"/>
  <c r="H127" i="14"/>
  <c r="C127" i="14"/>
  <c r="H126" i="14"/>
  <c r="C126" i="14"/>
  <c r="H125" i="14"/>
  <c r="C125" i="14"/>
  <c r="H124" i="14"/>
  <c r="C124" i="14"/>
  <c r="H123" i="14"/>
  <c r="C123" i="14"/>
  <c r="L122" i="14"/>
  <c r="K122" i="14"/>
  <c r="J122" i="14"/>
  <c r="I122" i="14"/>
  <c r="G122" i="14"/>
  <c r="F122" i="14"/>
  <c r="F83" i="14" s="1"/>
  <c r="E122" i="14"/>
  <c r="H121" i="14"/>
  <c r="C121" i="14"/>
  <c r="H120" i="14"/>
  <c r="C120" i="14"/>
  <c r="H119" i="14"/>
  <c r="C119" i="14"/>
  <c r="H118" i="14"/>
  <c r="C118" i="14"/>
  <c r="H117" i="14"/>
  <c r="C117" i="14"/>
  <c r="L116" i="14"/>
  <c r="K116" i="14"/>
  <c r="J116" i="14"/>
  <c r="I116" i="14"/>
  <c r="G116" i="14"/>
  <c r="F116" i="14"/>
  <c r="E116" i="14"/>
  <c r="D116" i="14"/>
  <c r="H115" i="14"/>
  <c r="C115" i="14"/>
  <c r="H114" i="14"/>
  <c r="C114" i="14"/>
  <c r="H113" i="14"/>
  <c r="C113" i="14"/>
  <c r="L112" i="14"/>
  <c r="K112" i="14"/>
  <c r="J112" i="14"/>
  <c r="I112" i="14"/>
  <c r="G112" i="14"/>
  <c r="F112" i="14"/>
  <c r="E112" i="14"/>
  <c r="D112" i="14"/>
  <c r="H111" i="14"/>
  <c r="C111" i="14"/>
  <c r="H110" i="14"/>
  <c r="C110" i="14"/>
  <c r="H109" i="14"/>
  <c r="C109" i="14"/>
  <c r="H108" i="14"/>
  <c r="C108" i="14"/>
  <c r="H107" i="14"/>
  <c r="C107" i="14"/>
  <c r="H106" i="14"/>
  <c r="C106" i="14"/>
  <c r="H105" i="14"/>
  <c r="C105" i="14"/>
  <c r="H104" i="14"/>
  <c r="C104" i="14"/>
  <c r="L103" i="14"/>
  <c r="K103" i="14"/>
  <c r="J103" i="14"/>
  <c r="J83" i="14" s="1"/>
  <c r="I103" i="14"/>
  <c r="G103" i="14"/>
  <c r="F103" i="14"/>
  <c r="E103" i="14"/>
  <c r="D103" i="14"/>
  <c r="C103" i="14" s="1"/>
  <c r="H102" i="14"/>
  <c r="C102" i="14"/>
  <c r="H101" i="14"/>
  <c r="C101" i="14"/>
  <c r="H100" i="14"/>
  <c r="C100" i="14"/>
  <c r="H99" i="14"/>
  <c r="C99" i="14"/>
  <c r="H98" i="14"/>
  <c r="C98" i="14"/>
  <c r="H97" i="14"/>
  <c r="C97" i="14"/>
  <c r="H96" i="14"/>
  <c r="C96" i="14"/>
  <c r="L95" i="14"/>
  <c r="K95" i="14"/>
  <c r="J95" i="14"/>
  <c r="I95" i="14"/>
  <c r="G95" i="14"/>
  <c r="F95" i="14"/>
  <c r="E95" i="14"/>
  <c r="D95" i="14"/>
  <c r="C95" i="14" s="1"/>
  <c r="H94" i="14"/>
  <c r="C94" i="14"/>
  <c r="H93" i="14"/>
  <c r="C93" i="14"/>
  <c r="H92" i="14"/>
  <c r="C92" i="14"/>
  <c r="H91" i="14"/>
  <c r="C91" i="14"/>
  <c r="H90" i="14"/>
  <c r="C90" i="14"/>
  <c r="L89" i="14"/>
  <c r="L83" i="14" s="1"/>
  <c r="K89" i="14"/>
  <c r="J89" i="14"/>
  <c r="I89" i="14"/>
  <c r="G89" i="14"/>
  <c r="F89" i="14"/>
  <c r="E89" i="14"/>
  <c r="D89" i="14"/>
  <c r="C89" i="14"/>
  <c r="H88" i="14"/>
  <c r="C88" i="14"/>
  <c r="H87" i="14"/>
  <c r="C87" i="14"/>
  <c r="H86" i="14"/>
  <c r="C86" i="14"/>
  <c r="H85" i="14"/>
  <c r="C85" i="14"/>
  <c r="L84" i="14"/>
  <c r="K84" i="14"/>
  <c r="J84" i="14"/>
  <c r="I84" i="14"/>
  <c r="G84" i="14"/>
  <c r="F84" i="14"/>
  <c r="E84" i="14"/>
  <c r="D84" i="14"/>
  <c r="H82" i="14"/>
  <c r="C82" i="14"/>
  <c r="H81" i="14"/>
  <c r="C81" i="14"/>
  <c r="L80" i="14"/>
  <c r="K80" i="14"/>
  <c r="J80" i="14"/>
  <c r="I80" i="14"/>
  <c r="G80" i="14"/>
  <c r="F80" i="14"/>
  <c r="E80" i="14"/>
  <c r="D80" i="14"/>
  <c r="H79" i="14"/>
  <c r="C79" i="14"/>
  <c r="H78" i="14"/>
  <c r="C78" i="14"/>
  <c r="L77" i="14"/>
  <c r="L76" i="14" s="1"/>
  <c r="K77" i="14"/>
  <c r="J77" i="14"/>
  <c r="I77" i="14"/>
  <c r="G77" i="14"/>
  <c r="G76" i="14" s="1"/>
  <c r="F77" i="14"/>
  <c r="E77" i="14"/>
  <c r="D77" i="14"/>
  <c r="C77" i="14"/>
  <c r="J76" i="14"/>
  <c r="I76" i="14"/>
  <c r="F76" i="14"/>
  <c r="F75" i="14" s="1"/>
  <c r="E76" i="14"/>
  <c r="D76" i="14"/>
  <c r="H74" i="14"/>
  <c r="C74" i="14"/>
  <c r="H73" i="14"/>
  <c r="C73" i="14"/>
  <c r="H72" i="14"/>
  <c r="C72" i="14"/>
  <c r="H71" i="14"/>
  <c r="C71" i="14"/>
  <c r="H70" i="14"/>
  <c r="C70" i="14"/>
  <c r="L69" i="14"/>
  <c r="L67" i="14" s="1"/>
  <c r="K69" i="14"/>
  <c r="K67" i="14" s="1"/>
  <c r="J69" i="14"/>
  <c r="I69" i="14"/>
  <c r="H69" i="14"/>
  <c r="G69" i="14"/>
  <c r="G67" i="14" s="1"/>
  <c r="F69" i="14"/>
  <c r="E69" i="14"/>
  <c r="D69" i="14"/>
  <c r="H68" i="14"/>
  <c r="C68" i="14"/>
  <c r="J67" i="14"/>
  <c r="I67" i="14"/>
  <c r="F67" i="14"/>
  <c r="E67" i="14"/>
  <c r="H66" i="14"/>
  <c r="C66" i="14"/>
  <c r="H65" i="14"/>
  <c r="C65" i="14"/>
  <c r="H64" i="14"/>
  <c r="C64" i="14"/>
  <c r="H63" i="14"/>
  <c r="C63" i="14"/>
  <c r="H62" i="14"/>
  <c r="C62" i="14"/>
  <c r="H61" i="14"/>
  <c r="C61" i="14"/>
  <c r="H60" i="14"/>
  <c r="C60" i="14"/>
  <c r="H59" i="14"/>
  <c r="C59" i="14"/>
  <c r="L58" i="14"/>
  <c r="K58" i="14"/>
  <c r="J58" i="14"/>
  <c r="I58" i="14"/>
  <c r="H58" i="14" s="1"/>
  <c r="G58" i="14"/>
  <c r="F58" i="14"/>
  <c r="E58" i="14"/>
  <c r="D58" i="14"/>
  <c r="H57" i="14"/>
  <c r="C57" i="14"/>
  <c r="H56" i="14"/>
  <c r="C56" i="14"/>
  <c r="L55" i="14"/>
  <c r="K55" i="14"/>
  <c r="J55" i="14"/>
  <c r="I55" i="14"/>
  <c r="H55" i="14" s="1"/>
  <c r="G55" i="14"/>
  <c r="F55" i="14"/>
  <c r="F54" i="14" s="1"/>
  <c r="E55" i="14"/>
  <c r="D55" i="14"/>
  <c r="K54" i="14"/>
  <c r="J54" i="14"/>
  <c r="J53" i="14" s="1"/>
  <c r="G54" i="14"/>
  <c r="H47" i="14"/>
  <c r="C47" i="14"/>
  <c r="H46" i="14"/>
  <c r="C46" i="14"/>
  <c r="L45" i="14"/>
  <c r="G45" i="14"/>
  <c r="H44" i="14"/>
  <c r="C44" i="14"/>
  <c r="K43" i="14"/>
  <c r="J43" i="14"/>
  <c r="I43" i="14"/>
  <c r="F43" i="14"/>
  <c r="E43" i="14"/>
  <c r="E20" i="14" s="1"/>
  <c r="D43" i="14"/>
  <c r="H42" i="14"/>
  <c r="C42" i="14"/>
  <c r="I41" i="14"/>
  <c r="H41" i="14" s="1"/>
  <c r="D41" i="14"/>
  <c r="C41" i="14" s="1"/>
  <c r="H40" i="14"/>
  <c r="C40" i="14"/>
  <c r="H39" i="14"/>
  <c r="C39" i="14"/>
  <c r="H38" i="14"/>
  <c r="C38" i="14"/>
  <c r="H37" i="14"/>
  <c r="C37" i="14"/>
  <c r="K36" i="14"/>
  <c r="H36" i="14" s="1"/>
  <c r="F36" i="14"/>
  <c r="C36" i="14" s="1"/>
  <c r="H35" i="14"/>
  <c r="C35" i="14"/>
  <c r="H34" i="14"/>
  <c r="C34" i="14"/>
  <c r="K33" i="14"/>
  <c r="H33" i="14" s="1"/>
  <c r="F33" i="14"/>
  <c r="C33" i="14" s="1"/>
  <c r="H32" i="14"/>
  <c r="C32" i="14"/>
  <c r="K31" i="14"/>
  <c r="H31" i="14" s="1"/>
  <c r="F31" i="14"/>
  <c r="C31" i="14" s="1"/>
  <c r="H30" i="14"/>
  <c r="C30" i="14"/>
  <c r="H29" i="14"/>
  <c r="C29" i="14"/>
  <c r="H28" i="14"/>
  <c r="C28" i="14"/>
  <c r="K27" i="14"/>
  <c r="F27" i="14"/>
  <c r="C27" i="14" s="1"/>
  <c r="H25" i="14"/>
  <c r="C25" i="14"/>
  <c r="H23" i="14"/>
  <c r="C23" i="14"/>
  <c r="H22" i="14"/>
  <c r="C22" i="14"/>
  <c r="L21" i="14"/>
  <c r="K21" i="14"/>
  <c r="J21" i="14"/>
  <c r="J292" i="14" s="1"/>
  <c r="J291" i="14" s="1"/>
  <c r="I21" i="14"/>
  <c r="I292" i="14" s="1"/>
  <c r="I291" i="14" s="1"/>
  <c r="H21" i="14"/>
  <c r="G21" i="14"/>
  <c r="G20" i="14" s="1"/>
  <c r="F21" i="14"/>
  <c r="E21" i="14"/>
  <c r="E292" i="14" s="1"/>
  <c r="E291" i="14" s="1"/>
  <c r="D21" i="14"/>
  <c r="J20" i="14"/>
  <c r="H301" i="13"/>
  <c r="C301" i="13"/>
  <c r="H300" i="13"/>
  <c r="C300" i="13"/>
  <c r="H299" i="13"/>
  <c r="C299" i="13"/>
  <c r="H298" i="13"/>
  <c r="C298" i="13"/>
  <c r="H297" i="13"/>
  <c r="C297" i="13"/>
  <c r="H296" i="13"/>
  <c r="C296" i="13"/>
  <c r="H295" i="13"/>
  <c r="C295" i="13"/>
  <c r="H294" i="13"/>
  <c r="H293" i="13" s="1"/>
  <c r="C294" i="13"/>
  <c r="C293" i="13" s="1"/>
  <c r="L293" i="13"/>
  <c r="K293" i="13"/>
  <c r="J293" i="13"/>
  <c r="I293" i="13"/>
  <c r="G293" i="13"/>
  <c r="F293" i="13"/>
  <c r="E293" i="13"/>
  <c r="D293" i="13"/>
  <c r="H288" i="13"/>
  <c r="C288" i="13"/>
  <c r="H287" i="13"/>
  <c r="C287" i="13"/>
  <c r="L286" i="13"/>
  <c r="K286" i="13"/>
  <c r="J286" i="13"/>
  <c r="I286" i="13"/>
  <c r="G286" i="13"/>
  <c r="F286" i="13"/>
  <c r="E286" i="13"/>
  <c r="D286" i="13"/>
  <c r="H285" i="13"/>
  <c r="C285" i="13"/>
  <c r="L284" i="13"/>
  <c r="L283" i="13" s="1"/>
  <c r="K284" i="13"/>
  <c r="J284" i="13"/>
  <c r="I284" i="13"/>
  <c r="H284" i="13" s="1"/>
  <c r="G284" i="13"/>
  <c r="F284" i="13"/>
  <c r="F283" i="13" s="1"/>
  <c r="E284" i="13"/>
  <c r="E283" i="13" s="1"/>
  <c r="D284" i="13"/>
  <c r="K283" i="13"/>
  <c r="J283" i="13"/>
  <c r="I283" i="13"/>
  <c r="G283" i="13"/>
  <c r="H282" i="13"/>
  <c r="C282" i="13"/>
  <c r="L281" i="13"/>
  <c r="K281" i="13"/>
  <c r="J281" i="13"/>
  <c r="I281" i="13"/>
  <c r="H281" i="13" s="1"/>
  <c r="G281" i="13"/>
  <c r="F281" i="13"/>
  <c r="E281" i="13"/>
  <c r="D281" i="13"/>
  <c r="H280" i="13"/>
  <c r="C280" i="13"/>
  <c r="H279" i="13"/>
  <c r="C279" i="13"/>
  <c r="H278" i="13"/>
  <c r="C278" i="13"/>
  <c r="H277" i="13"/>
  <c r="C277" i="13"/>
  <c r="L276" i="13"/>
  <c r="K276" i="13"/>
  <c r="K270" i="13" s="1"/>
  <c r="K269" i="13" s="1"/>
  <c r="J276" i="13"/>
  <c r="I276" i="13"/>
  <c r="G276" i="13"/>
  <c r="F276" i="13"/>
  <c r="E276" i="13"/>
  <c r="D276" i="13"/>
  <c r="H275" i="13"/>
  <c r="C275" i="13"/>
  <c r="H274" i="13"/>
  <c r="C274" i="13"/>
  <c r="H273" i="13"/>
  <c r="C273" i="13"/>
  <c r="L272" i="13"/>
  <c r="K272" i="13"/>
  <c r="J272" i="13"/>
  <c r="J270" i="13" s="1"/>
  <c r="I272" i="13"/>
  <c r="H272" i="13" s="1"/>
  <c r="G272" i="13"/>
  <c r="F272" i="13"/>
  <c r="E272" i="13"/>
  <c r="D272" i="13"/>
  <c r="H271" i="13"/>
  <c r="C271" i="13"/>
  <c r="L270" i="13"/>
  <c r="G270" i="13"/>
  <c r="E270" i="13"/>
  <c r="E269" i="13" s="1"/>
  <c r="D270" i="13"/>
  <c r="G269" i="13"/>
  <c r="H268" i="13"/>
  <c r="C268" i="13"/>
  <c r="H267" i="13"/>
  <c r="C267" i="13"/>
  <c r="H266" i="13"/>
  <c r="C266" i="13"/>
  <c r="H265" i="13"/>
  <c r="C265" i="13"/>
  <c r="L264" i="13"/>
  <c r="K264" i="13"/>
  <c r="J264" i="13"/>
  <c r="I264" i="13"/>
  <c r="G264" i="13"/>
  <c r="F264" i="13"/>
  <c r="E264" i="13"/>
  <c r="D264" i="13"/>
  <c r="H263" i="13"/>
  <c r="C263" i="13"/>
  <c r="H262" i="13"/>
  <c r="C262" i="13"/>
  <c r="H261" i="13"/>
  <c r="C261" i="13"/>
  <c r="L260" i="13"/>
  <c r="L259" i="13" s="1"/>
  <c r="K260" i="13"/>
  <c r="J260" i="13"/>
  <c r="I260" i="13"/>
  <c r="H260" i="13"/>
  <c r="G260" i="13"/>
  <c r="F260" i="13"/>
  <c r="E260" i="13"/>
  <c r="D260" i="13"/>
  <c r="K259" i="13"/>
  <c r="I259" i="13"/>
  <c r="G259" i="13"/>
  <c r="E259" i="13"/>
  <c r="E230" i="13" s="1"/>
  <c r="H258" i="13"/>
  <c r="C258" i="13"/>
  <c r="H257" i="13"/>
  <c r="C257" i="13"/>
  <c r="H256" i="13"/>
  <c r="C256" i="13"/>
  <c r="H255" i="13"/>
  <c r="C255" i="13"/>
  <c r="H254" i="13"/>
  <c r="C254" i="13"/>
  <c r="H253" i="13"/>
  <c r="C253" i="13"/>
  <c r="L252" i="13"/>
  <c r="K252" i="13"/>
  <c r="J252" i="13"/>
  <c r="I252" i="13"/>
  <c r="I251" i="13" s="1"/>
  <c r="I230" i="13" s="1"/>
  <c r="G252" i="13"/>
  <c r="F252" i="13"/>
  <c r="F251" i="13" s="1"/>
  <c r="E252" i="13"/>
  <c r="D252" i="13"/>
  <c r="D251" i="13" s="1"/>
  <c r="L251" i="13"/>
  <c r="K251" i="13"/>
  <c r="G251" i="13"/>
  <c r="E251" i="13"/>
  <c r="H250" i="13"/>
  <c r="C250" i="13"/>
  <c r="H249" i="13"/>
  <c r="C249" i="13"/>
  <c r="H248" i="13"/>
  <c r="C248" i="13"/>
  <c r="H247" i="13"/>
  <c r="C247" i="13"/>
  <c r="L246" i="13"/>
  <c r="K246" i="13"/>
  <c r="J246" i="13"/>
  <c r="I246" i="13"/>
  <c r="H246" i="13" s="1"/>
  <c r="G246" i="13"/>
  <c r="F246" i="13"/>
  <c r="E246" i="13"/>
  <c r="D246" i="13"/>
  <c r="H245" i="13"/>
  <c r="C245" i="13"/>
  <c r="H244" i="13"/>
  <c r="C244" i="13"/>
  <c r="H243" i="13"/>
  <c r="C243" i="13"/>
  <c r="H242" i="13"/>
  <c r="C242" i="13"/>
  <c r="H241" i="13"/>
  <c r="C241" i="13"/>
  <c r="H240" i="13"/>
  <c r="C240" i="13"/>
  <c r="H239" i="13"/>
  <c r="C239" i="13"/>
  <c r="L238" i="13"/>
  <c r="K238" i="13"/>
  <c r="J238" i="13"/>
  <c r="H238" i="13" s="1"/>
  <c r="I238" i="13"/>
  <c r="G238" i="13"/>
  <c r="F238" i="13"/>
  <c r="E238" i="13"/>
  <c r="D238" i="13"/>
  <c r="H237" i="13"/>
  <c r="C237" i="13"/>
  <c r="H236" i="13"/>
  <c r="C236" i="13"/>
  <c r="L235" i="13"/>
  <c r="K235" i="13"/>
  <c r="J235" i="13"/>
  <c r="I235" i="13"/>
  <c r="H235" i="13" s="1"/>
  <c r="G235" i="13"/>
  <c r="F235" i="13"/>
  <c r="E235" i="13"/>
  <c r="D235" i="13"/>
  <c r="H234" i="13"/>
  <c r="C234" i="13"/>
  <c r="L233" i="13"/>
  <c r="K233" i="13"/>
  <c r="K231" i="13" s="1"/>
  <c r="K230" i="13" s="1"/>
  <c r="J233" i="13"/>
  <c r="H233" i="13" s="1"/>
  <c r="I233" i="13"/>
  <c r="G233" i="13"/>
  <c r="F233" i="13"/>
  <c r="F231" i="13" s="1"/>
  <c r="E233" i="13"/>
  <c r="D233" i="13"/>
  <c r="H232" i="13"/>
  <c r="C232" i="13"/>
  <c r="I231" i="13"/>
  <c r="G231" i="13"/>
  <c r="G230" i="13" s="1"/>
  <c r="E231" i="13"/>
  <c r="H229" i="13"/>
  <c r="C229" i="13"/>
  <c r="H228" i="13"/>
  <c r="C228" i="13"/>
  <c r="L227" i="13"/>
  <c r="K227" i="13"/>
  <c r="K204" i="13" s="1"/>
  <c r="J227" i="13"/>
  <c r="I227" i="13"/>
  <c r="G227" i="13"/>
  <c r="F227" i="13"/>
  <c r="E227" i="13"/>
  <c r="D227" i="13"/>
  <c r="H226" i="13"/>
  <c r="C226" i="13"/>
  <c r="H225" i="13"/>
  <c r="C225" i="13"/>
  <c r="H224" i="13"/>
  <c r="C224" i="13"/>
  <c r="H223" i="13"/>
  <c r="C223" i="13"/>
  <c r="H222" i="13"/>
  <c r="C222" i="13"/>
  <c r="H221" i="13"/>
  <c r="C221" i="13"/>
  <c r="H220" i="13"/>
  <c r="C220" i="13"/>
  <c r="H219" i="13"/>
  <c r="C219" i="13"/>
  <c r="H218" i="13"/>
  <c r="C218" i="13"/>
  <c r="H217" i="13"/>
  <c r="C217" i="13"/>
  <c r="L216" i="13"/>
  <c r="K216" i="13"/>
  <c r="J216" i="13"/>
  <c r="I216" i="13"/>
  <c r="G216" i="13"/>
  <c r="F216" i="13"/>
  <c r="E216" i="13"/>
  <c r="D216" i="13"/>
  <c r="H215" i="13"/>
  <c r="C215" i="13"/>
  <c r="H214" i="13"/>
  <c r="C214" i="13"/>
  <c r="H213" i="13"/>
  <c r="C213" i="13"/>
  <c r="H212" i="13"/>
  <c r="C212" i="13"/>
  <c r="H211" i="13"/>
  <c r="C211" i="13"/>
  <c r="H210" i="13"/>
  <c r="C210" i="13"/>
  <c r="H209" i="13"/>
  <c r="C209" i="13"/>
  <c r="H208" i="13"/>
  <c r="C208" i="13"/>
  <c r="H207" i="13"/>
  <c r="C207" i="13"/>
  <c r="H206" i="13"/>
  <c r="C206" i="13"/>
  <c r="L205" i="13"/>
  <c r="L204" i="13" s="1"/>
  <c r="K205" i="13"/>
  <c r="J205" i="13"/>
  <c r="I205" i="13"/>
  <c r="G205" i="13"/>
  <c r="G204" i="13" s="1"/>
  <c r="F205" i="13"/>
  <c r="F204" i="13" s="1"/>
  <c r="E205" i="13"/>
  <c r="D205" i="13"/>
  <c r="I204" i="13"/>
  <c r="E204" i="13"/>
  <c r="D204" i="13"/>
  <c r="H203" i="13"/>
  <c r="C203" i="13"/>
  <c r="H202" i="13"/>
  <c r="C202" i="13"/>
  <c r="H201" i="13"/>
  <c r="C201" i="13"/>
  <c r="H200" i="13"/>
  <c r="C200" i="13"/>
  <c r="H199" i="13"/>
  <c r="C199" i="13"/>
  <c r="L198" i="13"/>
  <c r="L196" i="13" s="1"/>
  <c r="K198" i="13"/>
  <c r="J198" i="13"/>
  <c r="J196" i="13" s="1"/>
  <c r="I198" i="13"/>
  <c r="G198" i="13"/>
  <c r="G196" i="13" s="1"/>
  <c r="G195" i="13" s="1"/>
  <c r="F198" i="13"/>
  <c r="F196" i="13" s="1"/>
  <c r="F195" i="13" s="1"/>
  <c r="E198" i="13"/>
  <c r="D198" i="13"/>
  <c r="H197" i="13"/>
  <c r="C197" i="13"/>
  <c r="K196" i="13"/>
  <c r="I196" i="13"/>
  <c r="I195" i="13" s="1"/>
  <c r="E196" i="13"/>
  <c r="H193" i="13"/>
  <c r="C193" i="13"/>
  <c r="L192" i="13"/>
  <c r="L191" i="13" s="1"/>
  <c r="K192" i="13"/>
  <c r="J192" i="13"/>
  <c r="I192" i="13"/>
  <c r="H192" i="13" s="1"/>
  <c r="G192" i="13"/>
  <c r="G191" i="13" s="1"/>
  <c r="G187" i="13" s="1"/>
  <c r="F192" i="13"/>
  <c r="E192" i="13"/>
  <c r="E191" i="13" s="1"/>
  <c r="D192" i="13"/>
  <c r="K191" i="13"/>
  <c r="K187" i="13" s="1"/>
  <c r="J191" i="13"/>
  <c r="I191" i="13"/>
  <c r="F191" i="13"/>
  <c r="F187" i="13" s="1"/>
  <c r="H190" i="13"/>
  <c r="C190" i="13"/>
  <c r="H189" i="13"/>
  <c r="C189" i="13"/>
  <c r="L188" i="13"/>
  <c r="K188" i="13"/>
  <c r="J188" i="13"/>
  <c r="I188" i="13"/>
  <c r="I187" i="13" s="1"/>
  <c r="G188" i="13"/>
  <c r="F188" i="13"/>
  <c r="E188" i="13"/>
  <c r="D188" i="13"/>
  <c r="J187" i="13"/>
  <c r="H186" i="13"/>
  <c r="C186" i="13"/>
  <c r="H185" i="13"/>
  <c r="C185" i="13"/>
  <c r="L184" i="13"/>
  <c r="K184" i="13"/>
  <c r="J184" i="13"/>
  <c r="I184" i="13"/>
  <c r="H184" i="13" s="1"/>
  <c r="G184" i="13"/>
  <c r="F184" i="13"/>
  <c r="E184" i="13"/>
  <c r="D184" i="13"/>
  <c r="H183" i="13"/>
  <c r="C183" i="13"/>
  <c r="H182" i="13"/>
  <c r="C182" i="13"/>
  <c r="H181" i="13"/>
  <c r="C181" i="13"/>
  <c r="H180" i="13"/>
  <c r="C180" i="13"/>
  <c r="L179" i="13"/>
  <c r="L174" i="13" s="1"/>
  <c r="K179" i="13"/>
  <c r="J179" i="13"/>
  <c r="I179" i="13"/>
  <c r="G179" i="13"/>
  <c r="F179" i="13"/>
  <c r="E179" i="13"/>
  <c r="D179" i="13"/>
  <c r="H178" i="13"/>
  <c r="C178" i="13"/>
  <c r="H177" i="13"/>
  <c r="C177" i="13"/>
  <c r="H176" i="13"/>
  <c r="C176" i="13"/>
  <c r="L175" i="13"/>
  <c r="K175" i="13"/>
  <c r="J175" i="13"/>
  <c r="I175" i="13"/>
  <c r="G175" i="13"/>
  <c r="F175" i="13"/>
  <c r="E175" i="13"/>
  <c r="E174" i="13" s="1"/>
  <c r="E173" i="13" s="1"/>
  <c r="D175" i="13"/>
  <c r="I174" i="13"/>
  <c r="D174" i="13"/>
  <c r="H172" i="13"/>
  <c r="C172" i="13"/>
  <c r="H171" i="13"/>
  <c r="C171" i="13"/>
  <c r="H170" i="13"/>
  <c r="C170" i="13"/>
  <c r="H169" i="13"/>
  <c r="C169" i="13"/>
  <c r="H168" i="13"/>
  <c r="C168" i="13"/>
  <c r="H167" i="13"/>
  <c r="C167" i="13"/>
  <c r="L166" i="13"/>
  <c r="L165" i="13" s="1"/>
  <c r="K166" i="13"/>
  <c r="H166" i="13" s="1"/>
  <c r="J166" i="13"/>
  <c r="I166" i="13"/>
  <c r="I165" i="13" s="1"/>
  <c r="G166" i="13"/>
  <c r="G165" i="13" s="1"/>
  <c r="F166" i="13"/>
  <c r="E166" i="13"/>
  <c r="E165" i="13" s="1"/>
  <c r="D166" i="13"/>
  <c r="K165" i="13"/>
  <c r="J165" i="13"/>
  <c r="F165" i="13"/>
  <c r="H164" i="13"/>
  <c r="C164" i="13"/>
  <c r="H163" i="13"/>
  <c r="C163" i="13"/>
  <c r="H162" i="13"/>
  <c r="C162" i="13"/>
  <c r="H161" i="13"/>
  <c r="C161" i="13"/>
  <c r="L160" i="13"/>
  <c r="K160" i="13"/>
  <c r="J160" i="13"/>
  <c r="I160" i="13"/>
  <c r="G160" i="13"/>
  <c r="F160" i="13"/>
  <c r="E160" i="13"/>
  <c r="D160" i="13"/>
  <c r="H159" i="13"/>
  <c r="C159" i="13"/>
  <c r="H158" i="13"/>
  <c r="C158" i="13"/>
  <c r="H157" i="13"/>
  <c r="C157" i="13"/>
  <c r="H156" i="13"/>
  <c r="C156" i="13"/>
  <c r="H155" i="13"/>
  <c r="C155" i="13"/>
  <c r="H154" i="13"/>
  <c r="C154" i="13"/>
  <c r="H153" i="13"/>
  <c r="C153" i="13"/>
  <c r="H152" i="13"/>
  <c r="C152" i="13"/>
  <c r="L151" i="13"/>
  <c r="K151" i="13"/>
  <c r="J151" i="13"/>
  <c r="I151" i="13"/>
  <c r="G151" i="13"/>
  <c r="F151" i="13"/>
  <c r="E151" i="13"/>
  <c r="D151" i="13"/>
  <c r="H150" i="13"/>
  <c r="C150" i="13"/>
  <c r="H149" i="13"/>
  <c r="C149" i="13"/>
  <c r="H148" i="13"/>
  <c r="C148" i="13"/>
  <c r="H147" i="13"/>
  <c r="C147" i="13"/>
  <c r="H146" i="13"/>
  <c r="C146" i="13"/>
  <c r="H145" i="13"/>
  <c r="C145" i="13"/>
  <c r="L144" i="13"/>
  <c r="L130" i="13" s="1"/>
  <c r="K144" i="13"/>
  <c r="J144" i="13"/>
  <c r="I144" i="13"/>
  <c r="H144" i="13"/>
  <c r="G144" i="13"/>
  <c r="F144" i="13"/>
  <c r="E144" i="13"/>
  <c r="D144" i="13"/>
  <c r="C144" i="13" s="1"/>
  <c r="H143" i="13"/>
  <c r="C143" i="13"/>
  <c r="H142" i="13"/>
  <c r="C142" i="13"/>
  <c r="L141" i="13"/>
  <c r="K141" i="13"/>
  <c r="J141" i="13"/>
  <c r="I141" i="13"/>
  <c r="H141" i="13" s="1"/>
  <c r="G141" i="13"/>
  <c r="F141" i="13"/>
  <c r="E141" i="13"/>
  <c r="D141" i="13"/>
  <c r="C141" i="13" s="1"/>
  <c r="H140" i="13"/>
  <c r="C140" i="13"/>
  <c r="H139" i="13"/>
  <c r="C139" i="13"/>
  <c r="H138" i="13"/>
  <c r="C138" i="13"/>
  <c r="H137" i="13"/>
  <c r="C137" i="13"/>
  <c r="L136" i="13"/>
  <c r="K136" i="13"/>
  <c r="J136" i="13"/>
  <c r="I136" i="13"/>
  <c r="G136" i="13"/>
  <c r="F136" i="13"/>
  <c r="E136" i="13"/>
  <c r="D136" i="13"/>
  <c r="H135" i="13"/>
  <c r="C135" i="13"/>
  <c r="H134" i="13"/>
  <c r="C134" i="13"/>
  <c r="H133" i="13"/>
  <c r="C133" i="13"/>
  <c r="H132" i="13"/>
  <c r="C132" i="13"/>
  <c r="L131" i="13"/>
  <c r="K131" i="13"/>
  <c r="K130" i="13" s="1"/>
  <c r="J131" i="13"/>
  <c r="J130" i="13" s="1"/>
  <c r="I131" i="13"/>
  <c r="G131" i="13"/>
  <c r="F131" i="13"/>
  <c r="F130" i="13" s="1"/>
  <c r="E131" i="13"/>
  <c r="D131" i="13"/>
  <c r="D130" i="13"/>
  <c r="H129" i="13"/>
  <c r="C129" i="13"/>
  <c r="C128" i="13" s="1"/>
  <c r="L128" i="13"/>
  <c r="K128" i="13"/>
  <c r="J128" i="13"/>
  <c r="I128" i="13"/>
  <c r="H128" i="13"/>
  <c r="G128" i="13"/>
  <c r="F128" i="13"/>
  <c r="E128" i="13"/>
  <c r="D128" i="13"/>
  <c r="H127" i="13"/>
  <c r="C127" i="13"/>
  <c r="H126" i="13"/>
  <c r="C126" i="13"/>
  <c r="I122" i="13"/>
  <c r="H125" i="13"/>
  <c r="H124" i="13"/>
  <c r="C124" i="13"/>
  <c r="H123" i="13"/>
  <c r="C123" i="13"/>
  <c r="L122" i="13"/>
  <c r="K122" i="13"/>
  <c r="J122" i="13"/>
  <c r="G122" i="13"/>
  <c r="F122" i="13"/>
  <c r="E122" i="13"/>
  <c r="H121" i="13"/>
  <c r="C121" i="13"/>
  <c r="H120" i="13"/>
  <c r="C120" i="13"/>
  <c r="H119" i="13"/>
  <c r="C119" i="13"/>
  <c r="H118" i="13"/>
  <c r="C118" i="13"/>
  <c r="H117" i="13"/>
  <c r="C117" i="13"/>
  <c r="L116" i="13"/>
  <c r="K116" i="13"/>
  <c r="J116" i="13"/>
  <c r="I116" i="13"/>
  <c r="G116" i="13"/>
  <c r="F116" i="13"/>
  <c r="E116" i="13"/>
  <c r="C116" i="13" s="1"/>
  <c r="D116" i="13"/>
  <c r="H115" i="13"/>
  <c r="C115" i="13"/>
  <c r="H114" i="13"/>
  <c r="C114" i="13"/>
  <c r="H113" i="13"/>
  <c r="C113" i="13"/>
  <c r="L112" i="13"/>
  <c r="K112" i="13"/>
  <c r="J112" i="13"/>
  <c r="I112" i="13"/>
  <c r="G112" i="13"/>
  <c r="F112" i="13"/>
  <c r="E112" i="13"/>
  <c r="D112" i="13"/>
  <c r="H111" i="13"/>
  <c r="C111" i="13"/>
  <c r="H110" i="13"/>
  <c r="C110" i="13"/>
  <c r="H109" i="13"/>
  <c r="C109" i="13"/>
  <c r="H108" i="13"/>
  <c r="C108" i="13"/>
  <c r="H107" i="13"/>
  <c r="C107" i="13"/>
  <c r="H106" i="13"/>
  <c r="C106" i="13"/>
  <c r="H105" i="13"/>
  <c r="C105" i="13"/>
  <c r="H104" i="13"/>
  <c r="C104" i="13"/>
  <c r="L103" i="13"/>
  <c r="K103" i="13"/>
  <c r="J103" i="13"/>
  <c r="I103" i="13"/>
  <c r="H103" i="13" s="1"/>
  <c r="G103" i="13"/>
  <c r="F103" i="13"/>
  <c r="E103" i="13"/>
  <c r="D103" i="13"/>
  <c r="H102" i="13"/>
  <c r="C102" i="13"/>
  <c r="H101" i="13"/>
  <c r="C101" i="13"/>
  <c r="H100" i="13"/>
  <c r="C100" i="13"/>
  <c r="H99" i="13"/>
  <c r="C99" i="13"/>
  <c r="H98" i="13"/>
  <c r="C98" i="13"/>
  <c r="H97" i="13"/>
  <c r="C97" i="13"/>
  <c r="H96" i="13"/>
  <c r="C96" i="13"/>
  <c r="L95" i="13"/>
  <c r="K95" i="13"/>
  <c r="J95" i="13"/>
  <c r="I95" i="13"/>
  <c r="H95" i="13"/>
  <c r="G95" i="13"/>
  <c r="F95" i="13"/>
  <c r="E95" i="13"/>
  <c r="D95" i="13"/>
  <c r="C95" i="13" s="1"/>
  <c r="H94" i="13"/>
  <c r="C94" i="13"/>
  <c r="H93" i="13"/>
  <c r="C93" i="13"/>
  <c r="H92" i="13"/>
  <c r="C92" i="13"/>
  <c r="H91" i="13"/>
  <c r="C91" i="13"/>
  <c r="H90" i="13"/>
  <c r="C90" i="13"/>
  <c r="L89" i="13"/>
  <c r="K89" i="13"/>
  <c r="H89" i="13" s="1"/>
  <c r="J89" i="13"/>
  <c r="I89" i="13"/>
  <c r="G89" i="13"/>
  <c r="F89" i="13"/>
  <c r="E89" i="13"/>
  <c r="D89" i="13"/>
  <c r="H88" i="13"/>
  <c r="C88" i="13"/>
  <c r="H87" i="13"/>
  <c r="C87" i="13"/>
  <c r="H86" i="13"/>
  <c r="C86" i="13"/>
  <c r="H85" i="13"/>
  <c r="C85" i="13"/>
  <c r="L84" i="13"/>
  <c r="K84" i="13"/>
  <c r="J84" i="13"/>
  <c r="I84" i="13"/>
  <c r="G84" i="13"/>
  <c r="F84" i="13"/>
  <c r="E84" i="13"/>
  <c r="D84" i="13"/>
  <c r="E83" i="13"/>
  <c r="H82" i="13"/>
  <c r="C82" i="13"/>
  <c r="H81" i="13"/>
  <c r="C81" i="13"/>
  <c r="L80" i="13"/>
  <c r="K80" i="13"/>
  <c r="J80" i="13"/>
  <c r="I80" i="13"/>
  <c r="H80" i="13" s="1"/>
  <c r="G80" i="13"/>
  <c r="F80" i="13"/>
  <c r="E80" i="13"/>
  <c r="D80" i="13"/>
  <c r="H79" i="13"/>
  <c r="C79" i="13"/>
  <c r="H78" i="13"/>
  <c r="C78" i="13"/>
  <c r="L77" i="13"/>
  <c r="L76" i="13" s="1"/>
  <c r="K77" i="13"/>
  <c r="J77" i="13"/>
  <c r="I77" i="13"/>
  <c r="I76" i="13" s="1"/>
  <c r="G77" i="13"/>
  <c r="F77" i="13"/>
  <c r="F76" i="13" s="1"/>
  <c r="E77" i="13"/>
  <c r="E76" i="13" s="1"/>
  <c r="D77" i="13"/>
  <c r="K76" i="13"/>
  <c r="J76" i="13"/>
  <c r="G76" i="13"/>
  <c r="H74" i="13"/>
  <c r="C74" i="13"/>
  <c r="H73" i="13"/>
  <c r="C73" i="13"/>
  <c r="H72" i="13"/>
  <c r="C72" i="13"/>
  <c r="H71" i="13"/>
  <c r="C71" i="13"/>
  <c r="H70" i="13"/>
  <c r="C70" i="13"/>
  <c r="L69" i="13"/>
  <c r="L67" i="13" s="1"/>
  <c r="K69" i="13"/>
  <c r="J69" i="13"/>
  <c r="I69" i="13"/>
  <c r="I67" i="13" s="1"/>
  <c r="H69" i="13"/>
  <c r="G69" i="13"/>
  <c r="F69" i="13"/>
  <c r="E69" i="13"/>
  <c r="E67" i="13" s="1"/>
  <c r="D69" i="13"/>
  <c r="C69" i="13" s="1"/>
  <c r="H68" i="13"/>
  <c r="C68" i="13"/>
  <c r="K67" i="13"/>
  <c r="J67" i="13"/>
  <c r="G67" i="13"/>
  <c r="F67" i="13"/>
  <c r="H66" i="13"/>
  <c r="C66" i="13"/>
  <c r="H65" i="13"/>
  <c r="C65" i="13"/>
  <c r="H64" i="13"/>
  <c r="C64" i="13"/>
  <c r="H63" i="13"/>
  <c r="C63" i="13"/>
  <c r="H62" i="13"/>
  <c r="C62" i="13"/>
  <c r="H61" i="13"/>
  <c r="C61" i="13"/>
  <c r="H60" i="13"/>
  <c r="C60" i="13"/>
  <c r="H59" i="13"/>
  <c r="C59" i="13"/>
  <c r="L58" i="13"/>
  <c r="K58" i="13"/>
  <c r="J58" i="13"/>
  <c r="I58" i="13"/>
  <c r="G58" i="13"/>
  <c r="F58" i="13"/>
  <c r="C58" i="13" s="1"/>
  <c r="E58" i="13"/>
  <c r="D58" i="13"/>
  <c r="H57" i="13"/>
  <c r="C57" i="13"/>
  <c r="H56" i="13"/>
  <c r="C56" i="13"/>
  <c r="L55" i="13"/>
  <c r="L54" i="13" s="1"/>
  <c r="K55" i="13"/>
  <c r="H55" i="13" s="1"/>
  <c r="J55" i="13"/>
  <c r="I55" i="13"/>
  <c r="I54" i="13" s="1"/>
  <c r="G55" i="13"/>
  <c r="G54" i="13" s="1"/>
  <c r="G53" i="13" s="1"/>
  <c r="F55" i="13"/>
  <c r="E55" i="13"/>
  <c r="E54" i="13" s="1"/>
  <c r="E53" i="13" s="1"/>
  <c r="D55" i="13"/>
  <c r="J54" i="13"/>
  <c r="J53" i="13" s="1"/>
  <c r="H47" i="13"/>
  <c r="C47" i="13"/>
  <c r="H46" i="13"/>
  <c r="C46" i="13"/>
  <c r="L45" i="13"/>
  <c r="H45" i="13" s="1"/>
  <c r="G45" i="13"/>
  <c r="C45" i="13" s="1"/>
  <c r="H44" i="13"/>
  <c r="C44" i="13"/>
  <c r="K43" i="13"/>
  <c r="J43" i="13"/>
  <c r="I43" i="13"/>
  <c r="F43" i="13"/>
  <c r="E43" i="13"/>
  <c r="E20" i="13" s="1"/>
  <c r="D43" i="13"/>
  <c r="H42" i="13"/>
  <c r="C42" i="13"/>
  <c r="I41" i="13"/>
  <c r="H41" i="13" s="1"/>
  <c r="D41" i="13"/>
  <c r="C41" i="13"/>
  <c r="H40" i="13"/>
  <c r="C40" i="13"/>
  <c r="H39" i="13"/>
  <c r="C39" i="13"/>
  <c r="H38" i="13"/>
  <c r="C38" i="13"/>
  <c r="H37" i="13"/>
  <c r="C37" i="13"/>
  <c r="K36" i="13"/>
  <c r="H36" i="13" s="1"/>
  <c r="F36" i="13"/>
  <c r="C36" i="13" s="1"/>
  <c r="H35" i="13"/>
  <c r="C35" i="13"/>
  <c r="H34" i="13"/>
  <c r="C34" i="13"/>
  <c r="K33" i="13"/>
  <c r="H33" i="13" s="1"/>
  <c r="F33" i="13"/>
  <c r="C33" i="13"/>
  <c r="H32" i="13"/>
  <c r="C32" i="13"/>
  <c r="K31" i="13"/>
  <c r="H31" i="13"/>
  <c r="F31" i="13"/>
  <c r="H30" i="13"/>
  <c r="C30" i="13"/>
  <c r="H29" i="13"/>
  <c r="C29" i="13"/>
  <c r="H28" i="13"/>
  <c r="C28" i="13"/>
  <c r="K27" i="13"/>
  <c r="H27" i="13" s="1"/>
  <c r="F27" i="13"/>
  <c r="C27" i="13"/>
  <c r="H25" i="13"/>
  <c r="C25" i="13"/>
  <c r="H23" i="13"/>
  <c r="C23" i="13"/>
  <c r="H22" i="13"/>
  <c r="C22" i="13"/>
  <c r="L21" i="13"/>
  <c r="L292" i="13" s="1"/>
  <c r="L291" i="13" s="1"/>
  <c r="K21" i="13"/>
  <c r="J21" i="13"/>
  <c r="I21" i="13"/>
  <c r="I292" i="13" s="1"/>
  <c r="I291" i="13" s="1"/>
  <c r="G21" i="13"/>
  <c r="F21" i="13"/>
  <c r="E21" i="13"/>
  <c r="E292" i="13" s="1"/>
  <c r="D21" i="13"/>
  <c r="D292" i="13" s="1"/>
  <c r="D291" i="13" s="1"/>
  <c r="L20" i="13"/>
  <c r="H301" i="12"/>
  <c r="C301" i="12"/>
  <c r="H300" i="12"/>
  <c r="C300" i="12"/>
  <c r="H299" i="12"/>
  <c r="C299" i="12"/>
  <c r="H298" i="12"/>
  <c r="C298" i="12"/>
  <c r="H297" i="12"/>
  <c r="C297" i="12"/>
  <c r="H296" i="12"/>
  <c r="C296" i="12"/>
  <c r="H295" i="12"/>
  <c r="C295" i="12"/>
  <c r="C293" i="12" s="1"/>
  <c r="H294" i="12"/>
  <c r="C294" i="12"/>
  <c r="L293" i="12"/>
  <c r="K293" i="12"/>
  <c r="J293" i="12"/>
  <c r="I293" i="12"/>
  <c r="G293" i="12"/>
  <c r="F293" i="12"/>
  <c r="E293" i="12"/>
  <c r="D293" i="12"/>
  <c r="H288" i="12"/>
  <c r="C288" i="12"/>
  <c r="H287" i="12"/>
  <c r="C287" i="12"/>
  <c r="L286" i="12"/>
  <c r="K286" i="12"/>
  <c r="J286" i="12"/>
  <c r="I286" i="12"/>
  <c r="H286" i="12" s="1"/>
  <c r="G286" i="12"/>
  <c r="F286" i="12"/>
  <c r="E286" i="12"/>
  <c r="D286" i="12"/>
  <c r="H285" i="12"/>
  <c r="C285" i="12"/>
  <c r="L284" i="12"/>
  <c r="L283" i="12" s="1"/>
  <c r="K284" i="12"/>
  <c r="J284" i="12"/>
  <c r="I284" i="12"/>
  <c r="I283" i="12" s="1"/>
  <c r="H284" i="12"/>
  <c r="G284" i="12"/>
  <c r="F284" i="12"/>
  <c r="E284" i="12"/>
  <c r="E283" i="12" s="1"/>
  <c r="D284" i="12"/>
  <c r="K283" i="12"/>
  <c r="J283" i="12"/>
  <c r="G283" i="12"/>
  <c r="F283" i="12"/>
  <c r="H282" i="12"/>
  <c r="C282" i="12"/>
  <c r="L281" i="12"/>
  <c r="K281" i="12"/>
  <c r="J281" i="12"/>
  <c r="I281" i="12"/>
  <c r="G281" i="12"/>
  <c r="F281" i="12"/>
  <c r="E281" i="12"/>
  <c r="D281" i="12"/>
  <c r="H280" i="12"/>
  <c r="C280" i="12"/>
  <c r="H279" i="12"/>
  <c r="C279" i="12"/>
  <c r="H278" i="12"/>
  <c r="C278" i="12"/>
  <c r="H277" i="12"/>
  <c r="C277" i="12"/>
  <c r="L276" i="12"/>
  <c r="K276" i="12"/>
  <c r="K270" i="12" s="1"/>
  <c r="J276" i="12"/>
  <c r="I276" i="12"/>
  <c r="H276" i="12" s="1"/>
  <c r="G276" i="12"/>
  <c r="F276" i="12"/>
  <c r="E276" i="12"/>
  <c r="D276" i="12"/>
  <c r="H275" i="12"/>
  <c r="C275" i="12"/>
  <c r="H274" i="12"/>
  <c r="C274" i="12"/>
  <c r="H273" i="12"/>
  <c r="C273" i="12"/>
  <c r="L272" i="12"/>
  <c r="L270" i="12" s="1"/>
  <c r="L269" i="12" s="1"/>
  <c r="K272" i="12"/>
  <c r="J272" i="12"/>
  <c r="H272" i="12" s="1"/>
  <c r="I272" i="12"/>
  <c r="G272" i="12"/>
  <c r="F272" i="12"/>
  <c r="F270" i="12" s="1"/>
  <c r="E272" i="12"/>
  <c r="D272" i="12"/>
  <c r="H271" i="12"/>
  <c r="C271" i="12"/>
  <c r="I270" i="12"/>
  <c r="G270" i="12"/>
  <c r="G269" i="12" s="1"/>
  <c r="E270" i="12"/>
  <c r="E269" i="12" s="1"/>
  <c r="H268" i="12"/>
  <c r="C268" i="12"/>
  <c r="H267" i="12"/>
  <c r="C267" i="12"/>
  <c r="H266" i="12"/>
  <c r="C266" i="12"/>
  <c r="H265" i="12"/>
  <c r="C265" i="12"/>
  <c r="L264" i="12"/>
  <c r="K264" i="12"/>
  <c r="J264" i="12"/>
  <c r="I264" i="12"/>
  <c r="H264" i="12"/>
  <c r="G264" i="12"/>
  <c r="F264" i="12"/>
  <c r="E264" i="12"/>
  <c r="D264" i="12"/>
  <c r="C264" i="12" s="1"/>
  <c r="H263" i="12"/>
  <c r="C263" i="12"/>
  <c r="H262" i="12"/>
  <c r="C262" i="12"/>
  <c r="H261" i="12"/>
  <c r="C261" i="12"/>
  <c r="L260" i="12"/>
  <c r="K260" i="12"/>
  <c r="J260" i="12"/>
  <c r="I260" i="12"/>
  <c r="H260" i="12" s="1"/>
  <c r="G260" i="12"/>
  <c r="G259" i="12" s="1"/>
  <c r="F260" i="12"/>
  <c r="E260" i="12"/>
  <c r="D260" i="12"/>
  <c r="K259" i="12"/>
  <c r="J259" i="12"/>
  <c r="F259" i="12"/>
  <c r="H258" i="12"/>
  <c r="C258" i="12"/>
  <c r="H257" i="12"/>
  <c r="C257" i="12"/>
  <c r="H256" i="12"/>
  <c r="C256" i="12"/>
  <c r="H255" i="12"/>
  <c r="C255" i="12"/>
  <c r="H254" i="12"/>
  <c r="C254" i="12"/>
  <c r="H253" i="12"/>
  <c r="C253" i="12"/>
  <c r="L252" i="12"/>
  <c r="L251" i="12" s="1"/>
  <c r="K252" i="12"/>
  <c r="J252" i="12"/>
  <c r="I252" i="12"/>
  <c r="I251" i="12" s="1"/>
  <c r="H252" i="12"/>
  <c r="G252" i="12"/>
  <c r="F252" i="12"/>
  <c r="E252" i="12"/>
  <c r="E251" i="12" s="1"/>
  <c r="D252" i="12"/>
  <c r="K251" i="12"/>
  <c r="J251" i="12"/>
  <c r="G251" i="12"/>
  <c r="F251" i="12"/>
  <c r="H250" i="12"/>
  <c r="C250" i="12"/>
  <c r="H249" i="12"/>
  <c r="C249" i="12"/>
  <c r="H248" i="12"/>
  <c r="C248" i="12"/>
  <c r="H247" i="12"/>
  <c r="C247" i="12"/>
  <c r="L246" i="12"/>
  <c r="K246" i="12"/>
  <c r="J246" i="12"/>
  <c r="I246" i="12"/>
  <c r="H246" i="12" s="1"/>
  <c r="G246" i="12"/>
  <c r="F246" i="12"/>
  <c r="E246" i="12"/>
  <c r="D246" i="12"/>
  <c r="H245" i="12"/>
  <c r="C245" i="12"/>
  <c r="H244" i="12"/>
  <c r="C244" i="12"/>
  <c r="H243" i="12"/>
  <c r="C243" i="12"/>
  <c r="H242" i="12"/>
  <c r="C242" i="12"/>
  <c r="H241" i="12"/>
  <c r="C241" i="12"/>
  <c r="H240" i="12"/>
  <c r="C240" i="12"/>
  <c r="H239" i="12"/>
  <c r="C239" i="12"/>
  <c r="L238" i="12"/>
  <c r="K238" i="12"/>
  <c r="J238" i="12"/>
  <c r="I238" i="12"/>
  <c r="G238" i="12"/>
  <c r="F238" i="12"/>
  <c r="E238" i="12"/>
  <c r="D238" i="12"/>
  <c r="H237" i="12"/>
  <c r="C237" i="12"/>
  <c r="H236" i="12"/>
  <c r="C236" i="12"/>
  <c r="L235" i="12"/>
  <c r="K235" i="12"/>
  <c r="J235" i="12"/>
  <c r="I235" i="12"/>
  <c r="G235" i="12"/>
  <c r="G231" i="12" s="1"/>
  <c r="F235" i="12"/>
  <c r="E235" i="12"/>
  <c r="D235" i="12"/>
  <c r="H234" i="12"/>
  <c r="C234" i="12"/>
  <c r="L233" i="12"/>
  <c r="K233" i="12"/>
  <c r="J233" i="12"/>
  <c r="J231" i="12" s="1"/>
  <c r="I233" i="12"/>
  <c r="G233" i="12"/>
  <c r="F233" i="12"/>
  <c r="E233" i="12"/>
  <c r="D233" i="12"/>
  <c r="H232" i="12"/>
  <c r="C232" i="12"/>
  <c r="K231" i="12"/>
  <c r="K230" i="12" s="1"/>
  <c r="F231" i="12"/>
  <c r="H229" i="12"/>
  <c r="C229" i="12"/>
  <c r="H228" i="12"/>
  <c r="C228" i="12"/>
  <c r="L227" i="12"/>
  <c r="K227" i="12"/>
  <c r="J227" i="12"/>
  <c r="I227" i="12"/>
  <c r="G227" i="12"/>
  <c r="F227" i="12"/>
  <c r="C227" i="12" s="1"/>
  <c r="E227" i="12"/>
  <c r="D227" i="12"/>
  <c r="H226" i="12"/>
  <c r="C226" i="12"/>
  <c r="H225" i="12"/>
  <c r="C225" i="12"/>
  <c r="H224" i="12"/>
  <c r="C224" i="12"/>
  <c r="H223" i="12"/>
  <c r="C223" i="12"/>
  <c r="H222" i="12"/>
  <c r="C222" i="12"/>
  <c r="H221" i="12"/>
  <c r="C221" i="12"/>
  <c r="H220" i="12"/>
  <c r="C220" i="12"/>
  <c r="H219" i="12"/>
  <c r="C219" i="12"/>
  <c r="H218" i="12"/>
  <c r="C218" i="12"/>
  <c r="H217" i="12"/>
  <c r="C217" i="12"/>
  <c r="L216" i="12"/>
  <c r="K216" i="12"/>
  <c r="H216" i="12" s="1"/>
  <c r="J216" i="12"/>
  <c r="I216" i="12"/>
  <c r="G216" i="12"/>
  <c r="F216" i="12"/>
  <c r="E216" i="12"/>
  <c r="D216" i="12"/>
  <c r="H215" i="12"/>
  <c r="C215" i="12"/>
  <c r="H214" i="12"/>
  <c r="C214" i="12"/>
  <c r="H213" i="12"/>
  <c r="C213" i="12"/>
  <c r="H212" i="12"/>
  <c r="C212" i="12"/>
  <c r="H211" i="12"/>
  <c r="C211" i="12"/>
  <c r="H210" i="12"/>
  <c r="C210" i="12"/>
  <c r="H209" i="12"/>
  <c r="C209" i="12"/>
  <c r="H208" i="12"/>
  <c r="C208" i="12"/>
  <c r="H207" i="12"/>
  <c r="C207" i="12"/>
  <c r="H206" i="12"/>
  <c r="C206" i="12"/>
  <c r="L205" i="12"/>
  <c r="K205" i="12"/>
  <c r="J205" i="12"/>
  <c r="I205" i="12"/>
  <c r="G205" i="12"/>
  <c r="G204" i="12" s="1"/>
  <c r="G195" i="12" s="1"/>
  <c r="F205" i="12"/>
  <c r="E205" i="12"/>
  <c r="D205" i="12"/>
  <c r="C205" i="12"/>
  <c r="I204" i="12"/>
  <c r="E204" i="12"/>
  <c r="H203" i="12"/>
  <c r="C203" i="12"/>
  <c r="H202" i="12"/>
  <c r="C202" i="12"/>
  <c r="H201" i="12"/>
  <c r="C201" i="12"/>
  <c r="H200" i="12"/>
  <c r="C200" i="12"/>
  <c r="H199" i="12"/>
  <c r="C199" i="12"/>
  <c r="L198" i="12"/>
  <c r="L196" i="12" s="1"/>
  <c r="K198" i="12"/>
  <c r="J198" i="12"/>
  <c r="I198" i="12"/>
  <c r="I196" i="12" s="1"/>
  <c r="G198" i="12"/>
  <c r="F198" i="12"/>
  <c r="E198" i="12"/>
  <c r="E196" i="12" s="1"/>
  <c r="D198" i="12"/>
  <c r="H197" i="12"/>
  <c r="C197" i="12"/>
  <c r="K196" i="12"/>
  <c r="J196" i="12"/>
  <c r="G196" i="12"/>
  <c r="F196" i="12"/>
  <c r="H193" i="12"/>
  <c r="C193" i="12"/>
  <c r="L192" i="12"/>
  <c r="L191" i="12" s="1"/>
  <c r="K192" i="12"/>
  <c r="J192" i="12"/>
  <c r="H192" i="12" s="1"/>
  <c r="I192" i="12"/>
  <c r="I191" i="12" s="1"/>
  <c r="G192" i="12"/>
  <c r="F192" i="12"/>
  <c r="F191" i="12" s="1"/>
  <c r="F187" i="12" s="1"/>
  <c r="E192" i="12"/>
  <c r="E191" i="12" s="1"/>
  <c r="D192" i="12"/>
  <c r="K191" i="12"/>
  <c r="J191" i="12"/>
  <c r="J187" i="12" s="1"/>
  <c r="G191" i="12"/>
  <c r="H190" i="12"/>
  <c r="C190" i="12"/>
  <c r="H189" i="12"/>
  <c r="C189" i="12"/>
  <c r="L188" i="12"/>
  <c r="K188" i="12"/>
  <c r="K187" i="12" s="1"/>
  <c r="J188" i="12"/>
  <c r="I188" i="12"/>
  <c r="G188" i="12"/>
  <c r="G187" i="12" s="1"/>
  <c r="F188" i="12"/>
  <c r="C188" i="12" s="1"/>
  <c r="E188" i="12"/>
  <c r="D188" i="12"/>
  <c r="L187" i="12"/>
  <c r="I187" i="12"/>
  <c r="E187" i="12"/>
  <c r="H186" i="12"/>
  <c r="C186" i="12"/>
  <c r="H185" i="12"/>
  <c r="C185" i="12"/>
  <c r="L184" i="12"/>
  <c r="K184" i="12"/>
  <c r="J184" i="12"/>
  <c r="I184" i="12"/>
  <c r="G184" i="12"/>
  <c r="F184" i="12"/>
  <c r="E184" i="12"/>
  <c r="D184" i="12"/>
  <c r="H183" i="12"/>
  <c r="C183" i="12"/>
  <c r="H182" i="12"/>
  <c r="C182" i="12"/>
  <c r="H181" i="12"/>
  <c r="C181" i="12"/>
  <c r="H180" i="12"/>
  <c r="C180" i="12"/>
  <c r="L179" i="12"/>
  <c r="K179" i="12"/>
  <c r="J179" i="12"/>
  <c r="I179" i="12"/>
  <c r="H179" i="12"/>
  <c r="G179" i="12"/>
  <c r="F179" i="12"/>
  <c r="E179" i="12"/>
  <c r="D179" i="12"/>
  <c r="C179" i="12" s="1"/>
  <c r="H178" i="12"/>
  <c r="C178" i="12"/>
  <c r="H177" i="12"/>
  <c r="C177" i="12"/>
  <c r="H176" i="12"/>
  <c r="C176" i="12"/>
  <c r="L175" i="12"/>
  <c r="K175" i="12"/>
  <c r="J175" i="12"/>
  <c r="I175" i="12"/>
  <c r="I174" i="12" s="1"/>
  <c r="G175" i="12"/>
  <c r="G174" i="12" s="1"/>
  <c r="G173" i="12" s="1"/>
  <c r="F175" i="12"/>
  <c r="E175" i="12"/>
  <c r="E174" i="12" s="1"/>
  <c r="E173" i="12" s="1"/>
  <c r="D175" i="12"/>
  <c r="K174" i="12"/>
  <c r="K173" i="12" s="1"/>
  <c r="J174" i="12"/>
  <c r="F174" i="12"/>
  <c r="H172" i="12"/>
  <c r="C172" i="12"/>
  <c r="H171" i="12"/>
  <c r="C171" i="12"/>
  <c r="H170" i="12"/>
  <c r="C170" i="12"/>
  <c r="H169" i="12"/>
  <c r="C169" i="12"/>
  <c r="H168" i="12"/>
  <c r="C168" i="12"/>
  <c r="H167" i="12"/>
  <c r="C167" i="12"/>
  <c r="L166" i="12"/>
  <c r="K166" i="12"/>
  <c r="K165" i="12" s="1"/>
  <c r="J166" i="12"/>
  <c r="I166" i="12"/>
  <c r="G166" i="12"/>
  <c r="G165" i="12" s="1"/>
  <c r="F166" i="12"/>
  <c r="E166" i="12"/>
  <c r="D166" i="12"/>
  <c r="L165" i="12"/>
  <c r="I165" i="12"/>
  <c r="E165" i="12"/>
  <c r="D165" i="12"/>
  <c r="H164" i="12"/>
  <c r="C164" i="12"/>
  <c r="H163" i="12"/>
  <c r="C163" i="12"/>
  <c r="H162" i="12"/>
  <c r="C162" i="12"/>
  <c r="H161" i="12"/>
  <c r="C161" i="12"/>
  <c r="L160" i="12"/>
  <c r="K160" i="12"/>
  <c r="J160" i="12"/>
  <c r="I160" i="12"/>
  <c r="G160" i="12"/>
  <c r="F160" i="12"/>
  <c r="E160" i="12"/>
  <c r="D160" i="12"/>
  <c r="H159" i="12"/>
  <c r="C159" i="12"/>
  <c r="H158" i="12"/>
  <c r="C158" i="12"/>
  <c r="H157" i="12"/>
  <c r="C157" i="12"/>
  <c r="H156" i="12"/>
  <c r="C156" i="12"/>
  <c r="H155" i="12"/>
  <c r="C155" i="12"/>
  <c r="H154" i="12"/>
  <c r="C154" i="12"/>
  <c r="H153" i="12"/>
  <c r="C153" i="12"/>
  <c r="H152" i="12"/>
  <c r="C152" i="12"/>
  <c r="L151" i="12"/>
  <c r="K151" i="12"/>
  <c r="J151" i="12"/>
  <c r="I151" i="12"/>
  <c r="H151" i="12"/>
  <c r="G151" i="12"/>
  <c r="F151" i="12"/>
  <c r="E151" i="12"/>
  <c r="D151" i="12"/>
  <c r="C151" i="12" s="1"/>
  <c r="H150" i="12"/>
  <c r="C150" i="12"/>
  <c r="H149" i="12"/>
  <c r="C149" i="12"/>
  <c r="H148" i="12"/>
  <c r="C148" i="12"/>
  <c r="H147" i="12"/>
  <c r="C147" i="12"/>
  <c r="H146" i="12"/>
  <c r="C146" i="12"/>
  <c r="H145" i="12"/>
  <c r="C145" i="12"/>
  <c r="L144" i="12"/>
  <c r="K144" i="12"/>
  <c r="J144" i="12"/>
  <c r="I144" i="12"/>
  <c r="G144" i="12"/>
  <c r="F144" i="12"/>
  <c r="E144" i="12"/>
  <c r="D144" i="12"/>
  <c r="H143" i="12"/>
  <c r="C143" i="12"/>
  <c r="H142" i="12"/>
  <c r="C142" i="12"/>
  <c r="L141" i="12"/>
  <c r="K141" i="12"/>
  <c r="J141" i="12"/>
  <c r="I141" i="12"/>
  <c r="H141" i="12" s="1"/>
  <c r="G141" i="12"/>
  <c r="F141" i="12"/>
  <c r="E141" i="12"/>
  <c r="D141" i="12"/>
  <c r="H140" i="12"/>
  <c r="C140" i="12"/>
  <c r="H139" i="12"/>
  <c r="C139" i="12"/>
  <c r="H138" i="12"/>
  <c r="C138" i="12"/>
  <c r="H137" i="12"/>
  <c r="C137" i="12"/>
  <c r="L136" i="12"/>
  <c r="K136" i="12"/>
  <c r="J136" i="12"/>
  <c r="H136" i="12" s="1"/>
  <c r="I136" i="12"/>
  <c r="G136" i="12"/>
  <c r="F136" i="12"/>
  <c r="E136" i="12"/>
  <c r="D136" i="12"/>
  <c r="H135" i="12"/>
  <c r="C135" i="12"/>
  <c r="H134" i="12"/>
  <c r="C134" i="12"/>
  <c r="H133" i="12"/>
  <c r="C133" i="12"/>
  <c r="H132" i="12"/>
  <c r="C132" i="12"/>
  <c r="L131" i="12"/>
  <c r="K131" i="12"/>
  <c r="J131" i="12"/>
  <c r="H131" i="12" s="1"/>
  <c r="I131" i="12"/>
  <c r="G131" i="12"/>
  <c r="F131" i="12"/>
  <c r="F130" i="12" s="1"/>
  <c r="E131" i="12"/>
  <c r="D131" i="12"/>
  <c r="K130" i="12"/>
  <c r="G130" i="12"/>
  <c r="H129" i="12"/>
  <c r="H128" i="12" s="1"/>
  <c r="C129" i="12"/>
  <c r="L128" i="12"/>
  <c r="K128" i="12"/>
  <c r="J128" i="12"/>
  <c r="I128" i="12"/>
  <c r="G128" i="12"/>
  <c r="F128" i="12"/>
  <c r="E128" i="12"/>
  <c r="D128" i="12"/>
  <c r="C128" i="12"/>
  <c r="H127" i="12"/>
  <c r="C127" i="12"/>
  <c r="H126" i="12"/>
  <c r="C126" i="12"/>
  <c r="H125" i="12"/>
  <c r="C125" i="12"/>
  <c r="H124" i="12"/>
  <c r="C124" i="12"/>
  <c r="H123" i="12"/>
  <c r="C123" i="12"/>
  <c r="L122" i="12"/>
  <c r="K122" i="12"/>
  <c r="J122" i="12"/>
  <c r="I122" i="12"/>
  <c r="G122" i="12"/>
  <c r="F122" i="12"/>
  <c r="C122" i="12" s="1"/>
  <c r="E122" i="12"/>
  <c r="D122" i="12"/>
  <c r="H121" i="12"/>
  <c r="C121" i="12"/>
  <c r="H120" i="12"/>
  <c r="C120" i="12"/>
  <c r="H119" i="12"/>
  <c r="C119" i="12"/>
  <c r="H118" i="12"/>
  <c r="C118" i="12"/>
  <c r="H117" i="12"/>
  <c r="C117" i="12"/>
  <c r="L116" i="12"/>
  <c r="K116" i="12"/>
  <c r="J116" i="12"/>
  <c r="I116" i="12"/>
  <c r="G116" i="12"/>
  <c r="F116" i="12"/>
  <c r="E116" i="12"/>
  <c r="D116" i="12"/>
  <c r="H115" i="12"/>
  <c r="C115" i="12"/>
  <c r="H114" i="12"/>
  <c r="C114" i="12"/>
  <c r="H113" i="12"/>
  <c r="C113" i="12"/>
  <c r="L112" i="12"/>
  <c r="K112" i="12"/>
  <c r="J112" i="12"/>
  <c r="I112" i="12"/>
  <c r="G112" i="12"/>
  <c r="F112" i="12"/>
  <c r="C112" i="12" s="1"/>
  <c r="E112" i="12"/>
  <c r="D112" i="12"/>
  <c r="H111" i="12"/>
  <c r="C111" i="12"/>
  <c r="H110" i="12"/>
  <c r="C110" i="12"/>
  <c r="H109" i="12"/>
  <c r="C109" i="12"/>
  <c r="H108" i="12"/>
  <c r="C108" i="12"/>
  <c r="H107" i="12"/>
  <c r="C107" i="12"/>
  <c r="H106" i="12"/>
  <c r="C106" i="12"/>
  <c r="H105" i="12"/>
  <c r="C105" i="12"/>
  <c r="H104" i="12"/>
  <c r="C104" i="12"/>
  <c r="L103" i="12"/>
  <c r="K103" i="12"/>
  <c r="J103" i="12"/>
  <c r="I103" i="12"/>
  <c r="H103" i="12" s="1"/>
  <c r="G103" i="12"/>
  <c r="F103" i="12"/>
  <c r="E103" i="12"/>
  <c r="D103" i="12"/>
  <c r="H102" i="12"/>
  <c r="C102" i="12"/>
  <c r="H101" i="12"/>
  <c r="C101" i="12"/>
  <c r="H100" i="12"/>
  <c r="C100" i="12"/>
  <c r="H99" i="12"/>
  <c r="C99" i="12"/>
  <c r="H98" i="12"/>
  <c r="C98" i="12"/>
  <c r="H97" i="12"/>
  <c r="C97" i="12"/>
  <c r="H96" i="12"/>
  <c r="C96" i="12"/>
  <c r="L95" i="12"/>
  <c r="K95" i="12"/>
  <c r="J95" i="12"/>
  <c r="I95" i="12"/>
  <c r="G95" i="12"/>
  <c r="F95" i="12"/>
  <c r="E95" i="12"/>
  <c r="D95" i="12"/>
  <c r="H94" i="12"/>
  <c r="C94" i="12"/>
  <c r="H93" i="12"/>
  <c r="C93" i="12"/>
  <c r="H92" i="12"/>
  <c r="C92" i="12"/>
  <c r="H91" i="12"/>
  <c r="C91" i="12"/>
  <c r="H90" i="12"/>
  <c r="C90" i="12"/>
  <c r="L89" i="12"/>
  <c r="L83" i="12" s="1"/>
  <c r="K89" i="12"/>
  <c r="J89" i="12"/>
  <c r="I89" i="12"/>
  <c r="H89" i="12"/>
  <c r="G89" i="12"/>
  <c r="F89" i="12"/>
  <c r="E89" i="12"/>
  <c r="D89" i="12"/>
  <c r="H88" i="12"/>
  <c r="C88" i="12"/>
  <c r="H87" i="12"/>
  <c r="C87" i="12"/>
  <c r="H86" i="12"/>
  <c r="C86" i="12"/>
  <c r="H85" i="12"/>
  <c r="C85" i="12"/>
  <c r="L84" i="12"/>
  <c r="K84" i="12"/>
  <c r="J84" i="12"/>
  <c r="I84" i="12"/>
  <c r="G84" i="12"/>
  <c r="F84" i="12"/>
  <c r="E84" i="12"/>
  <c r="D84" i="12"/>
  <c r="H82" i="12"/>
  <c r="C82" i="12"/>
  <c r="H81" i="12"/>
  <c r="C81" i="12"/>
  <c r="L80" i="12"/>
  <c r="K80" i="12"/>
  <c r="J80" i="12"/>
  <c r="I80" i="12"/>
  <c r="G80" i="12"/>
  <c r="F80" i="12"/>
  <c r="E80" i="12"/>
  <c r="D80" i="12"/>
  <c r="H79" i="12"/>
  <c r="C79" i="12"/>
  <c r="H78" i="12"/>
  <c r="C78" i="12"/>
  <c r="L77" i="12"/>
  <c r="L76" i="12" s="1"/>
  <c r="K77" i="12"/>
  <c r="J77" i="12"/>
  <c r="J76" i="12" s="1"/>
  <c r="I77" i="12"/>
  <c r="I76" i="12" s="1"/>
  <c r="G77" i="12"/>
  <c r="F77" i="12"/>
  <c r="E77" i="12"/>
  <c r="E76" i="12" s="1"/>
  <c r="D77" i="12"/>
  <c r="G76" i="12"/>
  <c r="F76" i="12"/>
  <c r="H74" i="12"/>
  <c r="C74" i="12"/>
  <c r="H73" i="12"/>
  <c r="C73" i="12"/>
  <c r="H72" i="12"/>
  <c r="C72" i="12"/>
  <c r="H71" i="12"/>
  <c r="C71" i="12"/>
  <c r="H70" i="12"/>
  <c r="C70" i="12"/>
  <c r="L69" i="12"/>
  <c r="L67" i="12" s="1"/>
  <c r="L53" i="12" s="1"/>
  <c r="K69" i="12"/>
  <c r="K67" i="12" s="1"/>
  <c r="J69" i="12"/>
  <c r="I69" i="12"/>
  <c r="G69" i="12"/>
  <c r="F69" i="12"/>
  <c r="F67" i="12" s="1"/>
  <c r="E69" i="12"/>
  <c r="E67" i="12" s="1"/>
  <c r="D69" i="12"/>
  <c r="H68" i="12"/>
  <c r="C68" i="12"/>
  <c r="J67" i="12"/>
  <c r="G67" i="12"/>
  <c r="D67" i="12"/>
  <c r="H66" i="12"/>
  <c r="C66" i="12"/>
  <c r="H65" i="12"/>
  <c r="C65" i="12"/>
  <c r="H64" i="12"/>
  <c r="C64" i="12"/>
  <c r="H63" i="12"/>
  <c r="C63" i="12"/>
  <c r="H62" i="12"/>
  <c r="C62" i="12"/>
  <c r="H61" i="12"/>
  <c r="C61" i="12"/>
  <c r="H60" i="12"/>
  <c r="C60" i="12"/>
  <c r="H59" i="12"/>
  <c r="C59" i="12"/>
  <c r="L58" i="12"/>
  <c r="K58" i="12"/>
  <c r="J58" i="12"/>
  <c r="I58" i="12"/>
  <c r="G58" i="12"/>
  <c r="F58" i="12"/>
  <c r="C58" i="12" s="1"/>
  <c r="E58" i="12"/>
  <c r="D58" i="12"/>
  <c r="H57" i="12"/>
  <c r="C57" i="12"/>
  <c r="H56" i="12"/>
  <c r="C56" i="12"/>
  <c r="L55" i="12"/>
  <c r="L54" i="12" s="1"/>
  <c r="K55" i="12"/>
  <c r="H55" i="12" s="1"/>
  <c r="J55" i="12"/>
  <c r="I55" i="12"/>
  <c r="I54" i="12" s="1"/>
  <c r="G55" i="12"/>
  <c r="G54" i="12" s="1"/>
  <c r="G53" i="12" s="1"/>
  <c r="F55" i="12"/>
  <c r="E55" i="12"/>
  <c r="E54" i="12" s="1"/>
  <c r="D55" i="12"/>
  <c r="K54" i="12"/>
  <c r="J54" i="12"/>
  <c r="H47" i="12"/>
  <c r="C47" i="12"/>
  <c r="H46" i="12"/>
  <c r="C46" i="12"/>
  <c r="L45" i="12"/>
  <c r="G45" i="12"/>
  <c r="C45" i="12"/>
  <c r="H44" i="12"/>
  <c r="C44" i="12"/>
  <c r="K43" i="12"/>
  <c r="J43" i="12"/>
  <c r="I43" i="12"/>
  <c r="H43" i="12" s="1"/>
  <c r="F43" i="12"/>
  <c r="E43" i="12"/>
  <c r="D43" i="12"/>
  <c r="C43" i="12" s="1"/>
  <c r="H42" i="12"/>
  <c r="C42" i="12"/>
  <c r="I41" i="12"/>
  <c r="H41" i="12" s="1"/>
  <c r="D41" i="12"/>
  <c r="C41" i="12"/>
  <c r="H40" i="12"/>
  <c r="C40" i="12"/>
  <c r="H39" i="12"/>
  <c r="C39" i="12"/>
  <c r="H38" i="12"/>
  <c r="C38" i="12"/>
  <c r="H37" i="12"/>
  <c r="C37" i="12"/>
  <c r="K36" i="12"/>
  <c r="H36" i="12" s="1"/>
  <c r="F36" i="12"/>
  <c r="C36" i="12"/>
  <c r="H35" i="12"/>
  <c r="C35" i="12"/>
  <c r="H34" i="12"/>
  <c r="C34" i="12"/>
  <c r="K33" i="12"/>
  <c r="H33" i="12" s="1"/>
  <c r="F33" i="12"/>
  <c r="C33" i="12" s="1"/>
  <c r="H32" i="12"/>
  <c r="C32" i="12"/>
  <c r="K31" i="12"/>
  <c r="H31" i="12" s="1"/>
  <c r="F31" i="12"/>
  <c r="H30" i="12"/>
  <c r="C30" i="12"/>
  <c r="H29" i="12"/>
  <c r="C29" i="12"/>
  <c r="H28" i="12"/>
  <c r="C28" i="12"/>
  <c r="K27" i="12"/>
  <c r="H27" i="12" s="1"/>
  <c r="F27" i="12"/>
  <c r="C27" i="12"/>
  <c r="H25" i="12"/>
  <c r="C25" i="12"/>
  <c r="H23" i="12"/>
  <c r="C23" i="12"/>
  <c r="H22" i="12"/>
  <c r="C22" i="12"/>
  <c r="L21" i="12"/>
  <c r="L292" i="12" s="1"/>
  <c r="L291" i="12" s="1"/>
  <c r="K21" i="12"/>
  <c r="J21" i="12"/>
  <c r="I21" i="12"/>
  <c r="G21" i="12"/>
  <c r="F21" i="12"/>
  <c r="E21" i="12"/>
  <c r="D21" i="12"/>
  <c r="D292" i="12" s="1"/>
  <c r="D291" i="12" s="1"/>
  <c r="E20" i="12"/>
  <c r="H301" i="11"/>
  <c r="C301" i="11"/>
  <c r="H300" i="11"/>
  <c r="C300" i="11"/>
  <c r="H299" i="11"/>
  <c r="C299" i="11"/>
  <c r="H298" i="11"/>
  <c r="C298" i="11"/>
  <c r="H297" i="11"/>
  <c r="C297" i="11"/>
  <c r="H296" i="11"/>
  <c r="C296" i="11"/>
  <c r="H295" i="11"/>
  <c r="C295" i="11"/>
  <c r="H294" i="11"/>
  <c r="H293" i="11" s="1"/>
  <c r="C294" i="11"/>
  <c r="C293" i="11" s="1"/>
  <c r="L293" i="11"/>
  <c r="K293" i="11"/>
  <c r="J293" i="11"/>
  <c r="I293" i="11"/>
  <c r="G293" i="11"/>
  <c r="F293" i="11"/>
  <c r="E293" i="11"/>
  <c r="D293" i="11"/>
  <c r="H288" i="11"/>
  <c r="C288" i="11"/>
  <c r="H287" i="11"/>
  <c r="C287" i="11"/>
  <c r="L286" i="11"/>
  <c r="K286" i="11"/>
  <c r="J286" i="11"/>
  <c r="I286" i="11"/>
  <c r="G286" i="11"/>
  <c r="F286" i="11"/>
  <c r="E286" i="11"/>
  <c r="D286" i="11"/>
  <c r="H285" i="11"/>
  <c r="C285" i="11"/>
  <c r="L284" i="11"/>
  <c r="L283" i="11" s="1"/>
  <c r="K284" i="11"/>
  <c r="J284" i="11"/>
  <c r="H284" i="11" s="1"/>
  <c r="I284" i="11"/>
  <c r="I283" i="11" s="1"/>
  <c r="G284" i="11"/>
  <c r="F284" i="11"/>
  <c r="F283" i="11" s="1"/>
  <c r="E284" i="11"/>
  <c r="E283" i="11" s="1"/>
  <c r="D284" i="11"/>
  <c r="K283" i="11"/>
  <c r="J283" i="11"/>
  <c r="G283" i="11"/>
  <c r="H282" i="11"/>
  <c r="C282" i="11"/>
  <c r="L281" i="11"/>
  <c r="K281" i="11"/>
  <c r="J281" i="11"/>
  <c r="I281" i="11"/>
  <c r="G281" i="11"/>
  <c r="F281" i="11"/>
  <c r="E281" i="11"/>
  <c r="D281" i="11"/>
  <c r="C281" i="11" s="1"/>
  <c r="H280" i="11"/>
  <c r="C280" i="11"/>
  <c r="H279" i="11"/>
  <c r="C279" i="11"/>
  <c r="H278" i="11"/>
  <c r="C278" i="11"/>
  <c r="H277" i="11"/>
  <c r="C277" i="11"/>
  <c r="L276" i="11"/>
  <c r="K276" i="11"/>
  <c r="J276" i="11"/>
  <c r="I276" i="11"/>
  <c r="G276" i="11"/>
  <c r="F276" i="11"/>
  <c r="F270" i="11" s="1"/>
  <c r="F269" i="11" s="1"/>
  <c r="E276" i="11"/>
  <c r="D276" i="11"/>
  <c r="H275" i="11"/>
  <c r="C275" i="11"/>
  <c r="H274" i="11"/>
  <c r="C274" i="11"/>
  <c r="H273" i="11"/>
  <c r="C273" i="11"/>
  <c r="L272" i="11"/>
  <c r="L270" i="11" s="1"/>
  <c r="L269" i="11" s="1"/>
  <c r="K272" i="11"/>
  <c r="J272" i="11"/>
  <c r="I272" i="11"/>
  <c r="H272" i="11"/>
  <c r="G272" i="11"/>
  <c r="F272" i="11"/>
  <c r="E272" i="11"/>
  <c r="D272" i="11"/>
  <c r="H271" i="11"/>
  <c r="C271" i="11"/>
  <c r="K270" i="11"/>
  <c r="J270" i="11"/>
  <c r="G270" i="11"/>
  <c r="K269" i="11"/>
  <c r="H268" i="11"/>
  <c r="C268" i="11"/>
  <c r="H267" i="11"/>
  <c r="C267" i="11"/>
  <c r="H266" i="11"/>
  <c r="C266" i="11"/>
  <c r="H265" i="11"/>
  <c r="C265" i="11"/>
  <c r="L264" i="11"/>
  <c r="K264" i="11"/>
  <c r="J264" i="11"/>
  <c r="J259" i="11" s="1"/>
  <c r="I264" i="11"/>
  <c r="H264" i="11" s="1"/>
  <c r="G264" i="11"/>
  <c r="F264" i="11"/>
  <c r="E264" i="11"/>
  <c r="D264" i="11"/>
  <c r="H263" i="11"/>
  <c r="C263" i="11"/>
  <c r="H262" i="11"/>
  <c r="C262" i="11"/>
  <c r="H261" i="11"/>
  <c r="C261" i="11"/>
  <c r="L260" i="11"/>
  <c r="L259" i="11" s="1"/>
  <c r="K260" i="11"/>
  <c r="H260" i="11" s="1"/>
  <c r="J260" i="11"/>
  <c r="I260" i="11"/>
  <c r="G260" i="11"/>
  <c r="G259" i="11" s="1"/>
  <c r="F260" i="11"/>
  <c r="E260" i="11"/>
  <c r="D260" i="11"/>
  <c r="K259" i="11"/>
  <c r="F259" i="11"/>
  <c r="H258" i="11"/>
  <c r="C258" i="11"/>
  <c r="H257" i="11"/>
  <c r="C257" i="11"/>
  <c r="H256" i="11"/>
  <c r="C256" i="11"/>
  <c r="H255" i="11"/>
  <c r="C255" i="11"/>
  <c r="H254" i="11"/>
  <c r="C254" i="11"/>
  <c r="H253" i="11"/>
  <c r="C253" i="11"/>
  <c r="L252" i="11"/>
  <c r="L251" i="11" s="1"/>
  <c r="K252" i="11"/>
  <c r="J252" i="11"/>
  <c r="I252" i="11"/>
  <c r="I251" i="11" s="1"/>
  <c r="H252" i="11"/>
  <c r="G252" i="11"/>
  <c r="F252" i="11"/>
  <c r="E252" i="11"/>
  <c r="E251" i="11" s="1"/>
  <c r="D252" i="11"/>
  <c r="K251" i="11"/>
  <c r="J251" i="11"/>
  <c r="G251" i="11"/>
  <c r="F251" i="11"/>
  <c r="H250" i="11"/>
  <c r="C250" i="11"/>
  <c r="H249" i="11"/>
  <c r="C249" i="11"/>
  <c r="H248" i="11"/>
  <c r="C248" i="11"/>
  <c r="H247" i="11"/>
  <c r="C247" i="11"/>
  <c r="L246" i="11"/>
  <c r="K246" i="11"/>
  <c r="J246" i="11"/>
  <c r="I246" i="11"/>
  <c r="H246" i="11" s="1"/>
  <c r="G246" i="11"/>
  <c r="F246" i="11"/>
  <c r="E246" i="11"/>
  <c r="D246" i="11"/>
  <c r="H245" i="11"/>
  <c r="C245" i="11"/>
  <c r="H244" i="11"/>
  <c r="C244" i="11"/>
  <c r="H243" i="11"/>
  <c r="C243" i="11"/>
  <c r="H242" i="11"/>
  <c r="C242" i="11"/>
  <c r="H241" i="11"/>
  <c r="C241" i="11"/>
  <c r="H240" i="11"/>
  <c r="C240" i="11"/>
  <c r="H239" i="11"/>
  <c r="C239" i="11"/>
  <c r="L238" i="11"/>
  <c r="K238" i="11"/>
  <c r="J238" i="11"/>
  <c r="I238" i="11"/>
  <c r="H238" i="11"/>
  <c r="G238" i="11"/>
  <c r="F238" i="11"/>
  <c r="E238" i="11"/>
  <c r="D238" i="11"/>
  <c r="H237" i="11"/>
  <c r="C237" i="11"/>
  <c r="H236" i="11"/>
  <c r="C236" i="11"/>
  <c r="L235" i="11"/>
  <c r="K235" i="11"/>
  <c r="J235" i="11"/>
  <c r="J231" i="11" s="1"/>
  <c r="I235" i="11"/>
  <c r="H235" i="11" s="1"/>
  <c r="G235" i="11"/>
  <c r="F235" i="11"/>
  <c r="E235" i="11"/>
  <c r="D235" i="11"/>
  <c r="C235" i="11" s="1"/>
  <c r="H234" i="11"/>
  <c r="C234" i="11"/>
  <c r="L233" i="11"/>
  <c r="K233" i="11"/>
  <c r="K231" i="11" s="1"/>
  <c r="J233" i="11"/>
  <c r="I233" i="11"/>
  <c r="G233" i="11"/>
  <c r="G231" i="11" s="1"/>
  <c r="G230" i="11" s="1"/>
  <c r="F233" i="11"/>
  <c r="E233" i="11"/>
  <c r="D233" i="11"/>
  <c r="H232" i="11"/>
  <c r="C232" i="11"/>
  <c r="H229" i="11"/>
  <c r="C229" i="11"/>
  <c r="H228" i="11"/>
  <c r="C228" i="11"/>
  <c r="L227" i="11"/>
  <c r="L204" i="11" s="1"/>
  <c r="K227" i="11"/>
  <c r="J227" i="11"/>
  <c r="I227" i="11"/>
  <c r="G227" i="11"/>
  <c r="C227" i="11" s="1"/>
  <c r="F227" i="11"/>
  <c r="E227" i="11"/>
  <c r="D227" i="11"/>
  <c r="H226" i="11"/>
  <c r="C226" i="11"/>
  <c r="H225" i="11"/>
  <c r="C225" i="11"/>
  <c r="H224" i="11"/>
  <c r="C224" i="11"/>
  <c r="H223" i="11"/>
  <c r="C223" i="11"/>
  <c r="H222" i="11"/>
  <c r="C222" i="11"/>
  <c r="H221" i="11"/>
  <c r="C221" i="11"/>
  <c r="H220" i="11"/>
  <c r="C220" i="11"/>
  <c r="H219" i="11"/>
  <c r="C219" i="11"/>
  <c r="H218" i="11"/>
  <c r="C218" i="11"/>
  <c r="H217" i="11"/>
  <c r="C217" i="11"/>
  <c r="L216" i="11"/>
  <c r="K216" i="11"/>
  <c r="J216" i="11"/>
  <c r="I216" i="11"/>
  <c r="H216" i="11" s="1"/>
  <c r="G216" i="11"/>
  <c r="F216" i="11"/>
  <c r="E216" i="11"/>
  <c r="D216" i="11"/>
  <c r="H215" i="11"/>
  <c r="C215" i="11"/>
  <c r="H214" i="11"/>
  <c r="C214" i="11"/>
  <c r="H213" i="11"/>
  <c r="C213" i="11"/>
  <c r="H212" i="11"/>
  <c r="C212" i="11"/>
  <c r="H211" i="11"/>
  <c r="C211" i="11"/>
  <c r="H210" i="11"/>
  <c r="C210" i="11"/>
  <c r="H209" i="11"/>
  <c r="C209" i="11"/>
  <c r="H208" i="11"/>
  <c r="C208" i="11"/>
  <c r="H207" i="11"/>
  <c r="C207" i="11"/>
  <c r="H206" i="11"/>
  <c r="C206" i="11"/>
  <c r="L205" i="11"/>
  <c r="K205" i="11"/>
  <c r="J205" i="11"/>
  <c r="J204" i="11" s="1"/>
  <c r="I205" i="11"/>
  <c r="I204" i="11" s="1"/>
  <c r="G205" i="11"/>
  <c r="F205" i="11"/>
  <c r="E205" i="11"/>
  <c r="D205" i="11"/>
  <c r="D204" i="11" s="1"/>
  <c r="H203" i="11"/>
  <c r="C203" i="11"/>
  <c r="H202" i="11"/>
  <c r="C202" i="11"/>
  <c r="H201" i="11"/>
  <c r="C201" i="11"/>
  <c r="H200" i="11"/>
  <c r="C200" i="11"/>
  <c r="H199" i="11"/>
  <c r="C199" i="11"/>
  <c r="L198" i="11"/>
  <c r="L196" i="11" s="1"/>
  <c r="K198" i="11"/>
  <c r="K196" i="11" s="1"/>
  <c r="J198" i="11"/>
  <c r="J196" i="11" s="1"/>
  <c r="I198" i="11"/>
  <c r="H198" i="11" s="1"/>
  <c r="G198" i="11"/>
  <c r="F198" i="11"/>
  <c r="F196" i="11" s="1"/>
  <c r="E198" i="11"/>
  <c r="E196" i="11" s="1"/>
  <c r="D198" i="11"/>
  <c r="H197" i="11"/>
  <c r="C197" i="11"/>
  <c r="I196" i="11"/>
  <c r="G196" i="11"/>
  <c r="H193" i="11"/>
  <c r="C193" i="11"/>
  <c r="L192" i="11"/>
  <c r="L191" i="11" s="1"/>
  <c r="K192" i="11"/>
  <c r="J192" i="11"/>
  <c r="I192" i="11"/>
  <c r="I191" i="11" s="1"/>
  <c r="G192" i="11"/>
  <c r="F192" i="11"/>
  <c r="F191" i="11" s="1"/>
  <c r="E192" i="11"/>
  <c r="E191" i="11" s="1"/>
  <c r="D192" i="11"/>
  <c r="K191" i="11"/>
  <c r="J191" i="11"/>
  <c r="G191" i="11"/>
  <c r="G187" i="11" s="1"/>
  <c r="H190" i="11"/>
  <c r="C190" i="11"/>
  <c r="H189" i="11"/>
  <c r="C189" i="11"/>
  <c r="L188" i="11"/>
  <c r="K188" i="11"/>
  <c r="J188" i="11"/>
  <c r="I188" i="11"/>
  <c r="H188" i="11" s="1"/>
  <c r="G188" i="11"/>
  <c r="F188" i="11"/>
  <c r="F187" i="11" s="1"/>
  <c r="E188" i="11"/>
  <c r="D188" i="11"/>
  <c r="H186" i="11"/>
  <c r="C186" i="11"/>
  <c r="H185" i="11"/>
  <c r="C185" i="11"/>
  <c r="L184" i="11"/>
  <c r="K184" i="11"/>
  <c r="J184" i="11"/>
  <c r="I184" i="11"/>
  <c r="H184" i="11" s="1"/>
  <c r="G184" i="11"/>
  <c r="F184" i="11"/>
  <c r="E184" i="11"/>
  <c r="D184" i="11"/>
  <c r="H183" i="11"/>
  <c r="C183" i="11"/>
  <c r="H182" i="11"/>
  <c r="C182" i="11"/>
  <c r="H181" i="11"/>
  <c r="C181" i="11"/>
  <c r="H180" i="11"/>
  <c r="C180" i="11"/>
  <c r="L179" i="11"/>
  <c r="K179" i="11"/>
  <c r="J179" i="11"/>
  <c r="I179" i="11"/>
  <c r="G179" i="11"/>
  <c r="F179" i="11"/>
  <c r="E179" i="11"/>
  <c r="E174" i="11" s="1"/>
  <c r="E173" i="11" s="1"/>
  <c r="D179" i="11"/>
  <c r="H178" i="11"/>
  <c r="C178" i="11"/>
  <c r="H177" i="11"/>
  <c r="C177" i="11"/>
  <c r="H176" i="11"/>
  <c r="C176" i="11"/>
  <c r="L175" i="11"/>
  <c r="K175" i="11"/>
  <c r="J175" i="11"/>
  <c r="I175" i="11"/>
  <c r="I174" i="11" s="1"/>
  <c r="G175" i="11"/>
  <c r="F175" i="11"/>
  <c r="E175" i="11"/>
  <c r="D175" i="11"/>
  <c r="L174" i="11"/>
  <c r="L173" i="11" s="1"/>
  <c r="D174" i="11"/>
  <c r="D173" i="11" s="1"/>
  <c r="H172" i="11"/>
  <c r="C172" i="11"/>
  <c r="H171" i="11"/>
  <c r="C171" i="11"/>
  <c r="H170" i="11"/>
  <c r="C170" i="11"/>
  <c r="H169" i="11"/>
  <c r="C169" i="11"/>
  <c r="H168" i="11"/>
  <c r="C168" i="11"/>
  <c r="H167" i="11"/>
  <c r="C167" i="11"/>
  <c r="L166" i="11"/>
  <c r="K166" i="11"/>
  <c r="K165" i="11" s="1"/>
  <c r="J166" i="11"/>
  <c r="I166" i="11"/>
  <c r="G166" i="11"/>
  <c r="G165" i="11" s="1"/>
  <c r="F166" i="11"/>
  <c r="E166" i="11"/>
  <c r="D166" i="11"/>
  <c r="L165" i="11"/>
  <c r="I165" i="11"/>
  <c r="E165" i="11"/>
  <c r="D165" i="11"/>
  <c r="H164" i="11"/>
  <c r="C164" i="11"/>
  <c r="H163" i="11"/>
  <c r="C163" i="11"/>
  <c r="H162" i="11"/>
  <c r="C162" i="11"/>
  <c r="H161" i="11"/>
  <c r="C161" i="11"/>
  <c r="L160" i="11"/>
  <c r="K160" i="11"/>
  <c r="J160" i="11"/>
  <c r="I160" i="11"/>
  <c r="G160" i="11"/>
  <c r="F160" i="11"/>
  <c r="C160" i="11" s="1"/>
  <c r="E160" i="11"/>
  <c r="D160" i="11"/>
  <c r="H159" i="11"/>
  <c r="C159" i="11"/>
  <c r="H158" i="11"/>
  <c r="C158" i="11"/>
  <c r="H157" i="11"/>
  <c r="C157" i="11"/>
  <c r="H156" i="11"/>
  <c r="C156" i="11"/>
  <c r="H155" i="11"/>
  <c r="C155" i="11"/>
  <c r="H154" i="11"/>
  <c r="C154" i="11"/>
  <c r="H153" i="11"/>
  <c r="C153" i="11"/>
  <c r="H152" i="11"/>
  <c r="C152" i="11"/>
  <c r="L151" i="11"/>
  <c r="K151" i="11"/>
  <c r="J151" i="11"/>
  <c r="I151" i="11"/>
  <c r="G151" i="11"/>
  <c r="F151" i="11"/>
  <c r="E151" i="11"/>
  <c r="D151" i="11"/>
  <c r="H150" i="11"/>
  <c r="C150" i="11"/>
  <c r="H149" i="11"/>
  <c r="C149" i="11"/>
  <c r="H148" i="11"/>
  <c r="C148" i="11"/>
  <c r="H147" i="11"/>
  <c r="C147" i="11"/>
  <c r="H146" i="11"/>
  <c r="C146" i="11"/>
  <c r="H145" i="11"/>
  <c r="C145" i="11"/>
  <c r="L144" i="11"/>
  <c r="K144" i="11"/>
  <c r="J144" i="11"/>
  <c r="I144" i="11"/>
  <c r="G144" i="11"/>
  <c r="F144" i="11"/>
  <c r="C144" i="11" s="1"/>
  <c r="E144" i="11"/>
  <c r="D144" i="11"/>
  <c r="H143" i="11"/>
  <c r="C143" i="11"/>
  <c r="H142" i="11"/>
  <c r="C142" i="11"/>
  <c r="L141" i="11"/>
  <c r="K141" i="11"/>
  <c r="K130" i="11" s="1"/>
  <c r="J141" i="11"/>
  <c r="J130" i="11" s="1"/>
  <c r="I141" i="11"/>
  <c r="G141" i="11"/>
  <c r="F141" i="11"/>
  <c r="E141" i="11"/>
  <c r="D141" i="11"/>
  <c r="H140" i="11"/>
  <c r="C140" i="11"/>
  <c r="H139" i="11"/>
  <c r="C139" i="11"/>
  <c r="H138" i="11"/>
  <c r="C138" i="11"/>
  <c r="H137" i="11"/>
  <c r="C137" i="11"/>
  <c r="L136" i="11"/>
  <c r="K136" i="11"/>
  <c r="J136" i="11"/>
  <c r="I136" i="11"/>
  <c r="G136" i="11"/>
  <c r="G130" i="11" s="1"/>
  <c r="F136" i="11"/>
  <c r="E136" i="11"/>
  <c r="D136" i="11"/>
  <c r="H135" i="11"/>
  <c r="C135" i="11"/>
  <c r="H134" i="11"/>
  <c r="C134" i="11"/>
  <c r="H133" i="11"/>
  <c r="C133" i="11"/>
  <c r="H132" i="11"/>
  <c r="C132" i="11"/>
  <c r="L131" i="11"/>
  <c r="H131" i="11" s="1"/>
  <c r="K131" i="11"/>
  <c r="J131" i="11"/>
  <c r="I131" i="11"/>
  <c r="I130" i="11" s="1"/>
  <c r="G131" i="11"/>
  <c r="F131" i="11"/>
  <c r="E131" i="11"/>
  <c r="E130" i="11" s="1"/>
  <c r="D131" i="11"/>
  <c r="H129" i="11"/>
  <c r="H128" i="11" s="1"/>
  <c r="C129" i="11"/>
  <c r="C128" i="11" s="1"/>
  <c r="L128" i="11"/>
  <c r="K128" i="11"/>
  <c r="J128" i="11"/>
  <c r="I128" i="11"/>
  <c r="G128" i="11"/>
  <c r="F128" i="11"/>
  <c r="E128" i="11"/>
  <c r="D128" i="11"/>
  <c r="H127" i="11"/>
  <c r="C127" i="11"/>
  <c r="H126" i="11"/>
  <c r="C126" i="11"/>
  <c r="C125" i="11"/>
  <c r="H124" i="11"/>
  <c r="C124" i="11"/>
  <c r="H123" i="11"/>
  <c r="C123" i="11"/>
  <c r="L122" i="11"/>
  <c r="K122" i="11"/>
  <c r="J122" i="11"/>
  <c r="G122" i="11"/>
  <c r="F122" i="11"/>
  <c r="E122" i="11"/>
  <c r="D122" i="11"/>
  <c r="H121" i="11"/>
  <c r="C121" i="11"/>
  <c r="H120" i="11"/>
  <c r="C120" i="11"/>
  <c r="H119" i="11"/>
  <c r="C119" i="11"/>
  <c r="H118" i="11"/>
  <c r="C118" i="11"/>
  <c r="H117" i="11"/>
  <c r="C117" i="11"/>
  <c r="L116" i="11"/>
  <c r="K116" i="11"/>
  <c r="J116" i="11"/>
  <c r="I116" i="11"/>
  <c r="H116" i="11" s="1"/>
  <c r="G116" i="11"/>
  <c r="F116" i="11"/>
  <c r="E116" i="11"/>
  <c r="D116" i="11"/>
  <c r="H115" i="11"/>
  <c r="C115" i="11"/>
  <c r="H114" i="11"/>
  <c r="C114" i="11"/>
  <c r="H113" i="11"/>
  <c r="C113" i="11"/>
  <c r="L112" i="11"/>
  <c r="K112" i="11"/>
  <c r="J112" i="11"/>
  <c r="I112" i="11"/>
  <c r="H112" i="11"/>
  <c r="G112" i="11"/>
  <c r="F112" i="11"/>
  <c r="E112" i="11"/>
  <c r="D112" i="11"/>
  <c r="C112" i="11" s="1"/>
  <c r="H111" i="11"/>
  <c r="C111" i="11"/>
  <c r="H110" i="11"/>
  <c r="C110" i="11"/>
  <c r="H109" i="11"/>
  <c r="C109" i="11"/>
  <c r="H108" i="11"/>
  <c r="C108" i="11"/>
  <c r="H107" i="11"/>
  <c r="C107" i="11"/>
  <c r="H106" i="11"/>
  <c r="C106" i="11"/>
  <c r="H105" i="11"/>
  <c r="C105" i="11"/>
  <c r="H104" i="11"/>
  <c r="C104" i="11"/>
  <c r="L103" i="11"/>
  <c r="K103" i="11"/>
  <c r="J103" i="11"/>
  <c r="I103" i="11"/>
  <c r="G103" i="11"/>
  <c r="F103" i="11"/>
  <c r="E103" i="11"/>
  <c r="D103" i="11"/>
  <c r="H102" i="11"/>
  <c r="C102" i="11"/>
  <c r="H101" i="11"/>
  <c r="C101" i="11"/>
  <c r="H100" i="11"/>
  <c r="C100" i="11"/>
  <c r="H99" i="11"/>
  <c r="C99" i="11"/>
  <c r="H98" i="11"/>
  <c r="C98" i="11"/>
  <c r="H97" i="11"/>
  <c r="C97" i="11"/>
  <c r="H96" i="11"/>
  <c r="C96" i="11"/>
  <c r="L95" i="11"/>
  <c r="K95" i="11"/>
  <c r="K83" i="11" s="1"/>
  <c r="J95" i="11"/>
  <c r="I95" i="11"/>
  <c r="G95" i="11"/>
  <c r="F95" i="11"/>
  <c r="C95" i="11" s="1"/>
  <c r="E95" i="11"/>
  <c r="D95" i="11"/>
  <c r="H94" i="11"/>
  <c r="C94" i="11"/>
  <c r="H93" i="11"/>
  <c r="C93" i="11"/>
  <c r="H92" i="11"/>
  <c r="C92" i="11"/>
  <c r="H91" i="11"/>
  <c r="C91" i="11"/>
  <c r="H90" i="11"/>
  <c r="C90" i="11"/>
  <c r="L89" i="11"/>
  <c r="K89" i="11"/>
  <c r="J89" i="11"/>
  <c r="I89" i="11"/>
  <c r="G89" i="11"/>
  <c r="F89" i="11"/>
  <c r="E89" i="11"/>
  <c r="D89" i="11"/>
  <c r="H88" i="11"/>
  <c r="C88" i="11"/>
  <c r="H87" i="11"/>
  <c r="C87" i="11"/>
  <c r="H86" i="11"/>
  <c r="C86" i="11"/>
  <c r="H85" i="11"/>
  <c r="C85" i="11"/>
  <c r="L84" i="11"/>
  <c r="K84" i="11"/>
  <c r="J84" i="11"/>
  <c r="I84" i="11"/>
  <c r="H84" i="11" s="1"/>
  <c r="G84" i="11"/>
  <c r="F84" i="11"/>
  <c r="E84" i="11"/>
  <c r="E83" i="11" s="1"/>
  <c r="D84" i="11"/>
  <c r="G83" i="11"/>
  <c r="H82" i="11"/>
  <c r="C82" i="11"/>
  <c r="H81" i="11"/>
  <c r="C81" i="11"/>
  <c r="L80" i="11"/>
  <c r="L76" i="11" s="1"/>
  <c r="K80" i="11"/>
  <c r="J80" i="11"/>
  <c r="I80" i="11"/>
  <c r="H80" i="11"/>
  <c r="G80" i="11"/>
  <c r="F80" i="11"/>
  <c r="E80" i="11"/>
  <c r="D80" i="11"/>
  <c r="C80" i="11" s="1"/>
  <c r="H79" i="11"/>
  <c r="C79" i="11"/>
  <c r="H78" i="11"/>
  <c r="C78" i="11"/>
  <c r="L77" i="11"/>
  <c r="K77" i="11"/>
  <c r="K76" i="11" s="1"/>
  <c r="J77" i="11"/>
  <c r="I77" i="11"/>
  <c r="I76" i="11" s="1"/>
  <c r="G77" i="11"/>
  <c r="G76" i="11" s="1"/>
  <c r="F77" i="11"/>
  <c r="E77" i="11"/>
  <c r="E76" i="11" s="1"/>
  <c r="E75" i="11" s="1"/>
  <c r="D77" i="11"/>
  <c r="H74" i="11"/>
  <c r="C74" i="11"/>
  <c r="H73" i="11"/>
  <c r="C73" i="11"/>
  <c r="H72" i="11"/>
  <c r="C72" i="11"/>
  <c r="H71" i="11"/>
  <c r="C71" i="11"/>
  <c r="H70" i="11"/>
  <c r="C70" i="11"/>
  <c r="L69" i="11"/>
  <c r="K69" i="11"/>
  <c r="J69" i="11"/>
  <c r="I69" i="11"/>
  <c r="I67" i="11" s="1"/>
  <c r="G69" i="11"/>
  <c r="F69" i="11"/>
  <c r="E69" i="11"/>
  <c r="D69" i="11"/>
  <c r="H68" i="11"/>
  <c r="C68" i="11"/>
  <c r="L67" i="11"/>
  <c r="K67" i="11"/>
  <c r="G67" i="11"/>
  <c r="E67" i="11"/>
  <c r="D67" i="11"/>
  <c r="H66" i="11"/>
  <c r="C66" i="11"/>
  <c r="H65" i="11"/>
  <c r="C65" i="11"/>
  <c r="H64" i="11"/>
  <c r="C64" i="11"/>
  <c r="H63" i="11"/>
  <c r="C63" i="11"/>
  <c r="H62" i="11"/>
  <c r="C62" i="11"/>
  <c r="H61" i="11"/>
  <c r="C61" i="11"/>
  <c r="H60" i="11"/>
  <c r="C60" i="11"/>
  <c r="H59" i="11"/>
  <c r="C59" i="11"/>
  <c r="L58" i="11"/>
  <c r="K58" i="11"/>
  <c r="J58" i="11"/>
  <c r="I58" i="11"/>
  <c r="H58" i="11" s="1"/>
  <c r="G58" i="11"/>
  <c r="F58" i="11"/>
  <c r="E58" i="11"/>
  <c r="D58" i="11"/>
  <c r="H57" i="11"/>
  <c r="C57" i="11"/>
  <c r="H56" i="11"/>
  <c r="C56" i="11"/>
  <c r="L55" i="11"/>
  <c r="K55" i="11"/>
  <c r="K54" i="11" s="1"/>
  <c r="J55" i="11"/>
  <c r="I55" i="11"/>
  <c r="G55" i="11"/>
  <c r="G54" i="11" s="1"/>
  <c r="G53" i="11" s="1"/>
  <c r="F55" i="11"/>
  <c r="E55" i="11"/>
  <c r="E54" i="11" s="1"/>
  <c r="E53" i="11" s="1"/>
  <c r="D55" i="11"/>
  <c r="H47" i="11"/>
  <c r="C47" i="11"/>
  <c r="H46" i="11"/>
  <c r="C46" i="11"/>
  <c r="L45" i="11"/>
  <c r="H45" i="11" s="1"/>
  <c r="G45" i="11"/>
  <c r="H44" i="11"/>
  <c r="C44" i="11"/>
  <c r="K43" i="11"/>
  <c r="J43" i="11"/>
  <c r="I43" i="11"/>
  <c r="F43" i="11"/>
  <c r="C43" i="11" s="1"/>
  <c r="E43" i="11"/>
  <c r="D43" i="11"/>
  <c r="H42" i="11"/>
  <c r="C42" i="11"/>
  <c r="I41" i="11"/>
  <c r="H41" i="11"/>
  <c r="D41" i="11"/>
  <c r="C41" i="11" s="1"/>
  <c r="H40" i="11"/>
  <c r="C40" i="11"/>
  <c r="H39" i="11"/>
  <c r="C39" i="11"/>
  <c r="H38" i="11"/>
  <c r="C38" i="11"/>
  <c r="H37" i="11"/>
  <c r="C37" i="11"/>
  <c r="K36" i="11"/>
  <c r="H36" i="11" s="1"/>
  <c r="F36" i="11"/>
  <c r="C36" i="11" s="1"/>
  <c r="H35" i="11"/>
  <c r="C35" i="11"/>
  <c r="H34" i="11"/>
  <c r="C34" i="11"/>
  <c r="K33" i="11"/>
  <c r="H33" i="11"/>
  <c r="F33" i="11"/>
  <c r="C33" i="11" s="1"/>
  <c r="H32" i="11"/>
  <c r="C32" i="11"/>
  <c r="K31" i="11"/>
  <c r="F31" i="11"/>
  <c r="C31" i="11"/>
  <c r="H30" i="11"/>
  <c r="C30" i="11"/>
  <c r="H29" i="11"/>
  <c r="C29" i="11"/>
  <c r="H28" i="11"/>
  <c r="C28" i="11"/>
  <c r="K27" i="11"/>
  <c r="H27" i="11"/>
  <c r="F27" i="11"/>
  <c r="C27" i="11" s="1"/>
  <c r="F26" i="11"/>
  <c r="F20" i="11" s="1"/>
  <c r="H25" i="11"/>
  <c r="C25" i="11"/>
  <c r="H23" i="11"/>
  <c r="C23" i="11"/>
  <c r="H22" i="11"/>
  <c r="C22" i="11"/>
  <c r="L21" i="11"/>
  <c r="K21" i="11"/>
  <c r="K292" i="11" s="1"/>
  <c r="K291" i="11" s="1"/>
  <c r="J21" i="11"/>
  <c r="J292" i="11" s="1"/>
  <c r="J291" i="11" s="1"/>
  <c r="I21" i="11"/>
  <c r="G21" i="11"/>
  <c r="G292" i="11" s="1"/>
  <c r="G291" i="11" s="1"/>
  <c r="F21" i="11"/>
  <c r="F292" i="11" s="1"/>
  <c r="F291" i="11" s="1"/>
  <c r="E21" i="11"/>
  <c r="E20" i="11" s="1"/>
  <c r="D21" i="11"/>
  <c r="J20" i="11"/>
  <c r="H301" i="10"/>
  <c r="C301" i="10"/>
  <c r="H300" i="10"/>
  <c r="C300" i="10"/>
  <c r="H299" i="10"/>
  <c r="C299" i="10"/>
  <c r="H298" i="10"/>
  <c r="C298" i="10"/>
  <c r="H297" i="10"/>
  <c r="C297" i="10"/>
  <c r="H296" i="10"/>
  <c r="C296" i="10"/>
  <c r="H295" i="10"/>
  <c r="C295" i="10"/>
  <c r="H294" i="10"/>
  <c r="H293" i="10" s="1"/>
  <c r="C294" i="10"/>
  <c r="C293" i="10" s="1"/>
  <c r="L293" i="10"/>
  <c r="K293" i="10"/>
  <c r="J293" i="10"/>
  <c r="I293" i="10"/>
  <c r="G293" i="10"/>
  <c r="F293" i="10"/>
  <c r="E293" i="10"/>
  <c r="D293" i="10"/>
  <c r="H288" i="10"/>
  <c r="C288" i="10"/>
  <c r="I286" i="10"/>
  <c r="H287" i="10"/>
  <c r="C287" i="10"/>
  <c r="L286" i="10"/>
  <c r="K286" i="10"/>
  <c r="J286" i="10"/>
  <c r="G286" i="10"/>
  <c r="F286" i="10"/>
  <c r="E286" i="10"/>
  <c r="D286" i="10"/>
  <c r="H285" i="10"/>
  <c r="C285" i="10"/>
  <c r="L284" i="10"/>
  <c r="L283" i="10" s="1"/>
  <c r="K284" i="10"/>
  <c r="J284" i="10"/>
  <c r="J283" i="10" s="1"/>
  <c r="I284" i="10"/>
  <c r="G284" i="10"/>
  <c r="F284" i="10"/>
  <c r="E284" i="10"/>
  <c r="D284" i="10"/>
  <c r="D283" i="10" s="1"/>
  <c r="K283" i="10"/>
  <c r="G283" i="10"/>
  <c r="F283" i="10"/>
  <c r="H282" i="10"/>
  <c r="C282" i="10"/>
  <c r="L281" i="10"/>
  <c r="K281" i="10"/>
  <c r="J281" i="10"/>
  <c r="G281" i="10"/>
  <c r="F281" i="10"/>
  <c r="E281" i="10"/>
  <c r="D281" i="10"/>
  <c r="H280" i="10"/>
  <c r="C280" i="10"/>
  <c r="H279" i="10"/>
  <c r="C279" i="10"/>
  <c r="C278" i="10"/>
  <c r="H277" i="10"/>
  <c r="C277" i="10"/>
  <c r="L276" i="10"/>
  <c r="K276" i="10"/>
  <c r="J276" i="10"/>
  <c r="G276" i="10"/>
  <c r="F276" i="10"/>
  <c r="E276" i="10"/>
  <c r="D276" i="10"/>
  <c r="H275" i="10"/>
  <c r="C275" i="10"/>
  <c r="H274" i="10"/>
  <c r="C274" i="10"/>
  <c r="H273" i="10"/>
  <c r="C273" i="10"/>
  <c r="L272" i="10"/>
  <c r="K272" i="10"/>
  <c r="K270" i="10" s="1"/>
  <c r="J272" i="10"/>
  <c r="J270" i="10" s="1"/>
  <c r="J269" i="10" s="1"/>
  <c r="I272" i="10"/>
  <c r="G272" i="10"/>
  <c r="F272" i="10"/>
  <c r="F270" i="10" s="1"/>
  <c r="F269" i="10" s="1"/>
  <c r="E272" i="10"/>
  <c r="D272" i="10"/>
  <c r="H271" i="10"/>
  <c r="C271" i="10"/>
  <c r="L270" i="10"/>
  <c r="D270" i="10"/>
  <c r="D269" i="10"/>
  <c r="H268" i="10"/>
  <c r="C268" i="10"/>
  <c r="H267" i="10"/>
  <c r="C267" i="10"/>
  <c r="C266" i="10"/>
  <c r="H265" i="10"/>
  <c r="C265" i="10"/>
  <c r="L264" i="10"/>
  <c r="K264" i="10"/>
  <c r="J264" i="10"/>
  <c r="G264" i="10"/>
  <c r="G259" i="10" s="1"/>
  <c r="F264" i="10"/>
  <c r="F259" i="10" s="1"/>
  <c r="E264" i="10"/>
  <c r="D264" i="10"/>
  <c r="H263" i="10"/>
  <c r="C263" i="10"/>
  <c r="H262" i="10"/>
  <c r="C262" i="10"/>
  <c r="H261" i="10"/>
  <c r="C261" i="10"/>
  <c r="L260" i="10"/>
  <c r="K260" i="10"/>
  <c r="K259" i="10" s="1"/>
  <c r="J260" i="10"/>
  <c r="I260" i="10"/>
  <c r="G260" i="10"/>
  <c r="F260" i="10"/>
  <c r="E260" i="10"/>
  <c r="D260" i="10"/>
  <c r="D259" i="10" s="1"/>
  <c r="H258" i="10"/>
  <c r="C258" i="10"/>
  <c r="H257" i="10"/>
  <c r="C257" i="10"/>
  <c r="H256" i="10"/>
  <c r="C256" i="10"/>
  <c r="H255" i="10"/>
  <c r="C255" i="10"/>
  <c r="H254" i="10"/>
  <c r="C254" i="10"/>
  <c r="C253" i="10"/>
  <c r="L252" i="10"/>
  <c r="K252" i="10"/>
  <c r="K251" i="10" s="1"/>
  <c r="J252" i="10"/>
  <c r="J251" i="10" s="1"/>
  <c r="G252" i="10"/>
  <c r="G251" i="10" s="1"/>
  <c r="F252" i="10"/>
  <c r="F251" i="10" s="1"/>
  <c r="E252" i="10"/>
  <c r="D252" i="10"/>
  <c r="C252" i="10" s="1"/>
  <c r="L251" i="10"/>
  <c r="E251" i="10"/>
  <c r="D251" i="10"/>
  <c r="H250" i="10"/>
  <c r="C250" i="10"/>
  <c r="H249" i="10"/>
  <c r="C249" i="10"/>
  <c r="H248" i="10"/>
  <c r="C248" i="10"/>
  <c r="H247" i="10"/>
  <c r="C247" i="10"/>
  <c r="L246" i="10"/>
  <c r="K246" i="10"/>
  <c r="J246" i="10"/>
  <c r="I246" i="10"/>
  <c r="H246" i="10" s="1"/>
  <c r="G246" i="10"/>
  <c r="F246" i="10"/>
  <c r="E246" i="10"/>
  <c r="D246" i="10"/>
  <c r="H245" i="10"/>
  <c r="C245" i="10"/>
  <c r="H244" i="10"/>
  <c r="C244" i="10"/>
  <c r="H243" i="10"/>
  <c r="C243" i="10"/>
  <c r="H242" i="10"/>
  <c r="C242" i="10"/>
  <c r="H241" i="10"/>
  <c r="C241" i="10"/>
  <c r="C240" i="10"/>
  <c r="H239" i="10"/>
  <c r="C239" i="10"/>
  <c r="L238" i="10"/>
  <c r="K238" i="10"/>
  <c r="J238" i="10"/>
  <c r="G238" i="10"/>
  <c r="F238" i="10"/>
  <c r="E238" i="10"/>
  <c r="D238" i="10"/>
  <c r="C238" i="10" s="1"/>
  <c r="H237" i="10"/>
  <c r="C237" i="10"/>
  <c r="H236" i="10"/>
  <c r="C236" i="10"/>
  <c r="L235" i="10"/>
  <c r="K235" i="10"/>
  <c r="J235" i="10"/>
  <c r="G235" i="10"/>
  <c r="F235" i="10"/>
  <c r="E235" i="10"/>
  <c r="D235" i="10"/>
  <c r="H234" i="10"/>
  <c r="C234" i="10"/>
  <c r="L233" i="10"/>
  <c r="K233" i="10"/>
  <c r="K231" i="10" s="1"/>
  <c r="J233" i="10"/>
  <c r="J231" i="10" s="1"/>
  <c r="I233" i="10"/>
  <c r="G233" i="10"/>
  <c r="F233" i="10"/>
  <c r="F231" i="10" s="1"/>
  <c r="F230" i="10" s="1"/>
  <c r="E233" i="10"/>
  <c r="C233" i="10" s="1"/>
  <c r="D233" i="10"/>
  <c r="H232" i="10"/>
  <c r="C232" i="10"/>
  <c r="H229" i="10"/>
  <c r="C229" i="10"/>
  <c r="I227" i="10"/>
  <c r="H228" i="10"/>
  <c r="C228" i="10"/>
  <c r="L227" i="10"/>
  <c r="K227" i="10"/>
  <c r="J227" i="10"/>
  <c r="G227" i="10"/>
  <c r="F227" i="10"/>
  <c r="E227" i="10"/>
  <c r="D227" i="10"/>
  <c r="H226" i="10"/>
  <c r="C226" i="10"/>
  <c r="H225" i="10"/>
  <c r="C225" i="10"/>
  <c r="H224" i="10"/>
  <c r="C224" i="10"/>
  <c r="H223" i="10"/>
  <c r="C223" i="10"/>
  <c r="H222" i="10"/>
  <c r="C222" i="10"/>
  <c r="H221" i="10"/>
  <c r="C221" i="10"/>
  <c r="H220" i="10"/>
  <c r="C220" i="10"/>
  <c r="H219" i="10"/>
  <c r="C219" i="10"/>
  <c r="H218" i="10"/>
  <c r="C218" i="10"/>
  <c r="H217" i="10"/>
  <c r="C217" i="10"/>
  <c r="L216" i="10"/>
  <c r="K216" i="10"/>
  <c r="J216" i="10"/>
  <c r="G216" i="10"/>
  <c r="F216" i="10"/>
  <c r="F204" i="10" s="1"/>
  <c r="E216" i="10"/>
  <c r="D216" i="10"/>
  <c r="H215" i="10"/>
  <c r="C215" i="10"/>
  <c r="H214" i="10"/>
  <c r="C214" i="10"/>
  <c r="H213" i="10"/>
  <c r="C213" i="10"/>
  <c r="H212" i="10"/>
  <c r="C212" i="10"/>
  <c r="H211" i="10"/>
  <c r="C211" i="10"/>
  <c r="H210" i="10"/>
  <c r="C210" i="10"/>
  <c r="H209" i="10"/>
  <c r="C209" i="10"/>
  <c r="H208" i="10"/>
  <c r="C208" i="10"/>
  <c r="H207" i="10"/>
  <c r="C207" i="10"/>
  <c r="H206" i="10"/>
  <c r="C206" i="10"/>
  <c r="L205" i="10"/>
  <c r="L204" i="10" s="1"/>
  <c r="L195" i="10" s="1"/>
  <c r="K205" i="10"/>
  <c r="K204" i="10" s="1"/>
  <c r="J205" i="10"/>
  <c r="G205" i="10"/>
  <c r="F205" i="10"/>
  <c r="E205" i="10"/>
  <c r="E204" i="10" s="1"/>
  <c r="D205" i="10"/>
  <c r="H203" i="10"/>
  <c r="C203" i="10"/>
  <c r="H202" i="10"/>
  <c r="C202" i="10"/>
  <c r="H201" i="10"/>
  <c r="C201" i="10"/>
  <c r="H200" i="10"/>
  <c r="C200" i="10"/>
  <c r="H199" i="10"/>
  <c r="C199" i="10"/>
  <c r="L198" i="10"/>
  <c r="K198" i="10"/>
  <c r="K196" i="10" s="1"/>
  <c r="J198" i="10"/>
  <c r="G198" i="10"/>
  <c r="G196" i="10" s="1"/>
  <c r="F198" i="10"/>
  <c r="F196" i="10" s="1"/>
  <c r="E198" i="10"/>
  <c r="E196" i="10" s="1"/>
  <c r="D198" i="10"/>
  <c r="D196" i="10" s="1"/>
  <c r="H197" i="10"/>
  <c r="C197" i="10"/>
  <c r="L196" i="10"/>
  <c r="J196" i="10"/>
  <c r="H193" i="10"/>
  <c r="C193" i="10"/>
  <c r="L192" i="10"/>
  <c r="L191" i="10" s="1"/>
  <c r="K192" i="10"/>
  <c r="K191" i="10" s="1"/>
  <c r="J192" i="10"/>
  <c r="J191" i="10" s="1"/>
  <c r="I192" i="10"/>
  <c r="I191" i="10" s="1"/>
  <c r="G192" i="10"/>
  <c r="F192" i="10"/>
  <c r="F191" i="10" s="1"/>
  <c r="E192" i="10"/>
  <c r="E191" i="10" s="1"/>
  <c r="E187" i="10" s="1"/>
  <c r="D192" i="10"/>
  <c r="D191" i="10" s="1"/>
  <c r="G191" i="10"/>
  <c r="H190" i="10"/>
  <c r="C190" i="10"/>
  <c r="I188" i="10"/>
  <c r="H189" i="10"/>
  <c r="C189" i="10"/>
  <c r="L188" i="10"/>
  <c r="L187" i="10" s="1"/>
  <c r="K188" i="10"/>
  <c r="J188" i="10"/>
  <c r="G188" i="10"/>
  <c r="F188" i="10"/>
  <c r="E188" i="10"/>
  <c r="D188" i="10"/>
  <c r="D187" i="10" s="1"/>
  <c r="H186" i="10"/>
  <c r="C186" i="10"/>
  <c r="H185" i="10"/>
  <c r="C185" i="10"/>
  <c r="L184" i="10"/>
  <c r="K184" i="10"/>
  <c r="J184" i="10"/>
  <c r="H184" i="10" s="1"/>
  <c r="I184" i="10"/>
  <c r="G184" i="10"/>
  <c r="F184" i="10"/>
  <c r="E184" i="10"/>
  <c r="D184" i="10"/>
  <c r="H183" i="10"/>
  <c r="C183" i="10"/>
  <c r="H182" i="10"/>
  <c r="C182" i="10"/>
  <c r="H181" i="10"/>
  <c r="C181" i="10"/>
  <c r="I179" i="10"/>
  <c r="H180" i="10"/>
  <c r="C180" i="10"/>
  <c r="L179" i="10"/>
  <c r="L174" i="10" s="1"/>
  <c r="L173" i="10" s="1"/>
  <c r="K179" i="10"/>
  <c r="J179" i="10"/>
  <c r="G179" i="10"/>
  <c r="F179" i="10"/>
  <c r="C179" i="10" s="1"/>
  <c r="E179" i="10"/>
  <c r="D179" i="10"/>
  <c r="H178" i="10"/>
  <c r="C178" i="10"/>
  <c r="H177" i="10"/>
  <c r="C177" i="10"/>
  <c r="H176" i="10"/>
  <c r="C176" i="10"/>
  <c r="L175" i="10"/>
  <c r="K175" i="10"/>
  <c r="J175" i="10"/>
  <c r="J174" i="10" s="1"/>
  <c r="I175" i="10"/>
  <c r="H175" i="10" s="1"/>
  <c r="G175" i="10"/>
  <c r="F175" i="10"/>
  <c r="E175" i="10"/>
  <c r="D175" i="10"/>
  <c r="K174" i="10"/>
  <c r="G174" i="10"/>
  <c r="G173" i="10" s="1"/>
  <c r="D174" i="10"/>
  <c r="D173" i="10" s="1"/>
  <c r="H172" i="10"/>
  <c r="C172" i="10"/>
  <c r="H171" i="10"/>
  <c r="C171" i="10"/>
  <c r="H170" i="10"/>
  <c r="C170" i="10"/>
  <c r="H169" i="10"/>
  <c r="C169" i="10"/>
  <c r="H168" i="10"/>
  <c r="C168" i="10"/>
  <c r="H167" i="10"/>
  <c r="C167" i="10"/>
  <c r="L166" i="10"/>
  <c r="K166" i="10"/>
  <c r="K165" i="10" s="1"/>
  <c r="J166" i="10"/>
  <c r="J165" i="10" s="1"/>
  <c r="G166" i="10"/>
  <c r="G165" i="10" s="1"/>
  <c r="F166" i="10"/>
  <c r="F165" i="10" s="1"/>
  <c r="E166" i="10"/>
  <c r="D166" i="10"/>
  <c r="L165" i="10"/>
  <c r="D165" i="10"/>
  <c r="H164" i="10"/>
  <c r="C164" i="10"/>
  <c r="H163" i="10"/>
  <c r="C163" i="10"/>
  <c r="H162" i="10"/>
  <c r="C162" i="10"/>
  <c r="H161" i="10"/>
  <c r="C161" i="10"/>
  <c r="L160" i="10"/>
  <c r="K160" i="10"/>
  <c r="J160" i="10"/>
  <c r="I160" i="10"/>
  <c r="G160" i="10"/>
  <c r="F160" i="10"/>
  <c r="E160" i="10"/>
  <c r="D160" i="10"/>
  <c r="H159" i="10"/>
  <c r="C159" i="10"/>
  <c r="H158" i="10"/>
  <c r="C158" i="10"/>
  <c r="H157" i="10"/>
  <c r="C157" i="10"/>
  <c r="H156" i="10"/>
  <c r="C156" i="10"/>
  <c r="H155" i="10"/>
  <c r="C155" i="10"/>
  <c r="H154" i="10"/>
  <c r="C154" i="10"/>
  <c r="H153" i="10"/>
  <c r="C153" i="10"/>
  <c r="H152" i="10"/>
  <c r="C152" i="10"/>
  <c r="L151" i="10"/>
  <c r="K151" i="10"/>
  <c r="J151" i="10"/>
  <c r="G151" i="10"/>
  <c r="F151" i="10"/>
  <c r="C151" i="10" s="1"/>
  <c r="E151" i="10"/>
  <c r="D151" i="10"/>
  <c r="H150" i="10"/>
  <c r="C150" i="10"/>
  <c r="H149" i="10"/>
  <c r="C149" i="10"/>
  <c r="H148" i="10"/>
  <c r="C148" i="10"/>
  <c r="H147" i="10"/>
  <c r="C147" i="10"/>
  <c r="H146" i="10"/>
  <c r="C146" i="10"/>
  <c r="H145" i="10"/>
  <c r="C145" i="10"/>
  <c r="L144" i="10"/>
  <c r="K144" i="10"/>
  <c r="J144" i="10"/>
  <c r="G144" i="10"/>
  <c r="F144" i="10"/>
  <c r="C144" i="10" s="1"/>
  <c r="E144" i="10"/>
  <c r="D144" i="10"/>
  <c r="H143" i="10"/>
  <c r="C143" i="10"/>
  <c r="H142" i="10"/>
  <c r="C142" i="10"/>
  <c r="L141" i="10"/>
  <c r="K141" i="10"/>
  <c r="J141" i="10"/>
  <c r="G141" i="10"/>
  <c r="F141" i="10"/>
  <c r="C141" i="10" s="1"/>
  <c r="E141" i="10"/>
  <c r="D141" i="10"/>
  <c r="H140" i="10"/>
  <c r="C140" i="10"/>
  <c r="H139" i="10"/>
  <c r="C139" i="10"/>
  <c r="H138" i="10"/>
  <c r="C138" i="10"/>
  <c r="H137" i="10"/>
  <c r="C137" i="10"/>
  <c r="L136" i="10"/>
  <c r="K136" i="10"/>
  <c r="J136" i="10"/>
  <c r="I136" i="10"/>
  <c r="G136" i="10"/>
  <c r="F136" i="10"/>
  <c r="E136" i="10"/>
  <c r="D136" i="10"/>
  <c r="H135" i="10"/>
  <c r="C135" i="10"/>
  <c r="H134" i="10"/>
  <c r="C134" i="10"/>
  <c r="H133" i="10"/>
  <c r="C133" i="10"/>
  <c r="H132" i="10"/>
  <c r="C132" i="10"/>
  <c r="L131" i="10"/>
  <c r="L130" i="10" s="1"/>
  <c r="K131" i="10"/>
  <c r="K130" i="10" s="1"/>
  <c r="J131" i="10"/>
  <c r="G131" i="10"/>
  <c r="F131" i="10"/>
  <c r="F130" i="10" s="1"/>
  <c r="E131" i="10"/>
  <c r="D131" i="10"/>
  <c r="J130" i="10"/>
  <c r="E130" i="10"/>
  <c r="I128" i="10"/>
  <c r="H129" i="10"/>
  <c r="H128" i="10" s="1"/>
  <c r="C129" i="10"/>
  <c r="L128" i="10"/>
  <c r="K128" i="10"/>
  <c r="J128" i="10"/>
  <c r="G128" i="10"/>
  <c r="F128" i="10"/>
  <c r="E128" i="10"/>
  <c r="D128" i="10"/>
  <c r="C128" i="10"/>
  <c r="H127" i="10"/>
  <c r="C127" i="10"/>
  <c r="H126" i="10"/>
  <c r="C126" i="10"/>
  <c r="H125" i="10"/>
  <c r="C125" i="10"/>
  <c r="H124" i="10"/>
  <c r="C124" i="10"/>
  <c r="H123" i="10"/>
  <c r="C123" i="10"/>
  <c r="L122" i="10"/>
  <c r="K122" i="10"/>
  <c r="J122" i="10"/>
  <c r="G122" i="10"/>
  <c r="F122" i="10"/>
  <c r="C122" i="10" s="1"/>
  <c r="E122" i="10"/>
  <c r="D122" i="10"/>
  <c r="H121" i="10"/>
  <c r="C121" i="10"/>
  <c r="H120" i="10"/>
  <c r="C120" i="10"/>
  <c r="H119" i="10"/>
  <c r="C119" i="10"/>
  <c r="H118" i="10"/>
  <c r="C118" i="10"/>
  <c r="H117" i="10"/>
  <c r="C117" i="10"/>
  <c r="L116" i="10"/>
  <c r="K116" i="10"/>
  <c r="J116" i="10"/>
  <c r="G116" i="10"/>
  <c r="F116" i="10"/>
  <c r="E116" i="10"/>
  <c r="D116" i="10"/>
  <c r="C116" i="10" s="1"/>
  <c r="H115" i="10"/>
  <c r="C115" i="10"/>
  <c r="H114" i="10"/>
  <c r="C114" i="10"/>
  <c r="H113" i="10"/>
  <c r="C113" i="10"/>
  <c r="L112" i="10"/>
  <c r="K112" i="10"/>
  <c r="J112" i="10"/>
  <c r="G112" i="10"/>
  <c r="F112" i="10"/>
  <c r="E112" i="10"/>
  <c r="C112" i="10" s="1"/>
  <c r="D112" i="10"/>
  <c r="H111" i="10"/>
  <c r="C111" i="10"/>
  <c r="H110" i="10"/>
  <c r="C110" i="10"/>
  <c r="H109" i="10"/>
  <c r="C109" i="10"/>
  <c r="H108" i="10"/>
  <c r="C108" i="10"/>
  <c r="H107" i="10"/>
  <c r="C107" i="10"/>
  <c r="H106" i="10"/>
  <c r="C106" i="10"/>
  <c r="H105" i="10"/>
  <c r="C105" i="10"/>
  <c r="H104" i="10"/>
  <c r="C104" i="10"/>
  <c r="L103" i="10"/>
  <c r="K103" i="10"/>
  <c r="J103" i="10"/>
  <c r="G103" i="10"/>
  <c r="F103" i="10"/>
  <c r="E103" i="10"/>
  <c r="C103" i="10" s="1"/>
  <c r="D103" i="10"/>
  <c r="H102" i="10"/>
  <c r="D102" i="10"/>
  <c r="C102" i="10"/>
  <c r="H101" i="10"/>
  <c r="C101" i="10"/>
  <c r="H100" i="10"/>
  <c r="C100" i="10"/>
  <c r="H99" i="10"/>
  <c r="C99" i="10"/>
  <c r="H98" i="10"/>
  <c r="C98" i="10"/>
  <c r="H97" i="10"/>
  <c r="C97" i="10"/>
  <c r="H96" i="10"/>
  <c r="C96" i="10"/>
  <c r="L95" i="10"/>
  <c r="K95" i="10"/>
  <c r="J95" i="10"/>
  <c r="G95" i="10"/>
  <c r="F95" i="10"/>
  <c r="E95" i="10"/>
  <c r="D95" i="10"/>
  <c r="H94" i="10"/>
  <c r="C94" i="10"/>
  <c r="H93" i="10"/>
  <c r="C93" i="10"/>
  <c r="H92" i="10"/>
  <c r="C92" i="10"/>
  <c r="H91" i="10"/>
  <c r="C91" i="10"/>
  <c r="I89" i="10"/>
  <c r="H89" i="10" s="1"/>
  <c r="H90" i="10"/>
  <c r="C90" i="10"/>
  <c r="L89" i="10"/>
  <c r="K89" i="10"/>
  <c r="J89" i="10"/>
  <c r="G89" i="10"/>
  <c r="F89" i="10"/>
  <c r="E89" i="10"/>
  <c r="D89" i="10"/>
  <c r="H88" i="10"/>
  <c r="C88" i="10"/>
  <c r="H87" i="10"/>
  <c r="C87" i="10"/>
  <c r="H86" i="10"/>
  <c r="C86" i="10"/>
  <c r="H85" i="10"/>
  <c r="C85" i="10"/>
  <c r="L84" i="10"/>
  <c r="K84" i="10"/>
  <c r="J84" i="10"/>
  <c r="J83" i="10" s="1"/>
  <c r="G84" i="10"/>
  <c r="F84" i="10"/>
  <c r="E84" i="10"/>
  <c r="D84" i="10"/>
  <c r="C84" i="10" s="1"/>
  <c r="H82" i="10"/>
  <c r="C82" i="10"/>
  <c r="I80" i="10"/>
  <c r="H81" i="10"/>
  <c r="C81" i="10"/>
  <c r="L80" i="10"/>
  <c r="K80" i="10"/>
  <c r="J80" i="10"/>
  <c r="G80" i="10"/>
  <c r="F80" i="10"/>
  <c r="C80" i="10" s="1"/>
  <c r="E80" i="10"/>
  <c r="D80" i="10"/>
  <c r="H79" i="10"/>
  <c r="C79" i="10"/>
  <c r="I77" i="10"/>
  <c r="H78" i="10"/>
  <c r="C78" i="10"/>
  <c r="L77" i="10"/>
  <c r="L76" i="10" s="1"/>
  <c r="K77" i="10"/>
  <c r="K76" i="10" s="1"/>
  <c r="J77" i="10"/>
  <c r="J76" i="10" s="1"/>
  <c r="G77" i="10"/>
  <c r="G76" i="10" s="1"/>
  <c r="F77" i="10"/>
  <c r="F76" i="10" s="1"/>
  <c r="E77" i="10"/>
  <c r="D77" i="10"/>
  <c r="D76" i="10" s="1"/>
  <c r="E76" i="10"/>
  <c r="H74" i="10"/>
  <c r="C74" i="10"/>
  <c r="H73" i="10"/>
  <c r="C73" i="10"/>
  <c r="H72" i="10"/>
  <c r="C72" i="10"/>
  <c r="H71" i="10"/>
  <c r="C71" i="10"/>
  <c r="H70" i="10"/>
  <c r="C70" i="10"/>
  <c r="L69" i="10"/>
  <c r="L67" i="10" s="1"/>
  <c r="K69" i="10"/>
  <c r="K67" i="10" s="1"/>
  <c r="J69" i="10"/>
  <c r="G69" i="10"/>
  <c r="G67" i="10" s="1"/>
  <c r="F69" i="10"/>
  <c r="F67" i="10" s="1"/>
  <c r="E69" i="10"/>
  <c r="D69" i="10"/>
  <c r="D67" i="10" s="1"/>
  <c r="H68" i="10"/>
  <c r="C68" i="10"/>
  <c r="J67" i="10"/>
  <c r="E67" i="10"/>
  <c r="H66" i="10"/>
  <c r="C66" i="10"/>
  <c r="H65" i="10"/>
  <c r="C65" i="10"/>
  <c r="H64" i="10"/>
  <c r="C64" i="10"/>
  <c r="H63" i="10"/>
  <c r="C63" i="10"/>
  <c r="H62" i="10"/>
  <c r="C62" i="10"/>
  <c r="H61" i="10"/>
  <c r="C61" i="10"/>
  <c r="H60" i="10"/>
  <c r="C60" i="10"/>
  <c r="I58" i="10"/>
  <c r="H58" i="10" s="1"/>
  <c r="H59" i="10"/>
  <c r="C59" i="10"/>
  <c r="L58" i="10"/>
  <c r="K58" i="10"/>
  <c r="J58" i="10"/>
  <c r="G58" i="10"/>
  <c r="F58" i="10"/>
  <c r="E58" i="10"/>
  <c r="D58" i="10"/>
  <c r="H57" i="10"/>
  <c r="C57" i="10"/>
  <c r="I55" i="10"/>
  <c r="H56" i="10"/>
  <c r="C56" i="10"/>
  <c r="L55" i="10"/>
  <c r="L54" i="10" s="1"/>
  <c r="L53" i="10" s="1"/>
  <c r="K55" i="10"/>
  <c r="K54" i="10" s="1"/>
  <c r="K53" i="10" s="1"/>
  <c r="J55" i="10"/>
  <c r="J54" i="10" s="1"/>
  <c r="J53" i="10" s="1"/>
  <c r="G55" i="10"/>
  <c r="G54" i="10" s="1"/>
  <c r="F55" i="10"/>
  <c r="F54" i="10" s="1"/>
  <c r="E55" i="10"/>
  <c r="E54" i="10" s="1"/>
  <c r="E53" i="10" s="1"/>
  <c r="D55" i="10"/>
  <c r="D54" i="10"/>
  <c r="H47" i="10"/>
  <c r="C47" i="10"/>
  <c r="H46" i="10"/>
  <c r="C46" i="10"/>
  <c r="L45" i="10"/>
  <c r="H45" i="10" s="1"/>
  <c r="G45" i="10"/>
  <c r="H44" i="10"/>
  <c r="C44" i="10"/>
  <c r="K43" i="10"/>
  <c r="J43" i="10"/>
  <c r="I43" i="10"/>
  <c r="H43" i="10" s="1"/>
  <c r="F43" i="10"/>
  <c r="E43" i="10"/>
  <c r="D43" i="10"/>
  <c r="H42" i="10"/>
  <c r="C42" i="10"/>
  <c r="I41" i="10"/>
  <c r="H41" i="10" s="1"/>
  <c r="D41" i="10"/>
  <c r="C41" i="10" s="1"/>
  <c r="H40" i="10"/>
  <c r="C40" i="10"/>
  <c r="H39" i="10"/>
  <c r="C39" i="10"/>
  <c r="H38" i="10"/>
  <c r="C38" i="10"/>
  <c r="H37" i="10"/>
  <c r="C37" i="10"/>
  <c r="K36" i="10"/>
  <c r="H36" i="10" s="1"/>
  <c r="F36" i="10"/>
  <c r="C36" i="10" s="1"/>
  <c r="H35" i="10"/>
  <c r="C35" i="10"/>
  <c r="H34" i="10"/>
  <c r="C34" i="10"/>
  <c r="K33" i="10"/>
  <c r="H33" i="10" s="1"/>
  <c r="F33" i="10"/>
  <c r="C33" i="10" s="1"/>
  <c r="H32" i="10"/>
  <c r="C32" i="10"/>
  <c r="K31" i="10"/>
  <c r="H31" i="10" s="1"/>
  <c r="F31" i="10"/>
  <c r="C31" i="10" s="1"/>
  <c r="H30" i="10"/>
  <c r="C30" i="10"/>
  <c r="H29" i="10"/>
  <c r="C29" i="10"/>
  <c r="H28" i="10"/>
  <c r="C28" i="10"/>
  <c r="K27" i="10"/>
  <c r="H27" i="10" s="1"/>
  <c r="F27" i="10"/>
  <c r="C27" i="10" s="1"/>
  <c r="H25" i="10"/>
  <c r="C25" i="10"/>
  <c r="D24" i="10"/>
  <c r="C24" i="10" s="1"/>
  <c r="H23" i="10"/>
  <c r="C23" i="10"/>
  <c r="H22" i="10"/>
  <c r="C22" i="10"/>
  <c r="L21" i="10"/>
  <c r="K21" i="10"/>
  <c r="K292" i="10" s="1"/>
  <c r="K291" i="10" s="1"/>
  <c r="J21" i="10"/>
  <c r="J292" i="10" s="1"/>
  <c r="J291" i="10" s="1"/>
  <c r="I21" i="10"/>
  <c r="G21" i="10"/>
  <c r="G292" i="10" s="1"/>
  <c r="G291" i="10" s="1"/>
  <c r="F21" i="10"/>
  <c r="E21" i="10"/>
  <c r="E292" i="10" s="1"/>
  <c r="D21" i="10"/>
  <c r="D292" i="10" s="1"/>
  <c r="D291" i="10" s="1"/>
  <c r="J20" i="10"/>
  <c r="H301" i="9"/>
  <c r="C301" i="9"/>
  <c r="H300" i="9"/>
  <c r="C300" i="9"/>
  <c r="H299" i="9"/>
  <c r="C299" i="9"/>
  <c r="H298" i="9"/>
  <c r="C298" i="9"/>
  <c r="H297" i="9"/>
  <c r="C297" i="9"/>
  <c r="H296" i="9"/>
  <c r="C296" i="9"/>
  <c r="H295" i="9"/>
  <c r="C295" i="9"/>
  <c r="H294" i="9"/>
  <c r="C294" i="9"/>
  <c r="C293" i="9" s="1"/>
  <c r="L293" i="9"/>
  <c r="K293" i="9"/>
  <c r="J293" i="9"/>
  <c r="I293" i="9"/>
  <c r="H293" i="9"/>
  <c r="G293" i="9"/>
  <c r="F293" i="9"/>
  <c r="E293" i="9"/>
  <c r="D293" i="9"/>
  <c r="H288" i="9"/>
  <c r="C288" i="9"/>
  <c r="H287" i="9"/>
  <c r="C287" i="9"/>
  <c r="L286" i="9"/>
  <c r="K286" i="9"/>
  <c r="J286" i="9"/>
  <c r="G286" i="9"/>
  <c r="F286" i="9"/>
  <c r="E286" i="9"/>
  <c r="D286" i="9"/>
  <c r="H285" i="9"/>
  <c r="C285" i="9"/>
  <c r="L284" i="9"/>
  <c r="K284" i="9"/>
  <c r="J284" i="9"/>
  <c r="J283" i="9" s="1"/>
  <c r="I284" i="9"/>
  <c r="G284" i="9"/>
  <c r="F284" i="9"/>
  <c r="F283" i="9" s="1"/>
  <c r="E284" i="9"/>
  <c r="C284" i="9" s="1"/>
  <c r="D284" i="9"/>
  <c r="L283" i="9"/>
  <c r="K283" i="9"/>
  <c r="G283" i="9"/>
  <c r="D283" i="9"/>
  <c r="H282" i="9"/>
  <c r="C282" i="9"/>
  <c r="L281" i="9"/>
  <c r="K281" i="9"/>
  <c r="J281" i="9"/>
  <c r="I281" i="9"/>
  <c r="H281" i="9"/>
  <c r="G281" i="9"/>
  <c r="F281" i="9"/>
  <c r="E281" i="9"/>
  <c r="D281" i="9"/>
  <c r="C281" i="9" s="1"/>
  <c r="H280" i="9"/>
  <c r="C280" i="9"/>
  <c r="H279" i="9"/>
  <c r="C279" i="9"/>
  <c r="H278" i="9"/>
  <c r="C278" i="9"/>
  <c r="H277" i="9"/>
  <c r="C277" i="9"/>
  <c r="L276" i="9"/>
  <c r="K276" i="9"/>
  <c r="J276" i="9"/>
  <c r="G276" i="9"/>
  <c r="F276" i="9"/>
  <c r="E276" i="9"/>
  <c r="D276" i="9"/>
  <c r="H275" i="9"/>
  <c r="C275" i="9"/>
  <c r="H274" i="9"/>
  <c r="C274" i="9"/>
  <c r="H273" i="9"/>
  <c r="C273" i="9"/>
  <c r="L272" i="9"/>
  <c r="K272" i="9"/>
  <c r="J272" i="9"/>
  <c r="J270" i="9" s="1"/>
  <c r="J269" i="9" s="1"/>
  <c r="I272" i="9"/>
  <c r="G272" i="9"/>
  <c r="F272" i="9"/>
  <c r="E272" i="9"/>
  <c r="D272" i="9"/>
  <c r="H271" i="9"/>
  <c r="C271" i="9"/>
  <c r="L270" i="9"/>
  <c r="L269" i="9" s="1"/>
  <c r="F270" i="9"/>
  <c r="F269" i="9" s="1"/>
  <c r="D270" i="9"/>
  <c r="D269" i="9" s="1"/>
  <c r="H268" i="9"/>
  <c r="C268" i="9"/>
  <c r="H267" i="9"/>
  <c r="C267" i="9"/>
  <c r="H266" i="9"/>
  <c r="C266" i="9"/>
  <c r="I264" i="9"/>
  <c r="H264" i="9" s="1"/>
  <c r="H265" i="9"/>
  <c r="C265" i="9"/>
  <c r="L264" i="9"/>
  <c r="K264" i="9"/>
  <c r="J264" i="9"/>
  <c r="G264" i="9"/>
  <c r="F264" i="9"/>
  <c r="E264" i="9"/>
  <c r="D264" i="9"/>
  <c r="H263" i="9"/>
  <c r="C263" i="9"/>
  <c r="H262" i="9"/>
  <c r="C262" i="9"/>
  <c r="H261" i="9"/>
  <c r="C261" i="9"/>
  <c r="L260" i="9"/>
  <c r="K260" i="9"/>
  <c r="J260" i="9"/>
  <c r="J259" i="9" s="1"/>
  <c r="I260" i="9"/>
  <c r="G260" i="9"/>
  <c r="G259" i="9" s="1"/>
  <c r="F260" i="9"/>
  <c r="E260" i="9"/>
  <c r="D260" i="9"/>
  <c r="K259" i="9"/>
  <c r="H258" i="9"/>
  <c r="C258" i="9"/>
  <c r="H257" i="9"/>
  <c r="C257" i="9"/>
  <c r="H256" i="9"/>
  <c r="C256" i="9"/>
  <c r="H255" i="9"/>
  <c r="C255" i="9"/>
  <c r="H254" i="9"/>
  <c r="C254" i="9"/>
  <c r="C253" i="9"/>
  <c r="L252" i="9"/>
  <c r="L251" i="9" s="1"/>
  <c r="K252" i="9"/>
  <c r="K251" i="9" s="1"/>
  <c r="J252" i="9"/>
  <c r="J251" i="9" s="1"/>
  <c r="G252" i="9"/>
  <c r="G251" i="9" s="1"/>
  <c r="F252" i="9"/>
  <c r="E252" i="9"/>
  <c r="E251" i="9" s="1"/>
  <c r="D252" i="9"/>
  <c r="D251" i="9" s="1"/>
  <c r="C252" i="9"/>
  <c r="F251" i="9"/>
  <c r="H250" i="9"/>
  <c r="C250" i="9"/>
  <c r="H249" i="9"/>
  <c r="C249" i="9"/>
  <c r="H248" i="9"/>
  <c r="C248" i="9"/>
  <c r="C247" i="9"/>
  <c r="L246" i="9"/>
  <c r="K246" i="9"/>
  <c r="J246" i="9"/>
  <c r="G246" i="9"/>
  <c r="F246" i="9"/>
  <c r="E246" i="9"/>
  <c r="C246" i="9" s="1"/>
  <c r="D246" i="9"/>
  <c r="H245" i="9"/>
  <c r="C245" i="9"/>
  <c r="H244" i="9"/>
  <c r="C244" i="9"/>
  <c r="H243" i="9"/>
  <c r="C243" i="9"/>
  <c r="H242" i="9"/>
  <c r="C242" i="9"/>
  <c r="H241" i="9"/>
  <c r="C241" i="9"/>
  <c r="H240" i="9"/>
  <c r="C240" i="9"/>
  <c r="I238" i="9"/>
  <c r="H239" i="9"/>
  <c r="C239" i="9"/>
  <c r="L238" i="9"/>
  <c r="K238" i="9"/>
  <c r="J238" i="9"/>
  <c r="G238" i="9"/>
  <c r="F238" i="9"/>
  <c r="E238" i="9"/>
  <c r="D238" i="9"/>
  <c r="H237" i="9"/>
  <c r="C237" i="9"/>
  <c r="I235" i="9"/>
  <c r="H236" i="9"/>
  <c r="C236" i="9"/>
  <c r="L235" i="9"/>
  <c r="K235" i="9"/>
  <c r="J235" i="9"/>
  <c r="J231" i="9" s="1"/>
  <c r="G235" i="9"/>
  <c r="F235" i="9"/>
  <c r="E235" i="9"/>
  <c r="D235" i="9"/>
  <c r="C234" i="9"/>
  <c r="L233" i="9"/>
  <c r="K233" i="9"/>
  <c r="J233" i="9"/>
  <c r="G233" i="9"/>
  <c r="F233" i="9"/>
  <c r="E233" i="9"/>
  <c r="D233" i="9"/>
  <c r="C233" i="9" s="1"/>
  <c r="H232" i="9"/>
  <c r="C232" i="9"/>
  <c r="L231" i="9"/>
  <c r="H229" i="9"/>
  <c r="C229" i="9"/>
  <c r="I227" i="9"/>
  <c r="H228" i="9"/>
  <c r="C228" i="9"/>
  <c r="L227" i="9"/>
  <c r="K227" i="9"/>
  <c r="J227" i="9"/>
  <c r="G227" i="9"/>
  <c r="F227" i="9"/>
  <c r="E227" i="9"/>
  <c r="D227" i="9"/>
  <c r="H226" i="9"/>
  <c r="C226" i="9"/>
  <c r="H225" i="9"/>
  <c r="C225" i="9"/>
  <c r="H224" i="9"/>
  <c r="C224" i="9"/>
  <c r="H223" i="9"/>
  <c r="C223" i="9"/>
  <c r="H222" i="9"/>
  <c r="C222" i="9"/>
  <c r="H221" i="9"/>
  <c r="C221" i="9"/>
  <c r="H220" i="9"/>
  <c r="C220" i="9"/>
  <c r="H219" i="9"/>
  <c r="C219" i="9"/>
  <c r="H218" i="9"/>
  <c r="C218" i="9"/>
  <c r="H217" i="9"/>
  <c r="C217" i="9"/>
  <c r="L216" i="9"/>
  <c r="K216" i="9"/>
  <c r="J216" i="9"/>
  <c r="G216" i="9"/>
  <c r="F216" i="9"/>
  <c r="E216" i="9"/>
  <c r="D216" i="9"/>
  <c r="C216" i="9" s="1"/>
  <c r="H215" i="9"/>
  <c r="C215" i="9"/>
  <c r="H214" i="9"/>
  <c r="C214" i="9"/>
  <c r="H213" i="9"/>
  <c r="C213" i="9"/>
  <c r="H212" i="9"/>
  <c r="C212" i="9"/>
  <c r="H211" i="9"/>
  <c r="C211" i="9"/>
  <c r="H210" i="9"/>
  <c r="C210" i="9"/>
  <c r="H209" i="9"/>
  <c r="C209" i="9"/>
  <c r="H208" i="9"/>
  <c r="C208" i="9"/>
  <c r="H207" i="9"/>
  <c r="C207" i="9"/>
  <c r="H206" i="9"/>
  <c r="C206" i="9"/>
  <c r="L205" i="9"/>
  <c r="K205" i="9"/>
  <c r="J205" i="9"/>
  <c r="G205" i="9"/>
  <c r="G204" i="9" s="1"/>
  <c r="F205" i="9"/>
  <c r="E205" i="9"/>
  <c r="E204" i="9" s="1"/>
  <c r="D205" i="9"/>
  <c r="L204" i="9"/>
  <c r="H203" i="9"/>
  <c r="C203" i="9"/>
  <c r="H202" i="9"/>
  <c r="C202" i="9"/>
  <c r="H201" i="9"/>
  <c r="C201" i="9"/>
  <c r="H200" i="9"/>
  <c r="C200" i="9"/>
  <c r="H199" i="9"/>
  <c r="C199" i="9"/>
  <c r="L198" i="9"/>
  <c r="K198" i="9"/>
  <c r="K196" i="9" s="1"/>
  <c r="J198" i="9"/>
  <c r="J196" i="9" s="1"/>
  <c r="I198" i="9"/>
  <c r="H198" i="9" s="1"/>
  <c r="G198" i="9"/>
  <c r="G196" i="9" s="1"/>
  <c r="F198" i="9"/>
  <c r="E198" i="9"/>
  <c r="D198" i="9"/>
  <c r="D196" i="9" s="1"/>
  <c r="H197" i="9"/>
  <c r="C197" i="9"/>
  <c r="L196" i="9"/>
  <c r="F196" i="9"/>
  <c r="C193" i="9"/>
  <c r="L192" i="9"/>
  <c r="L191" i="9" s="1"/>
  <c r="K192" i="9"/>
  <c r="K191" i="9" s="1"/>
  <c r="J192" i="9"/>
  <c r="J191" i="9" s="1"/>
  <c r="G192" i="9"/>
  <c r="G191" i="9" s="1"/>
  <c r="F192" i="9"/>
  <c r="E192" i="9"/>
  <c r="E191" i="9" s="1"/>
  <c r="D192" i="9"/>
  <c r="D191" i="9" s="1"/>
  <c r="C192" i="9"/>
  <c r="F191" i="9"/>
  <c r="H190" i="9"/>
  <c r="C190" i="9"/>
  <c r="H189" i="9"/>
  <c r="C189" i="9"/>
  <c r="L188" i="9"/>
  <c r="K188" i="9"/>
  <c r="J188" i="9"/>
  <c r="I188" i="9"/>
  <c r="G188" i="9"/>
  <c r="G187" i="9" s="1"/>
  <c r="F188" i="9"/>
  <c r="E188" i="9"/>
  <c r="D188" i="9"/>
  <c r="K187" i="9"/>
  <c r="H186" i="9"/>
  <c r="C186" i="9"/>
  <c r="C185" i="9"/>
  <c r="L184" i="9"/>
  <c r="K184" i="9"/>
  <c r="J184" i="9"/>
  <c r="G184" i="9"/>
  <c r="C184" i="9" s="1"/>
  <c r="F184" i="9"/>
  <c r="E184" i="9"/>
  <c r="D184" i="9"/>
  <c r="H183" i="9"/>
  <c r="C183" i="9"/>
  <c r="H182" i="9"/>
  <c r="C182" i="9"/>
  <c r="H181" i="9"/>
  <c r="C181" i="9"/>
  <c r="H180" i="9"/>
  <c r="C180" i="9"/>
  <c r="L179" i="9"/>
  <c r="K179" i="9"/>
  <c r="J179" i="9"/>
  <c r="I179" i="9"/>
  <c r="H179" i="9" s="1"/>
  <c r="G179" i="9"/>
  <c r="F179" i="9"/>
  <c r="F174" i="9" s="1"/>
  <c r="F173" i="9" s="1"/>
  <c r="E179" i="9"/>
  <c r="D179" i="9"/>
  <c r="H178" i="9"/>
  <c r="C178" i="9"/>
  <c r="H177" i="9"/>
  <c r="C177" i="9"/>
  <c r="H176" i="9"/>
  <c r="C176" i="9"/>
  <c r="L175" i="9"/>
  <c r="L174" i="9" s="1"/>
  <c r="K175" i="9"/>
  <c r="J175" i="9"/>
  <c r="G175" i="9"/>
  <c r="F175" i="9"/>
  <c r="E175" i="9"/>
  <c r="E174" i="9" s="1"/>
  <c r="E173" i="9" s="1"/>
  <c r="D175" i="9"/>
  <c r="J174" i="9"/>
  <c r="J173" i="9" s="1"/>
  <c r="L173" i="9"/>
  <c r="H172" i="9"/>
  <c r="C172" i="9"/>
  <c r="H171" i="9"/>
  <c r="C171" i="9"/>
  <c r="H170" i="9"/>
  <c r="C170" i="9"/>
  <c r="H169" i="9"/>
  <c r="C169" i="9"/>
  <c r="H168" i="9"/>
  <c r="C168" i="9"/>
  <c r="H167" i="9"/>
  <c r="C167" i="9"/>
  <c r="L166" i="9"/>
  <c r="L165" i="9" s="1"/>
  <c r="K166" i="9"/>
  <c r="J166" i="9"/>
  <c r="J165" i="9" s="1"/>
  <c r="G166" i="9"/>
  <c r="G165" i="9" s="1"/>
  <c r="F166" i="9"/>
  <c r="E166" i="9"/>
  <c r="E165" i="9" s="1"/>
  <c r="D166" i="9"/>
  <c r="K165" i="9"/>
  <c r="F165" i="9"/>
  <c r="H164" i="9"/>
  <c r="C164" i="9"/>
  <c r="H163" i="9"/>
  <c r="C163" i="9"/>
  <c r="H162" i="9"/>
  <c r="C162" i="9"/>
  <c r="H161" i="9"/>
  <c r="C161" i="9"/>
  <c r="L160" i="9"/>
  <c r="K160" i="9"/>
  <c r="J160" i="9"/>
  <c r="G160" i="9"/>
  <c r="F160" i="9"/>
  <c r="E160" i="9"/>
  <c r="D160" i="9"/>
  <c r="H159" i="9"/>
  <c r="C159" i="9"/>
  <c r="H158" i="9"/>
  <c r="C158" i="9"/>
  <c r="H157" i="9"/>
  <c r="C157" i="9"/>
  <c r="H156" i="9"/>
  <c r="C156" i="9"/>
  <c r="H155" i="9"/>
  <c r="C155" i="9"/>
  <c r="H154" i="9"/>
  <c r="C154" i="9"/>
  <c r="H153" i="9"/>
  <c r="C153" i="9"/>
  <c r="H152" i="9"/>
  <c r="C152" i="9"/>
  <c r="L151" i="9"/>
  <c r="K151" i="9"/>
  <c r="J151" i="9"/>
  <c r="G151" i="9"/>
  <c r="F151" i="9"/>
  <c r="E151" i="9"/>
  <c r="D151" i="9"/>
  <c r="H150" i="9"/>
  <c r="C150" i="9"/>
  <c r="H149" i="9"/>
  <c r="C149" i="9"/>
  <c r="H148" i="9"/>
  <c r="C148" i="9"/>
  <c r="H147" i="9"/>
  <c r="C147" i="9"/>
  <c r="H146" i="9"/>
  <c r="C146" i="9"/>
  <c r="I144" i="9"/>
  <c r="H145" i="9"/>
  <c r="C145" i="9"/>
  <c r="L144" i="9"/>
  <c r="K144" i="9"/>
  <c r="J144" i="9"/>
  <c r="G144" i="9"/>
  <c r="F144" i="9"/>
  <c r="E144" i="9"/>
  <c r="D144" i="9"/>
  <c r="H143" i="9"/>
  <c r="C143" i="9"/>
  <c r="I141" i="9"/>
  <c r="H142" i="9"/>
  <c r="C142" i="9"/>
  <c r="L141" i="9"/>
  <c r="K141" i="9"/>
  <c r="J141" i="9"/>
  <c r="G141" i="9"/>
  <c r="F141" i="9"/>
  <c r="E141" i="9"/>
  <c r="D141" i="9"/>
  <c r="H140" i="9"/>
  <c r="C140" i="9"/>
  <c r="H139" i="9"/>
  <c r="C139" i="9"/>
  <c r="H138" i="9"/>
  <c r="C138" i="9"/>
  <c r="H137" i="9"/>
  <c r="C137" i="9"/>
  <c r="L136" i="9"/>
  <c r="K136" i="9"/>
  <c r="J136" i="9"/>
  <c r="H136" i="9" s="1"/>
  <c r="I136" i="9"/>
  <c r="G136" i="9"/>
  <c r="F136" i="9"/>
  <c r="E136" i="9"/>
  <c r="D136" i="9"/>
  <c r="H135" i="9"/>
  <c r="C135" i="9"/>
  <c r="H134" i="9"/>
  <c r="C134" i="9"/>
  <c r="H133" i="9"/>
  <c r="C133" i="9"/>
  <c r="H132" i="9"/>
  <c r="C132" i="9"/>
  <c r="L131" i="9"/>
  <c r="K131" i="9"/>
  <c r="K130" i="9" s="1"/>
  <c r="J131" i="9"/>
  <c r="G131" i="9"/>
  <c r="G130" i="9" s="1"/>
  <c r="F131" i="9"/>
  <c r="E131" i="9"/>
  <c r="E130" i="9" s="1"/>
  <c r="D131" i="9"/>
  <c r="H129" i="9"/>
  <c r="H128" i="9" s="1"/>
  <c r="C129" i="9"/>
  <c r="C128" i="9" s="1"/>
  <c r="L128" i="9"/>
  <c r="K128" i="9"/>
  <c r="J128" i="9"/>
  <c r="I128" i="9"/>
  <c r="G128" i="9"/>
  <c r="F128" i="9"/>
  <c r="E128" i="9"/>
  <c r="D128" i="9"/>
  <c r="H127" i="9"/>
  <c r="C127" i="9"/>
  <c r="H126" i="9"/>
  <c r="C126" i="9"/>
  <c r="H125" i="9"/>
  <c r="C125" i="9"/>
  <c r="H124" i="9"/>
  <c r="C124" i="9"/>
  <c r="H123" i="9"/>
  <c r="C123" i="9"/>
  <c r="L122" i="9"/>
  <c r="K122" i="9"/>
  <c r="J122" i="9"/>
  <c r="G122" i="9"/>
  <c r="F122" i="9"/>
  <c r="E122" i="9"/>
  <c r="D122" i="9"/>
  <c r="H121" i="9"/>
  <c r="C121" i="9"/>
  <c r="H120" i="9"/>
  <c r="C120" i="9"/>
  <c r="H119" i="9"/>
  <c r="C119" i="9"/>
  <c r="H118" i="9"/>
  <c r="C118" i="9"/>
  <c r="C117" i="9"/>
  <c r="L116" i="9"/>
  <c r="K116" i="9"/>
  <c r="J116" i="9"/>
  <c r="G116" i="9"/>
  <c r="F116" i="9"/>
  <c r="E116" i="9"/>
  <c r="C116" i="9" s="1"/>
  <c r="D116" i="9"/>
  <c r="H115" i="9"/>
  <c r="C115" i="9"/>
  <c r="H114" i="9"/>
  <c r="C114" i="9"/>
  <c r="H113" i="9"/>
  <c r="C113" i="9"/>
  <c r="L112" i="9"/>
  <c r="K112" i="9"/>
  <c r="J112" i="9"/>
  <c r="G112" i="9"/>
  <c r="F112" i="9"/>
  <c r="E112" i="9"/>
  <c r="D112" i="9"/>
  <c r="H111" i="9"/>
  <c r="C111" i="9"/>
  <c r="H110" i="9"/>
  <c r="C110" i="9"/>
  <c r="H109" i="9"/>
  <c r="C109" i="9"/>
  <c r="H108" i="9"/>
  <c r="C108" i="9"/>
  <c r="C107" i="9"/>
  <c r="H106" i="9"/>
  <c r="C106" i="9"/>
  <c r="H105" i="9"/>
  <c r="C105" i="9"/>
  <c r="H104" i="9"/>
  <c r="C104" i="9"/>
  <c r="L103" i="9"/>
  <c r="K103" i="9"/>
  <c r="J103" i="9"/>
  <c r="G103" i="9"/>
  <c r="F103" i="9"/>
  <c r="E103" i="9"/>
  <c r="D103" i="9"/>
  <c r="H102" i="9"/>
  <c r="C102" i="9"/>
  <c r="H101" i="9"/>
  <c r="C101" i="9"/>
  <c r="H100" i="9"/>
  <c r="C100" i="9"/>
  <c r="H99" i="9"/>
  <c r="C99" i="9"/>
  <c r="H98" i="9"/>
  <c r="C98" i="9"/>
  <c r="H97" i="9"/>
  <c r="C97" i="9"/>
  <c r="C96" i="9"/>
  <c r="L95" i="9"/>
  <c r="K95" i="9"/>
  <c r="J95" i="9"/>
  <c r="G95" i="9"/>
  <c r="F95" i="9"/>
  <c r="E95" i="9"/>
  <c r="C95" i="9" s="1"/>
  <c r="D95" i="9"/>
  <c r="H94" i="9"/>
  <c r="C94" i="9"/>
  <c r="C93" i="9"/>
  <c r="H92" i="9"/>
  <c r="C92" i="9"/>
  <c r="H91" i="9"/>
  <c r="C91" i="9"/>
  <c r="H90" i="9"/>
  <c r="C90" i="9"/>
  <c r="L89" i="9"/>
  <c r="L83" i="9" s="1"/>
  <c r="K89" i="9"/>
  <c r="J89" i="9"/>
  <c r="G89" i="9"/>
  <c r="F89" i="9"/>
  <c r="E89" i="9"/>
  <c r="D89" i="9"/>
  <c r="H88" i="9"/>
  <c r="C88" i="9"/>
  <c r="H87" i="9"/>
  <c r="C87" i="9"/>
  <c r="H86" i="9"/>
  <c r="C86" i="9"/>
  <c r="H85" i="9"/>
  <c r="C85" i="9"/>
  <c r="L84" i="9"/>
  <c r="K84" i="9"/>
  <c r="K83" i="9" s="1"/>
  <c r="J84" i="9"/>
  <c r="G84" i="9"/>
  <c r="F84" i="9"/>
  <c r="E84" i="9"/>
  <c r="D84" i="9"/>
  <c r="H82" i="9"/>
  <c r="C82" i="9"/>
  <c r="H81" i="9"/>
  <c r="C81" i="9"/>
  <c r="L80" i="9"/>
  <c r="K80" i="9"/>
  <c r="K76" i="9" s="1"/>
  <c r="J80" i="9"/>
  <c r="I80" i="9"/>
  <c r="H80" i="9" s="1"/>
  <c r="G80" i="9"/>
  <c r="G76" i="9" s="1"/>
  <c r="F80" i="9"/>
  <c r="E80" i="9"/>
  <c r="D80" i="9"/>
  <c r="H79" i="9"/>
  <c r="C79" i="9"/>
  <c r="H78" i="9"/>
  <c r="C78" i="9"/>
  <c r="L77" i="9"/>
  <c r="L76" i="9" s="1"/>
  <c r="K77" i="9"/>
  <c r="J77" i="9"/>
  <c r="I77" i="9"/>
  <c r="H77" i="9"/>
  <c r="G77" i="9"/>
  <c r="F77" i="9"/>
  <c r="E77" i="9"/>
  <c r="D77" i="9"/>
  <c r="J76" i="9"/>
  <c r="F76" i="9"/>
  <c r="H74" i="9"/>
  <c r="C74" i="9"/>
  <c r="H73" i="9"/>
  <c r="C73" i="9"/>
  <c r="H72" i="9"/>
  <c r="C72" i="9"/>
  <c r="H71" i="9"/>
  <c r="C71" i="9"/>
  <c r="H70" i="9"/>
  <c r="C70" i="9"/>
  <c r="L69" i="9"/>
  <c r="K69" i="9"/>
  <c r="K67" i="9" s="1"/>
  <c r="J69" i="9"/>
  <c r="G69" i="9"/>
  <c r="G67" i="9" s="1"/>
  <c r="F69" i="9"/>
  <c r="E69" i="9"/>
  <c r="D69" i="9"/>
  <c r="H68" i="9"/>
  <c r="C68" i="9"/>
  <c r="L67" i="9"/>
  <c r="J67" i="9"/>
  <c r="F67" i="9"/>
  <c r="D67" i="9"/>
  <c r="H66" i="9"/>
  <c r="C66" i="9"/>
  <c r="H65" i="9"/>
  <c r="C65" i="9"/>
  <c r="H64" i="9"/>
  <c r="C64" i="9"/>
  <c r="H63" i="9"/>
  <c r="C63" i="9"/>
  <c r="C62" i="9"/>
  <c r="H61" i="9"/>
  <c r="C61" i="9"/>
  <c r="H60" i="9"/>
  <c r="C60" i="9"/>
  <c r="H59" i="9"/>
  <c r="C59" i="9"/>
  <c r="L58" i="9"/>
  <c r="K58" i="9"/>
  <c r="K54" i="9" s="1"/>
  <c r="K53" i="9" s="1"/>
  <c r="J58" i="9"/>
  <c r="G58" i="9"/>
  <c r="G54" i="9" s="1"/>
  <c r="G53" i="9" s="1"/>
  <c r="F58" i="9"/>
  <c r="E58" i="9"/>
  <c r="D58" i="9"/>
  <c r="H57" i="9"/>
  <c r="C57" i="9"/>
  <c r="H56" i="9"/>
  <c r="C56" i="9"/>
  <c r="L55" i="9"/>
  <c r="L54" i="9" s="1"/>
  <c r="L53" i="9" s="1"/>
  <c r="K55" i="9"/>
  <c r="J55" i="9"/>
  <c r="I55" i="9"/>
  <c r="H55" i="9"/>
  <c r="G55" i="9"/>
  <c r="F55" i="9"/>
  <c r="E55" i="9"/>
  <c r="D55" i="9"/>
  <c r="J54" i="9"/>
  <c r="F54" i="9"/>
  <c r="F53" i="9" s="1"/>
  <c r="H47" i="9"/>
  <c r="C47" i="9"/>
  <c r="H46" i="9"/>
  <c r="C46" i="9"/>
  <c r="L45" i="9"/>
  <c r="L20" i="9" s="1"/>
  <c r="G45" i="9"/>
  <c r="C45" i="9"/>
  <c r="H44" i="9"/>
  <c r="C44" i="9"/>
  <c r="K43" i="9"/>
  <c r="J43" i="9"/>
  <c r="I43" i="9"/>
  <c r="F43" i="9"/>
  <c r="E43" i="9"/>
  <c r="D43" i="9"/>
  <c r="C43" i="9" s="1"/>
  <c r="H42" i="9"/>
  <c r="C42" i="9"/>
  <c r="I41" i="9"/>
  <c r="H41" i="9" s="1"/>
  <c r="D41" i="9"/>
  <c r="C41" i="9" s="1"/>
  <c r="H40" i="9"/>
  <c r="C40" i="9"/>
  <c r="H39" i="9"/>
  <c r="C39" i="9"/>
  <c r="H38" i="9"/>
  <c r="C38" i="9"/>
  <c r="H37" i="9"/>
  <c r="C37" i="9"/>
  <c r="K36" i="9"/>
  <c r="H36" i="9" s="1"/>
  <c r="F36" i="9"/>
  <c r="C36" i="9"/>
  <c r="H35" i="9"/>
  <c r="C35" i="9"/>
  <c r="H34" i="9"/>
  <c r="C34" i="9"/>
  <c r="K33" i="9"/>
  <c r="H33" i="9" s="1"/>
  <c r="F33" i="9"/>
  <c r="C33" i="9" s="1"/>
  <c r="H32" i="9"/>
  <c r="C32" i="9"/>
  <c r="K31" i="9"/>
  <c r="H31" i="9" s="1"/>
  <c r="F31" i="9"/>
  <c r="H30" i="9"/>
  <c r="C30" i="9"/>
  <c r="H29" i="9"/>
  <c r="C29" i="9"/>
  <c r="H28" i="9"/>
  <c r="C28" i="9"/>
  <c r="K27" i="9"/>
  <c r="H27" i="9" s="1"/>
  <c r="F27" i="9"/>
  <c r="C27" i="9" s="1"/>
  <c r="H25" i="9"/>
  <c r="C25" i="9"/>
  <c r="D24" i="9"/>
  <c r="C24" i="9" s="1"/>
  <c r="H23" i="9"/>
  <c r="C23" i="9"/>
  <c r="H22" i="9"/>
  <c r="C22" i="9"/>
  <c r="L21" i="9"/>
  <c r="L292" i="9" s="1"/>
  <c r="K21" i="9"/>
  <c r="J21" i="9"/>
  <c r="I21" i="9"/>
  <c r="G21" i="9"/>
  <c r="G20" i="9" s="1"/>
  <c r="F21" i="9"/>
  <c r="E21" i="9"/>
  <c r="E292" i="9" s="1"/>
  <c r="E291" i="9" s="1"/>
  <c r="D21" i="9"/>
  <c r="D292" i="9" s="1"/>
  <c r="D291" i="9" s="1"/>
  <c r="E20" i="9"/>
  <c r="F83" i="15" l="1"/>
  <c r="D292" i="15"/>
  <c r="D291" i="15" s="1"/>
  <c r="G83" i="15"/>
  <c r="H112" i="15"/>
  <c r="E130" i="15"/>
  <c r="E75" i="15" s="1"/>
  <c r="D130" i="15"/>
  <c r="H141" i="15"/>
  <c r="H184" i="15"/>
  <c r="E196" i="15"/>
  <c r="H198" i="15"/>
  <c r="C205" i="15"/>
  <c r="L231" i="15"/>
  <c r="C252" i="15"/>
  <c r="G20" i="15"/>
  <c r="J292" i="15"/>
  <c r="J291" i="15" s="1"/>
  <c r="D53" i="15"/>
  <c r="I67" i="15"/>
  <c r="H67" i="15" s="1"/>
  <c r="H80" i="15"/>
  <c r="D83" i="15"/>
  <c r="H89" i="15"/>
  <c r="H103" i="15"/>
  <c r="C151" i="15"/>
  <c r="H151" i="15"/>
  <c r="F174" i="15"/>
  <c r="F173" i="15" s="1"/>
  <c r="C179" i="15"/>
  <c r="H179" i="15"/>
  <c r="E191" i="15"/>
  <c r="E187" i="15" s="1"/>
  <c r="K196" i="15"/>
  <c r="C227" i="15"/>
  <c r="H227" i="15"/>
  <c r="D231" i="15"/>
  <c r="E259" i="15"/>
  <c r="E230" i="15" s="1"/>
  <c r="L259" i="15"/>
  <c r="E270" i="15"/>
  <c r="E269" i="15" s="1"/>
  <c r="G270" i="15"/>
  <c r="C281" i="15"/>
  <c r="J230" i="15"/>
  <c r="J194" i="15" s="1"/>
  <c r="H58" i="15"/>
  <c r="L83" i="15"/>
  <c r="J83" i="15"/>
  <c r="J130" i="15"/>
  <c r="H160" i="15"/>
  <c r="C235" i="15"/>
  <c r="G231" i="15"/>
  <c r="H272" i="15"/>
  <c r="K20" i="15"/>
  <c r="C31" i="15"/>
  <c r="E54" i="15"/>
  <c r="E53" i="15" s="1"/>
  <c r="J54" i="15"/>
  <c r="J53" i="15" s="1"/>
  <c r="D76" i="15"/>
  <c r="H122" i="15"/>
  <c r="C166" i="15"/>
  <c r="C196" i="15"/>
  <c r="K204" i="15"/>
  <c r="F204" i="15"/>
  <c r="F195" i="15" s="1"/>
  <c r="F194" i="15" s="1"/>
  <c r="C233" i="15"/>
  <c r="H233" i="15"/>
  <c r="H246" i="15"/>
  <c r="L75" i="14"/>
  <c r="J75" i="14"/>
  <c r="J195" i="14"/>
  <c r="J194" i="14" s="1"/>
  <c r="F292" i="14"/>
  <c r="F291" i="14" s="1"/>
  <c r="C55" i="14"/>
  <c r="L54" i="14"/>
  <c r="H54" i="14" s="1"/>
  <c r="H122" i="14"/>
  <c r="H141" i="14"/>
  <c r="H160" i="14"/>
  <c r="C166" i="14"/>
  <c r="H184" i="14"/>
  <c r="E187" i="14"/>
  <c r="C187" i="14" s="1"/>
  <c r="F196" i="14"/>
  <c r="F195" i="14" s="1"/>
  <c r="C205" i="14"/>
  <c r="C252" i="14"/>
  <c r="E283" i="14"/>
  <c r="L194" i="14"/>
  <c r="G53" i="14"/>
  <c r="G52" i="14" s="1"/>
  <c r="E54" i="14"/>
  <c r="E53" i="14" s="1"/>
  <c r="I54" i="14"/>
  <c r="I53" i="14" s="1"/>
  <c r="C58" i="14"/>
  <c r="K83" i="14"/>
  <c r="G83" i="14"/>
  <c r="G75" i="14" s="1"/>
  <c r="C112" i="14"/>
  <c r="H112" i="14"/>
  <c r="C151" i="14"/>
  <c r="H151" i="14"/>
  <c r="D173" i="14"/>
  <c r="H179" i="14"/>
  <c r="C192" i="14"/>
  <c r="H198" i="14"/>
  <c r="H227" i="14"/>
  <c r="C233" i="14"/>
  <c r="H251" i="14"/>
  <c r="H252" i="14"/>
  <c r="H264" i="14"/>
  <c r="G292" i="14"/>
  <c r="G291" i="14" s="1"/>
  <c r="C251" i="14"/>
  <c r="H283" i="14"/>
  <c r="J52" i="14"/>
  <c r="H67" i="14"/>
  <c r="K53" i="14"/>
  <c r="F53" i="14"/>
  <c r="F52" i="14" s="1"/>
  <c r="C80" i="14"/>
  <c r="H80" i="14"/>
  <c r="E83" i="14"/>
  <c r="H95" i="14"/>
  <c r="H103" i="14"/>
  <c r="C116" i="14"/>
  <c r="H116" i="14"/>
  <c r="C131" i="14"/>
  <c r="K130" i="14"/>
  <c r="H216" i="14"/>
  <c r="C235" i="14"/>
  <c r="F259" i="14"/>
  <c r="F230" i="14" s="1"/>
  <c r="F289" i="14" s="1"/>
  <c r="H272" i="14"/>
  <c r="C281" i="14"/>
  <c r="G194" i="13"/>
  <c r="K195" i="13"/>
  <c r="K194" i="13" s="1"/>
  <c r="K54" i="13"/>
  <c r="K53" i="13" s="1"/>
  <c r="L195" i="13"/>
  <c r="E291" i="13"/>
  <c r="C89" i="13"/>
  <c r="I130" i="13"/>
  <c r="H130" i="13" s="1"/>
  <c r="H160" i="13"/>
  <c r="C184" i="13"/>
  <c r="C227" i="13"/>
  <c r="H227" i="13"/>
  <c r="C235" i="13"/>
  <c r="C246" i="13"/>
  <c r="F259" i="13"/>
  <c r="F230" i="13" s="1"/>
  <c r="F194" i="13" s="1"/>
  <c r="J269" i="13"/>
  <c r="H283" i="13"/>
  <c r="F54" i="13"/>
  <c r="F53" i="13" s="1"/>
  <c r="C80" i="13"/>
  <c r="C112" i="13"/>
  <c r="C175" i="13"/>
  <c r="G174" i="13"/>
  <c r="G173" i="13" s="1"/>
  <c r="H179" i="13"/>
  <c r="E195" i="13"/>
  <c r="E194" i="13" s="1"/>
  <c r="H198" i="13"/>
  <c r="H216" i="13"/>
  <c r="J231" i="13"/>
  <c r="C238" i="13"/>
  <c r="I270" i="13"/>
  <c r="I269" i="13" s="1"/>
  <c r="I194" i="13" s="1"/>
  <c r="C281" i="13"/>
  <c r="E130" i="13"/>
  <c r="E75" i="13" s="1"/>
  <c r="C21" i="13"/>
  <c r="C43" i="13"/>
  <c r="H77" i="13"/>
  <c r="C103" i="13"/>
  <c r="L83" i="13"/>
  <c r="L75" i="13" s="1"/>
  <c r="H116" i="13"/>
  <c r="H136" i="13"/>
  <c r="C151" i="13"/>
  <c r="C179" i="13"/>
  <c r="H188" i="13"/>
  <c r="C204" i="13"/>
  <c r="C272" i="13"/>
  <c r="H276" i="13"/>
  <c r="F269" i="12"/>
  <c r="K53" i="12"/>
  <c r="K269" i="12"/>
  <c r="F54" i="12"/>
  <c r="F53" i="12" s="1"/>
  <c r="C103" i="12"/>
  <c r="H116" i="12"/>
  <c r="C136" i="12"/>
  <c r="H144" i="12"/>
  <c r="H175" i="12"/>
  <c r="H205" i="12"/>
  <c r="C216" i="12"/>
  <c r="L204" i="12"/>
  <c r="L195" i="12" s="1"/>
  <c r="C233" i="12"/>
  <c r="C276" i="12"/>
  <c r="I292" i="12"/>
  <c r="I291" i="12" s="1"/>
  <c r="E292" i="12"/>
  <c r="E291" i="12" s="1"/>
  <c r="C67" i="12"/>
  <c r="C80" i="12"/>
  <c r="K76" i="12"/>
  <c r="C116" i="12"/>
  <c r="L130" i="12"/>
  <c r="C144" i="12"/>
  <c r="H184" i="12"/>
  <c r="E231" i="12"/>
  <c r="J270" i="12"/>
  <c r="H270" i="12" s="1"/>
  <c r="C272" i="12"/>
  <c r="H293" i="12"/>
  <c r="K26" i="12"/>
  <c r="H26" i="12" s="1"/>
  <c r="J53" i="12"/>
  <c r="H58" i="12"/>
  <c r="E53" i="12"/>
  <c r="H77" i="12"/>
  <c r="H112" i="12"/>
  <c r="E130" i="12"/>
  <c r="I130" i="12"/>
  <c r="C141" i="12"/>
  <c r="C160" i="12"/>
  <c r="C184" i="12"/>
  <c r="H198" i="12"/>
  <c r="H227" i="12"/>
  <c r="H233" i="12"/>
  <c r="C235" i="12"/>
  <c r="C246" i="12"/>
  <c r="J269" i="12"/>
  <c r="H21" i="11"/>
  <c r="K53" i="11"/>
  <c r="H69" i="11"/>
  <c r="H89" i="11"/>
  <c r="H103" i="11"/>
  <c r="C141" i="11"/>
  <c r="H141" i="11"/>
  <c r="H151" i="11"/>
  <c r="C179" i="11"/>
  <c r="J187" i="11"/>
  <c r="J195" i="11"/>
  <c r="E204" i="11"/>
  <c r="H281" i="11"/>
  <c r="I54" i="11"/>
  <c r="I53" i="11" s="1"/>
  <c r="C69" i="11"/>
  <c r="C89" i="11"/>
  <c r="C103" i="11"/>
  <c r="C122" i="11"/>
  <c r="H136" i="11"/>
  <c r="C151" i="11"/>
  <c r="L187" i="11"/>
  <c r="K187" i="11"/>
  <c r="C198" i="11"/>
  <c r="L195" i="11"/>
  <c r="F204" i="11"/>
  <c r="F195" i="11" s="1"/>
  <c r="K204" i="11"/>
  <c r="K195" i="11" s="1"/>
  <c r="H227" i="11"/>
  <c r="E292" i="11"/>
  <c r="E291" i="11" s="1"/>
  <c r="H43" i="11"/>
  <c r="C58" i="11"/>
  <c r="L54" i="11"/>
  <c r="L53" i="11" s="1"/>
  <c r="L83" i="11"/>
  <c r="H95" i="11"/>
  <c r="C116" i="11"/>
  <c r="C136" i="11"/>
  <c r="H144" i="11"/>
  <c r="H160" i="11"/>
  <c r="C184" i="11"/>
  <c r="E187" i="11"/>
  <c r="E52" i="11" s="1"/>
  <c r="I187" i="11"/>
  <c r="H192" i="11"/>
  <c r="K230" i="11"/>
  <c r="C246" i="11"/>
  <c r="H276" i="11"/>
  <c r="G269" i="11"/>
  <c r="F187" i="10"/>
  <c r="H21" i="10"/>
  <c r="L292" i="10"/>
  <c r="L291" i="10" s="1"/>
  <c r="F26" i="10"/>
  <c r="F53" i="10"/>
  <c r="C58" i="10"/>
  <c r="E83" i="10"/>
  <c r="C89" i="10"/>
  <c r="C131" i="10"/>
  <c r="G130" i="10"/>
  <c r="H136" i="10"/>
  <c r="H160" i="10"/>
  <c r="C175" i="10"/>
  <c r="J173" i="10"/>
  <c r="G187" i="10"/>
  <c r="C187" i="10" s="1"/>
  <c r="E195" i="10"/>
  <c r="K195" i="10"/>
  <c r="K230" i="10"/>
  <c r="C235" i="10"/>
  <c r="C246" i="10"/>
  <c r="K269" i="10"/>
  <c r="C276" i="10"/>
  <c r="L269" i="10"/>
  <c r="F75" i="10"/>
  <c r="K83" i="10"/>
  <c r="E291" i="10"/>
  <c r="C43" i="10"/>
  <c r="G53" i="10"/>
  <c r="J75" i="10"/>
  <c r="F83" i="10"/>
  <c r="L83" i="10"/>
  <c r="L75" i="10" s="1"/>
  <c r="L52" i="10" s="1"/>
  <c r="C95" i="10"/>
  <c r="G83" i="10"/>
  <c r="G75" i="10" s="1"/>
  <c r="D130" i="10"/>
  <c r="C130" i="10" s="1"/>
  <c r="C136" i="10"/>
  <c r="C160" i="10"/>
  <c r="C166" i="10"/>
  <c r="K173" i="10"/>
  <c r="F174" i="10"/>
  <c r="F173" i="10" s="1"/>
  <c r="F289" i="10" s="1"/>
  <c r="C184" i="10"/>
  <c r="J187" i="10"/>
  <c r="G204" i="10"/>
  <c r="H227" i="10"/>
  <c r="G231" i="10"/>
  <c r="G230" i="10" s="1"/>
  <c r="L231" i="10"/>
  <c r="J259" i="10"/>
  <c r="J230" i="10" s="1"/>
  <c r="J289" i="10" s="1"/>
  <c r="G270" i="10"/>
  <c r="G269" i="10" s="1"/>
  <c r="C286" i="10"/>
  <c r="C191" i="10"/>
  <c r="F195" i="10"/>
  <c r="F194" i="10" s="1"/>
  <c r="F292" i="10"/>
  <c r="F291" i="10" s="1"/>
  <c r="K75" i="10"/>
  <c r="K52" i="10" s="1"/>
  <c r="K51" i="10" s="1"/>
  <c r="K50" i="10" s="1"/>
  <c r="H80" i="10"/>
  <c r="H179" i="10"/>
  <c r="K187" i="10"/>
  <c r="K289" i="10" s="1"/>
  <c r="C192" i="10"/>
  <c r="C205" i="10"/>
  <c r="J204" i="10"/>
  <c r="J195" i="10" s="1"/>
  <c r="L259" i="10"/>
  <c r="C281" i="10"/>
  <c r="G83" i="9"/>
  <c r="C136" i="9"/>
  <c r="L130" i="9"/>
  <c r="C160" i="9"/>
  <c r="K174" i="9"/>
  <c r="J187" i="9"/>
  <c r="D204" i="9"/>
  <c r="K204" i="9"/>
  <c r="F231" i="9"/>
  <c r="J230" i="9"/>
  <c r="G270" i="9"/>
  <c r="G269" i="9" s="1"/>
  <c r="C89" i="9"/>
  <c r="L291" i="9"/>
  <c r="H43" i="9"/>
  <c r="J83" i="9"/>
  <c r="C103" i="9"/>
  <c r="C112" i="9"/>
  <c r="G174" i="9"/>
  <c r="F187" i="9"/>
  <c r="L187" i="9"/>
  <c r="I196" i="9"/>
  <c r="H196" i="9" s="1"/>
  <c r="G195" i="9"/>
  <c r="F204" i="9"/>
  <c r="F195" i="9" s="1"/>
  <c r="C227" i="9"/>
  <c r="D231" i="9"/>
  <c r="C231" i="9" s="1"/>
  <c r="H272" i="9"/>
  <c r="H284" i="9"/>
  <c r="L75" i="9"/>
  <c r="L195" i="9"/>
  <c r="E54" i="9"/>
  <c r="C58" i="9"/>
  <c r="E76" i="9"/>
  <c r="I76" i="9"/>
  <c r="H76" i="9" s="1"/>
  <c r="C80" i="9"/>
  <c r="C122" i="9"/>
  <c r="E83" i="9"/>
  <c r="C141" i="9"/>
  <c r="C144" i="9"/>
  <c r="C151" i="9"/>
  <c r="C179" i="9"/>
  <c r="C205" i="9"/>
  <c r="J204" i="9"/>
  <c r="J195" i="9" s="1"/>
  <c r="J194" i="9" s="1"/>
  <c r="E231" i="9"/>
  <c r="K231" i="9"/>
  <c r="H235" i="9"/>
  <c r="H238" i="9"/>
  <c r="L259" i="9"/>
  <c r="L230" i="9" s="1"/>
  <c r="L289" i="9" s="1"/>
  <c r="K270" i="9"/>
  <c r="K269" i="9" s="1"/>
  <c r="C276" i="9"/>
  <c r="C286" i="9"/>
  <c r="I83" i="13"/>
  <c r="I75" i="13" s="1"/>
  <c r="D122" i="14"/>
  <c r="C21" i="9"/>
  <c r="C292" i="9" s="1"/>
  <c r="C291" i="9" s="1"/>
  <c r="F292" i="9"/>
  <c r="F291" i="9" s="1"/>
  <c r="C55" i="9"/>
  <c r="D54" i="9"/>
  <c r="G75" i="9"/>
  <c r="E75" i="9"/>
  <c r="H93" i="9"/>
  <c r="I89" i="9"/>
  <c r="H89" i="9" s="1"/>
  <c r="H141" i="9"/>
  <c r="H144" i="9"/>
  <c r="C204" i="9"/>
  <c r="G231" i="9"/>
  <c r="G230" i="9" s="1"/>
  <c r="H247" i="9"/>
  <c r="I246" i="9"/>
  <c r="H246" i="9" s="1"/>
  <c r="C260" i="9"/>
  <c r="E259" i="9"/>
  <c r="J52" i="10"/>
  <c r="L52" i="9"/>
  <c r="F130" i="9"/>
  <c r="C131" i="9"/>
  <c r="I151" i="9"/>
  <c r="H151" i="9" s="1"/>
  <c r="C191" i="9"/>
  <c r="D187" i="9"/>
  <c r="K26" i="9"/>
  <c r="H45" i="9"/>
  <c r="H62" i="9"/>
  <c r="I58" i="9"/>
  <c r="H58" i="9" s="1"/>
  <c r="D83" i="9"/>
  <c r="I84" i="9"/>
  <c r="H96" i="9"/>
  <c r="I95" i="9"/>
  <c r="H95" i="9" s="1"/>
  <c r="H107" i="9"/>
  <c r="I103" i="9"/>
  <c r="H103" i="9" s="1"/>
  <c r="H117" i="9"/>
  <c r="I116" i="9"/>
  <c r="H116" i="9" s="1"/>
  <c r="D130" i="9"/>
  <c r="J130" i="9"/>
  <c r="J75" i="9" s="1"/>
  <c r="K173" i="9"/>
  <c r="K52" i="9" s="1"/>
  <c r="H188" i="9"/>
  <c r="E196" i="9"/>
  <c r="E195" i="9" s="1"/>
  <c r="C198" i="9"/>
  <c r="I205" i="9"/>
  <c r="I216" i="9"/>
  <c r="H216" i="9" s="1"/>
  <c r="H227" i="9"/>
  <c r="H234" i="9"/>
  <c r="I233" i="9"/>
  <c r="F259" i="9"/>
  <c r="I276" i="9"/>
  <c r="H276" i="9" s="1"/>
  <c r="C54" i="10"/>
  <c r="H55" i="10"/>
  <c r="I54" i="10"/>
  <c r="C67" i="10"/>
  <c r="C76" i="10"/>
  <c r="H77" i="10"/>
  <c r="I76" i="10"/>
  <c r="H21" i="9"/>
  <c r="J20" i="9"/>
  <c r="J292" i="9"/>
  <c r="J291" i="9" s="1"/>
  <c r="C31" i="9"/>
  <c r="F26" i="9"/>
  <c r="E67" i="9"/>
  <c r="C67" i="9" s="1"/>
  <c r="C69" i="9"/>
  <c r="C77" i="9"/>
  <c r="D76" i="9"/>
  <c r="C166" i="9"/>
  <c r="D165" i="9"/>
  <c r="C165" i="9" s="1"/>
  <c r="C175" i="9"/>
  <c r="D174" i="9"/>
  <c r="H193" i="9"/>
  <c r="I192" i="9"/>
  <c r="G194" i="9"/>
  <c r="H260" i="9"/>
  <c r="I259" i="9"/>
  <c r="H259" i="9" s="1"/>
  <c r="H188" i="10"/>
  <c r="I187" i="10"/>
  <c r="D20" i="9"/>
  <c r="J53" i="9"/>
  <c r="I69" i="9"/>
  <c r="H69" i="9" s="1"/>
  <c r="K75" i="9"/>
  <c r="F83" i="9"/>
  <c r="C84" i="9"/>
  <c r="I112" i="9"/>
  <c r="H112" i="9" s="1"/>
  <c r="I122" i="9"/>
  <c r="H122" i="9" s="1"/>
  <c r="I131" i="9"/>
  <c r="G173" i="9"/>
  <c r="G52" i="9" s="1"/>
  <c r="H185" i="9"/>
  <c r="I184" i="9"/>
  <c r="H184" i="9" s="1"/>
  <c r="C188" i="9"/>
  <c r="E187" i="9"/>
  <c r="D195" i="9"/>
  <c r="K195" i="9"/>
  <c r="E230" i="9"/>
  <c r="K230" i="9"/>
  <c r="C235" i="9"/>
  <c r="C238" i="9"/>
  <c r="C251" i="9"/>
  <c r="H253" i="9"/>
  <c r="I252" i="9"/>
  <c r="C264" i="9"/>
  <c r="C270" i="9"/>
  <c r="E270" i="9"/>
  <c r="E269" i="9" s="1"/>
  <c r="C269" i="9" s="1"/>
  <c r="C272" i="9"/>
  <c r="G289" i="9"/>
  <c r="I103" i="10"/>
  <c r="H103" i="10" s="1"/>
  <c r="I160" i="9"/>
  <c r="H160" i="9" s="1"/>
  <c r="I166" i="9"/>
  <c r="I175" i="9"/>
  <c r="D259" i="9"/>
  <c r="I286" i="9"/>
  <c r="G292" i="9"/>
  <c r="G291" i="9" s="1"/>
  <c r="K292" i="9"/>
  <c r="K291" i="9" s="1"/>
  <c r="G20" i="10"/>
  <c r="I292" i="10"/>
  <c r="I291" i="10" s="1"/>
  <c r="C55" i="10"/>
  <c r="C77" i="10"/>
  <c r="I84" i="10"/>
  <c r="I116" i="10"/>
  <c r="H116" i="10" s="1"/>
  <c r="C188" i="10"/>
  <c r="H191" i="10"/>
  <c r="H192" i="10"/>
  <c r="K194" i="10"/>
  <c r="D231" i="10"/>
  <c r="H240" i="10"/>
  <c r="I238" i="10"/>
  <c r="H238" i="10" s="1"/>
  <c r="C260" i="10"/>
  <c r="E259" i="10"/>
  <c r="C259" i="10" s="1"/>
  <c r="C284" i="10"/>
  <c r="E283" i="10"/>
  <c r="C283" i="10" s="1"/>
  <c r="H55" i="11"/>
  <c r="J54" i="11"/>
  <c r="H77" i="11"/>
  <c r="J76" i="11"/>
  <c r="F83" i="11"/>
  <c r="C84" i="11"/>
  <c r="D83" i="11"/>
  <c r="E195" i="11"/>
  <c r="H204" i="11"/>
  <c r="C260" i="11"/>
  <c r="D259" i="11"/>
  <c r="C272" i="11"/>
  <c r="D270" i="11"/>
  <c r="H45" i="12"/>
  <c r="L20" i="12"/>
  <c r="H69" i="12"/>
  <c r="I67" i="12"/>
  <c r="C89" i="12"/>
  <c r="D83" i="12"/>
  <c r="I95" i="10"/>
  <c r="H95" i="10" s="1"/>
  <c r="I166" i="10"/>
  <c r="I216" i="10"/>
  <c r="H216" i="10" s="1"/>
  <c r="H278" i="10"/>
  <c r="I276" i="10"/>
  <c r="H276" i="10" s="1"/>
  <c r="H284" i="10"/>
  <c r="I283" i="10"/>
  <c r="H283" i="10" s="1"/>
  <c r="L292" i="11"/>
  <c r="L291" i="11" s="1"/>
  <c r="L20" i="11"/>
  <c r="H31" i="11"/>
  <c r="K26" i="11"/>
  <c r="C293" i="15"/>
  <c r="E283" i="9"/>
  <c r="C283" i="9" s="1"/>
  <c r="I283" i="9"/>
  <c r="H283" i="9" s="1"/>
  <c r="D20" i="10"/>
  <c r="L20" i="10"/>
  <c r="K26" i="10"/>
  <c r="D53" i="10"/>
  <c r="I69" i="10"/>
  <c r="D83" i="10"/>
  <c r="C83" i="10" s="1"/>
  <c r="I112" i="10"/>
  <c r="H112" i="10" s="1"/>
  <c r="I122" i="10"/>
  <c r="H122" i="10" s="1"/>
  <c r="I131" i="10"/>
  <c r="I141" i="10"/>
  <c r="H141" i="10" s="1"/>
  <c r="I144" i="10"/>
  <c r="H144" i="10" s="1"/>
  <c r="I151" i="10"/>
  <c r="H151" i="10" s="1"/>
  <c r="E165" i="10"/>
  <c r="C165" i="10" s="1"/>
  <c r="E174" i="10"/>
  <c r="I174" i="10"/>
  <c r="C196" i="10"/>
  <c r="C198" i="10"/>
  <c r="G195" i="10"/>
  <c r="G194" i="10" s="1"/>
  <c r="C216" i="10"/>
  <c r="H233" i="10"/>
  <c r="I235" i="10"/>
  <c r="H235" i="10" s="1"/>
  <c r="H266" i="10"/>
  <c r="I264" i="10"/>
  <c r="H264" i="10" s="1"/>
  <c r="H272" i="10"/>
  <c r="H286" i="10"/>
  <c r="H292" i="10" s="1"/>
  <c r="H291" i="10" s="1"/>
  <c r="C45" i="11"/>
  <c r="G20" i="11"/>
  <c r="F54" i="11"/>
  <c r="C55" i="11"/>
  <c r="J67" i="11"/>
  <c r="H67" i="11" s="1"/>
  <c r="F76" i="11"/>
  <c r="C77" i="11"/>
  <c r="K75" i="11"/>
  <c r="I83" i="11"/>
  <c r="H125" i="11"/>
  <c r="I122" i="11"/>
  <c r="H122" i="11" s="1"/>
  <c r="F130" i="11"/>
  <c r="C131" i="11"/>
  <c r="D130" i="11"/>
  <c r="L130" i="11"/>
  <c r="L75" i="11" s="1"/>
  <c r="L52" i="11" s="1"/>
  <c r="E270" i="11"/>
  <c r="E269" i="11" s="1"/>
  <c r="I270" i="11"/>
  <c r="H286" i="11"/>
  <c r="K75" i="12"/>
  <c r="K52" i="12" s="1"/>
  <c r="K51" i="12" s="1"/>
  <c r="E83" i="12"/>
  <c r="E75" i="12" s="1"/>
  <c r="E52" i="12" s="1"/>
  <c r="H187" i="12"/>
  <c r="G292" i="13"/>
  <c r="G291" i="13" s="1"/>
  <c r="G20" i="13"/>
  <c r="C31" i="13"/>
  <c r="F26" i="13"/>
  <c r="F20" i="13" s="1"/>
  <c r="C69" i="10"/>
  <c r="H260" i="10"/>
  <c r="D292" i="11"/>
  <c r="D291" i="11" s="1"/>
  <c r="C21" i="11"/>
  <c r="C26" i="11"/>
  <c r="F165" i="11"/>
  <c r="C165" i="11" s="1"/>
  <c r="C166" i="11"/>
  <c r="I173" i="11"/>
  <c r="I195" i="11"/>
  <c r="H196" i="11"/>
  <c r="H95" i="12"/>
  <c r="I83" i="12"/>
  <c r="I173" i="12"/>
  <c r="E20" i="10"/>
  <c r="C21" i="10"/>
  <c r="C292" i="10" s="1"/>
  <c r="C291" i="10" s="1"/>
  <c r="C45" i="10"/>
  <c r="I198" i="10"/>
  <c r="H198" i="10" s="1"/>
  <c r="D204" i="10"/>
  <c r="I205" i="10"/>
  <c r="C227" i="10"/>
  <c r="E231" i="10"/>
  <c r="C251" i="10"/>
  <c r="H253" i="10"/>
  <c r="I252" i="10"/>
  <c r="C264" i="10"/>
  <c r="E270" i="10"/>
  <c r="E269" i="10" s="1"/>
  <c r="C269" i="10" s="1"/>
  <c r="C272" i="10"/>
  <c r="D54" i="11"/>
  <c r="F67" i="11"/>
  <c r="C67" i="11" s="1"/>
  <c r="D76" i="11"/>
  <c r="G75" i="11"/>
  <c r="J83" i="11"/>
  <c r="H130" i="11"/>
  <c r="H166" i="11"/>
  <c r="J165" i="11"/>
  <c r="H165" i="11" s="1"/>
  <c r="H175" i="11"/>
  <c r="J174" i="11"/>
  <c r="J173" i="11" s="1"/>
  <c r="C188" i="11"/>
  <c r="F231" i="11"/>
  <c r="F230" i="11" s="1"/>
  <c r="F194" i="11" s="1"/>
  <c r="C233" i="11"/>
  <c r="C284" i="11"/>
  <c r="D283" i="11"/>
  <c r="C283" i="11" s="1"/>
  <c r="J292" i="12"/>
  <c r="J291" i="12" s="1"/>
  <c r="H21" i="12"/>
  <c r="H292" i="12" s="1"/>
  <c r="H291" i="12" s="1"/>
  <c r="J20" i="12"/>
  <c r="C77" i="12"/>
  <c r="D76" i="12"/>
  <c r="L75" i="12"/>
  <c r="L52" i="12" s="1"/>
  <c r="C131" i="12"/>
  <c r="D130" i="12"/>
  <c r="C130" i="12" s="1"/>
  <c r="H160" i="12"/>
  <c r="J130" i="12"/>
  <c r="H130" i="12" s="1"/>
  <c r="I281" i="10"/>
  <c r="H281" i="10" s="1"/>
  <c r="F174" i="11"/>
  <c r="F173" i="11" s="1"/>
  <c r="K174" i="11"/>
  <c r="K173" i="11" s="1"/>
  <c r="K289" i="11" s="1"/>
  <c r="H187" i="11"/>
  <c r="J230" i="11"/>
  <c r="C238" i="11"/>
  <c r="D231" i="11"/>
  <c r="L231" i="11"/>
  <c r="L230" i="11" s="1"/>
  <c r="L289" i="11" s="1"/>
  <c r="E259" i="11"/>
  <c r="I259" i="11"/>
  <c r="H259" i="11" s="1"/>
  <c r="H283" i="11"/>
  <c r="F292" i="12"/>
  <c r="F291" i="12" s="1"/>
  <c r="K292" i="12"/>
  <c r="K291" i="12" s="1"/>
  <c r="H76" i="12"/>
  <c r="H84" i="12"/>
  <c r="J83" i="12"/>
  <c r="H166" i="12"/>
  <c r="J165" i="12"/>
  <c r="H165" i="12" s="1"/>
  <c r="J173" i="12"/>
  <c r="J230" i="12"/>
  <c r="C252" i="12"/>
  <c r="D251" i="12"/>
  <c r="C251" i="12" s="1"/>
  <c r="F83" i="13"/>
  <c r="C84" i="13"/>
  <c r="K83" i="13"/>
  <c r="K75" i="13" s="1"/>
  <c r="C260" i="13"/>
  <c r="D259" i="13"/>
  <c r="C259" i="13" s="1"/>
  <c r="H264" i="13"/>
  <c r="J259" i="13"/>
  <c r="H259" i="13" s="1"/>
  <c r="H270" i="13"/>
  <c r="L269" i="13"/>
  <c r="K269" i="14"/>
  <c r="H270" i="14"/>
  <c r="G269" i="14"/>
  <c r="C270" i="14"/>
  <c r="C175" i="11"/>
  <c r="G174" i="11"/>
  <c r="G173" i="11" s="1"/>
  <c r="H179" i="11"/>
  <c r="C192" i="11"/>
  <c r="D191" i="11"/>
  <c r="C191" i="11" s="1"/>
  <c r="C205" i="11"/>
  <c r="G204" i="11"/>
  <c r="G195" i="11" s="1"/>
  <c r="G194" i="11" s="1"/>
  <c r="H233" i="11"/>
  <c r="E231" i="11"/>
  <c r="I231" i="11"/>
  <c r="C252" i="11"/>
  <c r="D251" i="11"/>
  <c r="C251" i="11" s="1"/>
  <c r="I292" i="11"/>
  <c r="I291" i="11" s="1"/>
  <c r="C21" i="12"/>
  <c r="G292" i="12"/>
  <c r="G291" i="12" s="1"/>
  <c r="G20" i="12"/>
  <c r="C31" i="12"/>
  <c r="F26" i="12"/>
  <c r="F20" i="12" s="1"/>
  <c r="C55" i="12"/>
  <c r="D54" i="12"/>
  <c r="F83" i="12"/>
  <c r="K83" i="12"/>
  <c r="F165" i="12"/>
  <c r="C165" i="12" s="1"/>
  <c r="C166" i="12"/>
  <c r="C192" i="12"/>
  <c r="D191" i="12"/>
  <c r="C198" i="12"/>
  <c r="D196" i="12"/>
  <c r="I231" i="12"/>
  <c r="H238" i="12"/>
  <c r="I269" i="12"/>
  <c r="H269" i="12" s="1"/>
  <c r="J204" i="13"/>
  <c r="H205" i="13"/>
  <c r="H269" i="13"/>
  <c r="H27" i="14"/>
  <c r="K26" i="14"/>
  <c r="K20" i="14" s="1"/>
  <c r="H45" i="14"/>
  <c r="H191" i="11"/>
  <c r="D196" i="11"/>
  <c r="H205" i="11"/>
  <c r="C216" i="11"/>
  <c r="H251" i="11"/>
  <c r="C264" i="11"/>
  <c r="J269" i="11"/>
  <c r="C276" i="11"/>
  <c r="C286" i="11"/>
  <c r="H54" i="12"/>
  <c r="C69" i="12"/>
  <c r="H80" i="12"/>
  <c r="C84" i="12"/>
  <c r="G83" i="12"/>
  <c r="G75" i="12" s="1"/>
  <c r="G52" i="12" s="1"/>
  <c r="C95" i="12"/>
  <c r="H122" i="12"/>
  <c r="F173" i="12"/>
  <c r="C175" i="12"/>
  <c r="D174" i="12"/>
  <c r="L174" i="12"/>
  <c r="L173" i="12" s="1"/>
  <c r="E195" i="12"/>
  <c r="I195" i="12"/>
  <c r="H196" i="12"/>
  <c r="F292" i="13"/>
  <c r="F291" i="13" s="1"/>
  <c r="C55" i="13"/>
  <c r="D54" i="13"/>
  <c r="L53" i="13"/>
  <c r="H67" i="13"/>
  <c r="I53" i="13"/>
  <c r="H191" i="12"/>
  <c r="F230" i="12"/>
  <c r="H251" i="12"/>
  <c r="C286" i="12"/>
  <c r="G83" i="13"/>
  <c r="G75" i="13" s="1"/>
  <c r="C166" i="13"/>
  <c r="D165" i="13"/>
  <c r="C165" i="13" s="1"/>
  <c r="C192" i="13"/>
  <c r="D191" i="13"/>
  <c r="C191" i="13" s="1"/>
  <c r="F270" i="13"/>
  <c r="F269" i="13" s="1"/>
  <c r="F289" i="13" s="1"/>
  <c r="H188" i="12"/>
  <c r="J204" i="12"/>
  <c r="G230" i="12"/>
  <c r="C260" i="12"/>
  <c r="D259" i="12"/>
  <c r="L259" i="12"/>
  <c r="C281" i="12"/>
  <c r="C284" i="12"/>
  <c r="D283" i="12"/>
  <c r="C283" i="12" s="1"/>
  <c r="J292" i="13"/>
  <c r="J291" i="13" s="1"/>
  <c r="J20" i="13"/>
  <c r="K26" i="13"/>
  <c r="K20" i="13" s="1"/>
  <c r="H58" i="13"/>
  <c r="D67" i="13"/>
  <c r="C67" i="13" s="1"/>
  <c r="F75" i="13"/>
  <c r="F52" i="13" s="1"/>
  <c r="C77" i="13"/>
  <c r="D76" i="13"/>
  <c r="H84" i="13"/>
  <c r="H112" i="13"/>
  <c r="C131" i="13"/>
  <c r="G130" i="13"/>
  <c r="C130" i="13" s="1"/>
  <c r="H165" i="13"/>
  <c r="I173" i="13"/>
  <c r="H175" i="13"/>
  <c r="J174" i="13"/>
  <c r="C188" i="13"/>
  <c r="L187" i="13"/>
  <c r="H187" i="13" s="1"/>
  <c r="H196" i="13"/>
  <c r="D292" i="14"/>
  <c r="D291" i="14" s="1"/>
  <c r="C21" i="14"/>
  <c r="C292" i="14" s="1"/>
  <c r="C291" i="14" s="1"/>
  <c r="L292" i="14"/>
  <c r="L291" i="14" s="1"/>
  <c r="L20" i="14"/>
  <c r="F26" i="14"/>
  <c r="H205" i="14"/>
  <c r="I204" i="14"/>
  <c r="D204" i="12"/>
  <c r="F204" i="12"/>
  <c r="F195" i="12" s="1"/>
  <c r="K204" i="12"/>
  <c r="K195" i="12" s="1"/>
  <c r="K194" i="12" s="1"/>
  <c r="H235" i="12"/>
  <c r="C238" i="12"/>
  <c r="D231" i="12"/>
  <c r="L231" i="12"/>
  <c r="E259" i="12"/>
  <c r="E230" i="12" s="1"/>
  <c r="I259" i="12"/>
  <c r="D270" i="12"/>
  <c r="H281" i="12"/>
  <c r="H283" i="12"/>
  <c r="K292" i="13"/>
  <c r="K291" i="13" s="1"/>
  <c r="H43" i="13"/>
  <c r="H76" i="13"/>
  <c r="J83" i="13"/>
  <c r="H83" i="13" s="1"/>
  <c r="H122" i="13"/>
  <c r="C125" i="13"/>
  <c r="D122" i="13"/>
  <c r="H131" i="13"/>
  <c r="C136" i="13"/>
  <c r="H151" i="13"/>
  <c r="C160" i="13"/>
  <c r="C174" i="13"/>
  <c r="D173" i="13"/>
  <c r="L173" i="13"/>
  <c r="F174" i="13"/>
  <c r="F173" i="13" s="1"/>
  <c r="K174" i="13"/>
  <c r="K173" i="13" s="1"/>
  <c r="E187" i="13"/>
  <c r="H191" i="13"/>
  <c r="H231" i="13"/>
  <c r="C233" i="13"/>
  <c r="D231" i="13"/>
  <c r="L231" i="13"/>
  <c r="L230" i="13" s="1"/>
  <c r="L194" i="13" s="1"/>
  <c r="C251" i="13"/>
  <c r="J251" i="13"/>
  <c r="H251" i="13" s="1"/>
  <c r="H252" i="13"/>
  <c r="D269" i="13"/>
  <c r="C284" i="13"/>
  <c r="D283" i="13"/>
  <c r="C283" i="13" s="1"/>
  <c r="H286" i="13"/>
  <c r="D54" i="14"/>
  <c r="C69" i="14"/>
  <c r="D67" i="14"/>
  <c r="C67" i="14" s="1"/>
  <c r="K130" i="15"/>
  <c r="H136" i="15"/>
  <c r="H131" i="14"/>
  <c r="I130" i="14"/>
  <c r="H130" i="14" s="1"/>
  <c r="K165" i="14"/>
  <c r="H166" i="14"/>
  <c r="I187" i="14"/>
  <c r="F53" i="15"/>
  <c r="C54" i="15"/>
  <c r="C204" i="15"/>
  <c r="K269" i="15"/>
  <c r="H270" i="15"/>
  <c r="G269" i="15"/>
  <c r="C269" i="15" s="1"/>
  <c r="C270" i="15"/>
  <c r="H281" i="15"/>
  <c r="I269" i="15"/>
  <c r="H286" i="15"/>
  <c r="H21" i="13"/>
  <c r="C198" i="13"/>
  <c r="C205" i="13"/>
  <c r="C252" i="13"/>
  <c r="H43" i="14"/>
  <c r="K76" i="14"/>
  <c r="H77" i="14"/>
  <c r="H233" i="14"/>
  <c r="I231" i="14"/>
  <c r="H259" i="14"/>
  <c r="H260" i="14"/>
  <c r="C269" i="14"/>
  <c r="H286" i="14"/>
  <c r="C76" i="15"/>
  <c r="D196" i="13"/>
  <c r="C216" i="13"/>
  <c r="C264" i="13"/>
  <c r="C276" i="13"/>
  <c r="C286" i="13"/>
  <c r="K292" i="14"/>
  <c r="K291" i="14" s="1"/>
  <c r="C43" i="14"/>
  <c r="C45" i="14"/>
  <c r="H165" i="14"/>
  <c r="E174" i="14"/>
  <c r="K191" i="14"/>
  <c r="K187" i="14" s="1"/>
  <c r="H192" i="14"/>
  <c r="K195" i="14"/>
  <c r="H196" i="14"/>
  <c r="G195" i="14"/>
  <c r="C196" i="14"/>
  <c r="I292" i="15"/>
  <c r="I291" i="15" s="1"/>
  <c r="H21" i="15"/>
  <c r="C26" i="15"/>
  <c r="K191" i="15"/>
  <c r="K187" i="15" s="1"/>
  <c r="H192" i="15"/>
  <c r="C76" i="14"/>
  <c r="H89" i="14"/>
  <c r="E130" i="14"/>
  <c r="C130" i="14" s="1"/>
  <c r="C141" i="14"/>
  <c r="K173" i="14"/>
  <c r="C179" i="14"/>
  <c r="C191" i="14"/>
  <c r="H238" i="14"/>
  <c r="G259" i="14"/>
  <c r="C259" i="14" s="1"/>
  <c r="C283" i="14"/>
  <c r="D194" i="14"/>
  <c r="H284" i="14"/>
  <c r="K83" i="15"/>
  <c r="K75" i="15" s="1"/>
  <c r="K52" i="15" s="1"/>
  <c r="H84" i="15"/>
  <c r="H95" i="15"/>
  <c r="I83" i="15"/>
  <c r="H131" i="15"/>
  <c r="I130" i="15"/>
  <c r="K173" i="15"/>
  <c r="C84" i="14"/>
  <c r="H84" i="14"/>
  <c r="I83" i="14"/>
  <c r="H83" i="14" s="1"/>
  <c r="H144" i="14"/>
  <c r="C165" i="14"/>
  <c r="C175" i="14"/>
  <c r="H175" i="14"/>
  <c r="I174" i="14"/>
  <c r="H188" i="14"/>
  <c r="E204" i="14"/>
  <c r="C227" i="14"/>
  <c r="C231" i="14"/>
  <c r="E230" i="14"/>
  <c r="K231" i="14"/>
  <c r="K230" i="14" s="1"/>
  <c r="E292" i="15"/>
  <c r="E291" i="15" s="1"/>
  <c r="C21" i="15"/>
  <c r="C292" i="15" s="1"/>
  <c r="E20" i="15"/>
  <c r="C67" i="15"/>
  <c r="H205" i="15"/>
  <c r="I204" i="15"/>
  <c r="H235" i="15"/>
  <c r="I231" i="15"/>
  <c r="K259" i="15"/>
  <c r="H260" i="15"/>
  <c r="D75" i="15"/>
  <c r="L75" i="15"/>
  <c r="C83" i="15"/>
  <c r="C191" i="15"/>
  <c r="C231" i="15"/>
  <c r="D230" i="15"/>
  <c r="C251" i="15"/>
  <c r="G259" i="15"/>
  <c r="G230" i="15" s="1"/>
  <c r="K283" i="15"/>
  <c r="H283" i="15" s="1"/>
  <c r="H284" i="15"/>
  <c r="C55" i="15"/>
  <c r="H55" i="15"/>
  <c r="I54" i="15"/>
  <c r="C69" i="15"/>
  <c r="G75" i="15"/>
  <c r="C77" i="15"/>
  <c r="H77" i="15"/>
  <c r="I76" i="15"/>
  <c r="C89" i="15"/>
  <c r="C103" i="15"/>
  <c r="F130" i="15"/>
  <c r="C130" i="15" s="1"/>
  <c r="C141" i="15"/>
  <c r="G173" i="15"/>
  <c r="C175" i="15"/>
  <c r="H175" i="15"/>
  <c r="I174" i="15"/>
  <c r="G187" i="15"/>
  <c r="E195" i="15"/>
  <c r="G195" i="15"/>
  <c r="F20" i="15"/>
  <c r="J20" i="15"/>
  <c r="C165" i="15"/>
  <c r="H166" i="15"/>
  <c r="E174" i="15"/>
  <c r="J174" i="15"/>
  <c r="J173" i="15" s="1"/>
  <c r="D187" i="15"/>
  <c r="C187" i="15" s="1"/>
  <c r="H188" i="15"/>
  <c r="L187" i="15"/>
  <c r="H196" i="15"/>
  <c r="K231" i="15"/>
  <c r="H238" i="15"/>
  <c r="K251" i="15"/>
  <c r="H251" i="15" s="1"/>
  <c r="H252" i="15"/>
  <c r="H259" i="15"/>
  <c r="C283" i="15"/>
  <c r="J289" i="15" l="1"/>
  <c r="J52" i="15"/>
  <c r="J51" i="15" s="1"/>
  <c r="J290" i="15" s="1"/>
  <c r="K230" i="15"/>
  <c r="L52" i="15"/>
  <c r="H130" i="15"/>
  <c r="H187" i="15"/>
  <c r="E194" i="15"/>
  <c r="G289" i="15"/>
  <c r="C259" i="15"/>
  <c r="C291" i="15"/>
  <c r="J75" i="15"/>
  <c r="K195" i="15"/>
  <c r="L230" i="15"/>
  <c r="L194" i="15" s="1"/>
  <c r="F194" i="14"/>
  <c r="F51" i="14" s="1"/>
  <c r="J289" i="14"/>
  <c r="K75" i="14"/>
  <c r="K52" i="14" s="1"/>
  <c r="K51" i="14" s="1"/>
  <c r="J51" i="14"/>
  <c r="L53" i="14"/>
  <c r="E289" i="13"/>
  <c r="C173" i="13"/>
  <c r="C270" i="13"/>
  <c r="H54" i="13"/>
  <c r="J75" i="13"/>
  <c r="H174" i="12"/>
  <c r="K20" i="12"/>
  <c r="L230" i="12"/>
  <c r="L289" i="12" s="1"/>
  <c r="F194" i="12"/>
  <c r="F75" i="12"/>
  <c r="F52" i="12" s="1"/>
  <c r="F51" i="12" s="1"/>
  <c r="F50" i="12" s="1"/>
  <c r="H173" i="12"/>
  <c r="H83" i="11"/>
  <c r="K52" i="11"/>
  <c r="K51" i="11" s="1"/>
  <c r="K50" i="11" s="1"/>
  <c r="K194" i="11"/>
  <c r="J194" i="11"/>
  <c r="D187" i="11"/>
  <c r="C187" i="11" s="1"/>
  <c r="G52" i="11"/>
  <c r="G51" i="11" s="1"/>
  <c r="G290" i="11" s="1"/>
  <c r="F53" i="11"/>
  <c r="C83" i="11"/>
  <c r="G289" i="10"/>
  <c r="C26" i="10"/>
  <c r="F20" i="10"/>
  <c r="C20" i="10" s="1"/>
  <c r="J194" i="10"/>
  <c r="H187" i="10"/>
  <c r="J51" i="10"/>
  <c r="J290" i="10" s="1"/>
  <c r="L230" i="10"/>
  <c r="G52" i="10"/>
  <c r="G51" i="10" s="1"/>
  <c r="F52" i="10"/>
  <c r="F51" i="10" s="1"/>
  <c r="D230" i="9"/>
  <c r="G51" i="9"/>
  <c r="J289" i="9"/>
  <c r="L51" i="9"/>
  <c r="L50" i="9" s="1"/>
  <c r="L194" i="9"/>
  <c r="F75" i="9"/>
  <c r="F52" i="9" s="1"/>
  <c r="F51" i="9" s="1"/>
  <c r="F50" i="9" s="1"/>
  <c r="C130" i="9"/>
  <c r="K289" i="9"/>
  <c r="F230" i="9"/>
  <c r="F194" i="9" s="1"/>
  <c r="C122" i="14"/>
  <c r="D83" i="14"/>
  <c r="G50" i="11"/>
  <c r="G50" i="9"/>
  <c r="G290" i="9"/>
  <c r="K289" i="15"/>
  <c r="K289" i="14"/>
  <c r="E289" i="12"/>
  <c r="G289" i="13"/>
  <c r="G52" i="13"/>
  <c r="G51" i="13" s="1"/>
  <c r="K52" i="13"/>
  <c r="K51" i="13" s="1"/>
  <c r="K50" i="13" s="1"/>
  <c r="K289" i="13"/>
  <c r="K50" i="12"/>
  <c r="K290" i="12"/>
  <c r="H191" i="15"/>
  <c r="H54" i="15"/>
  <c r="I53" i="15"/>
  <c r="H292" i="15"/>
  <c r="H291" i="15" s="1"/>
  <c r="F75" i="15"/>
  <c r="F289" i="15" s="1"/>
  <c r="H191" i="14"/>
  <c r="C269" i="13"/>
  <c r="J230" i="13"/>
  <c r="H174" i="13"/>
  <c r="J173" i="13"/>
  <c r="J52" i="13" s="1"/>
  <c r="C76" i="13"/>
  <c r="G289" i="12"/>
  <c r="I75" i="14"/>
  <c r="C196" i="12"/>
  <c r="D195" i="12"/>
  <c r="J75" i="12"/>
  <c r="J52" i="12" s="1"/>
  <c r="H231" i="11"/>
  <c r="I230" i="11"/>
  <c r="H230" i="11" s="1"/>
  <c r="C76" i="11"/>
  <c r="D75" i="11"/>
  <c r="I204" i="10"/>
  <c r="H204" i="10" s="1"/>
  <c r="H205" i="10"/>
  <c r="F51" i="13"/>
  <c r="F50" i="13" s="1"/>
  <c r="C173" i="11"/>
  <c r="I173" i="10"/>
  <c r="H173" i="10" s="1"/>
  <c r="H174" i="10"/>
  <c r="C53" i="10"/>
  <c r="H26" i="11"/>
  <c r="K20" i="11"/>
  <c r="H292" i="11"/>
  <c r="H291" i="11" s="1"/>
  <c r="C83" i="12"/>
  <c r="I165" i="9"/>
  <c r="H165" i="9" s="1"/>
  <c r="H166" i="9"/>
  <c r="C230" i="9"/>
  <c r="J52" i="9"/>
  <c r="J51" i="9" s="1"/>
  <c r="C196" i="9"/>
  <c r="H84" i="9"/>
  <c r="I83" i="9"/>
  <c r="J50" i="10"/>
  <c r="I270" i="9"/>
  <c r="C230" i="15"/>
  <c r="D194" i="15"/>
  <c r="C204" i="14"/>
  <c r="E195" i="14"/>
  <c r="I52" i="13"/>
  <c r="H53" i="13"/>
  <c r="C174" i="12"/>
  <c r="D173" i="12"/>
  <c r="C173" i="12" s="1"/>
  <c r="C196" i="11"/>
  <c r="D195" i="11"/>
  <c r="H204" i="13"/>
  <c r="J195" i="13"/>
  <c r="C26" i="12"/>
  <c r="C292" i="12"/>
  <c r="C291" i="12" s="1"/>
  <c r="G230" i="14"/>
  <c r="G289" i="14" s="1"/>
  <c r="C54" i="11"/>
  <c r="D53" i="11"/>
  <c r="H252" i="10"/>
  <c r="I251" i="10"/>
  <c r="H251" i="10" s="1"/>
  <c r="E52" i="13"/>
  <c r="E51" i="13" s="1"/>
  <c r="I75" i="11"/>
  <c r="H69" i="10"/>
  <c r="I67" i="10"/>
  <c r="H67" i="10" s="1"/>
  <c r="J75" i="11"/>
  <c r="H76" i="11"/>
  <c r="C231" i="10"/>
  <c r="D230" i="10"/>
  <c r="I174" i="9"/>
  <c r="H175" i="9"/>
  <c r="C195" i="9"/>
  <c r="D194" i="9"/>
  <c r="C76" i="9"/>
  <c r="D75" i="9"/>
  <c r="C75" i="9" s="1"/>
  <c r="E194" i="9"/>
  <c r="E53" i="9"/>
  <c r="E52" i="9" s="1"/>
  <c r="D289" i="15"/>
  <c r="H204" i="15"/>
  <c r="I195" i="15"/>
  <c r="E173" i="14"/>
  <c r="C173" i="14" s="1"/>
  <c r="C174" i="14"/>
  <c r="C196" i="13"/>
  <c r="D195" i="13"/>
  <c r="H231" i="14"/>
  <c r="I230" i="14"/>
  <c r="E75" i="14"/>
  <c r="C54" i="14"/>
  <c r="D53" i="14"/>
  <c r="C231" i="13"/>
  <c r="D230" i="13"/>
  <c r="C230" i="13" s="1"/>
  <c r="C122" i="13"/>
  <c r="D83" i="13"/>
  <c r="C83" i="13" s="1"/>
  <c r="C270" i="12"/>
  <c r="D269" i="12"/>
  <c r="D230" i="12"/>
  <c r="C230" i="12" s="1"/>
  <c r="C231" i="12"/>
  <c r="H26" i="13"/>
  <c r="J195" i="12"/>
  <c r="H195" i="12" s="1"/>
  <c r="H204" i="12"/>
  <c r="H76" i="14"/>
  <c r="L52" i="13"/>
  <c r="L51" i="13" s="1"/>
  <c r="E194" i="12"/>
  <c r="E51" i="12" s="1"/>
  <c r="H75" i="13"/>
  <c r="C54" i="12"/>
  <c r="D53" i="12"/>
  <c r="E230" i="11"/>
  <c r="E289" i="11" s="1"/>
  <c r="H269" i="14"/>
  <c r="L289" i="13"/>
  <c r="K289" i="12"/>
  <c r="C204" i="11"/>
  <c r="C174" i="11"/>
  <c r="C76" i="12"/>
  <c r="D75" i="12"/>
  <c r="C270" i="10"/>
  <c r="C204" i="10"/>
  <c r="D195" i="10"/>
  <c r="I75" i="12"/>
  <c r="H75" i="12" s="1"/>
  <c r="H83" i="12"/>
  <c r="H195" i="11"/>
  <c r="F290" i="13"/>
  <c r="C26" i="13"/>
  <c r="C292" i="13"/>
  <c r="C291" i="13" s="1"/>
  <c r="I270" i="10"/>
  <c r="C174" i="10"/>
  <c r="E173" i="10"/>
  <c r="C173" i="10" s="1"/>
  <c r="G289" i="11"/>
  <c r="H166" i="10"/>
  <c r="I165" i="10"/>
  <c r="H165" i="10" s="1"/>
  <c r="C259" i="11"/>
  <c r="L194" i="11"/>
  <c r="L51" i="11" s="1"/>
  <c r="J53" i="11"/>
  <c r="H54" i="11"/>
  <c r="I196" i="10"/>
  <c r="H286" i="9"/>
  <c r="H252" i="9"/>
  <c r="I251" i="9"/>
  <c r="H251" i="9" s="1"/>
  <c r="H131" i="9"/>
  <c r="I130" i="9"/>
  <c r="H130" i="9" s="1"/>
  <c r="I292" i="9"/>
  <c r="I291" i="9" s="1"/>
  <c r="H192" i="9"/>
  <c r="I191" i="9"/>
  <c r="C26" i="9"/>
  <c r="F290" i="9"/>
  <c r="H76" i="10"/>
  <c r="H54" i="10"/>
  <c r="H233" i="9"/>
  <c r="I231" i="9"/>
  <c r="H205" i="9"/>
  <c r="I204" i="9"/>
  <c r="C83" i="9"/>
  <c r="F20" i="9"/>
  <c r="C20" i="9" s="1"/>
  <c r="E173" i="15"/>
  <c r="E289" i="15" s="1"/>
  <c r="C174" i="15"/>
  <c r="H174" i="15"/>
  <c r="I173" i="15"/>
  <c r="H173" i="15" s="1"/>
  <c r="H76" i="15"/>
  <c r="I75" i="15"/>
  <c r="H75" i="15" s="1"/>
  <c r="H231" i="15"/>
  <c r="I230" i="15"/>
  <c r="H174" i="14"/>
  <c r="I173" i="14"/>
  <c r="H173" i="14" s="1"/>
  <c r="H187" i="14"/>
  <c r="H204" i="14"/>
  <c r="I195" i="14"/>
  <c r="C26" i="14"/>
  <c r="F20" i="14"/>
  <c r="H26" i="14"/>
  <c r="H174" i="11"/>
  <c r="C174" i="9"/>
  <c r="D173" i="9"/>
  <c r="C173" i="9" s="1"/>
  <c r="I67" i="9"/>
  <c r="H67" i="9" s="1"/>
  <c r="H26" i="9"/>
  <c r="C54" i="9"/>
  <c r="D53" i="9"/>
  <c r="K194" i="15"/>
  <c r="K51" i="15" s="1"/>
  <c r="F52" i="15"/>
  <c r="F51" i="15" s="1"/>
  <c r="C195" i="15"/>
  <c r="D52" i="15"/>
  <c r="G194" i="15"/>
  <c r="G52" i="15"/>
  <c r="G51" i="15" s="1"/>
  <c r="C53" i="15"/>
  <c r="H83" i="15"/>
  <c r="K194" i="14"/>
  <c r="H292" i="13"/>
  <c r="H291" i="13" s="1"/>
  <c r="H269" i="15"/>
  <c r="H259" i="12"/>
  <c r="C204" i="12"/>
  <c r="H292" i="14"/>
  <c r="H291" i="14" s="1"/>
  <c r="I289" i="13"/>
  <c r="D187" i="13"/>
  <c r="C187" i="13" s="1"/>
  <c r="C259" i="12"/>
  <c r="C54" i="13"/>
  <c r="D53" i="13"/>
  <c r="G194" i="12"/>
  <c r="G51" i="12" s="1"/>
  <c r="H231" i="12"/>
  <c r="I230" i="12"/>
  <c r="C191" i="12"/>
  <c r="D187" i="12"/>
  <c r="C187" i="12" s="1"/>
  <c r="C231" i="11"/>
  <c r="D230" i="11"/>
  <c r="C230" i="11" s="1"/>
  <c r="E230" i="10"/>
  <c r="E194" i="10" s="1"/>
  <c r="H173" i="11"/>
  <c r="C292" i="11"/>
  <c r="C291" i="11" s="1"/>
  <c r="I259" i="10"/>
  <c r="H259" i="10" s="1"/>
  <c r="I269" i="11"/>
  <c r="H270" i="11"/>
  <c r="C130" i="11"/>
  <c r="F75" i="11"/>
  <c r="F52" i="11" s="1"/>
  <c r="F51" i="11" s="1"/>
  <c r="I231" i="10"/>
  <c r="I130" i="10"/>
  <c r="H130" i="10" s="1"/>
  <c r="H131" i="10"/>
  <c r="D75" i="10"/>
  <c r="K290" i="10"/>
  <c r="H26" i="10"/>
  <c r="K20" i="10"/>
  <c r="I53" i="12"/>
  <c r="H67" i="12"/>
  <c r="C270" i="11"/>
  <c r="D269" i="11"/>
  <c r="E194" i="11"/>
  <c r="E51" i="11" s="1"/>
  <c r="I83" i="10"/>
  <c r="H83" i="10" s="1"/>
  <c r="H84" i="10"/>
  <c r="C259" i="9"/>
  <c r="E75" i="10"/>
  <c r="E52" i="10" s="1"/>
  <c r="K194" i="9"/>
  <c r="K51" i="9" s="1"/>
  <c r="F289" i="9"/>
  <c r="I54" i="9"/>
  <c r="C187" i="9"/>
  <c r="K20" i="9"/>
  <c r="J50" i="15" l="1"/>
  <c r="L289" i="15"/>
  <c r="L51" i="15"/>
  <c r="H230" i="15"/>
  <c r="F50" i="14"/>
  <c r="F290" i="14"/>
  <c r="K50" i="14"/>
  <c r="K290" i="14"/>
  <c r="L52" i="14"/>
  <c r="L51" i="14" s="1"/>
  <c r="L289" i="14"/>
  <c r="H53" i="14"/>
  <c r="J290" i="14"/>
  <c r="J50" i="14"/>
  <c r="K290" i="13"/>
  <c r="F290" i="12"/>
  <c r="F289" i="12"/>
  <c r="C75" i="12"/>
  <c r="L194" i="12"/>
  <c r="L51" i="12" s="1"/>
  <c r="K290" i="11"/>
  <c r="J289" i="11"/>
  <c r="G50" i="10"/>
  <c r="G290" i="10"/>
  <c r="E51" i="10"/>
  <c r="E50" i="10" s="1"/>
  <c r="L194" i="10"/>
  <c r="L51" i="10" s="1"/>
  <c r="L289" i="10"/>
  <c r="F50" i="10"/>
  <c r="F290" i="10"/>
  <c r="I53" i="10"/>
  <c r="L290" i="9"/>
  <c r="E289" i="9"/>
  <c r="D75" i="13"/>
  <c r="C75" i="13" s="1"/>
  <c r="C83" i="14"/>
  <c r="D75" i="14"/>
  <c r="C75" i="14" s="1"/>
  <c r="F50" i="11"/>
  <c r="F290" i="11"/>
  <c r="K50" i="9"/>
  <c r="K290" i="9"/>
  <c r="G50" i="12"/>
  <c r="G290" i="12"/>
  <c r="K50" i="15"/>
  <c r="K290" i="15"/>
  <c r="I230" i="10"/>
  <c r="H230" i="10" s="1"/>
  <c r="H231" i="10"/>
  <c r="C53" i="13"/>
  <c r="E52" i="14"/>
  <c r="I52" i="12"/>
  <c r="H53" i="12"/>
  <c r="H269" i="11"/>
  <c r="I289" i="11"/>
  <c r="F50" i="15"/>
  <c r="F290" i="15"/>
  <c r="L50" i="13"/>
  <c r="L290" i="13"/>
  <c r="C269" i="12"/>
  <c r="D289" i="12"/>
  <c r="D194" i="12"/>
  <c r="C194" i="12" s="1"/>
  <c r="C195" i="12"/>
  <c r="D289" i="13"/>
  <c r="C230" i="14"/>
  <c r="E290" i="10"/>
  <c r="C75" i="10"/>
  <c r="D289" i="9"/>
  <c r="H195" i="14"/>
  <c r="I194" i="14"/>
  <c r="H194" i="14" s="1"/>
  <c r="I230" i="9"/>
  <c r="H230" i="9" s="1"/>
  <c r="H231" i="9"/>
  <c r="J52" i="11"/>
  <c r="J51" i="11" s="1"/>
  <c r="H53" i="11"/>
  <c r="H270" i="10"/>
  <c r="I269" i="10"/>
  <c r="I194" i="11"/>
  <c r="H194" i="11" s="1"/>
  <c r="C195" i="10"/>
  <c r="D194" i="10"/>
  <c r="C194" i="10" s="1"/>
  <c r="H230" i="14"/>
  <c r="I289" i="14"/>
  <c r="H195" i="15"/>
  <c r="I194" i="15"/>
  <c r="H194" i="15" s="1"/>
  <c r="H174" i="9"/>
  <c r="I173" i="9"/>
  <c r="H173" i="9" s="1"/>
  <c r="L50" i="12"/>
  <c r="L290" i="12"/>
  <c r="C53" i="11"/>
  <c r="D52" i="11"/>
  <c r="E194" i="14"/>
  <c r="E289" i="14"/>
  <c r="C195" i="14"/>
  <c r="C194" i="15"/>
  <c r="J290" i="9"/>
  <c r="J50" i="9"/>
  <c r="H75" i="14"/>
  <c r="I52" i="14"/>
  <c r="H53" i="15"/>
  <c r="H289" i="15" s="1"/>
  <c r="I52" i="15"/>
  <c r="F289" i="11"/>
  <c r="G50" i="13"/>
  <c r="G290" i="13"/>
  <c r="E50" i="12"/>
  <c r="E290" i="12"/>
  <c r="C269" i="11"/>
  <c r="D289" i="11"/>
  <c r="E289" i="10"/>
  <c r="I289" i="15"/>
  <c r="D51" i="15"/>
  <c r="C53" i="9"/>
  <c r="C289" i="9" s="1"/>
  <c r="D52" i="9"/>
  <c r="I75" i="10"/>
  <c r="H75" i="10" s="1"/>
  <c r="H191" i="9"/>
  <c r="I187" i="9"/>
  <c r="H187" i="9" s="1"/>
  <c r="C53" i="14"/>
  <c r="D289" i="14"/>
  <c r="E51" i="9"/>
  <c r="C194" i="9"/>
  <c r="C230" i="10"/>
  <c r="C289" i="10" s="1"/>
  <c r="D289" i="10"/>
  <c r="E290" i="13"/>
  <c r="E50" i="13"/>
  <c r="C195" i="11"/>
  <c r="D194" i="11"/>
  <c r="C194" i="11" s="1"/>
  <c r="H83" i="9"/>
  <c r="I75" i="9"/>
  <c r="H75" i="9" s="1"/>
  <c r="G194" i="14"/>
  <c r="G51" i="14" s="1"/>
  <c r="G50" i="15"/>
  <c r="G290" i="15"/>
  <c r="H53" i="10"/>
  <c r="I52" i="10"/>
  <c r="C53" i="12"/>
  <c r="D52" i="12"/>
  <c r="H75" i="11"/>
  <c r="I52" i="11"/>
  <c r="H195" i="13"/>
  <c r="J194" i="13"/>
  <c r="H194" i="13" s="1"/>
  <c r="L50" i="11"/>
  <c r="L290" i="11"/>
  <c r="H54" i="9"/>
  <c r="I53" i="9"/>
  <c r="E290" i="11"/>
  <c r="E50" i="11"/>
  <c r="H230" i="12"/>
  <c r="H289" i="12" s="1"/>
  <c r="I289" i="12"/>
  <c r="H173" i="13"/>
  <c r="E52" i="15"/>
  <c r="E51" i="15" s="1"/>
  <c r="C173" i="15"/>
  <c r="H204" i="9"/>
  <c r="I195" i="9"/>
  <c r="H292" i="9"/>
  <c r="H291" i="9" s="1"/>
  <c r="I195" i="10"/>
  <c r="H196" i="10"/>
  <c r="J194" i="12"/>
  <c r="J51" i="12" s="1"/>
  <c r="J289" i="12"/>
  <c r="C195" i="13"/>
  <c r="C289" i="13" s="1"/>
  <c r="D194" i="13"/>
  <c r="C194" i="13" s="1"/>
  <c r="C75" i="15"/>
  <c r="H52" i="13"/>
  <c r="I51" i="13"/>
  <c r="H270" i="9"/>
  <c r="I269" i="9"/>
  <c r="D52" i="10"/>
  <c r="C75" i="11"/>
  <c r="I194" i="12"/>
  <c r="H194" i="12" s="1"/>
  <c r="H230" i="13"/>
  <c r="J289" i="13"/>
  <c r="C289" i="15" l="1"/>
  <c r="L290" i="15"/>
  <c r="L50" i="15"/>
  <c r="D52" i="14"/>
  <c r="C52" i="14" s="1"/>
  <c r="C289" i="14"/>
  <c r="L50" i="14"/>
  <c r="L290" i="14"/>
  <c r="D52" i="13"/>
  <c r="L290" i="10"/>
  <c r="L50" i="10"/>
  <c r="I50" i="13"/>
  <c r="I24" i="13"/>
  <c r="H289" i="13"/>
  <c r="C52" i="10"/>
  <c r="D51" i="10"/>
  <c r="E290" i="15"/>
  <c r="E50" i="15"/>
  <c r="I51" i="11"/>
  <c r="H52" i="11"/>
  <c r="H52" i="10"/>
  <c r="G50" i="14"/>
  <c r="G290" i="14"/>
  <c r="D290" i="15"/>
  <c r="D50" i="15"/>
  <c r="C50" i="15" s="1"/>
  <c r="D24" i="15"/>
  <c r="C51" i="15"/>
  <c r="C194" i="14"/>
  <c r="C289" i="12"/>
  <c r="H52" i="12"/>
  <c r="I51" i="12"/>
  <c r="I194" i="10"/>
  <c r="H194" i="10" s="1"/>
  <c r="H195" i="10"/>
  <c r="E290" i="9"/>
  <c r="E50" i="9"/>
  <c r="H52" i="15"/>
  <c r="I51" i="15"/>
  <c r="C52" i="13"/>
  <c r="D51" i="13"/>
  <c r="H269" i="9"/>
  <c r="H289" i="9" s="1"/>
  <c r="I289" i="9"/>
  <c r="I194" i="9"/>
  <c r="H194" i="9" s="1"/>
  <c r="H195" i="9"/>
  <c r="D51" i="14"/>
  <c r="C52" i="15"/>
  <c r="C289" i="11"/>
  <c r="I51" i="14"/>
  <c r="H52" i="14"/>
  <c r="C52" i="11"/>
  <c r="D51" i="11"/>
  <c r="J290" i="11"/>
  <c r="J50" i="11"/>
  <c r="E51" i="14"/>
  <c r="J51" i="13"/>
  <c r="H51" i="13" s="1"/>
  <c r="J290" i="12"/>
  <c r="J50" i="12"/>
  <c r="I52" i="9"/>
  <c r="H53" i="9"/>
  <c r="C52" i="12"/>
  <c r="D51" i="12"/>
  <c r="C52" i="9"/>
  <c r="D51" i="9"/>
  <c r="H289" i="14"/>
  <c r="H269" i="10"/>
  <c r="H289" i="10" s="1"/>
  <c r="I289" i="10"/>
  <c r="H289" i="11"/>
  <c r="C290" i="15" l="1"/>
  <c r="I50" i="14"/>
  <c r="H50" i="14" s="1"/>
  <c r="I24" i="14"/>
  <c r="H51" i="14"/>
  <c r="J290" i="13"/>
  <c r="J50" i="13"/>
  <c r="D24" i="11"/>
  <c r="D290" i="11" s="1"/>
  <c r="C290" i="11" s="1"/>
  <c r="C51" i="11"/>
  <c r="D50" i="11"/>
  <c r="C50" i="11" s="1"/>
  <c r="H24" i="13"/>
  <c r="I20" i="13"/>
  <c r="H20" i="13" s="1"/>
  <c r="H52" i="9"/>
  <c r="I51" i="9"/>
  <c r="E290" i="14"/>
  <c r="E50" i="14"/>
  <c r="D20" i="15"/>
  <c r="C20" i="15" s="1"/>
  <c r="C24" i="15"/>
  <c r="H51" i="11"/>
  <c r="I50" i="11"/>
  <c r="H50" i="11" s="1"/>
  <c r="I24" i="11"/>
  <c r="H50" i="13"/>
  <c r="I51" i="10"/>
  <c r="C51" i="9"/>
  <c r="D290" i="9"/>
  <c r="C290" i="9" s="1"/>
  <c r="D50" i="9"/>
  <c r="C50" i="9" s="1"/>
  <c r="C51" i="13"/>
  <c r="D50" i="13"/>
  <c r="C50" i="13" s="1"/>
  <c r="D24" i="13"/>
  <c r="I50" i="12"/>
  <c r="H51" i="12"/>
  <c r="D290" i="10"/>
  <c r="C290" i="10" s="1"/>
  <c r="D50" i="10"/>
  <c r="C50" i="10" s="1"/>
  <c r="C51" i="10"/>
  <c r="C51" i="12"/>
  <c r="D50" i="12"/>
  <c r="C51" i="14"/>
  <c r="D24" i="14"/>
  <c r="D50" i="14"/>
  <c r="H51" i="15"/>
  <c r="I24" i="15"/>
  <c r="I50" i="15"/>
  <c r="H50" i="15" s="1"/>
  <c r="I290" i="13"/>
  <c r="H290" i="13" s="1"/>
  <c r="C50" i="14" l="1"/>
  <c r="D24" i="12"/>
  <c r="C50" i="12"/>
  <c r="H50" i="12"/>
  <c r="I24" i="12"/>
  <c r="I24" i="10"/>
  <c r="H51" i="10"/>
  <c r="I50" i="10"/>
  <c r="H50" i="10" s="1"/>
  <c r="H24" i="15"/>
  <c r="I20" i="15"/>
  <c r="H20" i="15" s="1"/>
  <c r="C24" i="14"/>
  <c r="D20" i="14"/>
  <c r="C20" i="14" s="1"/>
  <c r="C24" i="13"/>
  <c r="D20" i="13"/>
  <c r="C20" i="13" s="1"/>
  <c r="C24" i="11"/>
  <c r="D20" i="11"/>
  <c r="C20" i="11" s="1"/>
  <c r="H24" i="14"/>
  <c r="I20" i="14"/>
  <c r="H20" i="14" s="1"/>
  <c r="I290" i="15"/>
  <c r="H290" i="15" s="1"/>
  <c r="D290" i="13"/>
  <c r="C290" i="13" s="1"/>
  <c r="H24" i="11"/>
  <c r="I20" i="11"/>
  <c r="H20" i="11" s="1"/>
  <c r="I50" i="9"/>
  <c r="H50" i="9" s="1"/>
  <c r="I24" i="9"/>
  <c r="I290" i="9" s="1"/>
  <c r="H290" i="9" s="1"/>
  <c r="H51" i="9"/>
  <c r="D290" i="14"/>
  <c r="C290" i="14" s="1"/>
  <c r="I290" i="11"/>
  <c r="H290" i="11" s="1"/>
  <c r="I290" i="14"/>
  <c r="H290" i="14" s="1"/>
  <c r="H24" i="10" l="1"/>
  <c r="I20" i="10"/>
  <c r="H20" i="10" s="1"/>
  <c r="H24" i="9"/>
  <c r="I20" i="9"/>
  <c r="H20" i="9" s="1"/>
  <c r="I290" i="10"/>
  <c r="H290" i="10" s="1"/>
  <c r="C24" i="12"/>
  <c r="D20" i="12"/>
  <c r="C20" i="12" s="1"/>
  <c r="D290" i="12"/>
  <c r="C290" i="12" s="1"/>
  <c r="H24" i="12"/>
  <c r="I20" i="12"/>
  <c r="H20" i="12" s="1"/>
  <c r="I290" i="12"/>
  <c r="H290" i="12" s="1"/>
  <c r="H301" i="8" l="1"/>
  <c r="C301" i="8"/>
  <c r="H300" i="8"/>
  <c r="C300" i="8"/>
  <c r="H299" i="8"/>
  <c r="C299" i="8"/>
  <c r="H298" i="8"/>
  <c r="C298" i="8"/>
  <c r="H297" i="8"/>
  <c r="C297" i="8"/>
  <c r="H296" i="8"/>
  <c r="C296" i="8"/>
  <c r="H295" i="8"/>
  <c r="C295" i="8"/>
  <c r="H294" i="8"/>
  <c r="C294" i="8"/>
  <c r="C293" i="8" s="1"/>
  <c r="L293" i="8"/>
  <c r="K293" i="8"/>
  <c r="J293" i="8"/>
  <c r="I293" i="8"/>
  <c r="H293" i="8"/>
  <c r="G293" i="8"/>
  <c r="F293" i="8"/>
  <c r="E293" i="8"/>
  <c r="D293" i="8"/>
  <c r="H288" i="8"/>
  <c r="C288" i="8"/>
  <c r="I286" i="8"/>
  <c r="H286" i="8" s="1"/>
  <c r="H287" i="8"/>
  <c r="C287" i="8"/>
  <c r="L286" i="8"/>
  <c r="K286" i="8"/>
  <c r="J286" i="8"/>
  <c r="G286" i="8"/>
  <c r="F286" i="8"/>
  <c r="E286" i="8"/>
  <c r="D286" i="8"/>
  <c r="I284" i="8"/>
  <c r="H285" i="8"/>
  <c r="C285" i="8"/>
  <c r="L284" i="8"/>
  <c r="K284" i="8"/>
  <c r="K283" i="8" s="1"/>
  <c r="J284" i="8"/>
  <c r="J283" i="8" s="1"/>
  <c r="G284" i="8"/>
  <c r="G283" i="8" s="1"/>
  <c r="F284" i="8"/>
  <c r="E284" i="8"/>
  <c r="E283" i="8" s="1"/>
  <c r="D284" i="8"/>
  <c r="L283" i="8"/>
  <c r="D283" i="8"/>
  <c r="H282" i="8"/>
  <c r="C282" i="8"/>
  <c r="L281" i="8"/>
  <c r="K281" i="8"/>
  <c r="J281" i="8"/>
  <c r="I281" i="8"/>
  <c r="H281" i="8" s="1"/>
  <c r="G281" i="8"/>
  <c r="F281" i="8"/>
  <c r="E281" i="8"/>
  <c r="D281" i="8"/>
  <c r="H280" i="8"/>
  <c r="C280" i="8"/>
  <c r="H279" i="8"/>
  <c r="C279" i="8"/>
  <c r="H278" i="8"/>
  <c r="C278" i="8"/>
  <c r="C277" i="8"/>
  <c r="L276" i="8"/>
  <c r="L270" i="8" s="1"/>
  <c r="L269" i="8" s="1"/>
  <c r="K276" i="8"/>
  <c r="J276" i="8"/>
  <c r="G276" i="8"/>
  <c r="F276" i="8"/>
  <c r="E276" i="8"/>
  <c r="D276" i="8"/>
  <c r="C276" i="8" s="1"/>
  <c r="H275" i="8"/>
  <c r="C275" i="8"/>
  <c r="H274" i="8"/>
  <c r="C274" i="8"/>
  <c r="H273" i="8"/>
  <c r="C273" i="8"/>
  <c r="L272" i="8"/>
  <c r="K272" i="8"/>
  <c r="J272" i="8"/>
  <c r="J270" i="8" s="1"/>
  <c r="J269" i="8" s="1"/>
  <c r="G272" i="8"/>
  <c r="F272" i="8"/>
  <c r="E272" i="8"/>
  <c r="D272" i="8"/>
  <c r="D270" i="8" s="1"/>
  <c r="D269" i="8" s="1"/>
  <c r="C271" i="8"/>
  <c r="K270" i="8"/>
  <c r="K269" i="8" s="1"/>
  <c r="G270" i="8"/>
  <c r="G269" i="8" s="1"/>
  <c r="E270" i="8"/>
  <c r="E269" i="8"/>
  <c r="H268" i="8"/>
  <c r="C268" i="8"/>
  <c r="H267" i="8"/>
  <c r="C267" i="8"/>
  <c r="H266" i="8"/>
  <c r="C266" i="8"/>
  <c r="C265" i="8"/>
  <c r="L264" i="8"/>
  <c r="K264" i="8"/>
  <c r="J264" i="8"/>
  <c r="G264" i="8"/>
  <c r="F264" i="8"/>
  <c r="E264" i="8"/>
  <c r="C264" i="8" s="1"/>
  <c r="D264" i="8"/>
  <c r="H263" i="8"/>
  <c r="C263" i="8"/>
  <c r="H262" i="8"/>
  <c r="C262" i="8"/>
  <c r="H261" i="8"/>
  <c r="C261" i="8"/>
  <c r="L260" i="8"/>
  <c r="K260" i="8"/>
  <c r="J260" i="8"/>
  <c r="J259" i="8" s="1"/>
  <c r="G260" i="8"/>
  <c r="G259" i="8" s="1"/>
  <c r="F260" i="8"/>
  <c r="E260" i="8"/>
  <c r="E259" i="8" s="1"/>
  <c r="D260" i="8"/>
  <c r="L259" i="8"/>
  <c r="D259" i="8"/>
  <c r="H258" i="8"/>
  <c r="C258" i="8"/>
  <c r="H257" i="8"/>
  <c r="C257" i="8"/>
  <c r="C256" i="8"/>
  <c r="H255" i="8"/>
  <c r="C255" i="8"/>
  <c r="H254" i="8"/>
  <c r="C254" i="8"/>
  <c r="H253" i="8"/>
  <c r="C253" i="8"/>
  <c r="L252" i="8"/>
  <c r="L251" i="8" s="1"/>
  <c r="K252" i="8"/>
  <c r="J252" i="8"/>
  <c r="J251" i="8" s="1"/>
  <c r="G252" i="8"/>
  <c r="F252" i="8"/>
  <c r="E252" i="8"/>
  <c r="E251" i="8" s="1"/>
  <c r="D252" i="8"/>
  <c r="K251" i="8"/>
  <c r="G251" i="8"/>
  <c r="F251" i="8"/>
  <c r="C250" i="8"/>
  <c r="H249" i="8"/>
  <c r="C249" i="8"/>
  <c r="H248" i="8"/>
  <c r="C248" i="8"/>
  <c r="H247" i="8"/>
  <c r="C247" i="8"/>
  <c r="L246" i="8"/>
  <c r="K246" i="8"/>
  <c r="J246" i="8"/>
  <c r="G246" i="8"/>
  <c r="F246" i="8"/>
  <c r="E246" i="8"/>
  <c r="D246" i="8"/>
  <c r="H245" i="8"/>
  <c r="C245" i="8"/>
  <c r="H244" i="8"/>
  <c r="C244" i="8"/>
  <c r="H243" i="8"/>
  <c r="C243" i="8"/>
  <c r="H242" i="8"/>
  <c r="C242" i="8"/>
  <c r="H241" i="8"/>
  <c r="C241" i="8"/>
  <c r="H240" i="8"/>
  <c r="C240" i="8"/>
  <c r="C239" i="8"/>
  <c r="L238" i="8"/>
  <c r="K238" i="8"/>
  <c r="J238" i="8"/>
  <c r="G238" i="8"/>
  <c r="F238" i="8"/>
  <c r="E238" i="8"/>
  <c r="D238" i="8"/>
  <c r="C238" i="8" s="1"/>
  <c r="H237" i="8"/>
  <c r="C237" i="8"/>
  <c r="C236" i="8"/>
  <c r="L235" i="8"/>
  <c r="K235" i="8"/>
  <c r="K231" i="8" s="1"/>
  <c r="J235" i="8"/>
  <c r="G235" i="8"/>
  <c r="G231" i="8" s="1"/>
  <c r="F235" i="8"/>
  <c r="E235" i="8"/>
  <c r="E231" i="8" s="1"/>
  <c r="E230" i="8" s="1"/>
  <c r="D235" i="8"/>
  <c r="I233" i="8"/>
  <c r="H234" i="8"/>
  <c r="C234" i="8"/>
  <c r="L233" i="8"/>
  <c r="K233" i="8"/>
  <c r="J233" i="8"/>
  <c r="J231" i="8" s="1"/>
  <c r="J230" i="8" s="1"/>
  <c r="G233" i="8"/>
  <c r="F233" i="8"/>
  <c r="E233" i="8"/>
  <c r="D233" i="8"/>
  <c r="H232" i="8"/>
  <c r="C232" i="8"/>
  <c r="F231" i="8"/>
  <c r="H229" i="8"/>
  <c r="C229" i="8"/>
  <c r="C228" i="8"/>
  <c r="L227" i="8"/>
  <c r="K227" i="8"/>
  <c r="J227" i="8"/>
  <c r="G227" i="8"/>
  <c r="F227" i="8"/>
  <c r="E227" i="8"/>
  <c r="D227" i="8"/>
  <c r="C227" i="8"/>
  <c r="H226" i="8"/>
  <c r="C226" i="8"/>
  <c r="H225" i="8"/>
  <c r="C225" i="8"/>
  <c r="H224" i="8"/>
  <c r="C224" i="8"/>
  <c r="H223" i="8"/>
  <c r="C223" i="8"/>
  <c r="H222" i="8"/>
  <c r="C222" i="8"/>
  <c r="H221" i="8"/>
  <c r="C221" i="8"/>
  <c r="H220" i="8"/>
  <c r="C220" i="8"/>
  <c r="H219" i="8"/>
  <c r="C219" i="8"/>
  <c r="H218" i="8"/>
  <c r="C218" i="8"/>
  <c r="C217" i="8"/>
  <c r="L216" i="8"/>
  <c r="L204" i="8" s="1"/>
  <c r="L195" i="8" s="1"/>
  <c r="K216" i="8"/>
  <c r="J216" i="8"/>
  <c r="G216" i="8"/>
  <c r="F216" i="8"/>
  <c r="E216" i="8"/>
  <c r="D216" i="8"/>
  <c r="D204" i="8" s="1"/>
  <c r="H215" i="8"/>
  <c r="C215" i="8"/>
  <c r="H214" i="8"/>
  <c r="C214" i="8"/>
  <c r="H213" i="8"/>
  <c r="C213" i="8"/>
  <c r="H212" i="8"/>
  <c r="C212" i="8"/>
  <c r="H211" i="8"/>
  <c r="C211" i="8"/>
  <c r="H210" i="8"/>
  <c r="C210" i="8"/>
  <c r="H209" i="8"/>
  <c r="C209" i="8"/>
  <c r="H208" i="8"/>
  <c r="C208" i="8"/>
  <c r="H207" i="8"/>
  <c r="C207" i="8"/>
  <c r="C206" i="8"/>
  <c r="L205" i="8"/>
  <c r="K205" i="8"/>
  <c r="K204" i="8" s="1"/>
  <c r="J205" i="8"/>
  <c r="G205" i="8"/>
  <c r="F205" i="8"/>
  <c r="E205" i="8"/>
  <c r="C205" i="8" s="1"/>
  <c r="D205" i="8"/>
  <c r="H203" i="8"/>
  <c r="C203" i="8"/>
  <c r="H202" i="8"/>
  <c r="C202" i="8"/>
  <c r="H201" i="8"/>
  <c r="C201" i="8"/>
  <c r="C200" i="8"/>
  <c r="H199" i="8"/>
  <c r="C199" i="8"/>
  <c r="L198" i="8"/>
  <c r="K198" i="8"/>
  <c r="J198" i="8"/>
  <c r="J196" i="8" s="1"/>
  <c r="G198" i="8"/>
  <c r="G196" i="8" s="1"/>
  <c r="F198" i="8"/>
  <c r="F196" i="8" s="1"/>
  <c r="E198" i="8"/>
  <c r="E196" i="8" s="1"/>
  <c r="D198" i="8"/>
  <c r="C197" i="8"/>
  <c r="L196" i="8"/>
  <c r="K196" i="8"/>
  <c r="D196" i="8"/>
  <c r="H193" i="8"/>
  <c r="C193" i="8"/>
  <c r="L192" i="8"/>
  <c r="L191" i="8" s="1"/>
  <c r="L187" i="8" s="1"/>
  <c r="K192" i="8"/>
  <c r="K191" i="8" s="1"/>
  <c r="J192" i="8"/>
  <c r="G192" i="8"/>
  <c r="G191" i="8" s="1"/>
  <c r="F192" i="8"/>
  <c r="E192" i="8"/>
  <c r="D192" i="8"/>
  <c r="J191" i="8"/>
  <c r="F191" i="8"/>
  <c r="E191" i="8"/>
  <c r="C190" i="8"/>
  <c r="H189" i="8"/>
  <c r="C189" i="8"/>
  <c r="L188" i="8"/>
  <c r="K188" i="8"/>
  <c r="J188" i="8"/>
  <c r="J187" i="8" s="1"/>
  <c r="G188" i="8"/>
  <c r="F188" i="8"/>
  <c r="E188" i="8"/>
  <c r="D188" i="8"/>
  <c r="E187" i="8"/>
  <c r="H186" i="8"/>
  <c r="C186" i="8"/>
  <c r="H185" i="8"/>
  <c r="C185" i="8"/>
  <c r="L184" i="8"/>
  <c r="K184" i="8"/>
  <c r="J184" i="8"/>
  <c r="G184" i="8"/>
  <c r="F184" i="8"/>
  <c r="E184" i="8"/>
  <c r="D184" i="8"/>
  <c r="H183" i="8"/>
  <c r="C183" i="8"/>
  <c r="H182" i="8"/>
  <c r="C182" i="8"/>
  <c r="C181" i="8"/>
  <c r="H180" i="8"/>
  <c r="C180" i="8"/>
  <c r="L179" i="8"/>
  <c r="K179" i="8"/>
  <c r="J179" i="8"/>
  <c r="G179" i="8"/>
  <c r="F179" i="8"/>
  <c r="E179" i="8"/>
  <c r="D179" i="8"/>
  <c r="H178" i="8"/>
  <c r="C178" i="8"/>
  <c r="H177" i="8"/>
  <c r="C177" i="8"/>
  <c r="H176" i="8"/>
  <c r="C176" i="8"/>
  <c r="L175" i="8"/>
  <c r="L174" i="8" s="1"/>
  <c r="K175" i="8"/>
  <c r="J175" i="8"/>
  <c r="G175" i="8"/>
  <c r="F175" i="8"/>
  <c r="E175" i="8"/>
  <c r="D175" i="8"/>
  <c r="K174" i="8"/>
  <c r="K173" i="8" s="1"/>
  <c r="G174" i="8"/>
  <c r="D174" i="8"/>
  <c r="H172" i="8"/>
  <c r="C172" i="8"/>
  <c r="H171" i="8"/>
  <c r="C171" i="8"/>
  <c r="H170" i="8"/>
  <c r="C170" i="8"/>
  <c r="H169" i="8"/>
  <c r="C169" i="8"/>
  <c r="H168" i="8"/>
  <c r="C168" i="8"/>
  <c r="H167" i="8"/>
  <c r="C167" i="8"/>
  <c r="L166" i="8"/>
  <c r="K166" i="8"/>
  <c r="J166" i="8"/>
  <c r="J165" i="8" s="1"/>
  <c r="I166" i="8"/>
  <c r="G166" i="8"/>
  <c r="F166" i="8"/>
  <c r="F165" i="8" s="1"/>
  <c r="E166" i="8"/>
  <c r="D166" i="8"/>
  <c r="L165" i="8"/>
  <c r="K165" i="8"/>
  <c r="G165" i="8"/>
  <c r="D165" i="8"/>
  <c r="H164" i="8"/>
  <c r="C164" i="8"/>
  <c r="H163" i="8"/>
  <c r="C163" i="8"/>
  <c r="H162" i="8"/>
  <c r="C162" i="8"/>
  <c r="I160" i="8"/>
  <c r="H161" i="8"/>
  <c r="C161" i="8"/>
  <c r="L160" i="8"/>
  <c r="K160" i="8"/>
  <c r="J160" i="8"/>
  <c r="G160" i="8"/>
  <c r="F160" i="8"/>
  <c r="E160" i="8"/>
  <c r="C160" i="8" s="1"/>
  <c r="D160" i="8"/>
  <c r="H159" i="8"/>
  <c r="C159" i="8"/>
  <c r="H158" i="8"/>
  <c r="C158" i="8"/>
  <c r="H157" i="8"/>
  <c r="C157" i="8"/>
  <c r="H156" i="8"/>
  <c r="C156" i="8"/>
  <c r="H155" i="8"/>
  <c r="C155" i="8"/>
  <c r="H154" i="8"/>
  <c r="C154" i="8"/>
  <c r="H153" i="8"/>
  <c r="C153" i="8"/>
  <c r="H152" i="8"/>
  <c r="C152" i="8"/>
  <c r="L151" i="8"/>
  <c r="K151" i="8"/>
  <c r="J151" i="8"/>
  <c r="G151" i="8"/>
  <c r="F151" i="8"/>
  <c r="E151" i="8"/>
  <c r="D151" i="8"/>
  <c r="H150" i="8"/>
  <c r="C150" i="8"/>
  <c r="H149" i="8"/>
  <c r="C149" i="8"/>
  <c r="H148" i="8"/>
  <c r="C148" i="8"/>
  <c r="C147" i="8"/>
  <c r="H146" i="8"/>
  <c r="C146" i="8"/>
  <c r="H145" i="8"/>
  <c r="C145" i="8"/>
  <c r="L144" i="8"/>
  <c r="K144" i="8"/>
  <c r="J144" i="8"/>
  <c r="J130" i="8" s="1"/>
  <c r="G144" i="8"/>
  <c r="F144" i="8"/>
  <c r="E144" i="8"/>
  <c r="D144" i="8"/>
  <c r="H143" i="8"/>
  <c r="C143" i="8"/>
  <c r="H142" i="8"/>
  <c r="C142" i="8"/>
  <c r="L141" i="8"/>
  <c r="K141" i="8"/>
  <c r="J141" i="8"/>
  <c r="G141" i="8"/>
  <c r="F141" i="8"/>
  <c r="E141" i="8"/>
  <c r="D141" i="8"/>
  <c r="H140" i="8"/>
  <c r="C140" i="8"/>
  <c r="H139" i="8"/>
  <c r="C139" i="8"/>
  <c r="H138" i="8"/>
  <c r="C138" i="8"/>
  <c r="C137" i="8"/>
  <c r="L136" i="8"/>
  <c r="K136" i="8"/>
  <c r="J136" i="8"/>
  <c r="G136" i="8"/>
  <c r="F136" i="8"/>
  <c r="E136" i="8"/>
  <c r="C136" i="8" s="1"/>
  <c r="D136" i="8"/>
  <c r="H135" i="8"/>
  <c r="C135" i="8"/>
  <c r="H134" i="8"/>
  <c r="C134" i="8"/>
  <c r="H133" i="8"/>
  <c r="C133" i="8"/>
  <c r="H132" i="8"/>
  <c r="C132" i="8"/>
  <c r="L131" i="8"/>
  <c r="K131" i="8"/>
  <c r="K130" i="8" s="1"/>
  <c r="J131" i="8"/>
  <c r="G131" i="8"/>
  <c r="F131" i="8"/>
  <c r="E131" i="8"/>
  <c r="D131" i="8"/>
  <c r="F130" i="8"/>
  <c r="I128" i="8"/>
  <c r="C129" i="8"/>
  <c r="L128" i="8"/>
  <c r="K128" i="8"/>
  <c r="J128" i="8"/>
  <c r="G128" i="8"/>
  <c r="F128" i="8"/>
  <c r="E128" i="8"/>
  <c r="D128" i="8"/>
  <c r="C128" i="8"/>
  <c r="H127" i="8"/>
  <c r="C127" i="8"/>
  <c r="H126" i="8"/>
  <c r="C126" i="8"/>
  <c r="H125" i="8"/>
  <c r="C125" i="8"/>
  <c r="H124" i="8"/>
  <c r="C124" i="8"/>
  <c r="H123" i="8"/>
  <c r="C123" i="8"/>
  <c r="L122" i="8"/>
  <c r="K122" i="8"/>
  <c r="J122" i="8"/>
  <c r="I122" i="8"/>
  <c r="H122" i="8" s="1"/>
  <c r="G122" i="8"/>
  <c r="F122" i="8"/>
  <c r="E122" i="8"/>
  <c r="D122" i="8"/>
  <c r="H121" i="8"/>
  <c r="C121" i="8"/>
  <c r="H120" i="8"/>
  <c r="C120" i="8"/>
  <c r="H119" i="8"/>
  <c r="C119" i="8"/>
  <c r="C118" i="8"/>
  <c r="H117" i="8"/>
  <c r="C117" i="8"/>
  <c r="L116" i="8"/>
  <c r="K116" i="8"/>
  <c r="J116" i="8"/>
  <c r="G116" i="8"/>
  <c r="F116" i="8"/>
  <c r="E116" i="8"/>
  <c r="D116" i="8"/>
  <c r="C116" i="8" s="1"/>
  <c r="H115" i="8"/>
  <c r="C115" i="8"/>
  <c r="H114" i="8"/>
  <c r="C114" i="8"/>
  <c r="H113" i="8"/>
  <c r="C113" i="8"/>
  <c r="L112" i="8"/>
  <c r="K112" i="8"/>
  <c r="J112" i="8"/>
  <c r="G112" i="8"/>
  <c r="F112" i="8"/>
  <c r="E112" i="8"/>
  <c r="C112" i="8" s="1"/>
  <c r="D112" i="8"/>
  <c r="H111" i="8"/>
  <c r="C111" i="8"/>
  <c r="H110" i="8"/>
  <c r="C110" i="8"/>
  <c r="H109" i="8"/>
  <c r="C109" i="8"/>
  <c r="H108" i="8"/>
  <c r="C108" i="8"/>
  <c r="H107" i="8"/>
  <c r="C107" i="8"/>
  <c r="H106" i="8"/>
  <c r="C106" i="8"/>
  <c r="H105" i="8"/>
  <c r="C105" i="8"/>
  <c r="C104" i="8"/>
  <c r="L103" i="8"/>
  <c r="K103" i="8"/>
  <c r="J103" i="8"/>
  <c r="G103" i="8"/>
  <c r="F103" i="8"/>
  <c r="E103" i="8"/>
  <c r="D103" i="8"/>
  <c r="C103" i="8"/>
  <c r="H102" i="8"/>
  <c r="C102" i="8"/>
  <c r="H101" i="8"/>
  <c r="C101" i="8"/>
  <c r="H100" i="8"/>
  <c r="C100" i="8"/>
  <c r="H99" i="8"/>
  <c r="C99" i="8"/>
  <c r="H98" i="8"/>
  <c r="C98" i="8"/>
  <c r="C97" i="8"/>
  <c r="H96" i="8"/>
  <c r="C96" i="8"/>
  <c r="L95" i="8"/>
  <c r="K95" i="8"/>
  <c r="J95" i="8"/>
  <c r="G95" i="8"/>
  <c r="F95" i="8"/>
  <c r="E95" i="8"/>
  <c r="D95" i="8"/>
  <c r="C95" i="8" s="1"/>
  <c r="H94" i="8"/>
  <c r="C94" i="8"/>
  <c r="H93" i="8"/>
  <c r="C93" i="8"/>
  <c r="H92" i="8"/>
  <c r="C92" i="8"/>
  <c r="H91" i="8"/>
  <c r="C91" i="8"/>
  <c r="C90" i="8"/>
  <c r="L89" i="8"/>
  <c r="K89" i="8"/>
  <c r="J89" i="8"/>
  <c r="G89" i="8"/>
  <c r="F89" i="8"/>
  <c r="E89" i="8"/>
  <c r="D89" i="8"/>
  <c r="C89" i="8" s="1"/>
  <c r="H88" i="8"/>
  <c r="C88" i="8"/>
  <c r="C87" i="8"/>
  <c r="H86" i="8"/>
  <c r="C86" i="8"/>
  <c r="H85" i="8"/>
  <c r="C85" i="8"/>
  <c r="L84" i="8"/>
  <c r="K84" i="8"/>
  <c r="J84" i="8"/>
  <c r="G84" i="8"/>
  <c r="F84" i="8"/>
  <c r="E84" i="8"/>
  <c r="D84" i="8"/>
  <c r="G83" i="8"/>
  <c r="H82" i="8"/>
  <c r="C82" i="8"/>
  <c r="C81" i="8"/>
  <c r="L80" i="8"/>
  <c r="L76" i="8" s="1"/>
  <c r="K80" i="8"/>
  <c r="J80" i="8"/>
  <c r="G80" i="8"/>
  <c r="F80" i="8"/>
  <c r="E80" i="8"/>
  <c r="D80" i="8"/>
  <c r="D76" i="8" s="1"/>
  <c r="H79" i="8"/>
  <c r="C79" i="8"/>
  <c r="C78" i="8"/>
  <c r="L77" i="8"/>
  <c r="K77" i="8"/>
  <c r="K76" i="8" s="1"/>
  <c r="J77" i="8"/>
  <c r="G77" i="8"/>
  <c r="G76" i="8" s="1"/>
  <c r="F77" i="8"/>
  <c r="E77" i="8"/>
  <c r="C77" i="8" s="1"/>
  <c r="D77" i="8"/>
  <c r="E76" i="8"/>
  <c r="H74" i="8"/>
  <c r="C74" i="8"/>
  <c r="H73" i="8"/>
  <c r="C73" i="8"/>
  <c r="H72" i="8"/>
  <c r="C72" i="8"/>
  <c r="H71" i="8"/>
  <c r="C71" i="8"/>
  <c r="H70" i="8"/>
  <c r="C70" i="8"/>
  <c r="L69" i="8"/>
  <c r="L67" i="8" s="1"/>
  <c r="K69" i="8"/>
  <c r="K67" i="8" s="1"/>
  <c r="J69" i="8"/>
  <c r="J67" i="8" s="1"/>
  <c r="G69" i="8"/>
  <c r="G67" i="8" s="1"/>
  <c r="F69" i="8"/>
  <c r="F67" i="8" s="1"/>
  <c r="E69" i="8"/>
  <c r="D69" i="8"/>
  <c r="H68" i="8"/>
  <c r="C68" i="8"/>
  <c r="E67" i="8"/>
  <c r="H66" i="8"/>
  <c r="C66" i="8"/>
  <c r="H65" i="8"/>
  <c r="C65" i="8"/>
  <c r="H64" i="8"/>
  <c r="C64" i="8"/>
  <c r="H63" i="8"/>
  <c r="C63" i="8"/>
  <c r="H62" i="8"/>
  <c r="C62" i="8"/>
  <c r="H61" i="8"/>
  <c r="C61" i="8"/>
  <c r="H60" i="8"/>
  <c r="C60" i="8"/>
  <c r="C59" i="8"/>
  <c r="L58" i="8"/>
  <c r="K58" i="8"/>
  <c r="J58" i="8"/>
  <c r="G58" i="8"/>
  <c r="C58" i="8" s="1"/>
  <c r="F58" i="8"/>
  <c r="E58" i="8"/>
  <c r="E54" i="8" s="1"/>
  <c r="D58" i="8"/>
  <c r="H57" i="8"/>
  <c r="C57" i="8"/>
  <c r="C56" i="8"/>
  <c r="L55" i="8"/>
  <c r="K55" i="8"/>
  <c r="J55" i="8"/>
  <c r="J54" i="8" s="1"/>
  <c r="J53" i="8" s="1"/>
  <c r="G55" i="8"/>
  <c r="F55" i="8"/>
  <c r="F54" i="8" s="1"/>
  <c r="F53" i="8" s="1"/>
  <c r="E55" i="8"/>
  <c r="D55" i="8"/>
  <c r="C55" i="8" s="1"/>
  <c r="L54" i="8"/>
  <c r="D54" i="8"/>
  <c r="H47" i="8"/>
  <c r="C47" i="8"/>
  <c r="H46" i="8"/>
  <c r="C46" i="8"/>
  <c r="L45" i="8"/>
  <c r="H45" i="8" s="1"/>
  <c r="G45" i="8"/>
  <c r="C45" i="8" s="1"/>
  <c r="H44" i="8"/>
  <c r="C44" i="8"/>
  <c r="K43" i="8"/>
  <c r="J43" i="8"/>
  <c r="I43" i="8"/>
  <c r="H43" i="8"/>
  <c r="F43" i="8"/>
  <c r="E43" i="8"/>
  <c r="D43" i="8"/>
  <c r="C43" i="8"/>
  <c r="H42" i="8"/>
  <c r="C42" i="8"/>
  <c r="I41" i="8"/>
  <c r="H41" i="8"/>
  <c r="D41" i="8"/>
  <c r="C41" i="8" s="1"/>
  <c r="H40" i="8"/>
  <c r="C40" i="8"/>
  <c r="H39" i="8"/>
  <c r="C39" i="8"/>
  <c r="H38" i="8"/>
  <c r="C38" i="8"/>
  <c r="H37" i="8"/>
  <c r="C37" i="8"/>
  <c r="K36" i="8"/>
  <c r="H36" i="8" s="1"/>
  <c r="F36" i="8"/>
  <c r="C36" i="8" s="1"/>
  <c r="H35" i="8"/>
  <c r="C35" i="8"/>
  <c r="H34" i="8"/>
  <c r="C34" i="8"/>
  <c r="K33" i="8"/>
  <c r="H33" i="8"/>
  <c r="F33" i="8"/>
  <c r="C33" i="8" s="1"/>
  <c r="H32" i="8"/>
  <c r="C32" i="8"/>
  <c r="K31" i="8"/>
  <c r="H31" i="8" s="1"/>
  <c r="F31" i="8"/>
  <c r="C31" i="8"/>
  <c r="H30" i="8"/>
  <c r="C30" i="8"/>
  <c r="H29" i="8"/>
  <c r="C29" i="8"/>
  <c r="H28" i="8"/>
  <c r="C28" i="8"/>
  <c r="K27" i="8"/>
  <c r="H27" i="8"/>
  <c r="F27" i="8"/>
  <c r="C27" i="8" s="1"/>
  <c r="H25" i="8"/>
  <c r="C25" i="8"/>
  <c r="D24" i="8"/>
  <c r="C24" i="8"/>
  <c r="H23" i="8"/>
  <c r="C23" i="8"/>
  <c r="H22" i="8"/>
  <c r="C22" i="8"/>
  <c r="L21" i="8"/>
  <c r="L292" i="8" s="1"/>
  <c r="L291" i="8" s="1"/>
  <c r="K21" i="8"/>
  <c r="K292" i="8" s="1"/>
  <c r="K291" i="8" s="1"/>
  <c r="J21" i="8"/>
  <c r="J292" i="8" s="1"/>
  <c r="J291" i="8" s="1"/>
  <c r="I21" i="8"/>
  <c r="G21" i="8"/>
  <c r="G292" i="8" s="1"/>
  <c r="G291" i="8" s="1"/>
  <c r="F21" i="8"/>
  <c r="F292" i="8" s="1"/>
  <c r="F291" i="8" s="1"/>
  <c r="E21" i="8"/>
  <c r="D21" i="8"/>
  <c r="D292" i="8" s="1"/>
  <c r="D291" i="8" s="1"/>
  <c r="J20" i="8"/>
  <c r="G20" i="8"/>
  <c r="H301" i="7"/>
  <c r="C301" i="7"/>
  <c r="H300" i="7"/>
  <c r="C300" i="7"/>
  <c r="H299" i="7"/>
  <c r="C299" i="7"/>
  <c r="H298" i="7"/>
  <c r="C298" i="7"/>
  <c r="H297" i="7"/>
  <c r="C297" i="7"/>
  <c r="H296" i="7"/>
  <c r="C296" i="7"/>
  <c r="H295" i="7"/>
  <c r="C295" i="7"/>
  <c r="H294" i="7"/>
  <c r="H293" i="7" s="1"/>
  <c r="C294" i="7"/>
  <c r="C293" i="7" s="1"/>
  <c r="L293" i="7"/>
  <c r="K293" i="7"/>
  <c r="J293" i="7"/>
  <c r="I293" i="7"/>
  <c r="G293" i="7"/>
  <c r="F293" i="7"/>
  <c r="E293" i="7"/>
  <c r="D293" i="7"/>
  <c r="C288" i="7"/>
  <c r="H287" i="7"/>
  <c r="C287" i="7"/>
  <c r="L286" i="7"/>
  <c r="K286" i="7"/>
  <c r="J286" i="7"/>
  <c r="G286" i="7"/>
  <c r="F286" i="7"/>
  <c r="E286" i="7"/>
  <c r="D286" i="7"/>
  <c r="C285" i="7"/>
  <c r="L284" i="7"/>
  <c r="K284" i="7"/>
  <c r="K283" i="7" s="1"/>
  <c r="J284" i="7"/>
  <c r="J283" i="7" s="1"/>
  <c r="G284" i="7"/>
  <c r="G283" i="7" s="1"/>
  <c r="F284" i="7"/>
  <c r="F283" i="7" s="1"/>
  <c r="E284" i="7"/>
  <c r="D284" i="7"/>
  <c r="C284" i="7" s="1"/>
  <c r="L283" i="7"/>
  <c r="E283" i="7"/>
  <c r="D283" i="7"/>
  <c r="H282" i="7"/>
  <c r="C282" i="7"/>
  <c r="L281" i="7"/>
  <c r="K281" i="7"/>
  <c r="J281" i="7"/>
  <c r="I281" i="7"/>
  <c r="G281" i="7"/>
  <c r="F281" i="7"/>
  <c r="E281" i="7"/>
  <c r="D281" i="7"/>
  <c r="H280" i="7"/>
  <c r="C280" i="7"/>
  <c r="H279" i="7"/>
  <c r="C279" i="7"/>
  <c r="H278" i="7"/>
  <c r="C278" i="7"/>
  <c r="H277" i="7"/>
  <c r="C277" i="7"/>
  <c r="L276" i="7"/>
  <c r="L270" i="7" s="1"/>
  <c r="L269" i="7" s="1"/>
  <c r="K276" i="7"/>
  <c r="J276" i="7"/>
  <c r="G276" i="7"/>
  <c r="F276" i="7"/>
  <c r="E276" i="7"/>
  <c r="D276" i="7"/>
  <c r="H275" i="7"/>
  <c r="C275" i="7"/>
  <c r="H274" i="7"/>
  <c r="C274" i="7"/>
  <c r="C273" i="7"/>
  <c r="L272" i="7"/>
  <c r="K272" i="7"/>
  <c r="K270" i="7" s="1"/>
  <c r="K269" i="7" s="1"/>
  <c r="J272" i="7"/>
  <c r="J270" i="7" s="1"/>
  <c r="G272" i="7"/>
  <c r="G270" i="7" s="1"/>
  <c r="F272" i="7"/>
  <c r="F270" i="7" s="1"/>
  <c r="F269" i="7" s="1"/>
  <c r="E272" i="7"/>
  <c r="E270" i="7" s="1"/>
  <c r="E269" i="7" s="1"/>
  <c r="D272" i="7"/>
  <c r="C272" i="7" s="1"/>
  <c r="H271" i="7"/>
  <c r="C271" i="7"/>
  <c r="D270" i="7"/>
  <c r="H268" i="7"/>
  <c r="C268" i="7"/>
  <c r="H267" i="7"/>
  <c r="C267" i="7"/>
  <c r="H266" i="7"/>
  <c r="C266" i="7"/>
  <c r="H265" i="7"/>
  <c r="C265" i="7"/>
  <c r="L264" i="7"/>
  <c r="K264" i="7"/>
  <c r="J264" i="7"/>
  <c r="G264" i="7"/>
  <c r="F264" i="7"/>
  <c r="E264" i="7"/>
  <c r="D264" i="7"/>
  <c r="H263" i="7"/>
  <c r="C263" i="7"/>
  <c r="H262" i="7"/>
  <c r="C262" i="7"/>
  <c r="C261" i="7"/>
  <c r="L260" i="7"/>
  <c r="K260" i="7"/>
  <c r="K259" i="7" s="1"/>
  <c r="J260" i="7"/>
  <c r="J259" i="7" s="1"/>
  <c r="G260" i="7"/>
  <c r="G259" i="7" s="1"/>
  <c r="F260" i="7"/>
  <c r="F259" i="7" s="1"/>
  <c r="E260" i="7"/>
  <c r="D260" i="7"/>
  <c r="C260" i="7" s="1"/>
  <c r="E259" i="7"/>
  <c r="H258" i="7"/>
  <c r="C258" i="7"/>
  <c r="H257" i="7"/>
  <c r="C257" i="7"/>
  <c r="H256" i="7"/>
  <c r="C256" i="7"/>
  <c r="H255" i="7"/>
  <c r="C255" i="7"/>
  <c r="H254" i="7"/>
  <c r="C254" i="7"/>
  <c r="H253" i="7"/>
  <c r="C253" i="7"/>
  <c r="L252" i="7"/>
  <c r="L251" i="7" s="1"/>
  <c r="K252" i="7"/>
  <c r="K251" i="7" s="1"/>
  <c r="J252" i="7"/>
  <c r="J251" i="7" s="1"/>
  <c r="G252" i="7"/>
  <c r="F252" i="7"/>
  <c r="E252" i="7"/>
  <c r="E251" i="7" s="1"/>
  <c r="D252" i="7"/>
  <c r="G251" i="7"/>
  <c r="F251" i="7"/>
  <c r="H250" i="7"/>
  <c r="C250" i="7"/>
  <c r="H249" i="7"/>
  <c r="C249" i="7"/>
  <c r="H248" i="7"/>
  <c r="C248" i="7"/>
  <c r="H247" i="7"/>
  <c r="C247" i="7"/>
  <c r="L246" i="7"/>
  <c r="K246" i="7"/>
  <c r="J246" i="7"/>
  <c r="J231" i="7" s="1"/>
  <c r="I246" i="7"/>
  <c r="G246" i="7"/>
  <c r="F246" i="7"/>
  <c r="E246" i="7"/>
  <c r="D246" i="7"/>
  <c r="H245" i="7"/>
  <c r="C245" i="7"/>
  <c r="H244" i="7"/>
  <c r="C244" i="7"/>
  <c r="H243" i="7"/>
  <c r="C243" i="7"/>
  <c r="H242" i="7"/>
  <c r="C242" i="7"/>
  <c r="H241" i="7"/>
  <c r="C241" i="7"/>
  <c r="H240" i="7"/>
  <c r="C240" i="7"/>
  <c r="H239" i="7"/>
  <c r="C239" i="7"/>
  <c r="L238" i="7"/>
  <c r="K238" i="7"/>
  <c r="J238" i="7"/>
  <c r="G238" i="7"/>
  <c r="F238" i="7"/>
  <c r="E238" i="7"/>
  <c r="D238" i="7"/>
  <c r="H237" i="7"/>
  <c r="C237" i="7"/>
  <c r="H236" i="7"/>
  <c r="C236" i="7"/>
  <c r="L235" i="7"/>
  <c r="K235" i="7"/>
  <c r="J235" i="7"/>
  <c r="G235" i="7"/>
  <c r="F235" i="7"/>
  <c r="E235" i="7"/>
  <c r="D235" i="7"/>
  <c r="H234" i="7"/>
  <c r="C234" i="7"/>
  <c r="L233" i="7"/>
  <c r="L231" i="7" s="1"/>
  <c r="K233" i="7"/>
  <c r="J233" i="7"/>
  <c r="I233" i="7"/>
  <c r="G233" i="7"/>
  <c r="G231" i="7" s="1"/>
  <c r="G230" i="7" s="1"/>
  <c r="F233" i="7"/>
  <c r="F231" i="7" s="1"/>
  <c r="F230" i="7" s="1"/>
  <c r="E233" i="7"/>
  <c r="D233" i="7"/>
  <c r="H232" i="7"/>
  <c r="C232" i="7"/>
  <c r="H229" i="7"/>
  <c r="C229" i="7"/>
  <c r="H228" i="7"/>
  <c r="C228" i="7"/>
  <c r="L227" i="7"/>
  <c r="L204" i="7" s="1"/>
  <c r="K227" i="7"/>
  <c r="J227" i="7"/>
  <c r="G227" i="7"/>
  <c r="F227" i="7"/>
  <c r="E227" i="7"/>
  <c r="D227" i="7"/>
  <c r="H226" i="7"/>
  <c r="D226" i="7"/>
  <c r="C226" i="7" s="1"/>
  <c r="H225" i="7"/>
  <c r="D225" i="7"/>
  <c r="C225" i="7" s="1"/>
  <c r="H224" i="7"/>
  <c r="D224" i="7"/>
  <c r="H223" i="7"/>
  <c r="C223" i="7"/>
  <c r="H222" i="7"/>
  <c r="C222" i="7"/>
  <c r="H221" i="7"/>
  <c r="C221" i="7"/>
  <c r="H220" i="7"/>
  <c r="C220" i="7"/>
  <c r="H219" i="7"/>
  <c r="C219" i="7"/>
  <c r="H218" i="7"/>
  <c r="C218" i="7"/>
  <c r="C217" i="7"/>
  <c r="L216" i="7"/>
  <c r="K216" i="7"/>
  <c r="J216" i="7"/>
  <c r="G216" i="7"/>
  <c r="F216" i="7"/>
  <c r="E216" i="7"/>
  <c r="H215" i="7"/>
  <c r="C215" i="7"/>
  <c r="H214" i="7"/>
  <c r="C214" i="7"/>
  <c r="H213" i="7"/>
  <c r="C213" i="7"/>
  <c r="H212" i="7"/>
  <c r="C212" i="7"/>
  <c r="H211" i="7"/>
  <c r="C211" i="7"/>
  <c r="H210" i="7"/>
  <c r="C210" i="7"/>
  <c r="H209" i="7"/>
  <c r="C209" i="7"/>
  <c r="H208" i="7"/>
  <c r="C208" i="7"/>
  <c r="H207" i="7"/>
  <c r="C207" i="7"/>
  <c r="C206" i="7"/>
  <c r="L205" i="7"/>
  <c r="K205" i="7"/>
  <c r="J205" i="7"/>
  <c r="G205" i="7"/>
  <c r="G204" i="7" s="1"/>
  <c r="F205" i="7"/>
  <c r="E205" i="7"/>
  <c r="C205" i="7" s="1"/>
  <c r="D205" i="7"/>
  <c r="H203" i="7"/>
  <c r="C203" i="7"/>
  <c r="H202" i="7"/>
  <c r="C202" i="7"/>
  <c r="H201" i="7"/>
  <c r="C201" i="7"/>
  <c r="C200" i="7"/>
  <c r="H199" i="7"/>
  <c r="C199" i="7"/>
  <c r="L198" i="7"/>
  <c r="L196" i="7" s="1"/>
  <c r="K198" i="7"/>
  <c r="J198" i="7"/>
  <c r="J196" i="7" s="1"/>
  <c r="G198" i="7"/>
  <c r="G196" i="7" s="1"/>
  <c r="G195" i="7" s="1"/>
  <c r="F198" i="7"/>
  <c r="F196" i="7" s="1"/>
  <c r="E198" i="7"/>
  <c r="D198" i="7"/>
  <c r="C197" i="7"/>
  <c r="K196" i="7"/>
  <c r="E196" i="7"/>
  <c r="H193" i="7"/>
  <c r="C193" i="7"/>
  <c r="L192" i="7"/>
  <c r="L191" i="7" s="1"/>
  <c r="K192" i="7"/>
  <c r="K191" i="7" s="1"/>
  <c r="J192" i="7"/>
  <c r="J191" i="7" s="1"/>
  <c r="G192" i="7"/>
  <c r="G191" i="7" s="1"/>
  <c r="F192" i="7"/>
  <c r="E192" i="7"/>
  <c r="D192" i="7"/>
  <c r="F191" i="7"/>
  <c r="E191" i="7"/>
  <c r="C190" i="7"/>
  <c r="H189" i="7"/>
  <c r="C189" i="7"/>
  <c r="L188" i="7"/>
  <c r="L187" i="7" s="1"/>
  <c r="K188" i="7"/>
  <c r="J188" i="7"/>
  <c r="G188" i="7"/>
  <c r="F188" i="7"/>
  <c r="F187" i="7" s="1"/>
  <c r="E188" i="7"/>
  <c r="E187" i="7" s="1"/>
  <c r="D188" i="7"/>
  <c r="H186" i="7"/>
  <c r="C186" i="7"/>
  <c r="H185" i="7"/>
  <c r="C185" i="7"/>
  <c r="L184" i="7"/>
  <c r="K184" i="7"/>
  <c r="J184" i="7"/>
  <c r="G184" i="7"/>
  <c r="F184" i="7"/>
  <c r="E184" i="7"/>
  <c r="D184" i="7"/>
  <c r="H183" i="7"/>
  <c r="C183" i="7"/>
  <c r="H182" i="7"/>
  <c r="C182" i="7"/>
  <c r="C181" i="7"/>
  <c r="H180" i="7"/>
  <c r="C180" i="7"/>
  <c r="L179" i="7"/>
  <c r="K179" i="7"/>
  <c r="J179" i="7"/>
  <c r="G179" i="7"/>
  <c r="F179" i="7"/>
  <c r="E179" i="7"/>
  <c r="D179" i="7"/>
  <c r="C178" i="7"/>
  <c r="H177" i="7"/>
  <c r="C177" i="7"/>
  <c r="H176" i="7"/>
  <c r="C176" i="7"/>
  <c r="L175" i="7"/>
  <c r="L174" i="7" s="1"/>
  <c r="K175" i="7"/>
  <c r="J175" i="7"/>
  <c r="G175" i="7"/>
  <c r="G174" i="7" s="1"/>
  <c r="G173" i="7" s="1"/>
  <c r="F175" i="7"/>
  <c r="E175" i="7"/>
  <c r="D175" i="7"/>
  <c r="D174" i="7" s="1"/>
  <c r="D173" i="7" s="1"/>
  <c r="K174" i="7"/>
  <c r="K173" i="7" s="1"/>
  <c r="H172" i="7"/>
  <c r="C172" i="7"/>
  <c r="H171" i="7"/>
  <c r="C171" i="7"/>
  <c r="H170" i="7"/>
  <c r="C170" i="7"/>
  <c r="C169" i="7"/>
  <c r="H168" i="7"/>
  <c r="C168" i="7"/>
  <c r="H167" i="7"/>
  <c r="C167" i="7"/>
  <c r="L166" i="7"/>
  <c r="L165" i="7" s="1"/>
  <c r="K166" i="7"/>
  <c r="J166" i="7"/>
  <c r="G166" i="7"/>
  <c r="G165" i="7" s="1"/>
  <c r="F166" i="7"/>
  <c r="E166" i="7"/>
  <c r="D166" i="7"/>
  <c r="D165" i="7" s="1"/>
  <c r="K165" i="7"/>
  <c r="J165" i="7"/>
  <c r="F165" i="7"/>
  <c r="H164" i="7"/>
  <c r="C164" i="7"/>
  <c r="H163" i="7"/>
  <c r="C163" i="7"/>
  <c r="H162" i="7"/>
  <c r="C162" i="7"/>
  <c r="C161" i="7"/>
  <c r="L160" i="7"/>
  <c r="K160" i="7"/>
  <c r="J160" i="7"/>
  <c r="G160" i="7"/>
  <c r="F160" i="7"/>
  <c r="E160" i="7"/>
  <c r="D160" i="7"/>
  <c r="H159" i="7"/>
  <c r="C159" i="7"/>
  <c r="H158" i="7"/>
  <c r="C158" i="7"/>
  <c r="H157" i="7"/>
  <c r="C157" i="7"/>
  <c r="H156" i="7"/>
  <c r="C156" i="7"/>
  <c r="H155" i="7"/>
  <c r="C155" i="7"/>
  <c r="H154" i="7"/>
  <c r="C154" i="7"/>
  <c r="H153" i="7"/>
  <c r="C153" i="7"/>
  <c r="H152" i="7"/>
  <c r="C152" i="7"/>
  <c r="L151" i="7"/>
  <c r="K151" i="7"/>
  <c r="J151" i="7"/>
  <c r="G151" i="7"/>
  <c r="F151" i="7"/>
  <c r="E151" i="7"/>
  <c r="D151" i="7"/>
  <c r="C151" i="7" s="1"/>
  <c r="H150" i="7"/>
  <c r="C150" i="7"/>
  <c r="H149" i="7"/>
  <c r="C149" i="7"/>
  <c r="H148" i="7"/>
  <c r="C148" i="7"/>
  <c r="H147" i="7"/>
  <c r="C147" i="7"/>
  <c r="H146" i="7"/>
  <c r="C146" i="7"/>
  <c r="C145" i="7"/>
  <c r="L144" i="7"/>
  <c r="K144" i="7"/>
  <c r="J144" i="7"/>
  <c r="G144" i="7"/>
  <c r="F144" i="7"/>
  <c r="E144" i="7"/>
  <c r="D144" i="7"/>
  <c r="C143" i="7"/>
  <c r="H142" i="7"/>
  <c r="C142" i="7"/>
  <c r="L141" i="7"/>
  <c r="K141" i="7"/>
  <c r="J141" i="7"/>
  <c r="G141" i="7"/>
  <c r="F141" i="7"/>
  <c r="E141" i="7"/>
  <c r="C141" i="7" s="1"/>
  <c r="D141" i="7"/>
  <c r="H140" i="7"/>
  <c r="C140" i="7"/>
  <c r="H139" i="7"/>
  <c r="C139" i="7"/>
  <c r="H138" i="7"/>
  <c r="C138" i="7"/>
  <c r="C137" i="7"/>
  <c r="L136" i="7"/>
  <c r="K136" i="7"/>
  <c r="J136" i="7"/>
  <c r="G136" i="7"/>
  <c r="G130" i="7" s="1"/>
  <c r="F136" i="7"/>
  <c r="E136" i="7"/>
  <c r="D136" i="7"/>
  <c r="C136" i="7"/>
  <c r="H135" i="7"/>
  <c r="C135" i="7"/>
  <c r="C134" i="7"/>
  <c r="H133" i="7"/>
  <c r="D133" i="7"/>
  <c r="C133" i="7" s="1"/>
  <c r="H132" i="7"/>
  <c r="C132" i="7"/>
  <c r="L131" i="7"/>
  <c r="L130" i="7" s="1"/>
  <c r="K131" i="7"/>
  <c r="J131" i="7"/>
  <c r="G131" i="7"/>
  <c r="F131" i="7"/>
  <c r="E131" i="7"/>
  <c r="H129" i="7"/>
  <c r="H128" i="7" s="1"/>
  <c r="C129" i="7"/>
  <c r="C128" i="7" s="1"/>
  <c r="L128" i="7"/>
  <c r="K128" i="7"/>
  <c r="J128" i="7"/>
  <c r="G128" i="7"/>
  <c r="F128" i="7"/>
  <c r="E128" i="7"/>
  <c r="D128" i="7"/>
  <c r="H127" i="7"/>
  <c r="C127" i="7"/>
  <c r="H126" i="7"/>
  <c r="C126" i="7"/>
  <c r="H125" i="7"/>
  <c r="C125" i="7"/>
  <c r="C124" i="7"/>
  <c r="H123" i="7"/>
  <c r="C123" i="7"/>
  <c r="L122" i="7"/>
  <c r="K122" i="7"/>
  <c r="J122" i="7"/>
  <c r="G122" i="7"/>
  <c r="F122" i="7"/>
  <c r="E122" i="7"/>
  <c r="D122" i="7"/>
  <c r="H121" i="7"/>
  <c r="C121" i="7"/>
  <c r="H120" i="7"/>
  <c r="C120" i="7"/>
  <c r="H119" i="7"/>
  <c r="C119" i="7"/>
  <c r="H118" i="7"/>
  <c r="C118" i="7"/>
  <c r="C117" i="7"/>
  <c r="L116" i="7"/>
  <c r="K116" i="7"/>
  <c r="J116" i="7"/>
  <c r="G116" i="7"/>
  <c r="F116" i="7"/>
  <c r="E116" i="7"/>
  <c r="D116" i="7"/>
  <c r="C116" i="7"/>
  <c r="H115" i="7"/>
  <c r="C115" i="7"/>
  <c r="C114" i="7"/>
  <c r="H113" i="7"/>
  <c r="C113" i="7"/>
  <c r="L112" i="7"/>
  <c r="K112" i="7"/>
  <c r="J112" i="7"/>
  <c r="G112" i="7"/>
  <c r="F112" i="7"/>
  <c r="E112" i="7"/>
  <c r="D112" i="7"/>
  <c r="H111" i="7"/>
  <c r="C111" i="7"/>
  <c r="H110" i="7"/>
  <c r="C110" i="7"/>
  <c r="H109" i="7"/>
  <c r="C109" i="7"/>
  <c r="H108" i="7"/>
  <c r="D108" i="7"/>
  <c r="C108" i="7"/>
  <c r="H107" i="7"/>
  <c r="C107" i="7"/>
  <c r="H106" i="7"/>
  <c r="C106" i="7"/>
  <c r="H105" i="7"/>
  <c r="C105" i="7"/>
  <c r="H104" i="7"/>
  <c r="C104" i="7"/>
  <c r="L103" i="7"/>
  <c r="K103" i="7"/>
  <c r="J103" i="7"/>
  <c r="G103" i="7"/>
  <c r="F103" i="7"/>
  <c r="E103" i="7"/>
  <c r="D103" i="7"/>
  <c r="C103" i="7" s="1"/>
  <c r="H102" i="7"/>
  <c r="C102" i="7"/>
  <c r="H101" i="7"/>
  <c r="C101" i="7"/>
  <c r="H100" i="7"/>
  <c r="C100" i="7"/>
  <c r="H99" i="7"/>
  <c r="C99" i="7"/>
  <c r="H98" i="7"/>
  <c r="C98" i="7"/>
  <c r="H97" i="7"/>
  <c r="C97" i="7"/>
  <c r="H96" i="7"/>
  <c r="C96" i="7"/>
  <c r="L95" i="7"/>
  <c r="K95" i="7"/>
  <c r="J95" i="7"/>
  <c r="G95" i="7"/>
  <c r="F95" i="7"/>
  <c r="E95" i="7"/>
  <c r="D95" i="7"/>
  <c r="H94" i="7"/>
  <c r="C94" i="7"/>
  <c r="H93" i="7"/>
  <c r="C93" i="7"/>
  <c r="H92" i="7"/>
  <c r="C92" i="7"/>
  <c r="H91" i="7"/>
  <c r="C91" i="7"/>
  <c r="H90" i="7"/>
  <c r="C90" i="7"/>
  <c r="L89" i="7"/>
  <c r="K89" i="7"/>
  <c r="J89" i="7"/>
  <c r="G89" i="7"/>
  <c r="F89" i="7"/>
  <c r="E89" i="7"/>
  <c r="D89" i="7"/>
  <c r="H88" i="7"/>
  <c r="C88" i="7"/>
  <c r="H87" i="7"/>
  <c r="C87" i="7"/>
  <c r="H86" i="7"/>
  <c r="C86" i="7"/>
  <c r="C85" i="7"/>
  <c r="L84" i="7"/>
  <c r="K84" i="7"/>
  <c r="J84" i="7"/>
  <c r="G84" i="7"/>
  <c r="F84" i="7"/>
  <c r="E84" i="7"/>
  <c r="D84" i="7"/>
  <c r="C84" i="7" s="1"/>
  <c r="H82" i="7"/>
  <c r="C82" i="7"/>
  <c r="I80" i="7"/>
  <c r="H80" i="7" s="1"/>
  <c r="C81" i="7"/>
  <c r="L80" i="7"/>
  <c r="K80" i="7"/>
  <c r="J80" i="7"/>
  <c r="J76" i="7" s="1"/>
  <c r="G80" i="7"/>
  <c r="F80" i="7"/>
  <c r="E80" i="7"/>
  <c r="D80" i="7"/>
  <c r="C80" i="7" s="1"/>
  <c r="H79" i="7"/>
  <c r="C79" i="7"/>
  <c r="H78" i="7"/>
  <c r="C78" i="7"/>
  <c r="L77" i="7"/>
  <c r="L76" i="7" s="1"/>
  <c r="K77" i="7"/>
  <c r="J77" i="7"/>
  <c r="G77" i="7"/>
  <c r="G76" i="7" s="1"/>
  <c r="F77" i="7"/>
  <c r="E77" i="7"/>
  <c r="D77" i="7"/>
  <c r="K76" i="7"/>
  <c r="F76" i="7"/>
  <c r="H74" i="7"/>
  <c r="C74" i="7"/>
  <c r="H73" i="7"/>
  <c r="C73" i="7"/>
  <c r="H72" i="7"/>
  <c r="C72" i="7"/>
  <c r="C71" i="7"/>
  <c r="H70" i="7"/>
  <c r="C70" i="7"/>
  <c r="L69" i="7"/>
  <c r="K69" i="7"/>
  <c r="J69" i="7"/>
  <c r="J67" i="7" s="1"/>
  <c r="G69" i="7"/>
  <c r="G67" i="7" s="1"/>
  <c r="F69" i="7"/>
  <c r="F67" i="7" s="1"/>
  <c r="E69" i="7"/>
  <c r="E67" i="7" s="1"/>
  <c r="D69" i="7"/>
  <c r="C68" i="7"/>
  <c r="L67" i="7"/>
  <c r="K67" i="7"/>
  <c r="D67" i="7"/>
  <c r="H66" i="7"/>
  <c r="C66" i="7"/>
  <c r="H65" i="7"/>
  <c r="C65" i="7"/>
  <c r="H64" i="7"/>
  <c r="C64" i="7"/>
  <c r="H63" i="7"/>
  <c r="C63" i="7"/>
  <c r="H62" i="7"/>
  <c r="C62" i="7"/>
  <c r="H61" i="7"/>
  <c r="C61" i="7"/>
  <c r="H60" i="7"/>
  <c r="C60" i="7"/>
  <c r="H59" i="7"/>
  <c r="C59" i="7"/>
  <c r="L58" i="7"/>
  <c r="K58" i="7"/>
  <c r="J58" i="7"/>
  <c r="I58" i="7"/>
  <c r="G58" i="7"/>
  <c r="F58" i="7"/>
  <c r="E58" i="7"/>
  <c r="D58" i="7"/>
  <c r="H57" i="7"/>
  <c r="C57" i="7"/>
  <c r="H56" i="7"/>
  <c r="C56" i="7"/>
  <c r="L55" i="7"/>
  <c r="L54" i="7" s="1"/>
  <c r="L53" i="7" s="1"/>
  <c r="K55" i="7"/>
  <c r="J55" i="7"/>
  <c r="J54" i="7" s="1"/>
  <c r="J53" i="7" s="1"/>
  <c r="G55" i="7"/>
  <c r="F55" i="7"/>
  <c r="E55" i="7"/>
  <c r="D55" i="7"/>
  <c r="K54" i="7"/>
  <c r="K53" i="7" s="1"/>
  <c r="G54" i="7"/>
  <c r="F54" i="7"/>
  <c r="H47" i="7"/>
  <c r="C47" i="7"/>
  <c r="H46" i="7"/>
  <c r="C46" i="7"/>
  <c r="L45" i="7"/>
  <c r="H45" i="7" s="1"/>
  <c r="G45" i="7"/>
  <c r="C45" i="7"/>
  <c r="H44" i="7"/>
  <c r="C44" i="7"/>
  <c r="K43" i="7"/>
  <c r="J43" i="7"/>
  <c r="I43" i="7"/>
  <c r="F43" i="7"/>
  <c r="E43" i="7"/>
  <c r="D43" i="7"/>
  <c r="C43" i="7" s="1"/>
  <c r="H42" i="7"/>
  <c r="C42" i="7"/>
  <c r="I41" i="7"/>
  <c r="H41" i="7" s="1"/>
  <c r="D41" i="7"/>
  <c r="C41" i="7"/>
  <c r="H40" i="7"/>
  <c r="C40" i="7"/>
  <c r="H39" i="7"/>
  <c r="C39" i="7"/>
  <c r="H38" i="7"/>
  <c r="C38" i="7"/>
  <c r="H37" i="7"/>
  <c r="C37" i="7"/>
  <c r="K36" i="7"/>
  <c r="H36" i="7" s="1"/>
  <c r="F36" i="7"/>
  <c r="C36" i="7" s="1"/>
  <c r="H35" i="7"/>
  <c r="C35" i="7"/>
  <c r="H34" i="7"/>
  <c r="C34" i="7"/>
  <c r="K33" i="7"/>
  <c r="H33" i="7" s="1"/>
  <c r="F33" i="7"/>
  <c r="C33" i="7"/>
  <c r="H32" i="7"/>
  <c r="C32" i="7"/>
  <c r="K31" i="7"/>
  <c r="H31" i="7"/>
  <c r="F31" i="7"/>
  <c r="C31" i="7" s="1"/>
  <c r="H30" i="7"/>
  <c r="C30" i="7"/>
  <c r="H29" i="7"/>
  <c r="C29" i="7"/>
  <c r="H28" i="7"/>
  <c r="C28" i="7"/>
  <c r="K27" i="7"/>
  <c r="H27" i="7" s="1"/>
  <c r="F27" i="7"/>
  <c r="C27" i="7"/>
  <c r="H25" i="7"/>
  <c r="C25" i="7"/>
  <c r="D24" i="7"/>
  <c r="C24" i="7" s="1"/>
  <c r="H23" i="7"/>
  <c r="C23" i="7"/>
  <c r="H22" i="7"/>
  <c r="C22" i="7"/>
  <c r="L21" i="7"/>
  <c r="L292" i="7" s="1"/>
  <c r="L291" i="7" s="1"/>
  <c r="K21" i="7"/>
  <c r="J21" i="7"/>
  <c r="J292" i="7" s="1"/>
  <c r="I21" i="7"/>
  <c r="G21" i="7"/>
  <c r="F21" i="7"/>
  <c r="F292" i="7" s="1"/>
  <c r="E21" i="7"/>
  <c r="D21" i="7"/>
  <c r="D292" i="7" s="1"/>
  <c r="D291" i="7" s="1"/>
  <c r="L20" i="7"/>
  <c r="E20" i="7"/>
  <c r="D20" i="7"/>
  <c r="H301" i="6"/>
  <c r="C301" i="6"/>
  <c r="H300" i="6"/>
  <c r="C300" i="6"/>
  <c r="H299" i="6"/>
  <c r="C299" i="6"/>
  <c r="H298" i="6"/>
  <c r="C298" i="6"/>
  <c r="H297" i="6"/>
  <c r="C297" i="6"/>
  <c r="H296" i="6"/>
  <c r="C296" i="6"/>
  <c r="H295" i="6"/>
  <c r="C295" i="6"/>
  <c r="H294" i="6"/>
  <c r="H293" i="6" s="1"/>
  <c r="C294" i="6"/>
  <c r="C293" i="6" s="1"/>
  <c r="L293" i="6"/>
  <c r="K293" i="6"/>
  <c r="J293" i="6"/>
  <c r="I293" i="6"/>
  <c r="G293" i="6"/>
  <c r="F293" i="6"/>
  <c r="E293" i="6"/>
  <c r="D293" i="6"/>
  <c r="C288" i="6"/>
  <c r="J286" i="6"/>
  <c r="C287" i="6"/>
  <c r="L286" i="6"/>
  <c r="K286" i="6"/>
  <c r="I286" i="6"/>
  <c r="G286" i="6"/>
  <c r="F286" i="6"/>
  <c r="E286" i="6"/>
  <c r="D286" i="6"/>
  <c r="C286" i="6" s="1"/>
  <c r="C285" i="6"/>
  <c r="L284" i="6"/>
  <c r="K284" i="6"/>
  <c r="K283" i="6" s="1"/>
  <c r="J284" i="6"/>
  <c r="J283" i="6" s="1"/>
  <c r="G284" i="6"/>
  <c r="G283" i="6" s="1"/>
  <c r="F284" i="6"/>
  <c r="F283" i="6" s="1"/>
  <c r="E284" i="6"/>
  <c r="D284" i="6"/>
  <c r="C284" i="6" s="1"/>
  <c r="L283" i="6"/>
  <c r="E283" i="6"/>
  <c r="D283" i="6"/>
  <c r="J281" i="6"/>
  <c r="C282" i="6"/>
  <c r="L281" i="6"/>
  <c r="K281" i="6"/>
  <c r="G281" i="6"/>
  <c r="F281" i="6"/>
  <c r="E281" i="6"/>
  <c r="D281" i="6"/>
  <c r="C281" i="6" s="1"/>
  <c r="H280" i="6"/>
  <c r="C280" i="6"/>
  <c r="H279" i="6"/>
  <c r="C279" i="6"/>
  <c r="C278" i="6"/>
  <c r="J276" i="6"/>
  <c r="C277" i="6"/>
  <c r="L276" i="6"/>
  <c r="K276" i="6"/>
  <c r="I276" i="6"/>
  <c r="G276" i="6"/>
  <c r="F276" i="6"/>
  <c r="E276" i="6"/>
  <c r="D276" i="6"/>
  <c r="H275" i="6"/>
  <c r="C275" i="6"/>
  <c r="C274" i="6"/>
  <c r="J272" i="6"/>
  <c r="C273" i="6"/>
  <c r="L272" i="6"/>
  <c r="K272" i="6"/>
  <c r="K270" i="6" s="1"/>
  <c r="G272" i="6"/>
  <c r="F272" i="6"/>
  <c r="F270" i="6" s="1"/>
  <c r="F269" i="6" s="1"/>
  <c r="E272" i="6"/>
  <c r="D272" i="6"/>
  <c r="C272" i="6" s="1"/>
  <c r="H271" i="6"/>
  <c r="C271" i="6"/>
  <c r="D270" i="6"/>
  <c r="C268" i="6"/>
  <c r="C267" i="6"/>
  <c r="H266" i="6"/>
  <c r="C266" i="6"/>
  <c r="H265" i="6"/>
  <c r="C265" i="6"/>
  <c r="L264" i="6"/>
  <c r="K264" i="6"/>
  <c r="G264" i="6"/>
  <c r="F264" i="6"/>
  <c r="E264" i="6"/>
  <c r="D264" i="6"/>
  <c r="J260" i="6"/>
  <c r="C263" i="6"/>
  <c r="H262" i="6"/>
  <c r="C262" i="6"/>
  <c r="C261" i="6"/>
  <c r="L260" i="6"/>
  <c r="K260" i="6"/>
  <c r="K259" i="6" s="1"/>
  <c r="G260" i="6"/>
  <c r="F260" i="6"/>
  <c r="F259" i="6" s="1"/>
  <c r="E260" i="6"/>
  <c r="D260" i="6"/>
  <c r="C260" i="6" s="1"/>
  <c r="L259" i="6"/>
  <c r="D259" i="6"/>
  <c r="C258" i="6"/>
  <c r="H257" i="6"/>
  <c r="C257" i="6"/>
  <c r="H256" i="6"/>
  <c r="C256" i="6"/>
  <c r="C255" i="6"/>
  <c r="C254" i="6"/>
  <c r="C253" i="6"/>
  <c r="L252" i="6"/>
  <c r="L251" i="6" s="1"/>
  <c r="K252" i="6"/>
  <c r="K251" i="6" s="1"/>
  <c r="G252" i="6"/>
  <c r="G251" i="6" s="1"/>
  <c r="F252" i="6"/>
  <c r="E252" i="6"/>
  <c r="D252" i="6"/>
  <c r="D251" i="6" s="1"/>
  <c r="F251" i="6"/>
  <c r="E251" i="6"/>
  <c r="H250" i="6"/>
  <c r="C250" i="6"/>
  <c r="H249" i="6"/>
  <c r="C249" i="6"/>
  <c r="C248" i="6"/>
  <c r="J246" i="6"/>
  <c r="C247" i="6"/>
  <c r="L246" i="6"/>
  <c r="K246" i="6"/>
  <c r="G246" i="6"/>
  <c r="F246" i="6"/>
  <c r="E246" i="6"/>
  <c r="D246" i="6"/>
  <c r="C246" i="6" s="1"/>
  <c r="H245" i="6"/>
  <c r="C245" i="6"/>
  <c r="C244" i="6"/>
  <c r="C243" i="6"/>
  <c r="H242" i="6"/>
  <c r="C242" i="6"/>
  <c r="H241" i="6"/>
  <c r="C241" i="6"/>
  <c r="C240" i="6"/>
  <c r="J238" i="6"/>
  <c r="C239" i="6"/>
  <c r="L238" i="6"/>
  <c r="K238" i="6"/>
  <c r="G238" i="6"/>
  <c r="F238" i="6"/>
  <c r="E238" i="6"/>
  <c r="D238" i="6"/>
  <c r="H237" i="6"/>
  <c r="C237" i="6"/>
  <c r="J235" i="6"/>
  <c r="C236" i="6"/>
  <c r="L235" i="6"/>
  <c r="K235" i="6"/>
  <c r="G235" i="6"/>
  <c r="F235" i="6"/>
  <c r="E235" i="6"/>
  <c r="D235" i="6"/>
  <c r="C235" i="6" s="1"/>
  <c r="J233" i="6"/>
  <c r="C234" i="6"/>
  <c r="L233" i="6"/>
  <c r="L231" i="6" s="1"/>
  <c r="L230" i="6" s="1"/>
  <c r="K233" i="6"/>
  <c r="I233" i="6"/>
  <c r="G233" i="6"/>
  <c r="F233" i="6"/>
  <c r="F231" i="6" s="1"/>
  <c r="F230" i="6" s="1"/>
  <c r="E233" i="6"/>
  <c r="D233" i="6"/>
  <c r="C232" i="6"/>
  <c r="K231" i="6"/>
  <c r="G231" i="6"/>
  <c r="C229" i="6"/>
  <c r="J227" i="6"/>
  <c r="C228" i="6"/>
  <c r="L227" i="6"/>
  <c r="K227" i="6"/>
  <c r="G227" i="6"/>
  <c r="F227" i="6"/>
  <c r="E227" i="6"/>
  <c r="D227" i="6"/>
  <c r="C227" i="6"/>
  <c r="D226" i="6"/>
  <c r="C226" i="6" s="1"/>
  <c r="H225" i="6"/>
  <c r="D225" i="6"/>
  <c r="C225" i="6"/>
  <c r="D224" i="6"/>
  <c r="C224" i="6" s="1"/>
  <c r="H223" i="6"/>
  <c r="C223" i="6"/>
  <c r="C222" i="6"/>
  <c r="C221" i="6"/>
  <c r="H220" i="6"/>
  <c r="C220" i="6"/>
  <c r="H219" i="6"/>
  <c r="C219" i="6"/>
  <c r="C218" i="6"/>
  <c r="C217" i="6"/>
  <c r="L216" i="6"/>
  <c r="L204" i="6" s="1"/>
  <c r="K216" i="6"/>
  <c r="G216" i="6"/>
  <c r="F216" i="6"/>
  <c r="E216" i="6"/>
  <c r="E204" i="6" s="1"/>
  <c r="D216" i="6"/>
  <c r="H215" i="6"/>
  <c r="C215" i="6"/>
  <c r="H214" i="6"/>
  <c r="C214" i="6"/>
  <c r="H213" i="6"/>
  <c r="C213" i="6"/>
  <c r="H212" i="6"/>
  <c r="C212" i="6"/>
  <c r="H211" i="6"/>
  <c r="C211" i="6"/>
  <c r="H210" i="6"/>
  <c r="C210" i="6"/>
  <c r="H209" i="6"/>
  <c r="C209" i="6"/>
  <c r="H208" i="6"/>
  <c r="C208" i="6"/>
  <c r="H207" i="6"/>
  <c r="C207" i="6"/>
  <c r="J205" i="6"/>
  <c r="I205" i="6"/>
  <c r="C206" i="6"/>
  <c r="L205" i="6"/>
  <c r="K205" i="6"/>
  <c r="G205" i="6"/>
  <c r="F205" i="6"/>
  <c r="F204" i="6" s="1"/>
  <c r="E205" i="6"/>
  <c r="D205" i="6"/>
  <c r="H203" i="6"/>
  <c r="C203" i="6"/>
  <c r="H202" i="6"/>
  <c r="C202" i="6"/>
  <c r="H201" i="6"/>
  <c r="C201" i="6"/>
  <c r="H200" i="6"/>
  <c r="C200" i="6"/>
  <c r="J198" i="6"/>
  <c r="I198" i="6"/>
  <c r="C199" i="6"/>
  <c r="L198" i="6"/>
  <c r="L196" i="6" s="1"/>
  <c r="K198" i="6"/>
  <c r="K196" i="6" s="1"/>
  <c r="G198" i="6"/>
  <c r="G196" i="6" s="1"/>
  <c r="F198" i="6"/>
  <c r="E198" i="6"/>
  <c r="D198" i="6"/>
  <c r="C197" i="6"/>
  <c r="E196" i="6"/>
  <c r="D196" i="6"/>
  <c r="H193" i="6"/>
  <c r="I192" i="6"/>
  <c r="C193" i="6"/>
  <c r="L192" i="6"/>
  <c r="K192" i="6"/>
  <c r="K191" i="6" s="1"/>
  <c r="G192" i="6"/>
  <c r="G191" i="6" s="1"/>
  <c r="F192" i="6"/>
  <c r="E192" i="6"/>
  <c r="D192" i="6"/>
  <c r="D191" i="6" s="1"/>
  <c r="L191" i="6"/>
  <c r="E191" i="6"/>
  <c r="H190" i="6"/>
  <c r="C190" i="6"/>
  <c r="I188" i="6"/>
  <c r="C189" i="6"/>
  <c r="L188" i="6"/>
  <c r="L187" i="6" s="1"/>
  <c r="K188" i="6"/>
  <c r="J188" i="6"/>
  <c r="G188" i="6"/>
  <c r="G187" i="6" s="1"/>
  <c r="F188" i="6"/>
  <c r="E188" i="6"/>
  <c r="D188" i="6"/>
  <c r="E187" i="6"/>
  <c r="H186" i="6"/>
  <c r="C186" i="6"/>
  <c r="H185" i="6"/>
  <c r="I184" i="6"/>
  <c r="C185" i="6"/>
  <c r="L184" i="6"/>
  <c r="K184" i="6"/>
  <c r="K173" i="6" s="1"/>
  <c r="G184" i="6"/>
  <c r="F184" i="6"/>
  <c r="E184" i="6"/>
  <c r="D184" i="6"/>
  <c r="C184" i="6" s="1"/>
  <c r="H183" i="6"/>
  <c r="C183" i="6"/>
  <c r="H182" i="6"/>
  <c r="C182" i="6"/>
  <c r="I179" i="6"/>
  <c r="C181" i="6"/>
  <c r="C180" i="6"/>
  <c r="L179" i="6"/>
  <c r="K179" i="6"/>
  <c r="G179" i="6"/>
  <c r="F179" i="6"/>
  <c r="E179" i="6"/>
  <c r="D179" i="6"/>
  <c r="H178" i="6"/>
  <c r="C178" i="6"/>
  <c r="C177" i="6"/>
  <c r="I175" i="6"/>
  <c r="I174" i="6" s="1"/>
  <c r="I173" i="6" s="1"/>
  <c r="C176" i="6"/>
  <c r="L175" i="6"/>
  <c r="K175" i="6"/>
  <c r="K174" i="6" s="1"/>
  <c r="J175" i="6"/>
  <c r="G175" i="6"/>
  <c r="G174" i="6" s="1"/>
  <c r="F175" i="6"/>
  <c r="F174" i="6" s="1"/>
  <c r="F173" i="6" s="1"/>
  <c r="E175" i="6"/>
  <c r="D175" i="6"/>
  <c r="C175" i="6" s="1"/>
  <c r="L174" i="6"/>
  <c r="L173" i="6" s="1"/>
  <c r="E174" i="6"/>
  <c r="E173" i="6" s="1"/>
  <c r="C172" i="6"/>
  <c r="C171" i="6"/>
  <c r="H170" i="6"/>
  <c r="C170" i="6"/>
  <c r="H169" i="6"/>
  <c r="C169" i="6"/>
  <c r="I166" i="6"/>
  <c r="C168" i="6"/>
  <c r="C167" i="6"/>
  <c r="L166" i="6"/>
  <c r="L165" i="6" s="1"/>
  <c r="K166" i="6"/>
  <c r="K165" i="6" s="1"/>
  <c r="G166" i="6"/>
  <c r="F166" i="6"/>
  <c r="F165" i="6" s="1"/>
  <c r="E166" i="6"/>
  <c r="E165" i="6" s="1"/>
  <c r="D166" i="6"/>
  <c r="G165" i="6"/>
  <c r="D165" i="6"/>
  <c r="H164" i="6"/>
  <c r="C164" i="6"/>
  <c r="H163" i="6"/>
  <c r="C163" i="6"/>
  <c r="C162" i="6"/>
  <c r="I160" i="6"/>
  <c r="C161" i="6"/>
  <c r="L160" i="6"/>
  <c r="K160" i="6"/>
  <c r="G160" i="6"/>
  <c r="F160" i="6"/>
  <c r="E160" i="6"/>
  <c r="D160" i="6"/>
  <c r="C159" i="6"/>
  <c r="C158" i="6"/>
  <c r="H157" i="6"/>
  <c r="C157" i="6"/>
  <c r="C156" i="6"/>
  <c r="C155" i="6"/>
  <c r="C154" i="6"/>
  <c r="H153" i="6"/>
  <c r="C153" i="6"/>
  <c r="C152" i="6"/>
  <c r="L151" i="6"/>
  <c r="K151" i="6"/>
  <c r="G151" i="6"/>
  <c r="F151" i="6"/>
  <c r="E151" i="6"/>
  <c r="D151" i="6"/>
  <c r="H150" i="6"/>
  <c r="C150" i="6"/>
  <c r="H149" i="6"/>
  <c r="C149" i="6"/>
  <c r="H148" i="6"/>
  <c r="C148" i="6"/>
  <c r="H147" i="6"/>
  <c r="C147" i="6"/>
  <c r="H146" i="6"/>
  <c r="C146" i="6"/>
  <c r="H145" i="6"/>
  <c r="C145" i="6"/>
  <c r="L144" i="6"/>
  <c r="K144" i="6"/>
  <c r="J144" i="6"/>
  <c r="I144" i="6"/>
  <c r="G144" i="6"/>
  <c r="F144" i="6"/>
  <c r="E144" i="6"/>
  <c r="D144" i="6"/>
  <c r="C143" i="6"/>
  <c r="C142" i="6"/>
  <c r="L141" i="6"/>
  <c r="K141" i="6"/>
  <c r="G141" i="6"/>
  <c r="F141" i="6"/>
  <c r="E141" i="6"/>
  <c r="D141" i="6"/>
  <c r="H140" i="6"/>
  <c r="C140" i="6"/>
  <c r="H139" i="6"/>
  <c r="C139" i="6"/>
  <c r="H138" i="6"/>
  <c r="C138" i="6"/>
  <c r="I136" i="6"/>
  <c r="H137" i="6"/>
  <c r="C137" i="6"/>
  <c r="L136" i="6"/>
  <c r="K136" i="6"/>
  <c r="J136" i="6"/>
  <c r="G136" i="6"/>
  <c r="G130" i="6" s="1"/>
  <c r="F136" i="6"/>
  <c r="E136" i="6"/>
  <c r="D136" i="6"/>
  <c r="H135" i="6"/>
  <c r="C135" i="6"/>
  <c r="C134" i="6"/>
  <c r="D133" i="6"/>
  <c r="C133" i="6"/>
  <c r="H132" i="6"/>
  <c r="C132" i="6"/>
  <c r="L131" i="6"/>
  <c r="K131" i="6"/>
  <c r="K130" i="6" s="1"/>
  <c r="G131" i="6"/>
  <c r="F131" i="6"/>
  <c r="E131" i="6"/>
  <c r="E130" i="6" s="1"/>
  <c r="D131" i="6"/>
  <c r="C131" i="6" s="1"/>
  <c r="H129" i="6"/>
  <c r="H128" i="6" s="1"/>
  <c r="C129" i="6"/>
  <c r="C128" i="6" s="1"/>
  <c r="L128" i="6"/>
  <c r="K128" i="6"/>
  <c r="I128" i="6"/>
  <c r="G128" i="6"/>
  <c r="F128" i="6"/>
  <c r="E128" i="6"/>
  <c r="D128" i="6"/>
  <c r="H127" i="6"/>
  <c r="C127" i="6"/>
  <c r="C126" i="6"/>
  <c r="J122" i="6"/>
  <c r="C125" i="6"/>
  <c r="H124" i="6"/>
  <c r="C124" i="6"/>
  <c r="C123" i="6"/>
  <c r="L122" i="6"/>
  <c r="K122" i="6"/>
  <c r="G122" i="6"/>
  <c r="F122" i="6"/>
  <c r="E122" i="6"/>
  <c r="C122" i="6" s="1"/>
  <c r="D122" i="6"/>
  <c r="H121" i="6"/>
  <c r="C121" i="6"/>
  <c r="H120" i="6"/>
  <c r="C120" i="6"/>
  <c r="C119" i="6"/>
  <c r="H118" i="6"/>
  <c r="C118" i="6"/>
  <c r="C117" i="6"/>
  <c r="L116" i="6"/>
  <c r="K116" i="6"/>
  <c r="G116" i="6"/>
  <c r="F116" i="6"/>
  <c r="E116" i="6"/>
  <c r="D116" i="6"/>
  <c r="C116" i="6" s="1"/>
  <c r="H115" i="6"/>
  <c r="C115" i="6"/>
  <c r="H114" i="6"/>
  <c r="C114" i="6"/>
  <c r="J112" i="6"/>
  <c r="C113" i="6"/>
  <c r="L112" i="6"/>
  <c r="K112" i="6"/>
  <c r="G112" i="6"/>
  <c r="F112" i="6"/>
  <c r="E112" i="6"/>
  <c r="D112" i="6"/>
  <c r="C112" i="6" s="1"/>
  <c r="C111" i="6"/>
  <c r="H110" i="6"/>
  <c r="C110" i="6"/>
  <c r="H109" i="6"/>
  <c r="C109" i="6"/>
  <c r="D108" i="6"/>
  <c r="H107" i="6"/>
  <c r="C107" i="6"/>
  <c r="H106" i="6"/>
  <c r="C106" i="6"/>
  <c r="H105" i="6"/>
  <c r="C105" i="6"/>
  <c r="J103" i="6"/>
  <c r="C104" i="6"/>
  <c r="L103" i="6"/>
  <c r="K103" i="6"/>
  <c r="G103" i="6"/>
  <c r="F103" i="6"/>
  <c r="E103" i="6"/>
  <c r="H102" i="6"/>
  <c r="C102" i="6"/>
  <c r="C101" i="6"/>
  <c r="C100" i="6"/>
  <c r="C99" i="6"/>
  <c r="H98" i="6"/>
  <c r="C98" i="6"/>
  <c r="C97" i="6"/>
  <c r="C96" i="6"/>
  <c r="L95" i="6"/>
  <c r="K95" i="6"/>
  <c r="G95" i="6"/>
  <c r="F95" i="6"/>
  <c r="E95" i="6"/>
  <c r="D95" i="6"/>
  <c r="H94" i="6"/>
  <c r="C94" i="6"/>
  <c r="H93" i="6"/>
  <c r="C93" i="6"/>
  <c r="H92" i="6"/>
  <c r="C92" i="6"/>
  <c r="H91" i="6"/>
  <c r="C91" i="6"/>
  <c r="H90" i="6"/>
  <c r="C90" i="6"/>
  <c r="L89" i="6"/>
  <c r="K89" i="6"/>
  <c r="J89" i="6"/>
  <c r="G89" i="6"/>
  <c r="F89" i="6"/>
  <c r="F83" i="6" s="1"/>
  <c r="E89" i="6"/>
  <c r="D89" i="6"/>
  <c r="H88" i="6"/>
  <c r="C88" i="6"/>
  <c r="C87" i="6"/>
  <c r="H86" i="6"/>
  <c r="C86" i="6"/>
  <c r="J84" i="6"/>
  <c r="C85" i="6"/>
  <c r="L84" i="6"/>
  <c r="K84" i="6"/>
  <c r="G84" i="6"/>
  <c r="F84" i="6"/>
  <c r="E84" i="6"/>
  <c r="D84" i="6"/>
  <c r="C82" i="6"/>
  <c r="C81" i="6"/>
  <c r="L80" i="6"/>
  <c r="K80" i="6"/>
  <c r="G80" i="6"/>
  <c r="F80" i="6"/>
  <c r="E80" i="6"/>
  <c r="D80" i="6"/>
  <c r="C79" i="6"/>
  <c r="J77" i="6"/>
  <c r="C78" i="6"/>
  <c r="L77" i="6"/>
  <c r="K77" i="6"/>
  <c r="K76" i="6" s="1"/>
  <c r="I77" i="6"/>
  <c r="G77" i="6"/>
  <c r="G76" i="6" s="1"/>
  <c r="F77" i="6"/>
  <c r="F76" i="6" s="1"/>
  <c r="E77" i="6"/>
  <c r="D77" i="6"/>
  <c r="L76" i="6"/>
  <c r="C74" i="6"/>
  <c r="H73" i="6"/>
  <c r="C73" i="6"/>
  <c r="C72" i="6"/>
  <c r="C71" i="6"/>
  <c r="J69" i="6"/>
  <c r="J67" i="6" s="1"/>
  <c r="C70" i="6"/>
  <c r="L69" i="6"/>
  <c r="L67" i="6" s="1"/>
  <c r="K69" i="6"/>
  <c r="K67" i="6" s="1"/>
  <c r="G69" i="6"/>
  <c r="G67" i="6" s="1"/>
  <c r="F69" i="6"/>
  <c r="E69" i="6"/>
  <c r="D69" i="6"/>
  <c r="D67" i="6" s="1"/>
  <c r="C69" i="6"/>
  <c r="H68" i="6"/>
  <c r="C68" i="6"/>
  <c r="F67" i="6"/>
  <c r="E67" i="6"/>
  <c r="C66" i="6"/>
  <c r="C65" i="6"/>
  <c r="C64" i="6"/>
  <c r="C63" i="6"/>
  <c r="C62" i="6"/>
  <c r="C61" i="6"/>
  <c r="C60" i="6"/>
  <c r="C59" i="6"/>
  <c r="L58" i="6"/>
  <c r="K58" i="6"/>
  <c r="K54" i="6" s="1"/>
  <c r="K53" i="6" s="1"/>
  <c r="G58" i="6"/>
  <c r="F58" i="6"/>
  <c r="E58" i="6"/>
  <c r="D58" i="6"/>
  <c r="C58" i="6" s="1"/>
  <c r="H57" i="6"/>
  <c r="C57" i="6"/>
  <c r="H56" i="6"/>
  <c r="C56" i="6"/>
  <c r="L55" i="6"/>
  <c r="L54" i="6" s="1"/>
  <c r="L53" i="6" s="1"/>
  <c r="K55" i="6"/>
  <c r="J55" i="6"/>
  <c r="G55" i="6"/>
  <c r="F55" i="6"/>
  <c r="F54" i="6" s="1"/>
  <c r="F53" i="6" s="1"/>
  <c r="E55" i="6"/>
  <c r="D55" i="6"/>
  <c r="D54" i="6" s="1"/>
  <c r="D53" i="6" s="1"/>
  <c r="G54" i="6"/>
  <c r="G53" i="6" s="1"/>
  <c r="H47" i="6"/>
  <c r="C47" i="6"/>
  <c r="H46" i="6"/>
  <c r="C46" i="6"/>
  <c r="L45" i="6"/>
  <c r="H45" i="6" s="1"/>
  <c r="G45" i="6"/>
  <c r="C45" i="6" s="1"/>
  <c r="H44" i="6"/>
  <c r="C44" i="6"/>
  <c r="K43" i="6"/>
  <c r="J43" i="6"/>
  <c r="I43" i="6"/>
  <c r="F43" i="6"/>
  <c r="E43" i="6"/>
  <c r="D43" i="6"/>
  <c r="H42" i="6"/>
  <c r="C42" i="6"/>
  <c r="I41" i="6"/>
  <c r="H41" i="6" s="1"/>
  <c r="D41" i="6"/>
  <c r="C41" i="6" s="1"/>
  <c r="H40" i="6"/>
  <c r="C40" i="6"/>
  <c r="H39" i="6"/>
  <c r="C39" i="6"/>
  <c r="H38" i="6"/>
  <c r="C38" i="6"/>
  <c r="H37" i="6"/>
  <c r="C37" i="6"/>
  <c r="K36" i="6"/>
  <c r="H36" i="6" s="1"/>
  <c r="F36" i="6"/>
  <c r="C36" i="6" s="1"/>
  <c r="H35" i="6"/>
  <c r="C35" i="6"/>
  <c r="H34" i="6"/>
  <c r="C34" i="6"/>
  <c r="K33" i="6"/>
  <c r="H33" i="6" s="1"/>
  <c r="F33" i="6"/>
  <c r="C33" i="6" s="1"/>
  <c r="H32" i="6"/>
  <c r="C32" i="6"/>
  <c r="K31" i="6"/>
  <c r="H31" i="6" s="1"/>
  <c r="F31" i="6"/>
  <c r="C31" i="6" s="1"/>
  <c r="H30" i="6"/>
  <c r="C30" i="6"/>
  <c r="H29" i="6"/>
  <c r="C29" i="6"/>
  <c r="H28" i="6"/>
  <c r="C28" i="6"/>
  <c r="K27" i="6"/>
  <c r="H27" i="6" s="1"/>
  <c r="F27" i="6"/>
  <c r="C27" i="6" s="1"/>
  <c r="F26" i="6"/>
  <c r="C26" i="6" s="1"/>
  <c r="H25" i="6"/>
  <c r="C25" i="6"/>
  <c r="D24" i="6"/>
  <c r="C24" i="6"/>
  <c r="H23" i="6"/>
  <c r="C23" i="6"/>
  <c r="H22" i="6"/>
  <c r="C22" i="6"/>
  <c r="L21" i="6"/>
  <c r="K21" i="6"/>
  <c r="K292" i="6" s="1"/>
  <c r="K291" i="6" s="1"/>
  <c r="J21" i="6"/>
  <c r="J292" i="6" s="1"/>
  <c r="J291" i="6" s="1"/>
  <c r="I21" i="6"/>
  <c r="G21" i="6"/>
  <c r="G292" i="6" s="1"/>
  <c r="G291" i="6" s="1"/>
  <c r="F21" i="6"/>
  <c r="F292" i="6" s="1"/>
  <c r="F291" i="6" s="1"/>
  <c r="E21" i="6"/>
  <c r="D21" i="6"/>
  <c r="H301" i="5"/>
  <c r="C301" i="5"/>
  <c r="H300" i="5"/>
  <c r="C300" i="5"/>
  <c r="H299" i="5"/>
  <c r="C299" i="5"/>
  <c r="H298" i="5"/>
  <c r="C298" i="5"/>
  <c r="H297" i="5"/>
  <c r="C297" i="5"/>
  <c r="H296" i="5"/>
  <c r="C296" i="5"/>
  <c r="H295" i="5"/>
  <c r="C295" i="5"/>
  <c r="H294" i="5"/>
  <c r="C294" i="5"/>
  <c r="C293" i="5" s="1"/>
  <c r="L293" i="5"/>
  <c r="K293" i="5"/>
  <c r="J293" i="5"/>
  <c r="I293" i="5"/>
  <c r="H293" i="5"/>
  <c r="G293" i="5"/>
  <c r="F293" i="5"/>
  <c r="E293" i="5"/>
  <c r="D293" i="5"/>
  <c r="H288" i="5"/>
  <c r="C288" i="5"/>
  <c r="H287" i="5"/>
  <c r="C287" i="5"/>
  <c r="L286" i="5"/>
  <c r="K286" i="5"/>
  <c r="J286" i="5"/>
  <c r="G286" i="5"/>
  <c r="F286" i="5"/>
  <c r="E286" i="5"/>
  <c r="D286" i="5"/>
  <c r="H285" i="5"/>
  <c r="C285" i="5"/>
  <c r="L284" i="5"/>
  <c r="L283" i="5" s="1"/>
  <c r="K284" i="5"/>
  <c r="J284" i="5"/>
  <c r="J283" i="5" s="1"/>
  <c r="G284" i="5"/>
  <c r="F284" i="5"/>
  <c r="F283" i="5" s="1"/>
  <c r="E284" i="5"/>
  <c r="D284" i="5"/>
  <c r="K283" i="5"/>
  <c r="G283" i="5"/>
  <c r="D283" i="5"/>
  <c r="H282" i="5"/>
  <c r="C282" i="5"/>
  <c r="L281" i="5"/>
  <c r="K281" i="5"/>
  <c r="J281" i="5"/>
  <c r="I281" i="5"/>
  <c r="G281" i="5"/>
  <c r="F281" i="5"/>
  <c r="E281" i="5"/>
  <c r="D281" i="5"/>
  <c r="H280" i="5"/>
  <c r="C280" i="5"/>
  <c r="H279" i="5"/>
  <c r="C279" i="5"/>
  <c r="H278" i="5"/>
  <c r="C278" i="5"/>
  <c r="C277" i="5"/>
  <c r="L276" i="5"/>
  <c r="K276" i="5"/>
  <c r="J276" i="5"/>
  <c r="J270" i="5" s="1"/>
  <c r="J269" i="5" s="1"/>
  <c r="G276" i="5"/>
  <c r="F276" i="5"/>
  <c r="E276" i="5"/>
  <c r="D276" i="5"/>
  <c r="C276" i="5" s="1"/>
  <c r="H275" i="5"/>
  <c r="C275" i="5"/>
  <c r="H274" i="5"/>
  <c r="C274" i="5"/>
  <c r="H273" i="5"/>
  <c r="C273" i="5"/>
  <c r="L272" i="5"/>
  <c r="L270" i="5" s="1"/>
  <c r="L269" i="5" s="1"/>
  <c r="K272" i="5"/>
  <c r="J272" i="5"/>
  <c r="G272" i="5"/>
  <c r="F272" i="5"/>
  <c r="F270" i="5" s="1"/>
  <c r="F269" i="5" s="1"/>
  <c r="E272" i="5"/>
  <c r="D272" i="5"/>
  <c r="H271" i="5"/>
  <c r="C271" i="5"/>
  <c r="D270" i="5"/>
  <c r="D269" i="5" s="1"/>
  <c r="H268" i="5"/>
  <c r="C268" i="5"/>
  <c r="H267" i="5"/>
  <c r="C267" i="5"/>
  <c r="H266" i="5"/>
  <c r="C266" i="5"/>
  <c r="C265" i="5"/>
  <c r="L264" i="5"/>
  <c r="K264" i="5"/>
  <c r="J264" i="5"/>
  <c r="G264" i="5"/>
  <c r="F264" i="5"/>
  <c r="E264" i="5"/>
  <c r="D264" i="5"/>
  <c r="C264" i="5" s="1"/>
  <c r="H263" i="5"/>
  <c r="C263" i="5"/>
  <c r="H262" i="5"/>
  <c r="C262" i="5"/>
  <c r="H261" i="5"/>
  <c r="C261" i="5"/>
  <c r="L260" i="5"/>
  <c r="L259" i="5" s="1"/>
  <c r="K260" i="5"/>
  <c r="J260" i="5"/>
  <c r="G260" i="5"/>
  <c r="F260" i="5"/>
  <c r="F259" i="5" s="1"/>
  <c r="E260" i="5"/>
  <c r="D260" i="5"/>
  <c r="K259" i="5"/>
  <c r="G259" i="5"/>
  <c r="H258" i="5"/>
  <c r="C258" i="5"/>
  <c r="H257" i="5"/>
  <c r="C257" i="5"/>
  <c r="H256" i="5"/>
  <c r="C256" i="5"/>
  <c r="H255" i="5"/>
  <c r="C255" i="5"/>
  <c r="H254" i="5"/>
  <c r="C254" i="5"/>
  <c r="C253" i="5"/>
  <c r="L252" i="5"/>
  <c r="L251" i="5" s="1"/>
  <c r="K252" i="5"/>
  <c r="K251" i="5" s="1"/>
  <c r="J252" i="5"/>
  <c r="J251" i="5" s="1"/>
  <c r="G252" i="5"/>
  <c r="G251" i="5" s="1"/>
  <c r="F252" i="5"/>
  <c r="E252" i="5"/>
  <c r="D252" i="5"/>
  <c r="F251" i="5"/>
  <c r="E251" i="5"/>
  <c r="H250" i="5"/>
  <c r="C250" i="5"/>
  <c r="H249" i="5"/>
  <c r="C249" i="5"/>
  <c r="H248" i="5"/>
  <c r="C248" i="5"/>
  <c r="C247" i="5"/>
  <c r="L246" i="5"/>
  <c r="K246" i="5"/>
  <c r="J246" i="5"/>
  <c r="G246" i="5"/>
  <c r="F246" i="5"/>
  <c r="E246" i="5"/>
  <c r="D246" i="5"/>
  <c r="H245" i="5"/>
  <c r="C245" i="5"/>
  <c r="H244" i="5"/>
  <c r="C244" i="5"/>
  <c r="H243" i="5"/>
  <c r="C243" i="5"/>
  <c r="H242" i="5"/>
  <c r="C242" i="5"/>
  <c r="H241" i="5"/>
  <c r="C241" i="5"/>
  <c r="H240" i="5"/>
  <c r="C240" i="5"/>
  <c r="C239" i="5"/>
  <c r="L238" i="5"/>
  <c r="K238" i="5"/>
  <c r="J238" i="5"/>
  <c r="G238" i="5"/>
  <c r="F238" i="5"/>
  <c r="E238" i="5"/>
  <c r="C238" i="5" s="1"/>
  <c r="D238" i="5"/>
  <c r="H237" i="5"/>
  <c r="C237" i="5"/>
  <c r="I235" i="5"/>
  <c r="C236" i="5"/>
  <c r="L235" i="5"/>
  <c r="K235" i="5"/>
  <c r="J235" i="5"/>
  <c r="G235" i="5"/>
  <c r="F235" i="5"/>
  <c r="E235" i="5"/>
  <c r="D235" i="5"/>
  <c r="C234" i="5"/>
  <c r="L233" i="5"/>
  <c r="K233" i="5"/>
  <c r="J233" i="5"/>
  <c r="G233" i="5"/>
  <c r="G231" i="5" s="1"/>
  <c r="G230" i="5" s="1"/>
  <c r="F233" i="5"/>
  <c r="E233" i="5"/>
  <c r="E231" i="5" s="1"/>
  <c r="D233" i="5"/>
  <c r="H232" i="5"/>
  <c r="C232" i="5"/>
  <c r="L231" i="5"/>
  <c r="D231" i="5"/>
  <c r="H229" i="5"/>
  <c r="C229" i="5"/>
  <c r="D228" i="5"/>
  <c r="C228" i="5"/>
  <c r="L227" i="5"/>
  <c r="K227" i="5"/>
  <c r="J227" i="5"/>
  <c r="G227" i="5"/>
  <c r="F227" i="5"/>
  <c r="E227" i="5"/>
  <c r="D227" i="5"/>
  <c r="H226" i="5"/>
  <c r="C226" i="5"/>
  <c r="H225" i="5"/>
  <c r="C225" i="5"/>
  <c r="H224" i="5"/>
  <c r="C224" i="5"/>
  <c r="H223" i="5"/>
  <c r="C223" i="5"/>
  <c r="H222" i="5"/>
  <c r="C222" i="5"/>
  <c r="H221" i="5"/>
  <c r="C221" i="5"/>
  <c r="H220" i="5"/>
  <c r="C220" i="5"/>
  <c r="H219" i="5"/>
  <c r="C219" i="5"/>
  <c r="H218" i="5"/>
  <c r="C218" i="5"/>
  <c r="C217" i="5"/>
  <c r="L216" i="5"/>
  <c r="K216" i="5"/>
  <c r="J216" i="5"/>
  <c r="G216" i="5"/>
  <c r="F216" i="5"/>
  <c r="E216" i="5"/>
  <c r="D216" i="5"/>
  <c r="H215" i="5"/>
  <c r="C215" i="5"/>
  <c r="H214" i="5"/>
  <c r="C214" i="5"/>
  <c r="H213" i="5"/>
  <c r="C213" i="5"/>
  <c r="H212" i="5"/>
  <c r="C212" i="5"/>
  <c r="H211" i="5"/>
  <c r="C211" i="5"/>
  <c r="H210" i="5"/>
  <c r="C210" i="5"/>
  <c r="H209" i="5"/>
  <c r="C209" i="5"/>
  <c r="H208" i="5"/>
  <c r="C208" i="5"/>
  <c r="H207" i="5"/>
  <c r="C207" i="5"/>
  <c r="C206" i="5"/>
  <c r="L205" i="5"/>
  <c r="L204" i="5" s="1"/>
  <c r="K205" i="5"/>
  <c r="K204" i="5" s="1"/>
  <c r="J205" i="5"/>
  <c r="G205" i="5"/>
  <c r="F205" i="5"/>
  <c r="E205" i="5"/>
  <c r="E204" i="5" s="1"/>
  <c r="E195" i="5" s="1"/>
  <c r="D205" i="5"/>
  <c r="D204" i="5" s="1"/>
  <c r="J204" i="5"/>
  <c r="F204" i="5"/>
  <c r="H203" i="5"/>
  <c r="C203" i="5"/>
  <c r="H202" i="5"/>
  <c r="C202" i="5"/>
  <c r="H201" i="5"/>
  <c r="C201" i="5"/>
  <c r="H200" i="5"/>
  <c r="C200" i="5"/>
  <c r="C199" i="5"/>
  <c r="L198" i="5"/>
  <c r="K198" i="5"/>
  <c r="K196" i="5" s="1"/>
  <c r="J198" i="5"/>
  <c r="J196" i="5" s="1"/>
  <c r="J195" i="5" s="1"/>
  <c r="G198" i="5"/>
  <c r="F198" i="5"/>
  <c r="F196" i="5" s="1"/>
  <c r="E198" i="5"/>
  <c r="D198" i="5"/>
  <c r="D196" i="5" s="1"/>
  <c r="C197" i="5"/>
  <c r="L196" i="5"/>
  <c r="G196" i="5"/>
  <c r="E196" i="5"/>
  <c r="H193" i="5"/>
  <c r="C193" i="5"/>
  <c r="L192" i="5"/>
  <c r="L191" i="5" s="1"/>
  <c r="K192" i="5"/>
  <c r="K191" i="5" s="1"/>
  <c r="J192" i="5"/>
  <c r="I192" i="5"/>
  <c r="G192" i="5"/>
  <c r="F192" i="5"/>
  <c r="E192" i="5"/>
  <c r="E191" i="5" s="1"/>
  <c r="D192" i="5"/>
  <c r="J191" i="5"/>
  <c r="G191" i="5"/>
  <c r="F191" i="5"/>
  <c r="H190" i="5"/>
  <c r="C190" i="5"/>
  <c r="H189" i="5"/>
  <c r="C189" i="5"/>
  <c r="L188" i="5"/>
  <c r="K188" i="5"/>
  <c r="J188" i="5"/>
  <c r="G188" i="5"/>
  <c r="F188" i="5"/>
  <c r="E188" i="5"/>
  <c r="D188" i="5"/>
  <c r="L187" i="5"/>
  <c r="H186" i="5"/>
  <c r="C186" i="5"/>
  <c r="H185" i="5"/>
  <c r="C185" i="5"/>
  <c r="L184" i="5"/>
  <c r="K184" i="5"/>
  <c r="J184" i="5"/>
  <c r="I184" i="5"/>
  <c r="H184" i="5" s="1"/>
  <c r="G184" i="5"/>
  <c r="F184" i="5"/>
  <c r="E184" i="5"/>
  <c r="D184" i="5"/>
  <c r="H183" i="5"/>
  <c r="C183" i="5"/>
  <c r="H182" i="5"/>
  <c r="C182" i="5"/>
  <c r="H181" i="5"/>
  <c r="C181" i="5"/>
  <c r="C180" i="5"/>
  <c r="L179" i="5"/>
  <c r="K179" i="5"/>
  <c r="J179" i="5"/>
  <c r="G179" i="5"/>
  <c r="G174" i="5" s="1"/>
  <c r="G173" i="5" s="1"/>
  <c r="F179" i="5"/>
  <c r="C179" i="5" s="1"/>
  <c r="E179" i="5"/>
  <c r="D179" i="5"/>
  <c r="H178" i="5"/>
  <c r="C178" i="5"/>
  <c r="H177" i="5"/>
  <c r="C177" i="5"/>
  <c r="H176" i="5"/>
  <c r="C176" i="5"/>
  <c r="L175" i="5"/>
  <c r="L174" i="5" s="1"/>
  <c r="L173" i="5" s="1"/>
  <c r="K175" i="5"/>
  <c r="K174" i="5" s="1"/>
  <c r="K173" i="5" s="1"/>
  <c r="J175" i="5"/>
  <c r="J174" i="5" s="1"/>
  <c r="G175" i="5"/>
  <c r="F175" i="5"/>
  <c r="E175" i="5"/>
  <c r="D175" i="5"/>
  <c r="D174" i="5" s="1"/>
  <c r="D173" i="5" s="1"/>
  <c r="J173" i="5"/>
  <c r="H172" i="5"/>
  <c r="C172" i="5"/>
  <c r="H171" i="5"/>
  <c r="C171" i="5"/>
  <c r="H170" i="5"/>
  <c r="C170" i="5"/>
  <c r="H169" i="5"/>
  <c r="C169" i="5"/>
  <c r="H168" i="5"/>
  <c r="C168" i="5"/>
  <c r="H167" i="5"/>
  <c r="C167" i="5"/>
  <c r="L166" i="5"/>
  <c r="K166" i="5"/>
  <c r="K165" i="5" s="1"/>
  <c r="J166" i="5"/>
  <c r="J165" i="5" s="1"/>
  <c r="G166" i="5"/>
  <c r="G165" i="5" s="1"/>
  <c r="F166" i="5"/>
  <c r="F165" i="5" s="1"/>
  <c r="E166" i="5"/>
  <c r="D166" i="5"/>
  <c r="L165" i="5"/>
  <c r="D165" i="5"/>
  <c r="H164" i="5"/>
  <c r="C164" i="5"/>
  <c r="H163" i="5"/>
  <c r="C163" i="5"/>
  <c r="H162" i="5"/>
  <c r="C162" i="5"/>
  <c r="C161" i="5"/>
  <c r="L160" i="5"/>
  <c r="K160" i="5"/>
  <c r="J160" i="5"/>
  <c r="G160" i="5"/>
  <c r="F160" i="5"/>
  <c r="E160" i="5"/>
  <c r="D160" i="5"/>
  <c r="H159" i="5"/>
  <c r="C159" i="5"/>
  <c r="H158" i="5"/>
  <c r="C158" i="5"/>
  <c r="H157" i="5"/>
  <c r="C157" i="5"/>
  <c r="H156" i="5"/>
  <c r="C156" i="5"/>
  <c r="H155" i="5"/>
  <c r="C155" i="5"/>
  <c r="H154" i="5"/>
  <c r="C154" i="5"/>
  <c r="H153" i="5"/>
  <c r="C153" i="5"/>
  <c r="H152" i="5"/>
  <c r="C152" i="5"/>
  <c r="L151" i="5"/>
  <c r="K151" i="5"/>
  <c r="J151" i="5"/>
  <c r="G151" i="5"/>
  <c r="F151" i="5"/>
  <c r="E151" i="5"/>
  <c r="D151" i="5"/>
  <c r="H150" i="5"/>
  <c r="C150" i="5"/>
  <c r="H149" i="5"/>
  <c r="C149" i="5"/>
  <c r="H148" i="5"/>
  <c r="C148" i="5"/>
  <c r="H147" i="5"/>
  <c r="C147" i="5"/>
  <c r="H146" i="5"/>
  <c r="C146" i="5"/>
  <c r="C145" i="5"/>
  <c r="L144" i="5"/>
  <c r="K144" i="5"/>
  <c r="J144" i="5"/>
  <c r="G144" i="5"/>
  <c r="F144" i="5"/>
  <c r="E144" i="5"/>
  <c r="D144" i="5"/>
  <c r="H143" i="5"/>
  <c r="C143" i="5"/>
  <c r="H142" i="5"/>
  <c r="C142" i="5"/>
  <c r="L141" i="5"/>
  <c r="K141" i="5"/>
  <c r="K130" i="5" s="1"/>
  <c r="J141" i="5"/>
  <c r="G141" i="5"/>
  <c r="F141" i="5"/>
  <c r="E141" i="5"/>
  <c r="D141" i="5"/>
  <c r="H140" i="5"/>
  <c r="C140" i="5"/>
  <c r="H139" i="5"/>
  <c r="C139" i="5"/>
  <c r="H138" i="5"/>
  <c r="C138" i="5"/>
  <c r="H137" i="5"/>
  <c r="C137" i="5"/>
  <c r="L136" i="5"/>
  <c r="K136" i="5"/>
  <c r="J136" i="5"/>
  <c r="G136" i="5"/>
  <c r="F136" i="5"/>
  <c r="E136" i="5"/>
  <c r="D136" i="5"/>
  <c r="C136" i="5" s="1"/>
  <c r="H135" i="5"/>
  <c r="C135" i="5"/>
  <c r="H134" i="5"/>
  <c r="C134" i="5"/>
  <c r="H133" i="5"/>
  <c r="C133" i="5"/>
  <c r="H132" i="5"/>
  <c r="C132" i="5"/>
  <c r="L131" i="5"/>
  <c r="K131" i="5"/>
  <c r="J131" i="5"/>
  <c r="J130" i="5" s="1"/>
  <c r="G131" i="5"/>
  <c r="F131" i="5"/>
  <c r="E131" i="5"/>
  <c r="E130" i="5" s="1"/>
  <c r="D131" i="5"/>
  <c r="C131" i="5" s="1"/>
  <c r="I128" i="5"/>
  <c r="C129" i="5"/>
  <c r="L128" i="5"/>
  <c r="K128" i="5"/>
  <c r="J128" i="5"/>
  <c r="G128" i="5"/>
  <c r="F128" i="5"/>
  <c r="E128" i="5"/>
  <c r="D128" i="5"/>
  <c r="C128" i="5"/>
  <c r="H127" i="5"/>
  <c r="D127" i="5"/>
  <c r="C127" i="5"/>
  <c r="H126" i="5"/>
  <c r="C126" i="5"/>
  <c r="H125" i="5"/>
  <c r="C125" i="5"/>
  <c r="H124" i="5"/>
  <c r="C124" i="5"/>
  <c r="H123" i="5"/>
  <c r="C123" i="5"/>
  <c r="L122" i="5"/>
  <c r="K122" i="5"/>
  <c r="J122" i="5"/>
  <c r="G122" i="5"/>
  <c r="F122" i="5"/>
  <c r="E122" i="5"/>
  <c r="D122" i="5"/>
  <c r="H121" i="5"/>
  <c r="C121" i="5"/>
  <c r="H120" i="5"/>
  <c r="C120" i="5"/>
  <c r="H119" i="5"/>
  <c r="C119" i="5"/>
  <c r="H118" i="5"/>
  <c r="C118" i="5"/>
  <c r="H117" i="5"/>
  <c r="C117" i="5"/>
  <c r="L116" i="5"/>
  <c r="K116" i="5"/>
  <c r="J116" i="5"/>
  <c r="G116" i="5"/>
  <c r="F116" i="5"/>
  <c r="E116" i="5"/>
  <c r="D116" i="5"/>
  <c r="H115" i="5"/>
  <c r="C115" i="5"/>
  <c r="H114" i="5"/>
  <c r="C114" i="5"/>
  <c r="H113" i="5"/>
  <c r="C113" i="5"/>
  <c r="L112" i="5"/>
  <c r="K112" i="5"/>
  <c r="J112" i="5"/>
  <c r="G112" i="5"/>
  <c r="F112" i="5"/>
  <c r="E112" i="5"/>
  <c r="D112" i="5"/>
  <c r="C112" i="5" s="1"/>
  <c r="H111" i="5"/>
  <c r="C111" i="5"/>
  <c r="H110" i="5"/>
  <c r="C110" i="5"/>
  <c r="H109" i="5"/>
  <c r="C109" i="5"/>
  <c r="H108" i="5"/>
  <c r="C108" i="5"/>
  <c r="H107" i="5"/>
  <c r="D107" i="5"/>
  <c r="C107" i="5" s="1"/>
  <c r="H106" i="5"/>
  <c r="C106" i="5"/>
  <c r="H105" i="5"/>
  <c r="C105" i="5"/>
  <c r="C104" i="5"/>
  <c r="L103" i="5"/>
  <c r="K103" i="5"/>
  <c r="J103" i="5"/>
  <c r="G103" i="5"/>
  <c r="F103" i="5"/>
  <c r="E103" i="5"/>
  <c r="D103" i="5"/>
  <c r="H102" i="5"/>
  <c r="C102" i="5"/>
  <c r="H101" i="5"/>
  <c r="C101" i="5"/>
  <c r="H100" i="5"/>
  <c r="C100" i="5"/>
  <c r="H99" i="5"/>
  <c r="C99" i="5"/>
  <c r="H98" i="5"/>
  <c r="C98" i="5"/>
  <c r="H97" i="5"/>
  <c r="C97" i="5"/>
  <c r="H96" i="5"/>
  <c r="C96" i="5"/>
  <c r="L95" i="5"/>
  <c r="K95" i="5"/>
  <c r="J95" i="5"/>
  <c r="G95" i="5"/>
  <c r="F95" i="5"/>
  <c r="E95" i="5"/>
  <c r="D95" i="5"/>
  <c r="C95" i="5"/>
  <c r="H94" i="5"/>
  <c r="C94" i="5"/>
  <c r="H93" i="5"/>
  <c r="C93" i="5"/>
  <c r="H92" i="5"/>
  <c r="C92" i="5"/>
  <c r="H91" i="5"/>
  <c r="C91" i="5"/>
  <c r="C90" i="5"/>
  <c r="L89" i="5"/>
  <c r="K89" i="5"/>
  <c r="J89" i="5"/>
  <c r="G89" i="5"/>
  <c r="F89" i="5"/>
  <c r="E89" i="5"/>
  <c r="D89" i="5"/>
  <c r="C89" i="5" s="1"/>
  <c r="H88" i="5"/>
  <c r="C88" i="5"/>
  <c r="H87" i="5"/>
  <c r="C87" i="5"/>
  <c r="H86" i="5"/>
  <c r="C86" i="5"/>
  <c r="H85" i="5"/>
  <c r="C85" i="5"/>
  <c r="L84" i="5"/>
  <c r="K84" i="5"/>
  <c r="J84" i="5"/>
  <c r="G84" i="5"/>
  <c r="F84" i="5"/>
  <c r="E84" i="5"/>
  <c r="D84" i="5"/>
  <c r="D83" i="5" s="1"/>
  <c r="L83" i="5"/>
  <c r="H82" i="5"/>
  <c r="C82" i="5"/>
  <c r="I80" i="5"/>
  <c r="H80" i="5" s="1"/>
  <c r="C81" i="5"/>
  <c r="L80" i="5"/>
  <c r="K80" i="5"/>
  <c r="J80" i="5"/>
  <c r="G80" i="5"/>
  <c r="F80" i="5"/>
  <c r="F76" i="5" s="1"/>
  <c r="E80" i="5"/>
  <c r="D80" i="5"/>
  <c r="C80" i="5" s="1"/>
  <c r="H79" i="5"/>
  <c r="C79" i="5"/>
  <c r="I77" i="5"/>
  <c r="C78" i="5"/>
  <c r="L77" i="5"/>
  <c r="K77" i="5"/>
  <c r="K76" i="5" s="1"/>
  <c r="J77" i="5"/>
  <c r="G77" i="5"/>
  <c r="G76" i="5" s="1"/>
  <c r="F77" i="5"/>
  <c r="E77" i="5"/>
  <c r="D77" i="5"/>
  <c r="J76" i="5"/>
  <c r="E76" i="5"/>
  <c r="H74" i="5"/>
  <c r="C74" i="5"/>
  <c r="H73" i="5"/>
  <c r="C73" i="5"/>
  <c r="H72" i="5"/>
  <c r="C72" i="5"/>
  <c r="H71" i="5"/>
  <c r="C71" i="5"/>
  <c r="H70" i="5"/>
  <c r="C70" i="5"/>
  <c r="L69" i="5"/>
  <c r="L67" i="5" s="1"/>
  <c r="K69" i="5"/>
  <c r="J69" i="5"/>
  <c r="G69" i="5"/>
  <c r="F69" i="5"/>
  <c r="E69" i="5"/>
  <c r="E67" i="5" s="1"/>
  <c r="D69" i="5"/>
  <c r="H68" i="5"/>
  <c r="C68" i="5"/>
  <c r="K67" i="5"/>
  <c r="J67" i="5"/>
  <c r="G67" i="5"/>
  <c r="F67" i="5"/>
  <c r="H66" i="5"/>
  <c r="C66" i="5"/>
  <c r="H65" i="5"/>
  <c r="C65" i="5"/>
  <c r="H64" i="5"/>
  <c r="C64" i="5"/>
  <c r="H63" i="5"/>
  <c r="C63" i="5"/>
  <c r="H62" i="5"/>
  <c r="C62" i="5"/>
  <c r="H61" i="5"/>
  <c r="C61" i="5"/>
  <c r="H60" i="5"/>
  <c r="C60" i="5"/>
  <c r="I58" i="5"/>
  <c r="H58" i="5" s="1"/>
  <c r="C59" i="5"/>
  <c r="L58" i="5"/>
  <c r="K58" i="5"/>
  <c r="J58" i="5"/>
  <c r="G58" i="5"/>
  <c r="F58" i="5"/>
  <c r="F54" i="5" s="1"/>
  <c r="F53" i="5" s="1"/>
  <c r="E58" i="5"/>
  <c r="D58" i="5"/>
  <c r="C58" i="5" s="1"/>
  <c r="H57" i="5"/>
  <c r="C57" i="5"/>
  <c r="I55" i="5"/>
  <c r="C56" i="5"/>
  <c r="L55" i="5"/>
  <c r="K55" i="5"/>
  <c r="K54" i="5" s="1"/>
  <c r="K53" i="5" s="1"/>
  <c r="J55" i="5"/>
  <c r="G55" i="5"/>
  <c r="G54" i="5" s="1"/>
  <c r="G53" i="5" s="1"/>
  <c r="F55" i="5"/>
  <c r="E55" i="5"/>
  <c r="D55" i="5"/>
  <c r="J54" i="5"/>
  <c r="J53" i="5" s="1"/>
  <c r="E54" i="5"/>
  <c r="H47" i="5"/>
  <c r="C47" i="5"/>
  <c r="H46" i="5"/>
  <c r="C46" i="5"/>
  <c r="L45" i="5"/>
  <c r="H45" i="5" s="1"/>
  <c r="G45" i="5"/>
  <c r="C45" i="5" s="1"/>
  <c r="H44" i="5"/>
  <c r="C44" i="5"/>
  <c r="K43" i="5"/>
  <c r="J43" i="5"/>
  <c r="I43" i="5"/>
  <c r="F43" i="5"/>
  <c r="E43" i="5"/>
  <c r="D43" i="5"/>
  <c r="H42" i="5"/>
  <c r="C42" i="5"/>
  <c r="I41" i="5"/>
  <c r="H41" i="5" s="1"/>
  <c r="D41" i="5"/>
  <c r="C41" i="5"/>
  <c r="H40" i="5"/>
  <c r="C40" i="5"/>
  <c r="H39" i="5"/>
  <c r="C39" i="5"/>
  <c r="H38" i="5"/>
  <c r="C38" i="5"/>
  <c r="H37" i="5"/>
  <c r="C37" i="5"/>
  <c r="K36" i="5"/>
  <c r="H36" i="5" s="1"/>
  <c r="F36" i="5"/>
  <c r="C36" i="5" s="1"/>
  <c r="H35" i="5"/>
  <c r="C35" i="5"/>
  <c r="H34" i="5"/>
  <c r="C34" i="5"/>
  <c r="K33" i="5"/>
  <c r="H33" i="5" s="1"/>
  <c r="F33" i="5"/>
  <c r="C33" i="5"/>
  <c r="H32" i="5"/>
  <c r="C32" i="5"/>
  <c r="K31" i="5"/>
  <c r="H31" i="5"/>
  <c r="F31" i="5"/>
  <c r="C31" i="5" s="1"/>
  <c r="H30" i="5"/>
  <c r="C30" i="5"/>
  <c r="H29" i="5"/>
  <c r="C29" i="5"/>
  <c r="H28" i="5"/>
  <c r="C28" i="5"/>
  <c r="K27" i="5"/>
  <c r="H27" i="5" s="1"/>
  <c r="F27" i="5"/>
  <c r="C27" i="5"/>
  <c r="H25" i="5"/>
  <c r="C25" i="5"/>
  <c r="D24" i="5"/>
  <c r="C24" i="5" s="1"/>
  <c r="H23" i="5"/>
  <c r="C23" i="5"/>
  <c r="H22" i="5"/>
  <c r="C22" i="5"/>
  <c r="L21" i="5"/>
  <c r="L292" i="5" s="1"/>
  <c r="K21" i="5"/>
  <c r="K292" i="5" s="1"/>
  <c r="K291" i="5" s="1"/>
  <c r="J21" i="5"/>
  <c r="J292" i="5" s="1"/>
  <c r="J291" i="5" s="1"/>
  <c r="I21" i="5"/>
  <c r="G21" i="5"/>
  <c r="F21" i="5"/>
  <c r="F292" i="5" s="1"/>
  <c r="F291" i="5" s="1"/>
  <c r="E21" i="5"/>
  <c r="E292" i="5" s="1"/>
  <c r="E291" i="5" s="1"/>
  <c r="D21" i="5"/>
  <c r="D292" i="5" s="1"/>
  <c r="L20" i="5"/>
  <c r="G20" i="5"/>
  <c r="D20" i="5"/>
  <c r="H301" i="4"/>
  <c r="C301" i="4"/>
  <c r="H300" i="4"/>
  <c r="C300" i="4"/>
  <c r="H299" i="4"/>
  <c r="C299" i="4"/>
  <c r="H298" i="4"/>
  <c r="C298" i="4"/>
  <c r="H297" i="4"/>
  <c r="C297" i="4"/>
  <c r="H296" i="4"/>
  <c r="C296" i="4"/>
  <c r="H295" i="4"/>
  <c r="C295" i="4"/>
  <c r="H294" i="4"/>
  <c r="H293" i="4" s="1"/>
  <c r="C294" i="4"/>
  <c r="C293" i="4" s="1"/>
  <c r="L293" i="4"/>
  <c r="K293" i="4"/>
  <c r="J293" i="4"/>
  <c r="I293" i="4"/>
  <c r="G293" i="4"/>
  <c r="F293" i="4"/>
  <c r="E293" i="4"/>
  <c r="D293" i="4"/>
  <c r="H288" i="4"/>
  <c r="C288" i="4"/>
  <c r="C287" i="4"/>
  <c r="L286" i="4"/>
  <c r="K286" i="4"/>
  <c r="J286" i="4"/>
  <c r="G286" i="4"/>
  <c r="C286" i="4" s="1"/>
  <c r="F286" i="4"/>
  <c r="E286" i="4"/>
  <c r="D286" i="4"/>
  <c r="K284" i="4"/>
  <c r="K283" i="4" s="1"/>
  <c r="H285" i="4"/>
  <c r="C285" i="4"/>
  <c r="L284" i="4"/>
  <c r="L283" i="4" s="1"/>
  <c r="J284" i="4"/>
  <c r="J283" i="4" s="1"/>
  <c r="I284" i="4"/>
  <c r="I283" i="4" s="1"/>
  <c r="G284" i="4"/>
  <c r="F284" i="4"/>
  <c r="F283" i="4" s="1"/>
  <c r="E284" i="4"/>
  <c r="D284" i="4"/>
  <c r="G283" i="4"/>
  <c r="D283" i="4"/>
  <c r="K281" i="4"/>
  <c r="I281" i="4"/>
  <c r="D282" i="4"/>
  <c r="D281" i="4" s="1"/>
  <c r="L281" i="4"/>
  <c r="J281" i="4"/>
  <c r="G281" i="4"/>
  <c r="F281" i="4"/>
  <c r="E281" i="4"/>
  <c r="C280" i="4"/>
  <c r="H279" i="4"/>
  <c r="C279" i="4"/>
  <c r="H278" i="4"/>
  <c r="C278" i="4"/>
  <c r="H277" i="4"/>
  <c r="C277" i="4"/>
  <c r="L276" i="4"/>
  <c r="J276" i="4"/>
  <c r="I276" i="4"/>
  <c r="G276" i="4"/>
  <c r="F276" i="4"/>
  <c r="E276" i="4"/>
  <c r="D276" i="4"/>
  <c r="H275" i="4"/>
  <c r="C275" i="4"/>
  <c r="C274" i="4"/>
  <c r="C273" i="4"/>
  <c r="L272" i="4"/>
  <c r="L270" i="4" s="1"/>
  <c r="K272" i="4"/>
  <c r="J272" i="4"/>
  <c r="G272" i="4"/>
  <c r="F272" i="4"/>
  <c r="F270" i="4" s="1"/>
  <c r="F269" i="4" s="1"/>
  <c r="E272" i="4"/>
  <c r="D272" i="4"/>
  <c r="H271" i="4"/>
  <c r="C271" i="4"/>
  <c r="E270" i="4"/>
  <c r="E269" i="4" s="1"/>
  <c r="D270" i="4"/>
  <c r="D269" i="4" s="1"/>
  <c r="C268" i="4"/>
  <c r="C267" i="4"/>
  <c r="C266" i="4"/>
  <c r="H265" i="4"/>
  <c r="C265" i="4"/>
  <c r="L264" i="4"/>
  <c r="J264" i="4"/>
  <c r="I264" i="4"/>
  <c r="G264" i="4"/>
  <c r="F264" i="4"/>
  <c r="E264" i="4"/>
  <c r="D264" i="4"/>
  <c r="C264" i="4" s="1"/>
  <c r="C263" i="4"/>
  <c r="K260" i="4"/>
  <c r="C262" i="4"/>
  <c r="H261" i="4"/>
  <c r="C261" i="4"/>
  <c r="L260" i="4"/>
  <c r="J260" i="4"/>
  <c r="J259" i="4" s="1"/>
  <c r="G260" i="4"/>
  <c r="G259" i="4" s="1"/>
  <c r="F260" i="4"/>
  <c r="F259" i="4" s="1"/>
  <c r="E260" i="4"/>
  <c r="D260" i="4"/>
  <c r="C260" i="4"/>
  <c r="L259" i="4"/>
  <c r="E259" i="4"/>
  <c r="C258" i="4"/>
  <c r="C257" i="4"/>
  <c r="H256" i="4"/>
  <c r="C256" i="4"/>
  <c r="C255" i="4"/>
  <c r="C254" i="4"/>
  <c r="C253" i="4"/>
  <c r="L252" i="4"/>
  <c r="K252" i="4"/>
  <c r="K251" i="4" s="1"/>
  <c r="J252" i="4"/>
  <c r="J251" i="4" s="1"/>
  <c r="G252" i="4"/>
  <c r="G251" i="4" s="1"/>
  <c r="F252" i="4"/>
  <c r="F251" i="4" s="1"/>
  <c r="E252" i="4"/>
  <c r="C252" i="4" s="1"/>
  <c r="D252" i="4"/>
  <c r="L251" i="4"/>
  <c r="E251" i="4"/>
  <c r="D251" i="4"/>
  <c r="C250" i="4"/>
  <c r="C249" i="4"/>
  <c r="K246" i="4"/>
  <c r="C248" i="4"/>
  <c r="H247" i="4"/>
  <c r="C247" i="4"/>
  <c r="L246" i="4"/>
  <c r="J246" i="4"/>
  <c r="G246" i="4"/>
  <c r="F246" i="4"/>
  <c r="E246" i="4"/>
  <c r="C246" i="4" s="1"/>
  <c r="D246" i="4"/>
  <c r="C245" i="4"/>
  <c r="C244" i="4"/>
  <c r="C243" i="4"/>
  <c r="H242" i="4"/>
  <c r="C242" i="4"/>
  <c r="C241" i="4"/>
  <c r="C240" i="4"/>
  <c r="I238" i="4"/>
  <c r="C239" i="4"/>
  <c r="L238" i="4"/>
  <c r="K238" i="4"/>
  <c r="J238" i="4"/>
  <c r="G238" i="4"/>
  <c r="F238" i="4"/>
  <c r="E238" i="4"/>
  <c r="D238" i="4"/>
  <c r="H237" i="4"/>
  <c r="C237" i="4"/>
  <c r="C236" i="4"/>
  <c r="L235" i="4"/>
  <c r="K235" i="4"/>
  <c r="J235" i="4"/>
  <c r="G235" i="4"/>
  <c r="F235" i="4"/>
  <c r="E235" i="4"/>
  <c r="D235" i="4"/>
  <c r="C235" i="4" s="1"/>
  <c r="I233" i="4"/>
  <c r="C234" i="4"/>
  <c r="L233" i="4"/>
  <c r="L231" i="4" s="1"/>
  <c r="L230" i="4" s="1"/>
  <c r="K233" i="4"/>
  <c r="J233" i="4"/>
  <c r="G233" i="4"/>
  <c r="F233" i="4"/>
  <c r="F231" i="4" s="1"/>
  <c r="F230" i="4" s="1"/>
  <c r="E233" i="4"/>
  <c r="D233" i="4"/>
  <c r="C232" i="4"/>
  <c r="G231" i="4"/>
  <c r="G230" i="4" s="1"/>
  <c r="C229" i="4"/>
  <c r="C228" i="4"/>
  <c r="L227" i="4"/>
  <c r="K227" i="4"/>
  <c r="J227" i="4"/>
  <c r="G227" i="4"/>
  <c r="F227" i="4"/>
  <c r="E227" i="4"/>
  <c r="D227" i="4"/>
  <c r="C227" i="4" s="1"/>
  <c r="D226" i="4"/>
  <c r="H225" i="4"/>
  <c r="D225" i="4"/>
  <c r="C225" i="4"/>
  <c r="D224" i="4"/>
  <c r="C224" i="4" s="1"/>
  <c r="C223" i="4"/>
  <c r="H222" i="4"/>
  <c r="C222" i="4"/>
  <c r="H221" i="4"/>
  <c r="C221" i="4"/>
  <c r="D220" i="4"/>
  <c r="C220" i="4"/>
  <c r="C219" i="4"/>
  <c r="H218" i="4"/>
  <c r="C218" i="4"/>
  <c r="C217" i="4"/>
  <c r="L216" i="4"/>
  <c r="J216" i="4"/>
  <c r="G216" i="4"/>
  <c r="F216" i="4"/>
  <c r="E216" i="4"/>
  <c r="C216" i="4" s="1"/>
  <c r="D216" i="4"/>
  <c r="H215" i="4"/>
  <c r="C215" i="4"/>
  <c r="C214" i="4"/>
  <c r="C213" i="4"/>
  <c r="C212" i="4"/>
  <c r="H211" i="4"/>
  <c r="C211" i="4"/>
  <c r="C210" i="4"/>
  <c r="C209" i="4"/>
  <c r="K205" i="4"/>
  <c r="C208" i="4"/>
  <c r="H207" i="4"/>
  <c r="C207" i="4"/>
  <c r="C206" i="4"/>
  <c r="L205" i="4"/>
  <c r="L204" i="4" s="1"/>
  <c r="J205" i="4"/>
  <c r="J204" i="4" s="1"/>
  <c r="G205" i="4"/>
  <c r="G204" i="4" s="1"/>
  <c r="F205" i="4"/>
  <c r="E205" i="4"/>
  <c r="E204" i="4" s="1"/>
  <c r="E195" i="4" s="1"/>
  <c r="D205" i="4"/>
  <c r="H203" i="4"/>
  <c r="C203" i="4"/>
  <c r="D202" i="4"/>
  <c r="C202" i="4" s="1"/>
  <c r="H201" i="4"/>
  <c r="C201" i="4"/>
  <c r="H200" i="4"/>
  <c r="C200" i="4"/>
  <c r="I198" i="4"/>
  <c r="C199" i="4"/>
  <c r="L198" i="4"/>
  <c r="L196" i="4" s="1"/>
  <c r="J198" i="4"/>
  <c r="G198" i="4"/>
  <c r="F198" i="4"/>
  <c r="E198" i="4"/>
  <c r="D198" i="4"/>
  <c r="H197" i="4"/>
  <c r="D197" i="4"/>
  <c r="C197" i="4"/>
  <c r="J196" i="4"/>
  <c r="J195" i="4" s="1"/>
  <c r="G196" i="4"/>
  <c r="F196" i="4"/>
  <c r="E196" i="4"/>
  <c r="H193" i="4"/>
  <c r="C193" i="4"/>
  <c r="L192" i="4"/>
  <c r="L191" i="4" s="1"/>
  <c r="K192" i="4"/>
  <c r="K191" i="4" s="1"/>
  <c r="J192" i="4"/>
  <c r="J191" i="4" s="1"/>
  <c r="G192" i="4"/>
  <c r="F192" i="4"/>
  <c r="E192" i="4"/>
  <c r="D192" i="4"/>
  <c r="D191" i="4" s="1"/>
  <c r="G191" i="4"/>
  <c r="F191" i="4"/>
  <c r="E191" i="4"/>
  <c r="C190" i="4"/>
  <c r="C189" i="4"/>
  <c r="L188" i="4"/>
  <c r="L187" i="4" s="1"/>
  <c r="J188" i="4"/>
  <c r="I188" i="4"/>
  <c r="G188" i="4"/>
  <c r="F188" i="4"/>
  <c r="E188" i="4"/>
  <c r="D188" i="4"/>
  <c r="E187" i="4"/>
  <c r="K184" i="4"/>
  <c r="C186" i="4"/>
  <c r="I184" i="4"/>
  <c r="C185" i="4"/>
  <c r="L184" i="4"/>
  <c r="J184" i="4"/>
  <c r="G184" i="4"/>
  <c r="F184" i="4"/>
  <c r="E184" i="4"/>
  <c r="D184" i="4"/>
  <c r="H183" i="4"/>
  <c r="C183" i="4"/>
  <c r="H182" i="4"/>
  <c r="C182" i="4"/>
  <c r="H181" i="4"/>
  <c r="C181" i="4"/>
  <c r="H180" i="4"/>
  <c r="C180" i="4"/>
  <c r="L179" i="4"/>
  <c r="K179" i="4"/>
  <c r="J179" i="4"/>
  <c r="G179" i="4"/>
  <c r="F179" i="4"/>
  <c r="E179" i="4"/>
  <c r="D179" i="4"/>
  <c r="D178" i="4"/>
  <c r="C178" i="4" s="1"/>
  <c r="H177" i="4"/>
  <c r="D177" i="4"/>
  <c r="C177" i="4"/>
  <c r="C176" i="4"/>
  <c r="L175" i="4"/>
  <c r="J175" i="4"/>
  <c r="G175" i="4"/>
  <c r="F175" i="4"/>
  <c r="E175" i="4"/>
  <c r="L174" i="4"/>
  <c r="G174" i="4"/>
  <c r="G173" i="4" s="1"/>
  <c r="H172" i="4"/>
  <c r="C172" i="4"/>
  <c r="C171" i="4"/>
  <c r="C170" i="4"/>
  <c r="I166" i="4"/>
  <c r="C169" i="4"/>
  <c r="H168" i="4"/>
  <c r="C168" i="4"/>
  <c r="C167" i="4"/>
  <c r="L166" i="4"/>
  <c r="L165" i="4" s="1"/>
  <c r="J166" i="4"/>
  <c r="G166" i="4"/>
  <c r="G165" i="4" s="1"/>
  <c r="F166" i="4"/>
  <c r="E166" i="4"/>
  <c r="D166" i="4"/>
  <c r="D165" i="4" s="1"/>
  <c r="J165" i="4"/>
  <c r="F165" i="4"/>
  <c r="E165" i="4"/>
  <c r="H164" i="4"/>
  <c r="C164" i="4"/>
  <c r="H163" i="4"/>
  <c r="C163" i="4"/>
  <c r="H162" i="4"/>
  <c r="C162" i="4"/>
  <c r="K160" i="4"/>
  <c r="H161" i="4"/>
  <c r="C161" i="4"/>
  <c r="L160" i="4"/>
  <c r="J160" i="4"/>
  <c r="I160" i="4"/>
  <c r="H160" i="4" s="1"/>
  <c r="G160" i="4"/>
  <c r="F160" i="4"/>
  <c r="E160" i="4"/>
  <c r="D160" i="4"/>
  <c r="C159" i="4"/>
  <c r="C158" i="4"/>
  <c r="H157" i="4"/>
  <c r="C157" i="4"/>
  <c r="H156" i="4"/>
  <c r="C156" i="4"/>
  <c r="C155" i="4"/>
  <c r="C154" i="4"/>
  <c r="K151" i="4"/>
  <c r="H153" i="4"/>
  <c r="C153" i="4"/>
  <c r="H152" i="4"/>
  <c r="C152" i="4"/>
  <c r="L151" i="4"/>
  <c r="J151" i="4"/>
  <c r="G151" i="4"/>
  <c r="F151" i="4"/>
  <c r="C151" i="4" s="1"/>
  <c r="E151" i="4"/>
  <c r="D151" i="4"/>
  <c r="H150" i="4"/>
  <c r="C150" i="4"/>
  <c r="H149" i="4"/>
  <c r="C149" i="4"/>
  <c r="H148" i="4"/>
  <c r="C148" i="4"/>
  <c r="H147" i="4"/>
  <c r="C147" i="4"/>
  <c r="H146" i="4"/>
  <c r="C146" i="4"/>
  <c r="K144" i="4"/>
  <c r="H145" i="4"/>
  <c r="C145" i="4"/>
  <c r="L144" i="4"/>
  <c r="J144" i="4"/>
  <c r="I144" i="4"/>
  <c r="G144" i="4"/>
  <c r="F144" i="4"/>
  <c r="E144" i="4"/>
  <c r="D144" i="4"/>
  <c r="C143" i="4"/>
  <c r="C142" i="4"/>
  <c r="L141" i="4"/>
  <c r="K141" i="4"/>
  <c r="J141" i="4"/>
  <c r="G141" i="4"/>
  <c r="F141" i="4"/>
  <c r="E141" i="4"/>
  <c r="D141" i="4"/>
  <c r="C141" i="4" s="1"/>
  <c r="H140" i="4"/>
  <c r="C140" i="4"/>
  <c r="H139" i="4"/>
  <c r="C139" i="4"/>
  <c r="H138" i="4"/>
  <c r="C138" i="4"/>
  <c r="C137" i="4"/>
  <c r="L136" i="4"/>
  <c r="K136" i="4"/>
  <c r="J136" i="4"/>
  <c r="G136" i="4"/>
  <c r="F136" i="4"/>
  <c r="E136" i="4"/>
  <c r="D136" i="4"/>
  <c r="D135" i="4"/>
  <c r="C135" i="4"/>
  <c r="C134" i="4"/>
  <c r="H133" i="4"/>
  <c r="C133" i="4"/>
  <c r="K131" i="4"/>
  <c r="C132" i="4"/>
  <c r="L131" i="4"/>
  <c r="L130" i="4" s="1"/>
  <c r="J131" i="4"/>
  <c r="J130" i="4" s="1"/>
  <c r="G131" i="4"/>
  <c r="F131" i="4"/>
  <c r="F130" i="4" s="1"/>
  <c r="E131" i="4"/>
  <c r="E130" i="4" s="1"/>
  <c r="D131" i="4"/>
  <c r="K128" i="4"/>
  <c r="C129" i="4"/>
  <c r="C128" i="4" s="1"/>
  <c r="L128" i="4"/>
  <c r="J128" i="4"/>
  <c r="I128" i="4"/>
  <c r="G128" i="4"/>
  <c r="F128" i="4"/>
  <c r="E128" i="4"/>
  <c r="D128" i="4"/>
  <c r="H127" i="4"/>
  <c r="D127" i="4"/>
  <c r="C127" i="4"/>
  <c r="H126" i="4"/>
  <c r="C126" i="4"/>
  <c r="C125" i="4"/>
  <c r="C124" i="4"/>
  <c r="C123" i="4"/>
  <c r="L122" i="4"/>
  <c r="K122" i="4"/>
  <c r="J122" i="4"/>
  <c r="G122" i="4"/>
  <c r="F122" i="4"/>
  <c r="E122" i="4"/>
  <c r="C122" i="4" s="1"/>
  <c r="D122" i="4"/>
  <c r="H121" i="4"/>
  <c r="C121" i="4"/>
  <c r="H120" i="4"/>
  <c r="C120" i="4"/>
  <c r="C119" i="4"/>
  <c r="D118" i="4"/>
  <c r="D116" i="4" s="1"/>
  <c r="K116" i="4"/>
  <c r="H117" i="4"/>
  <c r="D117" i="4"/>
  <c r="C117" i="4"/>
  <c r="L116" i="4"/>
  <c r="J116" i="4"/>
  <c r="G116" i="4"/>
  <c r="F116" i="4"/>
  <c r="E116" i="4"/>
  <c r="C115" i="4"/>
  <c r="K112" i="4"/>
  <c r="C114" i="4"/>
  <c r="C113" i="4"/>
  <c r="L112" i="4"/>
  <c r="J112" i="4"/>
  <c r="G112" i="4"/>
  <c r="F112" i="4"/>
  <c r="E112" i="4"/>
  <c r="D112" i="4"/>
  <c r="C111" i="4"/>
  <c r="C110" i="4"/>
  <c r="C109" i="4"/>
  <c r="H108" i="4"/>
  <c r="C108" i="4"/>
  <c r="C107" i="4"/>
  <c r="C106" i="4"/>
  <c r="K103" i="4"/>
  <c r="C105" i="4"/>
  <c r="H104" i="4"/>
  <c r="C104" i="4"/>
  <c r="L103" i="4"/>
  <c r="J103" i="4"/>
  <c r="G103" i="4"/>
  <c r="F103" i="4"/>
  <c r="E103" i="4"/>
  <c r="D103" i="4"/>
  <c r="C103" i="4" s="1"/>
  <c r="D102" i="4"/>
  <c r="C102" i="4" s="1"/>
  <c r="H101" i="4"/>
  <c r="C101" i="4"/>
  <c r="H100" i="4"/>
  <c r="C100" i="4"/>
  <c r="H99" i="4"/>
  <c r="C99" i="4"/>
  <c r="H98" i="4"/>
  <c r="C98" i="4"/>
  <c r="D97" i="4"/>
  <c r="C97" i="4"/>
  <c r="K95" i="4"/>
  <c r="D96" i="4"/>
  <c r="C96" i="4"/>
  <c r="L95" i="4"/>
  <c r="J95" i="4"/>
  <c r="G95" i="4"/>
  <c r="F95" i="4"/>
  <c r="E95" i="4"/>
  <c r="D95" i="4"/>
  <c r="H94" i="4"/>
  <c r="C94" i="4"/>
  <c r="H93" i="4"/>
  <c r="C93" i="4"/>
  <c r="H92" i="4"/>
  <c r="C92" i="4"/>
  <c r="H91" i="4"/>
  <c r="C91" i="4"/>
  <c r="I89" i="4"/>
  <c r="C90" i="4"/>
  <c r="L89" i="4"/>
  <c r="K89" i="4"/>
  <c r="J89" i="4"/>
  <c r="G89" i="4"/>
  <c r="F89" i="4"/>
  <c r="C89" i="4" s="1"/>
  <c r="E89" i="4"/>
  <c r="D89" i="4"/>
  <c r="C88" i="4"/>
  <c r="H87" i="4"/>
  <c r="C87" i="4"/>
  <c r="H86" i="4"/>
  <c r="C86" i="4"/>
  <c r="C85" i="4"/>
  <c r="L84" i="4"/>
  <c r="J84" i="4"/>
  <c r="I84" i="4"/>
  <c r="G84" i="4"/>
  <c r="F84" i="4"/>
  <c r="E84" i="4"/>
  <c r="D84" i="4"/>
  <c r="J83" i="4"/>
  <c r="D82" i="4"/>
  <c r="C82" i="4"/>
  <c r="I80" i="4"/>
  <c r="D81" i="4"/>
  <c r="C81" i="4" s="1"/>
  <c r="L80" i="4"/>
  <c r="J80" i="4"/>
  <c r="G80" i="4"/>
  <c r="G76" i="4" s="1"/>
  <c r="F80" i="4"/>
  <c r="E80" i="4"/>
  <c r="H79" i="4"/>
  <c r="C79" i="4"/>
  <c r="C78" i="4"/>
  <c r="L77" i="4"/>
  <c r="L76" i="4" s="1"/>
  <c r="J77" i="4"/>
  <c r="I77" i="4"/>
  <c r="I76" i="4" s="1"/>
  <c r="G77" i="4"/>
  <c r="F77" i="4"/>
  <c r="E77" i="4"/>
  <c r="E76" i="4" s="1"/>
  <c r="D77" i="4"/>
  <c r="C77" i="4" s="1"/>
  <c r="F76" i="4"/>
  <c r="K69" i="4"/>
  <c r="C74" i="4"/>
  <c r="H73" i="4"/>
  <c r="C73" i="4"/>
  <c r="H72" i="4"/>
  <c r="C72" i="4"/>
  <c r="H71" i="4"/>
  <c r="C71" i="4"/>
  <c r="H70" i="4"/>
  <c r="C70" i="4"/>
  <c r="L69" i="4"/>
  <c r="L67" i="4" s="1"/>
  <c r="J69" i="4"/>
  <c r="J67" i="4" s="1"/>
  <c r="G69" i="4"/>
  <c r="G67" i="4" s="1"/>
  <c r="F69" i="4"/>
  <c r="C69" i="4" s="1"/>
  <c r="E69" i="4"/>
  <c r="D69" i="4"/>
  <c r="H68" i="4"/>
  <c r="D68" i="4"/>
  <c r="D67" i="4" s="1"/>
  <c r="C68" i="4"/>
  <c r="E67" i="4"/>
  <c r="H66" i="4"/>
  <c r="D66" i="4"/>
  <c r="C66" i="4"/>
  <c r="C65" i="4"/>
  <c r="H64" i="4"/>
  <c r="C64" i="4"/>
  <c r="H63" i="4"/>
  <c r="C63" i="4"/>
  <c r="H62" i="4"/>
  <c r="C62" i="4"/>
  <c r="H61" i="4"/>
  <c r="C61" i="4"/>
  <c r="C60" i="4"/>
  <c r="K58" i="4"/>
  <c r="C59" i="4"/>
  <c r="L58" i="4"/>
  <c r="J58" i="4"/>
  <c r="G58" i="4"/>
  <c r="F58" i="4"/>
  <c r="E58" i="4"/>
  <c r="D58" i="4"/>
  <c r="H57" i="4"/>
  <c r="C57" i="4"/>
  <c r="I55" i="4"/>
  <c r="H56" i="4"/>
  <c r="C56" i="4"/>
  <c r="L55" i="4"/>
  <c r="K55" i="4"/>
  <c r="J55" i="4"/>
  <c r="J54" i="4" s="1"/>
  <c r="J53" i="4" s="1"/>
  <c r="G55" i="4"/>
  <c r="G54" i="4" s="1"/>
  <c r="G53" i="4" s="1"/>
  <c r="F55" i="4"/>
  <c r="E55" i="4"/>
  <c r="E54" i="4" s="1"/>
  <c r="E53" i="4" s="1"/>
  <c r="D55" i="4"/>
  <c r="D54" i="4" s="1"/>
  <c r="L54" i="4"/>
  <c r="L53" i="4" s="1"/>
  <c r="H47" i="4"/>
  <c r="C47" i="4"/>
  <c r="H46" i="4"/>
  <c r="C46" i="4"/>
  <c r="L45" i="4"/>
  <c r="H45" i="4"/>
  <c r="G45" i="4"/>
  <c r="C45" i="4" s="1"/>
  <c r="H44" i="4"/>
  <c r="C44" i="4"/>
  <c r="K43" i="4"/>
  <c r="H43" i="4" s="1"/>
  <c r="J43" i="4"/>
  <c r="I43" i="4"/>
  <c r="F43" i="4"/>
  <c r="E43" i="4"/>
  <c r="D43" i="4"/>
  <c r="H42" i="4"/>
  <c r="C42" i="4"/>
  <c r="I41" i="4"/>
  <c r="H41" i="4" s="1"/>
  <c r="D41" i="4"/>
  <c r="C41" i="4" s="1"/>
  <c r="H40" i="4"/>
  <c r="C40" i="4"/>
  <c r="H39" i="4"/>
  <c r="C39" i="4"/>
  <c r="H38" i="4"/>
  <c r="C38" i="4"/>
  <c r="H37" i="4"/>
  <c r="C37" i="4"/>
  <c r="K36" i="4"/>
  <c r="H36" i="4"/>
  <c r="F36" i="4"/>
  <c r="C36" i="4" s="1"/>
  <c r="H35" i="4"/>
  <c r="C35" i="4"/>
  <c r="H34" i="4"/>
  <c r="C34" i="4"/>
  <c r="K33" i="4"/>
  <c r="H33" i="4"/>
  <c r="F33" i="4"/>
  <c r="C33" i="4" s="1"/>
  <c r="H32" i="4"/>
  <c r="C32" i="4"/>
  <c r="K31" i="4"/>
  <c r="H31" i="4" s="1"/>
  <c r="F31" i="4"/>
  <c r="C31" i="4" s="1"/>
  <c r="H30" i="4"/>
  <c r="C30" i="4"/>
  <c r="H29" i="4"/>
  <c r="C29" i="4"/>
  <c r="H28" i="4"/>
  <c r="C28" i="4"/>
  <c r="K27" i="4"/>
  <c r="H27" i="4" s="1"/>
  <c r="F27" i="4"/>
  <c r="C27" i="4" s="1"/>
  <c r="H25" i="4"/>
  <c r="C25" i="4"/>
  <c r="D24" i="4"/>
  <c r="C24" i="4"/>
  <c r="H23" i="4"/>
  <c r="C23" i="4"/>
  <c r="H22" i="4"/>
  <c r="C22" i="4"/>
  <c r="L21" i="4"/>
  <c r="L292" i="4" s="1"/>
  <c r="L291" i="4" s="1"/>
  <c r="K21" i="4"/>
  <c r="K292" i="4" s="1"/>
  <c r="K291" i="4" s="1"/>
  <c r="J21" i="4"/>
  <c r="J292" i="4" s="1"/>
  <c r="I21" i="4"/>
  <c r="H21" i="4"/>
  <c r="G21" i="4"/>
  <c r="F21" i="4"/>
  <c r="F292" i="4" s="1"/>
  <c r="F291" i="4" s="1"/>
  <c r="E21" i="4"/>
  <c r="E292" i="4" s="1"/>
  <c r="D21" i="4"/>
  <c r="D292" i="4" s="1"/>
  <c r="D291" i="4" s="1"/>
  <c r="J20" i="4"/>
  <c r="H301" i="3"/>
  <c r="C301" i="3"/>
  <c r="H300" i="3"/>
  <c r="C300" i="3"/>
  <c r="H299" i="3"/>
  <c r="C299" i="3"/>
  <c r="H298" i="3"/>
  <c r="C298" i="3"/>
  <c r="H297" i="3"/>
  <c r="C297" i="3"/>
  <c r="H296" i="3"/>
  <c r="C296" i="3"/>
  <c r="H295" i="3"/>
  <c r="C295" i="3"/>
  <c r="H294" i="3"/>
  <c r="C294" i="3"/>
  <c r="L293" i="3"/>
  <c r="K293" i="3"/>
  <c r="J293" i="3"/>
  <c r="I293" i="3"/>
  <c r="H293" i="3"/>
  <c r="G293" i="3"/>
  <c r="F293" i="3"/>
  <c r="E293" i="3"/>
  <c r="D293" i="3"/>
  <c r="H288" i="3"/>
  <c r="C288" i="3"/>
  <c r="H287" i="3"/>
  <c r="I286" i="3"/>
  <c r="C287" i="3"/>
  <c r="L286" i="3"/>
  <c r="J286" i="3"/>
  <c r="G286" i="3"/>
  <c r="F286" i="3"/>
  <c r="C286" i="3" s="1"/>
  <c r="E286" i="3"/>
  <c r="D286" i="3"/>
  <c r="K284" i="3"/>
  <c r="C285" i="3"/>
  <c r="L284" i="3"/>
  <c r="L283" i="3" s="1"/>
  <c r="J284" i="3"/>
  <c r="J283" i="3" s="1"/>
  <c r="I284" i="3"/>
  <c r="I283" i="3" s="1"/>
  <c r="G284" i="3"/>
  <c r="F284" i="3"/>
  <c r="E284" i="3"/>
  <c r="E283" i="3" s="1"/>
  <c r="D284" i="3"/>
  <c r="G283" i="3"/>
  <c r="F283" i="3"/>
  <c r="K281" i="3"/>
  <c r="C282" i="3"/>
  <c r="L281" i="3"/>
  <c r="J281" i="3"/>
  <c r="I281" i="3"/>
  <c r="G281" i="3"/>
  <c r="F281" i="3"/>
  <c r="E281" i="3"/>
  <c r="D281" i="3"/>
  <c r="H280" i="3"/>
  <c r="C280" i="3"/>
  <c r="H279" i="3"/>
  <c r="C279" i="3"/>
  <c r="H278" i="3"/>
  <c r="C278" i="3"/>
  <c r="I276" i="3"/>
  <c r="C277" i="3"/>
  <c r="L276" i="3"/>
  <c r="K276" i="3"/>
  <c r="J276" i="3"/>
  <c r="G276" i="3"/>
  <c r="F276" i="3"/>
  <c r="E276" i="3"/>
  <c r="D276" i="3"/>
  <c r="C275" i="3"/>
  <c r="C274" i="3"/>
  <c r="K272" i="3"/>
  <c r="C273" i="3"/>
  <c r="L272" i="3"/>
  <c r="L270" i="3" s="1"/>
  <c r="J272" i="3"/>
  <c r="J270" i="3" s="1"/>
  <c r="J269" i="3" s="1"/>
  <c r="I272" i="3"/>
  <c r="G272" i="3"/>
  <c r="F272" i="3"/>
  <c r="E272" i="3"/>
  <c r="D272" i="3"/>
  <c r="C272" i="3" s="1"/>
  <c r="H271" i="3"/>
  <c r="C271" i="3"/>
  <c r="G270" i="3"/>
  <c r="G269" i="3" s="1"/>
  <c r="F270" i="3"/>
  <c r="F269" i="3" s="1"/>
  <c r="H268" i="3"/>
  <c r="C268" i="3"/>
  <c r="H267" i="3"/>
  <c r="C267" i="3"/>
  <c r="H266" i="3"/>
  <c r="C266" i="3"/>
  <c r="H265" i="3"/>
  <c r="I264" i="3"/>
  <c r="C265" i="3"/>
  <c r="L264" i="3"/>
  <c r="J264" i="3"/>
  <c r="G264" i="3"/>
  <c r="F264" i="3"/>
  <c r="E264" i="3"/>
  <c r="D264" i="3"/>
  <c r="H263" i="3"/>
  <c r="C263" i="3"/>
  <c r="I260" i="3"/>
  <c r="C262" i="3"/>
  <c r="C261" i="3"/>
  <c r="L260" i="3"/>
  <c r="L259" i="3" s="1"/>
  <c r="J260" i="3"/>
  <c r="G260" i="3"/>
  <c r="F260" i="3"/>
  <c r="F259" i="3" s="1"/>
  <c r="E260" i="3"/>
  <c r="E259" i="3" s="1"/>
  <c r="D260" i="3"/>
  <c r="J259" i="3"/>
  <c r="G259" i="3"/>
  <c r="H258" i="3"/>
  <c r="C258" i="3"/>
  <c r="H257" i="3"/>
  <c r="C257" i="3"/>
  <c r="C256" i="3"/>
  <c r="C255" i="3"/>
  <c r="H254" i="3"/>
  <c r="C254" i="3"/>
  <c r="H253" i="3"/>
  <c r="C253" i="3"/>
  <c r="L252" i="3"/>
  <c r="L251" i="3" s="1"/>
  <c r="J252" i="3"/>
  <c r="G252" i="3"/>
  <c r="F252" i="3"/>
  <c r="E252" i="3"/>
  <c r="E251" i="3" s="1"/>
  <c r="D252" i="3"/>
  <c r="J251" i="3"/>
  <c r="G251" i="3"/>
  <c r="F251" i="3"/>
  <c r="H250" i="3"/>
  <c r="C250" i="3"/>
  <c r="H249" i="3"/>
  <c r="C249" i="3"/>
  <c r="C248" i="3"/>
  <c r="K246" i="3"/>
  <c r="C247" i="3"/>
  <c r="L246" i="3"/>
  <c r="J246" i="3"/>
  <c r="G246" i="3"/>
  <c r="F246" i="3"/>
  <c r="E246" i="3"/>
  <c r="D246" i="3"/>
  <c r="H245" i="3"/>
  <c r="C245" i="3"/>
  <c r="H244" i="3"/>
  <c r="C244" i="3"/>
  <c r="H243" i="3"/>
  <c r="C243" i="3"/>
  <c r="H242" i="3"/>
  <c r="C242" i="3"/>
  <c r="H241" i="3"/>
  <c r="C241" i="3"/>
  <c r="H240" i="3"/>
  <c r="C240" i="3"/>
  <c r="I238" i="3"/>
  <c r="C239" i="3"/>
  <c r="L238" i="3"/>
  <c r="K238" i="3"/>
  <c r="J238" i="3"/>
  <c r="G238" i="3"/>
  <c r="F238" i="3"/>
  <c r="C238" i="3" s="1"/>
  <c r="E238" i="3"/>
  <c r="D238" i="3"/>
  <c r="H237" i="3"/>
  <c r="C237" i="3"/>
  <c r="K235" i="3"/>
  <c r="C236" i="3"/>
  <c r="L235" i="3"/>
  <c r="J235" i="3"/>
  <c r="G235" i="3"/>
  <c r="F235" i="3"/>
  <c r="E235" i="3"/>
  <c r="D235" i="3"/>
  <c r="C235" i="3" s="1"/>
  <c r="I233" i="3"/>
  <c r="C234" i="3"/>
  <c r="L233" i="3"/>
  <c r="K233" i="3"/>
  <c r="J233" i="3"/>
  <c r="G233" i="3"/>
  <c r="G231" i="3" s="1"/>
  <c r="F233" i="3"/>
  <c r="E233" i="3"/>
  <c r="E231" i="3" s="1"/>
  <c r="E230" i="3" s="1"/>
  <c r="D233" i="3"/>
  <c r="H232" i="3"/>
  <c r="C232" i="3"/>
  <c r="L231" i="3"/>
  <c r="C229" i="3"/>
  <c r="K227" i="3"/>
  <c r="H228" i="3"/>
  <c r="C228" i="3"/>
  <c r="L227" i="3"/>
  <c r="J227" i="3"/>
  <c r="I227" i="3"/>
  <c r="G227" i="3"/>
  <c r="F227" i="3"/>
  <c r="E227" i="3"/>
  <c r="D227" i="3"/>
  <c r="H226" i="3"/>
  <c r="C226" i="3"/>
  <c r="H225" i="3"/>
  <c r="C225" i="3"/>
  <c r="H224" i="3"/>
  <c r="D224" i="3"/>
  <c r="C224" i="3" s="1"/>
  <c r="C223" i="3"/>
  <c r="C222" i="3"/>
  <c r="H221" i="3"/>
  <c r="C221" i="3"/>
  <c r="H220" i="3"/>
  <c r="C220" i="3"/>
  <c r="C219" i="3"/>
  <c r="K216" i="3"/>
  <c r="C218" i="3"/>
  <c r="C217" i="3"/>
  <c r="L216" i="3"/>
  <c r="J216" i="3"/>
  <c r="G216" i="3"/>
  <c r="F216" i="3"/>
  <c r="E216" i="3"/>
  <c r="D216" i="3"/>
  <c r="H215" i="3"/>
  <c r="C215" i="3"/>
  <c r="H214" i="3"/>
  <c r="C214" i="3"/>
  <c r="H213" i="3"/>
  <c r="C213" i="3"/>
  <c r="H212" i="3"/>
  <c r="C212" i="3"/>
  <c r="H211" i="3"/>
  <c r="C211" i="3"/>
  <c r="H210" i="3"/>
  <c r="C210" i="3"/>
  <c r="H209" i="3"/>
  <c r="C209" i="3"/>
  <c r="H208" i="3"/>
  <c r="C208" i="3"/>
  <c r="H207" i="3"/>
  <c r="C207" i="3"/>
  <c r="K205" i="3"/>
  <c r="H206" i="3"/>
  <c r="C206" i="3"/>
  <c r="L205" i="3"/>
  <c r="J205" i="3"/>
  <c r="G205" i="3"/>
  <c r="F205" i="3"/>
  <c r="F204" i="3" s="1"/>
  <c r="E205" i="3"/>
  <c r="D205" i="3"/>
  <c r="H203" i="3"/>
  <c r="C203" i="3"/>
  <c r="H202" i="3"/>
  <c r="D202" i="3"/>
  <c r="C202" i="3" s="1"/>
  <c r="H201" i="3"/>
  <c r="C201" i="3"/>
  <c r="K198" i="3"/>
  <c r="H200" i="3"/>
  <c r="C200" i="3"/>
  <c r="I198" i="3"/>
  <c r="I196" i="3" s="1"/>
  <c r="C199" i="3"/>
  <c r="L198" i="3"/>
  <c r="J198" i="3"/>
  <c r="J196" i="3" s="1"/>
  <c r="G198" i="3"/>
  <c r="G196" i="3" s="1"/>
  <c r="F198" i="3"/>
  <c r="E198" i="3"/>
  <c r="D198" i="3"/>
  <c r="C198" i="3" s="1"/>
  <c r="D197" i="3"/>
  <c r="L196" i="3"/>
  <c r="F196" i="3"/>
  <c r="E196" i="3"/>
  <c r="K192" i="3"/>
  <c r="K191" i="3" s="1"/>
  <c r="H193" i="3"/>
  <c r="C193" i="3"/>
  <c r="L192" i="3"/>
  <c r="J192" i="3"/>
  <c r="J191" i="3" s="1"/>
  <c r="I192" i="3"/>
  <c r="G192" i="3"/>
  <c r="F192" i="3"/>
  <c r="F191" i="3" s="1"/>
  <c r="E192" i="3"/>
  <c r="E191" i="3" s="1"/>
  <c r="D192" i="3"/>
  <c r="C192" i="3" s="1"/>
  <c r="L191" i="3"/>
  <c r="G191" i="3"/>
  <c r="H190" i="3"/>
  <c r="C190" i="3"/>
  <c r="K188" i="3"/>
  <c r="H189" i="3"/>
  <c r="C189" i="3"/>
  <c r="L188" i="3"/>
  <c r="J188" i="3"/>
  <c r="G188" i="3"/>
  <c r="F188" i="3"/>
  <c r="E188" i="3"/>
  <c r="D188" i="3"/>
  <c r="L187" i="3"/>
  <c r="G187" i="3"/>
  <c r="H186" i="3"/>
  <c r="C186" i="3"/>
  <c r="H185" i="3"/>
  <c r="C185" i="3"/>
  <c r="L184" i="3"/>
  <c r="J184" i="3"/>
  <c r="I184" i="3"/>
  <c r="G184" i="3"/>
  <c r="F184" i="3"/>
  <c r="E184" i="3"/>
  <c r="D184" i="3"/>
  <c r="C184" i="3" s="1"/>
  <c r="H183" i="3"/>
  <c r="C183" i="3"/>
  <c r="C182" i="3"/>
  <c r="H181" i="3"/>
  <c r="C181" i="3"/>
  <c r="K179" i="3"/>
  <c r="C180" i="3"/>
  <c r="L179" i="3"/>
  <c r="J179" i="3"/>
  <c r="G179" i="3"/>
  <c r="F179" i="3"/>
  <c r="E179" i="3"/>
  <c r="E174" i="3" s="1"/>
  <c r="E173" i="3" s="1"/>
  <c r="D179" i="3"/>
  <c r="H178" i="3"/>
  <c r="D178" i="3"/>
  <c r="D175" i="3" s="1"/>
  <c r="C178" i="3"/>
  <c r="H177" i="3"/>
  <c r="C177" i="3"/>
  <c r="C176" i="3"/>
  <c r="L175" i="3"/>
  <c r="K175" i="3"/>
  <c r="J175" i="3"/>
  <c r="G175" i="3"/>
  <c r="G174" i="3" s="1"/>
  <c r="G173" i="3" s="1"/>
  <c r="F175" i="3"/>
  <c r="F174" i="3" s="1"/>
  <c r="F173" i="3" s="1"/>
  <c r="E175" i="3"/>
  <c r="C172" i="3"/>
  <c r="H171" i="3"/>
  <c r="C171" i="3"/>
  <c r="H170" i="3"/>
  <c r="C170" i="3"/>
  <c r="C169" i="3"/>
  <c r="C168" i="3"/>
  <c r="I166" i="3"/>
  <c r="C167" i="3"/>
  <c r="L166" i="3"/>
  <c r="L165" i="3" s="1"/>
  <c r="J166" i="3"/>
  <c r="G166" i="3"/>
  <c r="G165" i="3" s="1"/>
  <c r="F166" i="3"/>
  <c r="E166" i="3"/>
  <c r="D166" i="3"/>
  <c r="J165" i="3"/>
  <c r="F165" i="3"/>
  <c r="E165" i="3"/>
  <c r="H164" i="3"/>
  <c r="C164" i="3"/>
  <c r="H163" i="3"/>
  <c r="C163" i="3"/>
  <c r="C162" i="3"/>
  <c r="K160" i="3"/>
  <c r="I160" i="3"/>
  <c r="C161" i="3"/>
  <c r="L160" i="3"/>
  <c r="J160" i="3"/>
  <c r="G160" i="3"/>
  <c r="F160" i="3"/>
  <c r="E160" i="3"/>
  <c r="D160" i="3"/>
  <c r="H159" i="3"/>
  <c r="C159" i="3"/>
  <c r="H158" i="3"/>
  <c r="C158" i="3"/>
  <c r="H157" i="3"/>
  <c r="C157" i="3"/>
  <c r="H156" i="3"/>
  <c r="C156" i="3"/>
  <c r="H155" i="3"/>
  <c r="C155" i="3"/>
  <c r="H154" i="3"/>
  <c r="C154" i="3"/>
  <c r="K151" i="3"/>
  <c r="C153" i="3"/>
  <c r="H152" i="3"/>
  <c r="C152" i="3"/>
  <c r="L151" i="3"/>
  <c r="J151" i="3"/>
  <c r="G151" i="3"/>
  <c r="F151" i="3"/>
  <c r="E151" i="3"/>
  <c r="D151" i="3"/>
  <c r="C151" i="3" s="1"/>
  <c r="H150" i="3"/>
  <c r="C150" i="3"/>
  <c r="C149" i="3"/>
  <c r="C148" i="3"/>
  <c r="H147" i="3"/>
  <c r="C147" i="3"/>
  <c r="H146" i="3"/>
  <c r="C146" i="3"/>
  <c r="C145" i="3"/>
  <c r="L144" i="3"/>
  <c r="J144" i="3"/>
  <c r="G144" i="3"/>
  <c r="F144" i="3"/>
  <c r="E144" i="3"/>
  <c r="D144" i="3"/>
  <c r="C144" i="3" s="1"/>
  <c r="H143" i="3"/>
  <c r="C143" i="3"/>
  <c r="I141" i="3"/>
  <c r="H142" i="3"/>
  <c r="C142" i="3"/>
  <c r="L141" i="3"/>
  <c r="K141" i="3"/>
  <c r="J141" i="3"/>
  <c r="G141" i="3"/>
  <c r="F141" i="3"/>
  <c r="E141" i="3"/>
  <c r="D141" i="3"/>
  <c r="H140" i="3"/>
  <c r="C140" i="3"/>
  <c r="C139" i="3"/>
  <c r="C138" i="3"/>
  <c r="I136" i="3"/>
  <c r="C137" i="3"/>
  <c r="L136" i="3"/>
  <c r="J136" i="3"/>
  <c r="J130" i="3" s="1"/>
  <c r="G136" i="3"/>
  <c r="F136" i="3"/>
  <c r="E136" i="3"/>
  <c r="D136" i="3"/>
  <c r="C136" i="3" s="1"/>
  <c r="H135" i="3"/>
  <c r="D135" i="3"/>
  <c r="C135" i="3" s="1"/>
  <c r="C134" i="3"/>
  <c r="H133" i="3"/>
  <c r="D133" i="3"/>
  <c r="C133" i="3"/>
  <c r="I131" i="3"/>
  <c r="C132" i="3"/>
  <c r="L131" i="3"/>
  <c r="L130" i="3" s="1"/>
  <c r="J131" i="3"/>
  <c r="G131" i="3"/>
  <c r="G130" i="3" s="1"/>
  <c r="F131" i="3"/>
  <c r="E131" i="3"/>
  <c r="D131" i="3"/>
  <c r="F130" i="3"/>
  <c r="E130" i="3"/>
  <c r="K128" i="3"/>
  <c r="I128" i="3"/>
  <c r="C129" i="3"/>
  <c r="C128" i="3" s="1"/>
  <c r="L128" i="3"/>
  <c r="J128" i="3"/>
  <c r="G128" i="3"/>
  <c r="F128" i="3"/>
  <c r="E128" i="3"/>
  <c r="D128" i="3"/>
  <c r="H127" i="3"/>
  <c r="F127" i="3"/>
  <c r="C127" i="3" s="1"/>
  <c r="D127" i="3"/>
  <c r="H126" i="3"/>
  <c r="C126" i="3"/>
  <c r="C125" i="3"/>
  <c r="C124" i="3"/>
  <c r="I122" i="3"/>
  <c r="C123" i="3"/>
  <c r="L122" i="3"/>
  <c r="J122" i="3"/>
  <c r="G122" i="3"/>
  <c r="E122" i="3"/>
  <c r="D122" i="3"/>
  <c r="H121" i="3"/>
  <c r="C121" i="3"/>
  <c r="H120" i="3"/>
  <c r="C120" i="3"/>
  <c r="H119" i="3"/>
  <c r="C119" i="3"/>
  <c r="H118" i="3"/>
  <c r="C118" i="3"/>
  <c r="H117" i="3"/>
  <c r="C117" i="3"/>
  <c r="L116" i="3"/>
  <c r="K116" i="3"/>
  <c r="J116" i="3"/>
  <c r="G116" i="3"/>
  <c r="F116" i="3"/>
  <c r="E116" i="3"/>
  <c r="D116" i="3"/>
  <c r="H115" i="3"/>
  <c r="C115" i="3"/>
  <c r="H114" i="3"/>
  <c r="C114" i="3"/>
  <c r="C113" i="3"/>
  <c r="L112" i="3"/>
  <c r="J112" i="3"/>
  <c r="G112" i="3"/>
  <c r="F112" i="3"/>
  <c r="E112" i="3"/>
  <c r="D112" i="3"/>
  <c r="H111" i="3"/>
  <c r="C111" i="3"/>
  <c r="H110" i="3"/>
  <c r="C110" i="3"/>
  <c r="H109" i="3"/>
  <c r="C109" i="3"/>
  <c r="H108" i="3"/>
  <c r="C108" i="3"/>
  <c r="H107" i="3"/>
  <c r="C107" i="3"/>
  <c r="H106" i="3"/>
  <c r="D106" i="3"/>
  <c r="C106" i="3" s="1"/>
  <c r="K103" i="3"/>
  <c r="H105" i="3"/>
  <c r="C105" i="3"/>
  <c r="H104" i="3"/>
  <c r="C104" i="3"/>
  <c r="L103" i="3"/>
  <c r="J103" i="3"/>
  <c r="G103" i="3"/>
  <c r="F103" i="3"/>
  <c r="E103" i="3"/>
  <c r="D103" i="3"/>
  <c r="C103" i="3" s="1"/>
  <c r="H102" i="3"/>
  <c r="D102" i="3"/>
  <c r="C102" i="3" s="1"/>
  <c r="H101" i="3"/>
  <c r="C101" i="3"/>
  <c r="H100" i="3"/>
  <c r="C100" i="3"/>
  <c r="H99" i="3"/>
  <c r="C99" i="3"/>
  <c r="C98" i="3"/>
  <c r="H97" i="3"/>
  <c r="D97" i="3"/>
  <c r="C97" i="3" s="1"/>
  <c r="H96" i="3"/>
  <c r="D96" i="3"/>
  <c r="C96" i="3"/>
  <c r="L95" i="3"/>
  <c r="J95" i="3"/>
  <c r="G95" i="3"/>
  <c r="F95" i="3"/>
  <c r="E95" i="3"/>
  <c r="D95" i="3"/>
  <c r="C94" i="3"/>
  <c r="C93" i="3"/>
  <c r="K89" i="3"/>
  <c r="H92" i="3"/>
  <c r="C92" i="3"/>
  <c r="H91" i="3"/>
  <c r="C91" i="3"/>
  <c r="C90" i="3"/>
  <c r="L89" i="3"/>
  <c r="J89" i="3"/>
  <c r="G89" i="3"/>
  <c r="G83" i="3" s="1"/>
  <c r="F89" i="3"/>
  <c r="E89" i="3"/>
  <c r="D89" i="3"/>
  <c r="C89" i="3"/>
  <c r="H88" i="3"/>
  <c r="C88" i="3"/>
  <c r="C87" i="3"/>
  <c r="H86" i="3"/>
  <c r="C86" i="3"/>
  <c r="C85" i="3"/>
  <c r="L84" i="3"/>
  <c r="J84" i="3"/>
  <c r="J83" i="3" s="1"/>
  <c r="G84" i="3"/>
  <c r="F84" i="3"/>
  <c r="E84" i="3"/>
  <c r="D84" i="3"/>
  <c r="C84" i="3" s="1"/>
  <c r="D82" i="3"/>
  <c r="C82" i="3" s="1"/>
  <c r="K80" i="3"/>
  <c r="H81" i="3"/>
  <c r="D81" i="3"/>
  <c r="C81" i="3" s="1"/>
  <c r="L80" i="3"/>
  <c r="J80" i="3"/>
  <c r="J76" i="3" s="1"/>
  <c r="J75" i="3" s="1"/>
  <c r="I80" i="3"/>
  <c r="G80" i="3"/>
  <c r="F80" i="3"/>
  <c r="E80" i="3"/>
  <c r="C79" i="3"/>
  <c r="H78" i="3"/>
  <c r="C78" i="3"/>
  <c r="L77" i="3"/>
  <c r="L76" i="3" s="1"/>
  <c r="J77" i="3"/>
  <c r="I77" i="3"/>
  <c r="I76" i="3" s="1"/>
  <c r="G77" i="3"/>
  <c r="F77" i="3"/>
  <c r="F76" i="3" s="1"/>
  <c r="E77" i="3"/>
  <c r="D77" i="3"/>
  <c r="G76" i="3"/>
  <c r="H74" i="3"/>
  <c r="C74" i="3"/>
  <c r="C73" i="3"/>
  <c r="H72" i="3"/>
  <c r="C72" i="3"/>
  <c r="H71" i="3"/>
  <c r="C71" i="3"/>
  <c r="C70" i="3"/>
  <c r="L69" i="3"/>
  <c r="K69" i="3"/>
  <c r="J69" i="3"/>
  <c r="J67" i="3" s="1"/>
  <c r="G69" i="3"/>
  <c r="G67" i="3" s="1"/>
  <c r="F69" i="3"/>
  <c r="F67" i="3" s="1"/>
  <c r="E69" i="3"/>
  <c r="E67" i="3" s="1"/>
  <c r="D69" i="3"/>
  <c r="C69" i="3" s="1"/>
  <c r="K67" i="3"/>
  <c r="C68" i="3"/>
  <c r="L67" i="3"/>
  <c r="C66" i="3"/>
  <c r="C65" i="3"/>
  <c r="C64" i="3"/>
  <c r="H63" i="3"/>
  <c r="C63" i="3"/>
  <c r="C62" i="3"/>
  <c r="C61" i="3"/>
  <c r="K58" i="3"/>
  <c r="C60" i="3"/>
  <c r="H59" i="3"/>
  <c r="C59" i="3"/>
  <c r="L58" i="3"/>
  <c r="J58" i="3"/>
  <c r="G58" i="3"/>
  <c r="F58" i="3"/>
  <c r="E58" i="3"/>
  <c r="D58" i="3"/>
  <c r="C58" i="3"/>
  <c r="H57" i="3"/>
  <c r="C57" i="3"/>
  <c r="K55" i="3"/>
  <c r="C56" i="3"/>
  <c r="L55" i="3"/>
  <c r="L54" i="3" s="1"/>
  <c r="J55" i="3"/>
  <c r="I55" i="3"/>
  <c r="G55" i="3"/>
  <c r="G54" i="3" s="1"/>
  <c r="F55" i="3"/>
  <c r="E55" i="3"/>
  <c r="E54" i="3" s="1"/>
  <c r="D55" i="3"/>
  <c r="J54" i="3"/>
  <c r="F54" i="3"/>
  <c r="F53" i="3" s="1"/>
  <c r="H47" i="3"/>
  <c r="C47" i="3"/>
  <c r="H46" i="3"/>
  <c r="C46" i="3"/>
  <c r="L45" i="3"/>
  <c r="H45" i="3" s="1"/>
  <c r="G45" i="3"/>
  <c r="C45" i="3" s="1"/>
  <c r="H44" i="3"/>
  <c r="C44" i="3"/>
  <c r="K43" i="3"/>
  <c r="J43" i="3"/>
  <c r="I43" i="3"/>
  <c r="F43" i="3"/>
  <c r="E43" i="3"/>
  <c r="D43" i="3"/>
  <c r="H42" i="3"/>
  <c r="C42" i="3"/>
  <c r="I41" i="3"/>
  <c r="H41" i="3" s="1"/>
  <c r="D41" i="3"/>
  <c r="C41" i="3"/>
  <c r="H40" i="3"/>
  <c r="F40" i="3"/>
  <c r="C40" i="3"/>
  <c r="H39" i="3"/>
  <c r="C39" i="3"/>
  <c r="H38" i="3"/>
  <c r="C38" i="3"/>
  <c r="H37" i="3"/>
  <c r="C37" i="3"/>
  <c r="K36" i="3"/>
  <c r="H36" i="3" s="1"/>
  <c r="F36" i="3"/>
  <c r="C36" i="3" s="1"/>
  <c r="H35" i="3"/>
  <c r="C35" i="3"/>
  <c r="H34" i="3"/>
  <c r="C34" i="3"/>
  <c r="K33" i="3"/>
  <c r="H33" i="3"/>
  <c r="F33" i="3"/>
  <c r="C33" i="3" s="1"/>
  <c r="H32" i="3"/>
  <c r="C32" i="3"/>
  <c r="K31" i="3"/>
  <c r="H31" i="3" s="1"/>
  <c r="F31" i="3"/>
  <c r="C31" i="3"/>
  <c r="H30" i="3"/>
  <c r="C30" i="3"/>
  <c r="H29" i="3"/>
  <c r="C29" i="3"/>
  <c r="H28" i="3"/>
  <c r="C28" i="3"/>
  <c r="K27" i="3"/>
  <c r="H27" i="3"/>
  <c r="F27" i="3"/>
  <c r="C27" i="3" s="1"/>
  <c r="F26" i="3"/>
  <c r="C26" i="3" s="1"/>
  <c r="H25" i="3"/>
  <c r="C25" i="3"/>
  <c r="D24" i="3"/>
  <c r="C24" i="3"/>
  <c r="H23" i="3"/>
  <c r="C23" i="3"/>
  <c r="H22" i="3"/>
  <c r="C22" i="3"/>
  <c r="L21" i="3"/>
  <c r="L292" i="3" s="1"/>
  <c r="L291" i="3" s="1"/>
  <c r="K21" i="3"/>
  <c r="J21" i="3"/>
  <c r="J292" i="3" s="1"/>
  <c r="J291" i="3" s="1"/>
  <c r="I21" i="3"/>
  <c r="I292" i="3" s="1"/>
  <c r="I291" i="3" s="1"/>
  <c r="G21" i="3"/>
  <c r="G292" i="3" s="1"/>
  <c r="F21" i="3"/>
  <c r="E21" i="3"/>
  <c r="E292" i="3" s="1"/>
  <c r="E291" i="3" s="1"/>
  <c r="D21" i="3"/>
  <c r="D292" i="3" s="1"/>
  <c r="D291" i="3" s="1"/>
  <c r="J20" i="3"/>
  <c r="H301" i="2"/>
  <c r="C301" i="2"/>
  <c r="H300" i="2"/>
  <c r="C300" i="2"/>
  <c r="H299" i="2"/>
  <c r="C299" i="2"/>
  <c r="H298" i="2"/>
  <c r="C298" i="2"/>
  <c r="H297" i="2"/>
  <c r="C297" i="2"/>
  <c r="H296" i="2"/>
  <c r="C296" i="2"/>
  <c r="H295" i="2"/>
  <c r="C295" i="2"/>
  <c r="H294" i="2"/>
  <c r="C294" i="2"/>
  <c r="L293" i="2"/>
  <c r="K293" i="2"/>
  <c r="J293" i="2"/>
  <c r="I293" i="2"/>
  <c r="H293" i="2"/>
  <c r="G293" i="2"/>
  <c r="F293" i="2"/>
  <c r="E293" i="2"/>
  <c r="D293" i="2"/>
  <c r="C293" i="2"/>
  <c r="H288" i="2"/>
  <c r="C288" i="2"/>
  <c r="H287" i="2"/>
  <c r="C287" i="2"/>
  <c r="L286" i="2"/>
  <c r="K286" i="2"/>
  <c r="J286" i="2"/>
  <c r="G286" i="2"/>
  <c r="F286" i="2"/>
  <c r="E286" i="2"/>
  <c r="D286" i="2"/>
  <c r="H285" i="2"/>
  <c r="C285" i="2"/>
  <c r="L284" i="2"/>
  <c r="L283" i="2" s="1"/>
  <c r="K284" i="2"/>
  <c r="K283" i="2" s="1"/>
  <c r="J284" i="2"/>
  <c r="I284" i="2"/>
  <c r="G284" i="2"/>
  <c r="F284" i="2"/>
  <c r="F283" i="2" s="1"/>
  <c r="E284" i="2"/>
  <c r="E283" i="2" s="1"/>
  <c r="D284" i="2"/>
  <c r="J283" i="2"/>
  <c r="G283" i="2"/>
  <c r="H282" i="2"/>
  <c r="C282" i="2"/>
  <c r="L281" i="2"/>
  <c r="K281" i="2"/>
  <c r="J281" i="2"/>
  <c r="G281" i="2"/>
  <c r="F281" i="2"/>
  <c r="E281" i="2"/>
  <c r="D281" i="2"/>
  <c r="H280" i="2"/>
  <c r="C280" i="2"/>
  <c r="H279" i="2"/>
  <c r="C279" i="2"/>
  <c r="H278" i="2"/>
  <c r="C278" i="2"/>
  <c r="H277" i="2"/>
  <c r="C277" i="2"/>
  <c r="L276" i="2"/>
  <c r="K276" i="2"/>
  <c r="J276" i="2"/>
  <c r="G276" i="2"/>
  <c r="F276" i="2"/>
  <c r="F270" i="2" s="1"/>
  <c r="F269" i="2" s="1"/>
  <c r="E276" i="2"/>
  <c r="D276" i="2"/>
  <c r="H275" i="2"/>
  <c r="C275" i="2"/>
  <c r="H274" i="2"/>
  <c r="C274" i="2"/>
  <c r="I272" i="2"/>
  <c r="C273" i="2"/>
  <c r="L272" i="2"/>
  <c r="K272" i="2"/>
  <c r="J272" i="2"/>
  <c r="G272" i="2"/>
  <c r="F272" i="2"/>
  <c r="E272" i="2"/>
  <c r="E270" i="2" s="1"/>
  <c r="E269" i="2" s="1"/>
  <c r="D272" i="2"/>
  <c r="H271" i="2"/>
  <c r="C271" i="2"/>
  <c r="K270" i="2"/>
  <c r="J270" i="2"/>
  <c r="J269" i="2" s="1"/>
  <c r="G270" i="2"/>
  <c r="G269" i="2" s="1"/>
  <c r="K269" i="2"/>
  <c r="H268" i="2"/>
  <c r="C268" i="2"/>
  <c r="H267" i="2"/>
  <c r="C267" i="2"/>
  <c r="H266" i="2"/>
  <c r="C266" i="2"/>
  <c r="H265" i="2"/>
  <c r="C265" i="2"/>
  <c r="L264" i="2"/>
  <c r="K264" i="2"/>
  <c r="J264" i="2"/>
  <c r="G264" i="2"/>
  <c r="F264" i="2"/>
  <c r="F259" i="2" s="1"/>
  <c r="E264" i="2"/>
  <c r="D264" i="2"/>
  <c r="H263" i="2"/>
  <c r="C263" i="2"/>
  <c r="H262" i="2"/>
  <c r="C262" i="2"/>
  <c r="H261" i="2"/>
  <c r="C261" i="2"/>
  <c r="L260" i="2"/>
  <c r="K260" i="2"/>
  <c r="J260" i="2"/>
  <c r="I260" i="2"/>
  <c r="H260" i="2" s="1"/>
  <c r="G260" i="2"/>
  <c r="F260" i="2"/>
  <c r="E260" i="2"/>
  <c r="E259" i="2" s="1"/>
  <c r="D260" i="2"/>
  <c r="C260" i="2" s="1"/>
  <c r="K259" i="2"/>
  <c r="G259" i="2"/>
  <c r="H258" i="2"/>
  <c r="C258" i="2"/>
  <c r="H257" i="2"/>
  <c r="C257" i="2"/>
  <c r="H256" i="2"/>
  <c r="C256" i="2"/>
  <c r="H255" i="2"/>
  <c r="C255" i="2"/>
  <c r="H254" i="2"/>
  <c r="C254" i="2"/>
  <c r="H253" i="2"/>
  <c r="C253" i="2"/>
  <c r="L252" i="2"/>
  <c r="K252" i="2"/>
  <c r="K251" i="2" s="1"/>
  <c r="J252" i="2"/>
  <c r="J251" i="2" s="1"/>
  <c r="G252" i="2"/>
  <c r="G251" i="2" s="1"/>
  <c r="F252" i="2"/>
  <c r="F251" i="2" s="1"/>
  <c r="E252" i="2"/>
  <c r="C252" i="2" s="1"/>
  <c r="D252" i="2"/>
  <c r="L251" i="2"/>
  <c r="E251" i="2"/>
  <c r="D251" i="2"/>
  <c r="H250" i="2"/>
  <c r="C250" i="2"/>
  <c r="H249" i="2"/>
  <c r="C249" i="2"/>
  <c r="H248" i="2"/>
  <c r="C248" i="2"/>
  <c r="H247" i="2"/>
  <c r="C247" i="2"/>
  <c r="L246" i="2"/>
  <c r="K246" i="2"/>
  <c r="J246" i="2"/>
  <c r="G246" i="2"/>
  <c r="F246" i="2"/>
  <c r="E246" i="2"/>
  <c r="D246" i="2"/>
  <c r="C246" i="2" s="1"/>
  <c r="H245" i="2"/>
  <c r="C245" i="2"/>
  <c r="H244" i="2"/>
  <c r="C244" i="2"/>
  <c r="H243" i="2"/>
  <c r="C243" i="2"/>
  <c r="H242" i="2"/>
  <c r="C242" i="2"/>
  <c r="H241" i="2"/>
  <c r="C241" i="2"/>
  <c r="H240" i="2"/>
  <c r="C240" i="2"/>
  <c r="H239" i="2"/>
  <c r="C239" i="2"/>
  <c r="L238" i="2"/>
  <c r="K238" i="2"/>
  <c r="J238" i="2"/>
  <c r="G238" i="2"/>
  <c r="F238" i="2"/>
  <c r="E238" i="2"/>
  <c r="D238" i="2"/>
  <c r="H237" i="2"/>
  <c r="C237" i="2"/>
  <c r="H236" i="2"/>
  <c r="C236" i="2"/>
  <c r="L235" i="2"/>
  <c r="K235" i="2"/>
  <c r="J235" i="2"/>
  <c r="G235" i="2"/>
  <c r="F235" i="2"/>
  <c r="E235" i="2"/>
  <c r="C235" i="2" s="1"/>
  <c r="D235" i="2"/>
  <c r="H234" i="2"/>
  <c r="C234" i="2"/>
  <c r="L233" i="2"/>
  <c r="L231" i="2" s="1"/>
  <c r="K233" i="2"/>
  <c r="J233" i="2"/>
  <c r="G233" i="2"/>
  <c r="G231" i="2" s="1"/>
  <c r="F233" i="2"/>
  <c r="F231" i="2" s="1"/>
  <c r="E233" i="2"/>
  <c r="D233" i="2"/>
  <c r="C233" i="2" s="1"/>
  <c r="H232" i="2"/>
  <c r="C232" i="2"/>
  <c r="H229" i="2"/>
  <c r="C229" i="2"/>
  <c r="H228" i="2"/>
  <c r="C228" i="2"/>
  <c r="L227" i="2"/>
  <c r="K227" i="2"/>
  <c r="J227" i="2"/>
  <c r="I227" i="2"/>
  <c r="G227" i="2"/>
  <c r="F227" i="2"/>
  <c r="E227" i="2"/>
  <c r="D227" i="2"/>
  <c r="H226" i="2"/>
  <c r="C226" i="2"/>
  <c r="H225" i="2"/>
  <c r="C225" i="2"/>
  <c r="H224" i="2"/>
  <c r="C224" i="2"/>
  <c r="H223" i="2"/>
  <c r="C223" i="2"/>
  <c r="H222" i="2"/>
  <c r="C222" i="2"/>
  <c r="H221" i="2"/>
  <c r="C221" i="2"/>
  <c r="H220" i="2"/>
  <c r="C220" i="2"/>
  <c r="H219" i="2"/>
  <c r="C219" i="2"/>
  <c r="H218" i="2"/>
  <c r="C218" i="2"/>
  <c r="H217" i="2"/>
  <c r="C217" i="2"/>
  <c r="L216" i="2"/>
  <c r="L204" i="2" s="1"/>
  <c r="K216" i="2"/>
  <c r="J216" i="2"/>
  <c r="G216" i="2"/>
  <c r="F216" i="2"/>
  <c r="E216" i="2"/>
  <c r="D216" i="2"/>
  <c r="H215" i="2"/>
  <c r="C215" i="2"/>
  <c r="H214" i="2"/>
  <c r="C214" i="2"/>
  <c r="H213" i="2"/>
  <c r="C213" i="2"/>
  <c r="H212" i="2"/>
  <c r="C212" i="2"/>
  <c r="H211" i="2"/>
  <c r="C211" i="2"/>
  <c r="H210" i="2"/>
  <c r="C210" i="2"/>
  <c r="H209" i="2"/>
  <c r="C209" i="2"/>
  <c r="H208" i="2"/>
  <c r="C208" i="2"/>
  <c r="H207" i="2"/>
  <c r="C207" i="2"/>
  <c r="H206" i="2"/>
  <c r="C206" i="2"/>
  <c r="L205" i="2"/>
  <c r="K205" i="2"/>
  <c r="K204" i="2" s="1"/>
  <c r="K195" i="2" s="1"/>
  <c r="J205" i="2"/>
  <c r="J204" i="2" s="1"/>
  <c r="G205" i="2"/>
  <c r="F205" i="2"/>
  <c r="E205" i="2"/>
  <c r="C205" i="2" s="1"/>
  <c r="D205" i="2"/>
  <c r="G204" i="2"/>
  <c r="G195" i="2" s="1"/>
  <c r="D204" i="2"/>
  <c r="H203" i="2"/>
  <c r="C203" i="2"/>
  <c r="H202" i="2"/>
  <c r="C202" i="2"/>
  <c r="H201" i="2"/>
  <c r="C201" i="2"/>
  <c r="H200" i="2"/>
  <c r="C200" i="2"/>
  <c r="H199" i="2"/>
  <c r="C199" i="2"/>
  <c r="L198" i="2"/>
  <c r="L196" i="2" s="1"/>
  <c r="K198" i="2"/>
  <c r="J198" i="2"/>
  <c r="G198" i="2"/>
  <c r="F198" i="2"/>
  <c r="E198" i="2"/>
  <c r="E196" i="2" s="1"/>
  <c r="D198" i="2"/>
  <c r="H197" i="2"/>
  <c r="C197" i="2"/>
  <c r="K196" i="2"/>
  <c r="J196" i="2"/>
  <c r="J195" i="2" s="1"/>
  <c r="G196" i="2"/>
  <c r="F196" i="2"/>
  <c r="H193" i="2"/>
  <c r="C193" i="2"/>
  <c r="L192" i="2"/>
  <c r="K192" i="2"/>
  <c r="K191" i="2" s="1"/>
  <c r="J192" i="2"/>
  <c r="J191" i="2" s="1"/>
  <c r="G192" i="2"/>
  <c r="G191" i="2" s="1"/>
  <c r="G187" i="2" s="1"/>
  <c r="F192" i="2"/>
  <c r="F191" i="2" s="1"/>
  <c r="E192" i="2"/>
  <c r="D192" i="2"/>
  <c r="C192" i="2"/>
  <c r="L191" i="2"/>
  <c r="E191" i="2"/>
  <c r="D191" i="2"/>
  <c r="H190" i="2"/>
  <c r="C190" i="2"/>
  <c r="H189" i="2"/>
  <c r="C189" i="2"/>
  <c r="L188" i="2"/>
  <c r="L187" i="2" s="1"/>
  <c r="K188" i="2"/>
  <c r="J188" i="2"/>
  <c r="G188" i="2"/>
  <c r="F188" i="2"/>
  <c r="E188" i="2"/>
  <c r="E187" i="2" s="1"/>
  <c r="D188" i="2"/>
  <c r="H186" i="2"/>
  <c r="C186" i="2"/>
  <c r="H185" i="2"/>
  <c r="C185" i="2"/>
  <c r="L184" i="2"/>
  <c r="K184" i="2"/>
  <c r="J184" i="2"/>
  <c r="G184" i="2"/>
  <c r="F184" i="2"/>
  <c r="E184" i="2"/>
  <c r="C184" i="2" s="1"/>
  <c r="D184" i="2"/>
  <c r="H183" i="2"/>
  <c r="C183" i="2"/>
  <c r="H182" i="2"/>
  <c r="C182" i="2"/>
  <c r="H181" i="2"/>
  <c r="C181" i="2"/>
  <c r="H180" i="2"/>
  <c r="C180" i="2"/>
  <c r="L179" i="2"/>
  <c r="K179" i="2"/>
  <c r="J179" i="2"/>
  <c r="G179" i="2"/>
  <c r="F179" i="2"/>
  <c r="E179" i="2"/>
  <c r="E174" i="2" s="1"/>
  <c r="E173" i="2" s="1"/>
  <c r="D179" i="2"/>
  <c r="H178" i="2"/>
  <c r="C178" i="2"/>
  <c r="H177" i="2"/>
  <c r="C177" i="2"/>
  <c r="H176" i="2"/>
  <c r="C176" i="2"/>
  <c r="L175" i="2"/>
  <c r="L174" i="2" s="1"/>
  <c r="L173" i="2" s="1"/>
  <c r="K175" i="2"/>
  <c r="J175" i="2"/>
  <c r="G175" i="2"/>
  <c r="G174" i="2" s="1"/>
  <c r="G173" i="2" s="1"/>
  <c r="F175" i="2"/>
  <c r="E175" i="2"/>
  <c r="D175" i="2"/>
  <c r="J174" i="2"/>
  <c r="J173" i="2" s="1"/>
  <c r="F174" i="2"/>
  <c r="F173" i="2" s="1"/>
  <c r="H172" i="2"/>
  <c r="C172" i="2"/>
  <c r="H171" i="2"/>
  <c r="C171" i="2"/>
  <c r="H170" i="2"/>
  <c r="C170" i="2"/>
  <c r="H169" i="2"/>
  <c r="C169" i="2"/>
  <c r="H168" i="2"/>
  <c r="C168" i="2"/>
  <c r="H167" i="2"/>
  <c r="C167" i="2"/>
  <c r="L166" i="2"/>
  <c r="L165" i="2" s="1"/>
  <c r="K166" i="2"/>
  <c r="K165" i="2" s="1"/>
  <c r="J166" i="2"/>
  <c r="G166" i="2"/>
  <c r="G165" i="2" s="1"/>
  <c r="F166" i="2"/>
  <c r="E166" i="2"/>
  <c r="D166" i="2"/>
  <c r="J165" i="2"/>
  <c r="F165" i="2"/>
  <c r="E165" i="2"/>
  <c r="H164" i="2"/>
  <c r="C164" i="2"/>
  <c r="H163" i="2"/>
  <c r="C163" i="2"/>
  <c r="H162" i="2"/>
  <c r="C162" i="2"/>
  <c r="H161" i="2"/>
  <c r="C161" i="2"/>
  <c r="L160" i="2"/>
  <c r="K160" i="2"/>
  <c r="J160" i="2"/>
  <c r="G160" i="2"/>
  <c r="F160" i="2"/>
  <c r="E160" i="2"/>
  <c r="D160" i="2"/>
  <c r="H159" i="2"/>
  <c r="C159" i="2"/>
  <c r="H158" i="2"/>
  <c r="C158" i="2"/>
  <c r="H157" i="2"/>
  <c r="C157" i="2"/>
  <c r="H156" i="2"/>
  <c r="C156" i="2"/>
  <c r="H155" i="2"/>
  <c r="C155" i="2"/>
  <c r="H154" i="2"/>
  <c r="C154" i="2"/>
  <c r="H153" i="2"/>
  <c r="C153" i="2"/>
  <c r="H152" i="2"/>
  <c r="C152" i="2"/>
  <c r="L151" i="2"/>
  <c r="K151" i="2"/>
  <c r="J151" i="2"/>
  <c r="G151" i="2"/>
  <c r="F151" i="2"/>
  <c r="E151" i="2"/>
  <c r="D151" i="2"/>
  <c r="H150" i="2"/>
  <c r="C150" i="2"/>
  <c r="H149" i="2"/>
  <c r="C149" i="2"/>
  <c r="H148" i="2"/>
  <c r="C148" i="2"/>
  <c r="H147" i="2"/>
  <c r="C147" i="2"/>
  <c r="H146" i="2"/>
  <c r="C146" i="2"/>
  <c r="H145" i="2"/>
  <c r="C145" i="2"/>
  <c r="L144" i="2"/>
  <c r="K144" i="2"/>
  <c r="J144" i="2"/>
  <c r="G144" i="2"/>
  <c r="F144" i="2"/>
  <c r="E144" i="2"/>
  <c r="D144" i="2"/>
  <c r="H143" i="2"/>
  <c r="C143" i="2"/>
  <c r="H142" i="2"/>
  <c r="C142" i="2"/>
  <c r="L141" i="2"/>
  <c r="K141" i="2"/>
  <c r="J141" i="2"/>
  <c r="G141" i="2"/>
  <c r="F141" i="2"/>
  <c r="E141" i="2"/>
  <c r="D141" i="2"/>
  <c r="H140" i="2"/>
  <c r="C140" i="2"/>
  <c r="H139" i="2"/>
  <c r="C139" i="2"/>
  <c r="H138" i="2"/>
  <c r="C138" i="2"/>
  <c r="H137" i="2"/>
  <c r="C137" i="2"/>
  <c r="L136" i="2"/>
  <c r="K136" i="2"/>
  <c r="J136" i="2"/>
  <c r="G136" i="2"/>
  <c r="F136" i="2"/>
  <c r="E136" i="2"/>
  <c r="D136" i="2"/>
  <c r="H135" i="2"/>
  <c r="D135" i="2"/>
  <c r="C135" i="2" s="1"/>
  <c r="H134" i="2"/>
  <c r="C134" i="2"/>
  <c r="H133" i="2"/>
  <c r="C133" i="2"/>
  <c r="H132" i="2"/>
  <c r="C132" i="2"/>
  <c r="L131" i="2"/>
  <c r="K131" i="2"/>
  <c r="J131" i="2"/>
  <c r="J130" i="2" s="1"/>
  <c r="G131" i="2"/>
  <c r="F131" i="2"/>
  <c r="E131" i="2"/>
  <c r="E130" i="2"/>
  <c r="H129" i="2"/>
  <c r="H128" i="2" s="1"/>
  <c r="C129" i="2"/>
  <c r="C128" i="2" s="1"/>
  <c r="L128" i="2"/>
  <c r="K128" i="2"/>
  <c r="J128" i="2"/>
  <c r="I128" i="2"/>
  <c r="G128" i="2"/>
  <c r="F128" i="2"/>
  <c r="E128" i="2"/>
  <c r="D128" i="2"/>
  <c r="H127" i="2"/>
  <c r="D127" i="2"/>
  <c r="C127" i="2"/>
  <c r="H126" i="2"/>
  <c r="C126" i="2"/>
  <c r="H125" i="2"/>
  <c r="C125" i="2"/>
  <c r="H124" i="2"/>
  <c r="C124" i="2"/>
  <c r="H123" i="2"/>
  <c r="C123" i="2"/>
  <c r="L122" i="2"/>
  <c r="K122" i="2"/>
  <c r="J122" i="2"/>
  <c r="G122" i="2"/>
  <c r="F122" i="2"/>
  <c r="E122" i="2"/>
  <c r="D122" i="2"/>
  <c r="C122" i="2" s="1"/>
  <c r="H121" i="2"/>
  <c r="C121" i="2"/>
  <c r="H120" i="2"/>
  <c r="C120" i="2"/>
  <c r="H119" i="2"/>
  <c r="C119" i="2"/>
  <c r="H118" i="2"/>
  <c r="D118" i="2"/>
  <c r="C118" i="2" s="1"/>
  <c r="H117" i="2"/>
  <c r="C117" i="2"/>
  <c r="L116" i="2"/>
  <c r="K116" i="2"/>
  <c r="J116" i="2"/>
  <c r="G116" i="2"/>
  <c r="F116" i="2"/>
  <c r="E116" i="2"/>
  <c r="H115" i="2"/>
  <c r="C115" i="2"/>
  <c r="H114" i="2"/>
  <c r="C114" i="2"/>
  <c r="H113" i="2"/>
  <c r="C113" i="2"/>
  <c r="L112" i="2"/>
  <c r="K112" i="2"/>
  <c r="J112" i="2"/>
  <c r="G112" i="2"/>
  <c r="F112" i="2"/>
  <c r="E112" i="2"/>
  <c r="D112" i="2"/>
  <c r="H111" i="2"/>
  <c r="C111" i="2"/>
  <c r="H110" i="2"/>
  <c r="C110" i="2"/>
  <c r="H109" i="2"/>
  <c r="C109" i="2"/>
  <c r="H108" i="2"/>
  <c r="C108" i="2"/>
  <c r="H107" i="2"/>
  <c r="C107" i="2"/>
  <c r="H106" i="2"/>
  <c r="C106" i="2"/>
  <c r="H105" i="2"/>
  <c r="C105" i="2"/>
  <c r="H104" i="2"/>
  <c r="C104" i="2"/>
  <c r="L103" i="2"/>
  <c r="K103" i="2"/>
  <c r="J103" i="2"/>
  <c r="G103" i="2"/>
  <c r="F103" i="2"/>
  <c r="E103" i="2"/>
  <c r="D103" i="2"/>
  <c r="C103" i="2" s="1"/>
  <c r="H102" i="2"/>
  <c r="C102" i="2"/>
  <c r="H101" i="2"/>
  <c r="C101" i="2"/>
  <c r="H100" i="2"/>
  <c r="C100" i="2"/>
  <c r="H99" i="2"/>
  <c r="C99" i="2"/>
  <c r="H98" i="2"/>
  <c r="C98" i="2"/>
  <c r="H97" i="2"/>
  <c r="D97" i="2"/>
  <c r="C97" i="2"/>
  <c r="H96" i="2"/>
  <c r="D96" i="2"/>
  <c r="C96" i="2"/>
  <c r="L95" i="2"/>
  <c r="K95" i="2"/>
  <c r="J95" i="2"/>
  <c r="G95" i="2"/>
  <c r="F95" i="2"/>
  <c r="E95" i="2"/>
  <c r="D95" i="2"/>
  <c r="C95" i="2" s="1"/>
  <c r="H94" i="2"/>
  <c r="C94" i="2"/>
  <c r="H93" i="2"/>
  <c r="C93" i="2"/>
  <c r="H92" i="2"/>
  <c r="C92" i="2"/>
  <c r="H91" i="2"/>
  <c r="C91" i="2"/>
  <c r="H90" i="2"/>
  <c r="C90" i="2"/>
  <c r="L89" i="2"/>
  <c r="K89" i="2"/>
  <c r="J89" i="2"/>
  <c r="G89" i="2"/>
  <c r="F89" i="2"/>
  <c r="E89" i="2"/>
  <c r="E83" i="2" s="1"/>
  <c r="D89" i="2"/>
  <c r="H88" i="2"/>
  <c r="C88" i="2"/>
  <c r="H87" i="2"/>
  <c r="C87" i="2"/>
  <c r="H86" i="2"/>
  <c r="C86" i="2"/>
  <c r="H85" i="2"/>
  <c r="C85" i="2"/>
  <c r="L84" i="2"/>
  <c r="K84" i="2"/>
  <c r="J84" i="2"/>
  <c r="J83" i="2" s="1"/>
  <c r="G84" i="2"/>
  <c r="F84" i="2"/>
  <c r="E84" i="2"/>
  <c r="D84" i="2"/>
  <c r="C84" i="2" s="1"/>
  <c r="H82" i="2"/>
  <c r="D82" i="2"/>
  <c r="C82" i="2" s="1"/>
  <c r="I80" i="2"/>
  <c r="D81" i="2"/>
  <c r="C81" i="2" s="1"/>
  <c r="L80" i="2"/>
  <c r="K80" i="2"/>
  <c r="J80" i="2"/>
  <c r="G80" i="2"/>
  <c r="F80" i="2"/>
  <c r="E80" i="2"/>
  <c r="E76" i="2" s="1"/>
  <c r="E75" i="2" s="1"/>
  <c r="H79" i="2"/>
  <c r="C79" i="2"/>
  <c r="H78" i="2"/>
  <c r="C78" i="2"/>
  <c r="L77" i="2"/>
  <c r="K77" i="2"/>
  <c r="J77" i="2"/>
  <c r="J76" i="2" s="1"/>
  <c r="G77" i="2"/>
  <c r="G76" i="2" s="1"/>
  <c r="F77" i="2"/>
  <c r="F76" i="2" s="1"/>
  <c r="E77" i="2"/>
  <c r="D77" i="2"/>
  <c r="C77" i="2"/>
  <c r="L76" i="2"/>
  <c r="H74" i="2"/>
  <c r="C74" i="2"/>
  <c r="H73" i="2"/>
  <c r="C73" i="2"/>
  <c r="H72" i="2"/>
  <c r="C72" i="2"/>
  <c r="H71" i="2"/>
  <c r="C71" i="2"/>
  <c r="H70" i="2"/>
  <c r="C70" i="2"/>
  <c r="L69" i="2"/>
  <c r="L67" i="2" s="1"/>
  <c r="K69" i="2"/>
  <c r="K67" i="2" s="1"/>
  <c r="J69" i="2"/>
  <c r="G69" i="2"/>
  <c r="G67" i="2" s="1"/>
  <c r="F69" i="2"/>
  <c r="F67" i="2" s="1"/>
  <c r="F53" i="2" s="1"/>
  <c r="E69" i="2"/>
  <c r="D69" i="2"/>
  <c r="H68" i="2"/>
  <c r="D68" i="2"/>
  <c r="C68" i="2" s="1"/>
  <c r="J67" i="2"/>
  <c r="E67" i="2"/>
  <c r="H66" i="2"/>
  <c r="D66" i="2"/>
  <c r="C66" i="2"/>
  <c r="H65" i="2"/>
  <c r="C65" i="2"/>
  <c r="H64" i="2"/>
  <c r="C64" i="2"/>
  <c r="H63" i="2"/>
  <c r="C63" i="2"/>
  <c r="H62" i="2"/>
  <c r="C62" i="2"/>
  <c r="H61" i="2"/>
  <c r="C61" i="2"/>
  <c r="H60" i="2"/>
  <c r="C60" i="2"/>
  <c r="H59" i="2"/>
  <c r="C59" i="2"/>
  <c r="L58" i="2"/>
  <c r="K58" i="2"/>
  <c r="J58" i="2"/>
  <c r="J54" i="2" s="1"/>
  <c r="G58" i="2"/>
  <c r="F58" i="2"/>
  <c r="E58" i="2"/>
  <c r="D58" i="2"/>
  <c r="C58" i="2" s="1"/>
  <c r="H57" i="2"/>
  <c r="C57" i="2"/>
  <c r="I55" i="2"/>
  <c r="C56" i="2"/>
  <c r="L55" i="2"/>
  <c r="K55" i="2"/>
  <c r="K54" i="2" s="1"/>
  <c r="K53" i="2" s="1"/>
  <c r="J55" i="2"/>
  <c r="G55" i="2"/>
  <c r="G54" i="2" s="1"/>
  <c r="G53" i="2" s="1"/>
  <c r="F55" i="2"/>
  <c r="E55" i="2"/>
  <c r="E54" i="2" s="1"/>
  <c r="D55" i="2"/>
  <c r="L54" i="2"/>
  <c r="F54" i="2"/>
  <c r="H47" i="2"/>
  <c r="C47" i="2"/>
  <c r="H46" i="2"/>
  <c r="C46" i="2"/>
  <c r="L45" i="2"/>
  <c r="G45" i="2"/>
  <c r="C45" i="2"/>
  <c r="H44" i="2"/>
  <c r="C44" i="2"/>
  <c r="K43" i="2"/>
  <c r="J43" i="2"/>
  <c r="J20" i="2" s="1"/>
  <c r="I43" i="2"/>
  <c r="F43" i="2"/>
  <c r="E43" i="2"/>
  <c r="D43" i="2"/>
  <c r="C43" i="2" s="1"/>
  <c r="H42" i="2"/>
  <c r="C42" i="2"/>
  <c r="I41" i="2"/>
  <c r="H41" i="2" s="1"/>
  <c r="D41" i="2"/>
  <c r="C41" i="2" s="1"/>
  <c r="H40" i="2"/>
  <c r="C40" i="2"/>
  <c r="H39" i="2"/>
  <c r="C39" i="2"/>
  <c r="H38" i="2"/>
  <c r="C38" i="2"/>
  <c r="H37" i="2"/>
  <c r="C37" i="2"/>
  <c r="K36" i="2"/>
  <c r="H36" i="2" s="1"/>
  <c r="F36" i="2"/>
  <c r="C36" i="2"/>
  <c r="H35" i="2"/>
  <c r="C35" i="2"/>
  <c r="H34" i="2"/>
  <c r="C34" i="2"/>
  <c r="K33" i="2"/>
  <c r="H33" i="2" s="1"/>
  <c r="F33" i="2"/>
  <c r="C33" i="2" s="1"/>
  <c r="H32" i="2"/>
  <c r="C32" i="2"/>
  <c r="K31" i="2"/>
  <c r="H31" i="2" s="1"/>
  <c r="F31" i="2"/>
  <c r="C31" i="2" s="1"/>
  <c r="H30" i="2"/>
  <c r="C30" i="2"/>
  <c r="H29" i="2"/>
  <c r="C29" i="2"/>
  <c r="H28" i="2"/>
  <c r="C28" i="2"/>
  <c r="K27" i="2"/>
  <c r="H27" i="2" s="1"/>
  <c r="F27" i="2"/>
  <c r="C27" i="2" s="1"/>
  <c r="K26" i="2"/>
  <c r="H26" i="2" s="1"/>
  <c r="H25" i="2"/>
  <c r="C25" i="2"/>
  <c r="D24" i="2"/>
  <c r="C24" i="2" s="1"/>
  <c r="H23" i="2"/>
  <c r="C23" i="2"/>
  <c r="H22" i="2"/>
  <c r="C22" i="2"/>
  <c r="L21" i="2"/>
  <c r="L292" i="2" s="1"/>
  <c r="L291" i="2" s="1"/>
  <c r="K21" i="2"/>
  <c r="K20" i="2" s="1"/>
  <c r="J21" i="2"/>
  <c r="I21" i="2"/>
  <c r="G21" i="2"/>
  <c r="G20" i="2" s="1"/>
  <c r="F21" i="2"/>
  <c r="F292" i="2" s="1"/>
  <c r="F291" i="2" s="1"/>
  <c r="E21" i="2"/>
  <c r="E292" i="2" s="1"/>
  <c r="E291" i="2" s="1"/>
  <c r="D21" i="2"/>
  <c r="C21" i="2"/>
  <c r="D20" i="2"/>
  <c r="H301" i="1"/>
  <c r="C301" i="1"/>
  <c r="H300" i="1"/>
  <c r="C300" i="1"/>
  <c r="H299" i="1"/>
  <c r="C299" i="1"/>
  <c r="H298" i="1"/>
  <c r="C298" i="1"/>
  <c r="H297" i="1"/>
  <c r="C297" i="1"/>
  <c r="H296" i="1"/>
  <c r="C296" i="1"/>
  <c r="H295" i="1"/>
  <c r="C295" i="1"/>
  <c r="H294" i="1"/>
  <c r="C294" i="1"/>
  <c r="L293" i="1"/>
  <c r="K293" i="1"/>
  <c r="J293" i="1"/>
  <c r="I293" i="1"/>
  <c r="H293" i="1"/>
  <c r="G293" i="1"/>
  <c r="F293" i="1"/>
  <c r="E293" i="1"/>
  <c r="D293" i="1"/>
  <c r="C293" i="1"/>
  <c r="H288" i="1"/>
  <c r="C288" i="1"/>
  <c r="K286" i="1"/>
  <c r="C287" i="1"/>
  <c r="L286" i="1"/>
  <c r="J286" i="1"/>
  <c r="I286" i="1"/>
  <c r="G286" i="1"/>
  <c r="F286" i="1"/>
  <c r="E286" i="1"/>
  <c r="D286" i="1"/>
  <c r="C286" i="1" s="1"/>
  <c r="H285" i="1"/>
  <c r="C285" i="1"/>
  <c r="L284" i="1"/>
  <c r="K284" i="1"/>
  <c r="K283" i="1" s="1"/>
  <c r="J284" i="1"/>
  <c r="J283" i="1" s="1"/>
  <c r="G284" i="1"/>
  <c r="G283" i="1" s="1"/>
  <c r="F284" i="1"/>
  <c r="F283" i="1" s="1"/>
  <c r="E284" i="1"/>
  <c r="D284" i="1"/>
  <c r="C284" i="1" s="1"/>
  <c r="L283" i="1"/>
  <c r="E283" i="1"/>
  <c r="D283" i="1"/>
  <c r="C282" i="1"/>
  <c r="L281" i="1"/>
  <c r="K281" i="1"/>
  <c r="J281" i="1"/>
  <c r="G281" i="1"/>
  <c r="F281" i="1"/>
  <c r="E281" i="1"/>
  <c r="D281" i="1"/>
  <c r="C281" i="1"/>
  <c r="C280" i="1"/>
  <c r="C279" i="1"/>
  <c r="C278" i="1"/>
  <c r="K276" i="1"/>
  <c r="C277" i="1"/>
  <c r="L276" i="1"/>
  <c r="J276" i="1"/>
  <c r="G276" i="1"/>
  <c r="F276" i="1"/>
  <c r="E276" i="1"/>
  <c r="D276" i="1"/>
  <c r="H275" i="1"/>
  <c r="C275" i="1"/>
  <c r="C274" i="1"/>
  <c r="C273" i="1"/>
  <c r="L272" i="1"/>
  <c r="K272" i="1"/>
  <c r="J272" i="1"/>
  <c r="J270" i="1" s="1"/>
  <c r="J269" i="1" s="1"/>
  <c r="G272" i="1"/>
  <c r="G270" i="1" s="1"/>
  <c r="G269" i="1" s="1"/>
  <c r="F272" i="1"/>
  <c r="F270" i="1" s="1"/>
  <c r="F269" i="1" s="1"/>
  <c r="E272" i="1"/>
  <c r="D272" i="1"/>
  <c r="C272" i="1"/>
  <c r="C271" i="1"/>
  <c r="E270" i="1"/>
  <c r="E269" i="1" s="1"/>
  <c r="D270" i="1"/>
  <c r="C268" i="1"/>
  <c r="H267" i="1"/>
  <c r="C267" i="1"/>
  <c r="C266" i="1"/>
  <c r="H265" i="1"/>
  <c r="C265" i="1"/>
  <c r="L264" i="1"/>
  <c r="J264" i="1"/>
  <c r="I264" i="1"/>
  <c r="G264" i="1"/>
  <c r="F264" i="1"/>
  <c r="E264" i="1"/>
  <c r="D264" i="1"/>
  <c r="H263" i="1"/>
  <c r="C263" i="1"/>
  <c r="C262" i="1"/>
  <c r="H261" i="1"/>
  <c r="C261" i="1"/>
  <c r="L260" i="1"/>
  <c r="K260" i="1"/>
  <c r="J260" i="1"/>
  <c r="J259" i="1" s="1"/>
  <c r="G260" i="1"/>
  <c r="G259" i="1" s="1"/>
  <c r="F260" i="1"/>
  <c r="F259" i="1" s="1"/>
  <c r="E260" i="1"/>
  <c r="D260" i="1"/>
  <c r="C260" i="1"/>
  <c r="L259" i="1"/>
  <c r="E259" i="1"/>
  <c r="D259" i="1"/>
  <c r="H258" i="1"/>
  <c r="C258" i="1"/>
  <c r="C257" i="1"/>
  <c r="K252" i="1"/>
  <c r="K251" i="1" s="1"/>
  <c r="C256" i="1"/>
  <c r="H255" i="1"/>
  <c r="C255" i="1"/>
  <c r="H254" i="1"/>
  <c r="C254" i="1"/>
  <c r="C253" i="1"/>
  <c r="L252" i="1"/>
  <c r="L251" i="1" s="1"/>
  <c r="J252" i="1"/>
  <c r="G252" i="1"/>
  <c r="G251" i="1" s="1"/>
  <c r="F252" i="1"/>
  <c r="E252" i="1"/>
  <c r="D252" i="1"/>
  <c r="D251" i="1" s="1"/>
  <c r="C252" i="1"/>
  <c r="J251" i="1"/>
  <c r="F251" i="1"/>
  <c r="E251" i="1"/>
  <c r="H250" i="1"/>
  <c r="C250" i="1"/>
  <c r="H249" i="1"/>
  <c r="C249" i="1"/>
  <c r="C248" i="1"/>
  <c r="C247" i="1"/>
  <c r="L246" i="1"/>
  <c r="K246" i="1"/>
  <c r="J246" i="1"/>
  <c r="G246" i="1"/>
  <c r="F246" i="1"/>
  <c r="E246" i="1"/>
  <c r="D246" i="1"/>
  <c r="C246" i="1"/>
  <c r="H245" i="1"/>
  <c r="C245" i="1"/>
  <c r="H244" i="1"/>
  <c r="C244" i="1"/>
  <c r="H243" i="1"/>
  <c r="C243" i="1"/>
  <c r="H242" i="1"/>
  <c r="C242" i="1"/>
  <c r="H241" i="1"/>
  <c r="C241" i="1"/>
  <c r="H240" i="1"/>
  <c r="C240" i="1"/>
  <c r="K238" i="1"/>
  <c r="H239" i="1"/>
  <c r="C239" i="1"/>
  <c r="L238" i="1"/>
  <c r="J238" i="1"/>
  <c r="G238" i="1"/>
  <c r="F238" i="1"/>
  <c r="E238" i="1"/>
  <c r="D238" i="1"/>
  <c r="C238" i="1" s="1"/>
  <c r="H237" i="1"/>
  <c r="C237" i="1"/>
  <c r="C236" i="1"/>
  <c r="L235" i="1"/>
  <c r="K235" i="1"/>
  <c r="J235" i="1"/>
  <c r="G235" i="1"/>
  <c r="F235" i="1"/>
  <c r="C235" i="1" s="1"/>
  <c r="E235" i="1"/>
  <c r="D235" i="1"/>
  <c r="K233" i="1"/>
  <c r="H234" i="1"/>
  <c r="C234" i="1"/>
  <c r="L233" i="1"/>
  <c r="J233" i="1"/>
  <c r="G233" i="1"/>
  <c r="F233" i="1"/>
  <c r="F231" i="1" s="1"/>
  <c r="E233" i="1"/>
  <c r="E231" i="1" s="1"/>
  <c r="D233" i="1"/>
  <c r="C233" i="1" s="1"/>
  <c r="H232" i="1"/>
  <c r="C232" i="1"/>
  <c r="L231" i="1"/>
  <c r="G231" i="1"/>
  <c r="G230" i="1" s="1"/>
  <c r="D231" i="1"/>
  <c r="D230" i="1" s="1"/>
  <c r="C229" i="1"/>
  <c r="C228" i="1"/>
  <c r="L227" i="1"/>
  <c r="K227" i="1"/>
  <c r="J227" i="1"/>
  <c r="G227" i="1"/>
  <c r="F227" i="1"/>
  <c r="E227" i="1"/>
  <c r="D227" i="1"/>
  <c r="C227" i="1"/>
  <c r="H226" i="1"/>
  <c r="C226" i="1"/>
  <c r="H225" i="1"/>
  <c r="D225" i="1"/>
  <c r="C225" i="1" s="1"/>
  <c r="H224" i="1"/>
  <c r="C224" i="1"/>
  <c r="H223" i="1"/>
  <c r="C223" i="1"/>
  <c r="H222" i="1"/>
  <c r="C222" i="1"/>
  <c r="H221" i="1"/>
  <c r="C221" i="1"/>
  <c r="H220" i="1"/>
  <c r="C220" i="1"/>
  <c r="H219" i="1"/>
  <c r="C219" i="1"/>
  <c r="H218" i="1"/>
  <c r="C218" i="1"/>
  <c r="I216" i="1"/>
  <c r="C217" i="1"/>
  <c r="L216" i="1"/>
  <c r="K216" i="1"/>
  <c r="J216" i="1"/>
  <c r="G216" i="1"/>
  <c r="F216" i="1"/>
  <c r="C216" i="1" s="1"/>
  <c r="E216" i="1"/>
  <c r="D216" i="1"/>
  <c r="C215" i="1"/>
  <c r="H214" i="1"/>
  <c r="C214" i="1"/>
  <c r="H213" i="1"/>
  <c r="C213" i="1"/>
  <c r="C212" i="1"/>
  <c r="C211" i="1"/>
  <c r="H210" i="1"/>
  <c r="C210" i="1"/>
  <c r="C209" i="1"/>
  <c r="C208" i="1"/>
  <c r="H207" i="1"/>
  <c r="C207" i="1"/>
  <c r="C206" i="1"/>
  <c r="L205" i="1"/>
  <c r="L204" i="1" s="1"/>
  <c r="J205" i="1"/>
  <c r="J204" i="1" s="1"/>
  <c r="G205" i="1"/>
  <c r="G204" i="1" s="1"/>
  <c r="F205" i="1"/>
  <c r="E205" i="1"/>
  <c r="D205" i="1"/>
  <c r="E204" i="1"/>
  <c r="C203" i="1"/>
  <c r="D202" i="1"/>
  <c r="C202" i="1"/>
  <c r="C201" i="1"/>
  <c r="I198" i="1"/>
  <c r="C200" i="1"/>
  <c r="K198" i="1"/>
  <c r="C199" i="1"/>
  <c r="L198" i="1"/>
  <c r="L196" i="1" s="1"/>
  <c r="J198" i="1"/>
  <c r="J196" i="1" s="1"/>
  <c r="G198" i="1"/>
  <c r="F198" i="1"/>
  <c r="E198" i="1"/>
  <c r="E196" i="1" s="1"/>
  <c r="E195" i="1" s="1"/>
  <c r="D198" i="1"/>
  <c r="C197" i="1"/>
  <c r="G196" i="1"/>
  <c r="F196" i="1"/>
  <c r="L195" i="1"/>
  <c r="K192" i="1"/>
  <c r="C193" i="1"/>
  <c r="L192" i="1"/>
  <c r="L191" i="1" s="1"/>
  <c r="J192" i="1"/>
  <c r="I192" i="1"/>
  <c r="I191" i="1" s="1"/>
  <c r="G192" i="1"/>
  <c r="F192" i="1"/>
  <c r="F191" i="1" s="1"/>
  <c r="F187" i="1" s="1"/>
  <c r="E192" i="1"/>
  <c r="E191" i="1" s="1"/>
  <c r="D192" i="1"/>
  <c r="J191" i="1"/>
  <c r="G191" i="1"/>
  <c r="I188" i="1"/>
  <c r="I187" i="1" s="1"/>
  <c r="C190" i="1"/>
  <c r="H189" i="1"/>
  <c r="C189" i="1"/>
  <c r="L188" i="1"/>
  <c r="L187" i="1" s="1"/>
  <c r="J188" i="1"/>
  <c r="G188" i="1"/>
  <c r="F188" i="1"/>
  <c r="E188" i="1"/>
  <c r="E187" i="1" s="1"/>
  <c r="D188" i="1"/>
  <c r="G187" i="1"/>
  <c r="D186" i="1"/>
  <c r="D184" i="1" s="1"/>
  <c r="K184" i="1"/>
  <c r="C185" i="1"/>
  <c r="L184" i="1"/>
  <c r="J184" i="1"/>
  <c r="I184" i="1"/>
  <c r="G184" i="1"/>
  <c r="F184" i="1"/>
  <c r="E184" i="1"/>
  <c r="C184" i="1"/>
  <c r="H183" i="1"/>
  <c r="C183" i="1"/>
  <c r="I179" i="1"/>
  <c r="C182" i="1"/>
  <c r="C181" i="1"/>
  <c r="C180" i="1"/>
  <c r="L179" i="1"/>
  <c r="J179" i="1"/>
  <c r="G179" i="1"/>
  <c r="F179" i="1"/>
  <c r="E179" i="1"/>
  <c r="D179" i="1"/>
  <c r="H178" i="1"/>
  <c r="C178" i="1"/>
  <c r="C177" i="1"/>
  <c r="C176" i="1"/>
  <c r="L175" i="1"/>
  <c r="L174" i="1" s="1"/>
  <c r="K175" i="1"/>
  <c r="J175" i="1"/>
  <c r="G175" i="1"/>
  <c r="G174" i="1" s="1"/>
  <c r="G173" i="1" s="1"/>
  <c r="F175" i="1"/>
  <c r="F174" i="1" s="1"/>
  <c r="F173" i="1" s="1"/>
  <c r="E175" i="1"/>
  <c r="E174" i="1" s="1"/>
  <c r="E173" i="1" s="1"/>
  <c r="D175" i="1"/>
  <c r="D174" i="1" s="1"/>
  <c r="C175" i="1"/>
  <c r="J174" i="1"/>
  <c r="J173" i="1" s="1"/>
  <c r="H172" i="1"/>
  <c r="C172" i="1"/>
  <c r="C171" i="1"/>
  <c r="C170" i="1"/>
  <c r="K166" i="1"/>
  <c r="K165" i="1" s="1"/>
  <c r="H169" i="1"/>
  <c r="C169" i="1"/>
  <c r="H168" i="1"/>
  <c r="C168" i="1"/>
  <c r="C167" i="1"/>
  <c r="L166" i="1"/>
  <c r="L165" i="1" s="1"/>
  <c r="J166" i="1"/>
  <c r="G166" i="1"/>
  <c r="F166" i="1"/>
  <c r="E166" i="1"/>
  <c r="C166" i="1" s="1"/>
  <c r="D166" i="1"/>
  <c r="D165" i="1" s="1"/>
  <c r="J165" i="1"/>
  <c r="G165" i="1"/>
  <c r="F165" i="1"/>
  <c r="C164" i="1"/>
  <c r="H163" i="1"/>
  <c r="D163" i="1"/>
  <c r="C163" i="1" s="1"/>
  <c r="H162" i="1"/>
  <c r="C162" i="1"/>
  <c r="K160" i="1"/>
  <c r="H161" i="1"/>
  <c r="C161" i="1"/>
  <c r="L160" i="1"/>
  <c r="J160" i="1"/>
  <c r="I160" i="1"/>
  <c r="G160" i="1"/>
  <c r="F160" i="1"/>
  <c r="E160" i="1"/>
  <c r="D160" i="1"/>
  <c r="C160" i="1" s="1"/>
  <c r="C159" i="1"/>
  <c r="H158" i="1"/>
  <c r="C158" i="1"/>
  <c r="C157" i="1"/>
  <c r="C156" i="1"/>
  <c r="C155" i="1"/>
  <c r="H154" i="1"/>
  <c r="C154" i="1"/>
  <c r="C153" i="1"/>
  <c r="C152" i="1"/>
  <c r="L151" i="1"/>
  <c r="J151" i="1"/>
  <c r="G151" i="1"/>
  <c r="F151" i="1"/>
  <c r="E151" i="1"/>
  <c r="D151" i="1"/>
  <c r="C151" i="1" s="1"/>
  <c r="H150" i="1"/>
  <c r="C150" i="1"/>
  <c r="H149" i="1"/>
  <c r="C149" i="1"/>
  <c r="H148" i="1"/>
  <c r="C148" i="1"/>
  <c r="H147" i="1"/>
  <c r="C147" i="1"/>
  <c r="H146" i="1"/>
  <c r="C146" i="1"/>
  <c r="K144" i="1"/>
  <c r="H145" i="1"/>
  <c r="C145" i="1"/>
  <c r="L144" i="1"/>
  <c r="J144" i="1"/>
  <c r="G144" i="1"/>
  <c r="F144" i="1"/>
  <c r="E144" i="1"/>
  <c r="D144" i="1"/>
  <c r="C143" i="1"/>
  <c r="C142" i="1"/>
  <c r="L141" i="1"/>
  <c r="J141" i="1"/>
  <c r="G141" i="1"/>
  <c r="F141" i="1"/>
  <c r="E141" i="1"/>
  <c r="D141" i="1"/>
  <c r="H140" i="1"/>
  <c r="C140" i="1"/>
  <c r="H139" i="1"/>
  <c r="C139" i="1"/>
  <c r="H138" i="1"/>
  <c r="C138" i="1"/>
  <c r="K136" i="1"/>
  <c r="H137" i="1"/>
  <c r="C137" i="1"/>
  <c r="L136" i="1"/>
  <c r="J136" i="1"/>
  <c r="I136" i="1"/>
  <c r="G136" i="1"/>
  <c r="F136" i="1"/>
  <c r="F130" i="1" s="1"/>
  <c r="E136" i="1"/>
  <c r="D136" i="1"/>
  <c r="D135" i="1"/>
  <c r="C135" i="1"/>
  <c r="H134" i="1"/>
  <c r="C134" i="1"/>
  <c r="K131" i="1"/>
  <c r="C133" i="1"/>
  <c r="H132" i="1"/>
  <c r="C132" i="1"/>
  <c r="L131" i="1"/>
  <c r="L130" i="1" s="1"/>
  <c r="J131" i="1"/>
  <c r="G131" i="1"/>
  <c r="F131" i="1"/>
  <c r="E131" i="1"/>
  <c r="E130" i="1" s="1"/>
  <c r="D131" i="1"/>
  <c r="D130" i="1" s="1"/>
  <c r="H129" i="1"/>
  <c r="H128" i="1" s="1"/>
  <c r="C129" i="1"/>
  <c r="L128" i="1"/>
  <c r="K128" i="1"/>
  <c r="J128" i="1"/>
  <c r="G128" i="1"/>
  <c r="F128" i="1"/>
  <c r="E128" i="1"/>
  <c r="D128" i="1"/>
  <c r="C128" i="1"/>
  <c r="H127" i="1"/>
  <c r="D127" i="1"/>
  <c r="C127" i="1" s="1"/>
  <c r="C126" i="1"/>
  <c r="H125" i="1"/>
  <c r="C125" i="1"/>
  <c r="C124" i="1"/>
  <c r="C123" i="1"/>
  <c r="L122" i="1"/>
  <c r="J122" i="1"/>
  <c r="G122" i="1"/>
  <c r="F122" i="1"/>
  <c r="E122" i="1"/>
  <c r="D122" i="1"/>
  <c r="H121" i="1"/>
  <c r="C121" i="1"/>
  <c r="H120" i="1"/>
  <c r="C120" i="1"/>
  <c r="H119" i="1"/>
  <c r="C119" i="1"/>
  <c r="D118" i="1"/>
  <c r="D116" i="1" s="1"/>
  <c r="C118" i="1"/>
  <c r="I116" i="1"/>
  <c r="C117" i="1"/>
  <c r="L116" i="1"/>
  <c r="K116" i="1"/>
  <c r="J116" i="1"/>
  <c r="G116" i="1"/>
  <c r="F116" i="1"/>
  <c r="E116" i="1"/>
  <c r="D115" i="1"/>
  <c r="C115" i="1" s="1"/>
  <c r="C114" i="1"/>
  <c r="C113" i="1"/>
  <c r="L112" i="1"/>
  <c r="J112" i="1"/>
  <c r="G112" i="1"/>
  <c r="F112" i="1"/>
  <c r="E112" i="1"/>
  <c r="D112" i="1"/>
  <c r="H111" i="1"/>
  <c r="C111" i="1"/>
  <c r="H110" i="1"/>
  <c r="C110" i="1"/>
  <c r="C109" i="1"/>
  <c r="C108" i="1"/>
  <c r="C107" i="1"/>
  <c r="H106" i="1"/>
  <c r="C106" i="1"/>
  <c r="C105" i="1"/>
  <c r="C104" i="1"/>
  <c r="L103" i="1"/>
  <c r="J103" i="1"/>
  <c r="G103" i="1"/>
  <c r="F103" i="1"/>
  <c r="E103" i="1"/>
  <c r="D103" i="1"/>
  <c r="H102" i="1"/>
  <c r="C102" i="1"/>
  <c r="H101" i="1"/>
  <c r="C101" i="1"/>
  <c r="H100" i="1"/>
  <c r="C100" i="1"/>
  <c r="H99" i="1"/>
  <c r="C99" i="1"/>
  <c r="H98" i="1"/>
  <c r="C98" i="1"/>
  <c r="D97" i="1"/>
  <c r="D95" i="1" s="1"/>
  <c r="C97" i="1"/>
  <c r="K95" i="1"/>
  <c r="H96" i="1"/>
  <c r="C96" i="1"/>
  <c r="L95" i="1"/>
  <c r="J95" i="1"/>
  <c r="G95" i="1"/>
  <c r="F95" i="1"/>
  <c r="E95" i="1"/>
  <c r="H94" i="1"/>
  <c r="C94" i="1"/>
  <c r="C93" i="1"/>
  <c r="H92" i="1"/>
  <c r="C92" i="1"/>
  <c r="K89" i="1"/>
  <c r="H91" i="1"/>
  <c r="C91" i="1"/>
  <c r="H90" i="1"/>
  <c r="C90" i="1"/>
  <c r="L89" i="1"/>
  <c r="J89" i="1"/>
  <c r="G89" i="1"/>
  <c r="F89" i="1"/>
  <c r="E89" i="1"/>
  <c r="D89" i="1"/>
  <c r="C89" i="1"/>
  <c r="C88" i="1"/>
  <c r="H87" i="1"/>
  <c r="C87" i="1"/>
  <c r="K84" i="1"/>
  <c r="H86" i="1"/>
  <c r="C86" i="1"/>
  <c r="H85" i="1"/>
  <c r="C85" i="1"/>
  <c r="L84" i="1"/>
  <c r="J84" i="1"/>
  <c r="G84" i="1"/>
  <c r="F84" i="1"/>
  <c r="F83" i="1" s="1"/>
  <c r="E84" i="1"/>
  <c r="D84" i="1"/>
  <c r="L83" i="1"/>
  <c r="G83" i="1"/>
  <c r="K80" i="1"/>
  <c r="H82" i="1"/>
  <c r="C82" i="1"/>
  <c r="C81" i="1"/>
  <c r="L80" i="1"/>
  <c r="J80" i="1"/>
  <c r="G80" i="1"/>
  <c r="F80" i="1"/>
  <c r="C80" i="1" s="1"/>
  <c r="E80" i="1"/>
  <c r="D80" i="1"/>
  <c r="C79" i="1"/>
  <c r="K77" i="1"/>
  <c r="K76" i="1" s="1"/>
  <c r="H78" i="1"/>
  <c r="C78" i="1"/>
  <c r="L77" i="1"/>
  <c r="L76" i="1" s="1"/>
  <c r="L75" i="1" s="1"/>
  <c r="J77" i="1"/>
  <c r="G77" i="1"/>
  <c r="F77" i="1"/>
  <c r="E77" i="1"/>
  <c r="C77" i="1" s="1"/>
  <c r="D77" i="1"/>
  <c r="D76" i="1" s="1"/>
  <c r="J76" i="1"/>
  <c r="F76" i="1"/>
  <c r="F75" i="1" s="1"/>
  <c r="H74" i="1"/>
  <c r="C74" i="1"/>
  <c r="C73" i="1"/>
  <c r="H72" i="1"/>
  <c r="C72" i="1"/>
  <c r="K69" i="1"/>
  <c r="K67" i="1" s="1"/>
  <c r="H71" i="1"/>
  <c r="C71" i="1"/>
  <c r="C70" i="1"/>
  <c r="L69" i="1"/>
  <c r="J69" i="1"/>
  <c r="G69" i="1"/>
  <c r="G67" i="1" s="1"/>
  <c r="F69" i="1"/>
  <c r="E69" i="1"/>
  <c r="E67" i="1" s="1"/>
  <c r="D69" i="1"/>
  <c r="C69" i="1" s="1"/>
  <c r="D68" i="1"/>
  <c r="L67" i="1"/>
  <c r="J67" i="1"/>
  <c r="F67" i="1"/>
  <c r="D66" i="1"/>
  <c r="C66" i="1"/>
  <c r="H65" i="1"/>
  <c r="C65" i="1"/>
  <c r="H64" i="1"/>
  <c r="C64" i="1"/>
  <c r="C63" i="1"/>
  <c r="H62" i="1"/>
  <c r="C62" i="1"/>
  <c r="H61" i="1"/>
  <c r="C61" i="1"/>
  <c r="H60" i="1"/>
  <c r="C60" i="1"/>
  <c r="K58" i="1"/>
  <c r="C59" i="1"/>
  <c r="L58" i="1"/>
  <c r="J58" i="1"/>
  <c r="G58" i="1"/>
  <c r="F58" i="1"/>
  <c r="C58" i="1" s="1"/>
  <c r="E58" i="1"/>
  <c r="D58" i="1"/>
  <c r="H57" i="1"/>
  <c r="C57" i="1"/>
  <c r="K55" i="1"/>
  <c r="H56" i="1"/>
  <c r="C56" i="1"/>
  <c r="L55" i="1"/>
  <c r="J55" i="1"/>
  <c r="J54" i="1" s="1"/>
  <c r="G55" i="1"/>
  <c r="F55" i="1"/>
  <c r="F54" i="1" s="1"/>
  <c r="F53" i="1" s="1"/>
  <c r="E55" i="1"/>
  <c r="D55" i="1"/>
  <c r="L54" i="1"/>
  <c r="L53" i="1" s="1"/>
  <c r="G54" i="1"/>
  <c r="G53" i="1" s="1"/>
  <c r="D54" i="1"/>
  <c r="H47" i="1"/>
  <c r="C47" i="1"/>
  <c r="H46" i="1"/>
  <c r="C46" i="1"/>
  <c r="L45" i="1"/>
  <c r="H45" i="1"/>
  <c r="G45" i="1"/>
  <c r="C45" i="1" s="1"/>
  <c r="H44" i="1"/>
  <c r="C44" i="1"/>
  <c r="K43" i="1"/>
  <c r="J43" i="1"/>
  <c r="I43" i="1"/>
  <c r="F43" i="1"/>
  <c r="E43" i="1"/>
  <c r="C43" i="1" s="1"/>
  <c r="D43" i="1"/>
  <c r="H42" i="1"/>
  <c r="C42" i="1"/>
  <c r="I41" i="1"/>
  <c r="H41" i="1" s="1"/>
  <c r="D41" i="1"/>
  <c r="C41" i="1"/>
  <c r="H40" i="1"/>
  <c r="C40" i="1"/>
  <c r="H39" i="1"/>
  <c r="C39" i="1"/>
  <c r="H38" i="1"/>
  <c r="C38" i="1"/>
  <c r="H37" i="1"/>
  <c r="C37" i="1"/>
  <c r="K36" i="1"/>
  <c r="H36" i="1" s="1"/>
  <c r="F36" i="1"/>
  <c r="C36" i="1"/>
  <c r="H35" i="1"/>
  <c r="C35" i="1"/>
  <c r="H34" i="1"/>
  <c r="C34" i="1"/>
  <c r="K33" i="1"/>
  <c r="H33" i="1" s="1"/>
  <c r="F33" i="1"/>
  <c r="C33" i="1"/>
  <c r="H32" i="1"/>
  <c r="F32" i="1"/>
  <c r="C32" i="1" s="1"/>
  <c r="K31" i="1"/>
  <c r="H31" i="1" s="1"/>
  <c r="F31" i="1"/>
  <c r="C31" i="1" s="1"/>
  <c r="H30" i="1"/>
  <c r="C30" i="1"/>
  <c r="H29" i="1"/>
  <c r="C29" i="1"/>
  <c r="H28" i="1"/>
  <c r="C28" i="1"/>
  <c r="K27" i="1"/>
  <c r="H27" i="1" s="1"/>
  <c r="F27" i="1"/>
  <c r="C27" i="1" s="1"/>
  <c r="F26" i="1"/>
  <c r="C26" i="1" s="1"/>
  <c r="H25" i="1"/>
  <c r="C25" i="1"/>
  <c r="D24" i="1"/>
  <c r="C24" i="1"/>
  <c r="H23" i="1"/>
  <c r="C23" i="1"/>
  <c r="H22" i="1"/>
  <c r="C22" i="1"/>
  <c r="L21" i="1"/>
  <c r="L292" i="1" s="1"/>
  <c r="L291" i="1" s="1"/>
  <c r="K21" i="1"/>
  <c r="K292" i="1" s="1"/>
  <c r="K291" i="1" s="1"/>
  <c r="J21" i="1"/>
  <c r="J292" i="1" s="1"/>
  <c r="J291" i="1" s="1"/>
  <c r="I21" i="1"/>
  <c r="I292" i="1" s="1"/>
  <c r="I291" i="1" s="1"/>
  <c r="G21" i="1"/>
  <c r="G292" i="1" s="1"/>
  <c r="G291" i="1" s="1"/>
  <c r="F21" i="1"/>
  <c r="F292" i="1" s="1"/>
  <c r="F291" i="1" s="1"/>
  <c r="E21" i="1"/>
  <c r="E292" i="1" s="1"/>
  <c r="E291" i="1" s="1"/>
  <c r="D21" i="1"/>
  <c r="D292" i="1" s="1"/>
  <c r="D291" i="1" s="1"/>
  <c r="L20" i="1"/>
  <c r="G20" i="1"/>
  <c r="D195" i="8" l="1"/>
  <c r="E204" i="8"/>
  <c r="E195" i="8" s="1"/>
  <c r="E194" i="8" s="1"/>
  <c r="G54" i="8"/>
  <c r="G53" i="8" s="1"/>
  <c r="F76" i="8"/>
  <c r="C80" i="8"/>
  <c r="D83" i="8"/>
  <c r="D75" i="8" s="1"/>
  <c r="C122" i="8"/>
  <c r="L130" i="8"/>
  <c r="C144" i="8"/>
  <c r="F174" i="8"/>
  <c r="F173" i="8" s="1"/>
  <c r="G187" i="8"/>
  <c r="C196" i="8"/>
  <c r="F204" i="8"/>
  <c r="F195" i="8" s="1"/>
  <c r="C216" i="8"/>
  <c r="H233" i="8"/>
  <c r="C281" i="8"/>
  <c r="K230" i="8"/>
  <c r="F26" i="8"/>
  <c r="C26" i="8" s="1"/>
  <c r="F83" i="8"/>
  <c r="K83" i="8"/>
  <c r="K75" i="8" s="1"/>
  <c r="K52" i="8" s="1"/>
  <c r="G130" i="8"/>
  <c r="G75" i="8" s="1"/>
  <c r="C141" i="8"/>
  <c r="L231" i="8"/>
  <c r="C235" i="8"/>
  <c r="G230" i="8"/>
  <c r="C246" i="8"/>
  <c r="K259" i="8"/>
  <c r="F20" i="8"/>
  <c r="K54" i="8"/>
  <c r="K53" i="8" s="1"/>
  <c r="J76" i="8"/>
  <c r="D130" i="8"/>
  <c r="C151" i="8"/>
  <c r="G173" i="8"/>
  <c r="C179" i="8"/>
  <c r="J174" i="8"/>
  <c r="J173" i="8" s="1"/>
  <c r="L173" i="8"/>
  <c r="F187" i="8"/>
  <c r="K187" i="8"/>
  <c r="C198" i="8"/>
  <c r="J195" i="8"/>
  <c r="J194" i="8" s="1"/>
  <c r="J204" i="8"/>
  <c r="C67" i="7"/>
  <c r="E292" i="7"/>
  <c r="E291" i="7" s="1"/>
  <c r="J291" i="7"/>
  <c r="G53" i="7"/>
  <c r="K83" i="7"/>
  <c r="K75" i="7" s="1"/>
  <c r="K52" i="7" s="1"/>
  <c r="L83" i="7"/>
  <c r="J174" i="7"/>
  <c r="J173" i="7" s="1"/>
  <c r="K187" i="7"/>
  <c r="C198" i="7"/>
  <c r="E204" i="7"/>
  <c r="E195" i="7" s="1"/>
  <c r="F204" i="7"/>
  <c r="G269" i="7"/>
  <c r="G194" i="7" s="1"/>
  <c r="F291" i="7"/>
  <c r="C122" i="7"/>
  <c r="J130" i="7"/>
  <c r="K130" i="7"/>
  <c r="C227" i="7"/>
  <c r="C238" i="7"/>
  <c r="L259" i="7"/>
  <c r="C276" i="7"/>
  <c r="C281" i="7"/>
  <c r="J269" i="7"/>
  <c r="L230" i="7"/>
  <c r="C21" i="7"/>
  <c r="K26" i="7"/>
  <c r="H26" i="7" s="1"/>
  <c r="C58" i="7"/>
  <c r="H58" i="7"/>
  <c r="L75" i="7"/>
  <c r="G83" i="7"/>
  <c r="E83" i="7"/>
  <c r="E130" i="7"/>
  <c r="F174" i="7"/>
  <c r="F173" i="7" s="1"/>
  <c r="C184" i="7"/>
  <c r="C188" i="7"/>
  <c r="J187" i="7"/>
  <c r="G187" i="7"/>
  <c r="G289" i="7" s="1"/>
  <c r="F195" i="7"/>
  <c r="J204" i="7"/>
  <c r="J195" i="7" s="1"/>
  <c r="K231" i="7"/>
  <c r="C235" i="7"/>
  <c r="H246" i="7"/>
  <c r="D187" i="6"/>
  <c r="G20" i="6"/>
  <c r="F20" i="6"/>
  <c r="C95" i="6"/>
  <c r="L130" i="6"/>
  <c r="C141" i="6"/>
  <c r="C151" i="6"/>
  <c r="C160" i="6"/>
  <c r="G259" i="6"/>
  <c r="G270" i="6"/>
  <c r="G269" i="6" s="1"/>
  <c r="K26" i="6"/>
  <c r="K20" i="6" s="1"/>
  <c r="G83" i="6"/>
  <c r="F75" i="6"/>
  <c r="C144" i="6"/>
  <c r="C165" i="6"/>
  <c r="E195" i="6"/>
  <c r="D231" i="6"/>
  <c r="C264" i="6"/>
  <c r="D269" i="6"/>
  <c r="K269" i="6"/>
  <c r="C276" i="6"/>
  <c r="H21" i="6"/>
  <c r="H43" i="6"/>
  <c r="D76" i="6"/>
  <c r="K83" i="6"/>
  <c r="F130" i="6"/>
  <c r="G204" i="6"/>
  <c r="G230" i="6"/>
  <c r="C238" i="6"/>
  <c r="C252" i="6"/>
  <c r="E259" i="6"/>
  <c r="L270" i="6"/>
  <c r="L269" i="6" s="1"/>
  <c r="L289" i="6" s="1"/>
  <c r="G292" i="5"/>
  <c r="G291" i="5" s="1"/>
  <c r="L291" i="5"/>
  <c r="K26" i="5"/>
  <c r="C55" i="5"/>
  <c r="C69" i="5"/>
  <c r="C77" i="5"/>
  <c r="J83" i="5"/>
  <c r="F130" i="5"/>
  <c r="E187" i="5"/>
  <c r="K195" i="5"/>
  <c r="F195" i="5"/>
  <c r="C216" i="5"/>
  <c r="K270" i="5"/>
  <c r="K269" i="5" s="1"/>
  <c r="L230" i="5"/>
  <c r="D291" i="5"/>
  <c r="H43" i="5"/>
  <c r="C84" i="5"/>
  <c r="K83" i="5"/>
  <c r="K75" i="5" s="1"/>
  <c r="C103" i="5"/>
  <c r="C116" i="5"/>
  <c r="C122" i="5"/>
  <c r="C144" i="5"/>
  <c r="G204" i="5"/>
  <c r="G195" i="5" s="1"/>
  <c r="G194" i="5" s="1"/>
  <c r="D259" i="5"/>
  <c r="J259" i="5"/>
  <c r="H281" i="5"/>
  <c r="G83" i="5"/>
  <c r="C43" i="5"/>
  <c r="L54" i="5"/>
  <c r="L53" i="5" s="1"/>
  <c r="L76" i="5"/>
  <c r="F83" i="5"/>
  <c r="G130" i="5"/>
  <c r="C141" i="5"/>
  <c r="F187" i="5"/>
  <c r="C227" i="5"/>
  <c r="C233" i="5"/>
  <c r="C246" i="5"/>
  <c r="G270" i="5"/>
  <c r="G269" i="5" s="1"/>
  <c r="F187" i="4"/>
  <c r="E291" i="4"/>
  <c r="F26" i="4"/>
  <c r="C43" i="4"/>
  <c r="C58" i="4"/>
  <c r="J76" i="4"/>
  <c r="J75" i="4" s="1"/>
  <c r="C84" i="4"/>
  <c r="C160" i="4"/>
  <c r="C165" i="4"/>
  <c r="L173" i="4"/>
  <c r="E174" i="4"/>
  <c r="E173" i="4" s="1"/>
  <c r="G187" i="4"/>
  <c r="C192" i="4"/>
  <c r="C198" i="4"/>
  <c r="F204" i="4"/>
  <c r="D259" i="4"/>
  <c r="C272" i="4"/>
  <c r="G270" i="4"/>
  <c r="G269" i="4" s="1"/>
  <c r="C269" i="4" s="1"/>
  <c r="C276" i="4"/>
  <c r="C116" i="4"/>
  <c r="J291" i="4"/>
  <c r="E83" i="4"/>
  <c r="E75" i="4" s="1"/>
  <c r="E52" i="4" s="1"/>
  <c r="C112" i="4"/>
  <c r="C136" i="4"/>
  <c r="C144" i="4"/>
  <c r="H184" i="4"/>
  <c r="D187" i="4"/>
  <c r="L195" i="4"/>
  <c r="L289" i="4" s="1"/>
  <c r="C205" i="4"/>
  <c r="D231" i="4"/>
  <c r="D230" i="4" s="1"/>
  <c r="J231" i="4"/>
  <c r="H233" i="4"/>
  <c r="H238" i="4"/>
  <c r="C281" i="4"/>
  <c r="G292" i="4"/>
  <c r="G291" i="4" s="1"/>
  <c r="C55" i="4"/>
  <c r="F83" i="4"/>
  <c r="F75" i="4" s="1"/>
  <c r="L83" i="4"/>
  <c r="C95" i="4"/>
  <c r="G83" i="4"/>
  <c r="G75" i="4" s="1"/>
  <c r="C184" i="4"/>
  <c r="J187" i="4"/>
  <c r="C191" i="4"/>
  <c r="D196" i="4"/>
  <c r="C196" i="4" s="1"/>
  <c r="C238" i="4"/>
  <c r="C251" i="4"/>
  <c r="C284" i="4"/>
  <c r="L75" i="3"/>
  <c r="G204" i="3"/>
  <c r="F20" i="3"/>
  <c r="F292" i="3"/>
  <c r="F291" i="3" s="1"/>
  <c r="C55" i="3"/>
  <c r="E83" i="3"/>
  <c r="L83" i="3"/>
  <c r="C141" i="3"/>
  <c r="H141" i="3"/>
  <c r="D191" i="3"/>
  <c r="D187" i="3" s="1"/>
  <c r="J204" i="3"/>
  <c r="L204" i="3"/>
  <c r="L195" i="3" s="1"/>
  <c r="L194" i="3" s="1"/>
  <c r="C233" i="3"/>
  <c r="E270" i="3"/>
  <c r="E269" i="3" s="1"/>
  <c r="C276" i="3"/>
  <c r="C284" i="3"/>
  <c r="E20" i="3"/>
  <c r="C216" i="3"/>
  <c r="G291" i="3"/>
  <c r="H43" i="3"/>
  <c r="E53" i="3"/>
  <c r="D67" i="3"/>
  <c r="C77" i="3"/>
  <c r="C131" i="3"/>
  <c r="C160" i="3"/>
  <c r="C188" i="3"/>
  <c r="D196" i="3"/>
  <c r="C196" i="3" s="1"/>
  <c r="E204" i="3"/>
  <c r="D231" i="3"/>
  <c r="G230" i="3"/>
  <c r="C260" i="3"/>
  <c r="L269" i="3"/>
  <c r="C281" i="3"/>
  <c r="C293" i="3"/>
  <c r="G75" i="3"/>
  <c r="L174" i="3"/>
  <c r="L173" i="3" s="1"/>
  <c r="J195" i="3"/>
  <c r="H21" i="3"/>
  <c r="C43" i="3"/>
  <c r="L53" i="3"/>
  <c r="E76" i="3"/>
  <c r="C95" i="3"/>
  <c r="C112" i="3"/>
  <c r="C116" i="3"/>
  <c r="C166" i="3"/>
  <c r="C179" i="3"/>
  <c r="J231" i="3"/>
  <c r="J230" i="3" s="1"/>
  <c r="C246" i="3"/>
  <c r="C252" i="3"/>
  <c r="C264" i="3"/>
  <c r="E20" i="2"/>
  <c r="D292" i="2"/>
  <c r="D291" i="2" s="1"/>
  <c r="F26" i="2"/>
  <c r="C55" i="2"/>
  <c r="H55" i="2"/>
  <c r="C69" i="2"/>
  <c r="K83" i="2"/>
  <c r="K130" i="2"/>
  <c r="L130" i="2"/>
  <c r="C151" i="2"/>
  <c r="C166" i="2"/>
  <c r="J187" i="2"/>
  <c r="F204" i="2"/>
  <c r="H227" i="2"/>
  <c r="D231" i="2"/>
  <c r="D230" i="2" s="1"/>
  <c r="C230" i="2" s="1"/>
  <c r="C272" i="2"/>
  <c r="H272" i="2"/>
  <c r="C281" i="2"/>
  <c r="L195" i="2"/>
  <c r="J292" i="2"/>
  <c r="J291" i="2" s="1"/>
  <c r="J53" i="2"/>
  <c r="K76" i="2"/>
  <c r="F83" i="2"/>
  <c r="F75" i="2" s="1"/>
  <c r="F52" i="2" s="1"/>
  <c r="F51" i="2" s="1"/>
  <c r="L83" i="2"/>
  <c r="F130" i="2"/>
  <c r="C144" i="2"/>
  <c r="C175" i="2"/>
  <c r="C188" i="2"/>
  <c r="K187" i="2"/>
  <c r="C198" i="2"/>
  <c r="C227" i="2"/>
  <c r="J231" i="2"/>
  <c r="J259" i="2"/>
  <c r="C284" i="2"/>
  <c r="H284" i="2"/>
  <c r="L20" i="2"/>
  <c r="H43" i="2"/>
  <c r="D54" i="2"/>
  <c r="L53" i="2"/>
  <c r="H80" i="2"/>
  <c r="G83" i="2"/>
  <c r="G75" i="2" s="1"/>
  <c r="G289" i="2" s="1"/>
  <c r="C89" i="2"/>
  <c r="C112" i="2"/>
  <c r="G130" i="2"/>
  <c r="C136" i="2"/>
  <c r="C141" i="2"/>
  <c r="C160" i="2"/>
  <c r="K174" i="2"/>
  <c r="K173" i="2" s="1"/>
  <c r="C179" i="2"/>
  <c r="F187" i="2"/>
  <c r="C216" i="2"/>
  <c r="K231" i="2"/>
  <c r="C238" i="2"/>
  <c r="L259" i="2"/>
  <c r="L230" i="2" s="1"/>
  <c r="C264" i="2"/>
  <c r="L270" i="2"/>
  <c r="L269" i="2" s="1"/>
  <c r="C276" i="2"/>
  <c r="H43" i="1"/>
  <c r="C55" i="1"/>
  <c r="E76" i="1"/>
  <c r="C84" i="1"/>
  <c r="C122" i="1"/>
  <c r="C131" i="1"/>
  <c r="G130" i="1"/>
  <c r="C179" i="1"/>
  <c r="C264" i="1"/>
  <c r="C116" i="1"/>
  <c r="D20" i="1"/>
  <c r="C103" i="1"/>
  <c r="J187" i="1"/>
  <c r="C270" i="1"/>
  <c r="C276" i="1"/>
  <c r="D67" i="1"/>
  <c r="G76" i="1"/>
  <c r="G75" i="1" s="1"/>
  <c r="G52" i="1" s="1"/>
  <c r="C112" i="1"/>
  <c r="C136" i="1"/>
  <c r="C141" i="1"/>
  <c r="C144" i="1"/>
  <c r="L270" i="1"/>
  <c r="L269" i="1" s="1"/>
  <c r="K54" i="1"/>
  <c r="H66" i="1"/>
  <c r="I69" i="1"/>
  <c r="H69" i="1" s="1"/>
  <c r="I80" i="1"/>
  <c r="H80" i="1" s="1"/>
  <c r="J83" i="1"/>
  <c r="H104" i="1"/>
  <c r="H108" i="1"/>
  <c r="K112" i="1"/>
  <c r="H123" i="1"/>
  <c r="I141" i="1"/>
  <c r="H143" i="1"/>
  <c r="H152" i="1"/>
  <c r="H156" i="1"/>
  <c r="H167" i="1"/>
  <c r="H171" i="1"/>
  <c r="H177" i="1"/>
  <c r="H181" i="1"/>
  <c r="K179" i="1"/>
  <c r="H179" i="1" s="1"/>
  <c r="H185" i="1"/>
  <c r="H192" i="1"/>
  <c r="H199" i="1"/>
  <c r="H200" i="1"/>
  <c r="H211" i="1"/>
  <c r="H215" i="1"/>
  <c r="H229" i="1"/>
  <c r="I233" i="1"/>
  <c r="H236" i="1"/>
  <c r="H248" i="1"/>
  <c r="H253" i="1"/>
  <c r="H257" i="1"/>
  <c r="H262" i="1"/>
  <c r="H266" i="1"/>
  <c r="K270" i="1"/>
  <c r="K269" i="1" s="1"/>
  <c r="H81" i="2"/>
  <c r="K204" i="3"/>
  <c r="H109" i="1"/>
  <c r="H59" i="1"/>
  <c r="H63" i="1"/>
  <c r="H68" i="1"/>
  <c r="H73" i="1"/>
  <c r="H79" i="1"/>
  <c r="H88" i="1"/>
  <c r="H93" i="1"/>
  <c r="I95" i="1"/>
  <c r="H95" i="1" s="1"/>
  <c r="H107" i="1"/>
  <c r="H115" i="1"/>
  <c r="H126" i="1"/>
  <c r="H133" i="1"/>
  <c r="H135" i="1"/>
  <c r="H142" i="1"/>
  <c r="I144" i="1"/>
  <c r="H144" i="1" s="1"/>
  <c r="H155" i="1"/>
  <c r="H159" i="1"/>
  <c r="H164" i="1"/>
  <c r="H170" i="1"/>
  <c r="I175" i="1"/>
  <c r="K196" i="1"/>
  <c r="H203" i="1"/>
  <c r="H209" i="1"/>
  <c r="H217" i="1"/>
  <c r="H228" i="1"/>
  <c r="J231" i="1"/>
  <c r="J230" i="1" s="1"/>
  <c r="I238" i="1"/>
  <c r="H247" i="1"/>
  <c r="H256" i="1"/>
  <c r="H56" i="2"/>
  <c r="I58" i="2"/>
  <c r="H58" i="2" s="1"/>
  <c r="I89" i="2"/>
  <c r="H89" i="2" s="1"/>
  <c r="H116" i="1"/>
  <c r="I55" i="1"/>
  <c r="H55" i="1" s="1"/>
  <c r="J53" i="1"/>
  <c r="I84" i="1"/>
  <c r="H84" i="1" s="1"/>
  <c r="H97" i="1"/>
  <c r="I103" i="1"/>
  <c r="H105" i="1"/>
  <c r="H114" i="1"/>
  <c r="H118" i="1"/>
  <c r="I122" i="1"/>
  <c r="H124" i="1"/>
  <c r="H136" i="1"/>
  <c r="I151" i="1"/>
  <c r="H153" i="1"/>
  <c r="H157" i="1"/>
  <c r="H160" i="1"/>
  <c r="I166" i="1"/>
  <c r="I165" i="1" s="1"/>
  <c r="H165" i="1" s="1"/>
  <c r="L173" i="1"/>
  <c r="L52" i="1" s="1"/>
  <c r="H201" i="1"/>
  <c r="H212" i="1"/>
  <c r="H279" i="1"/>
  <c r="I276" i="1"/>
  <c r="H276" i="1" s="1"/>
  <c r="H280" i="1"/>
  <c r="J194" i="3"/>
  <c r="I188" i="2"/>
  <c r="H188" i="2" s="1"/>
  <c r="I198" i="2"/>
  <c r="H198" i="2" s="1"/>
  <c r="H273" i="2"/>
  <c r="H60" i="3"/>
  <c r="H64" i="3"/>
  <c r="H68" i="3"/>
  <c r="H73" i="3"/>
  <c r="H79" i="3"/>
  <c r="I95" i="3"/>
  <c r="H168" i="3"/>
  <c r="H172" i="3"/>
  <c r="H227" i="3"/>
  <c r="H248" i="3"/>
  <c r="K252" i="3"/>
  <c r="H256" i="3"/>
  <c r="K260" i="3"/>
  <c r="K264" i="3"/>
  <c r="H264" i="3" s="1"/>
  <c r="H274" i="3"/>
  <c r="H275" i="3"/>
  <c r="H282" i="3"/>
  <c r="K286" i="3"/>
  <c r="H60" i="4"/>
  <c r="H65" i="4"/>
  <c r="H97" i="4"/>
  <c r="H119" i="4"/>
  <c r="I116" i="4"/>
  <c r="H116" i="4" s="1"/>
  <c r="H144" i="4"/>
  <c r="H80" i="3"/>
  <c r="H87" i="3"/>
  <c r="K122" i="3"/>
  <c r="K131" i="3"/>
  <c r="K136" i="3"/>
  <c r="H219" i="3"/>
  <c r="H223" i="3"/>
  <c r="K231" i="3"/>
  <c r="I235" i="3"/>
  <c r="H236" i="3"/>
  <c r="I246" i="3"/>
  <c r="H247" i="3"/>
  <c r="H255" i="3"/>
  <c r="H273" i="3"/>
  <c r="H277" i="3"/>
  <c r="H281" i="3"/>
  <c r="H285" i="3"/>
  <c r="I58" i="4"/>
  <c r="H59" i="4"/>
  <c r="H74" i="4"/>
  <c r="H81" i="4"/>
  <c r="H90" i="4"/>
  <c r="I131" i="4"/>
  <c r="K264" i="1"/>
  <c r="K259" i="1" s="1"/>
  <c r="H268" i="1"/>
  <c r="H274" i="1"/>
  <c r="H278" i="1"/>
  <c r="I112" i="2"/>
  <c r="H112" i="2" s="1"/>
  <c r="I179" i="2"/>
  <c r="H179" i="2" s="1"/>
  <c r="H62" i="3"/>
  <c r="H66" i="3"/>
  <c r="K77" i="3"/>
  <c r="H82" i="3"/>
  <c r="I84" i="3"/>
  <c r="H85" i="3"/>
  <c r="H90" i="3"/>
  <c r="H94" i="3"/>
  <c r="K95" i="3"/>
  <c r="I112" i="3"/>
  <c r="I116" i="3"/>
  <c r="H116" i="3" s="1"/>
  <c r="H125" i="3"/>
  <c r="H139" i="3"/>
  <c r="I144" i="3"/>
  <c r="H149" i="3"/>
  <c r="K166" i="3"/>
  <c r="K165" i="3" s="1"/>
  <c r="J174" i="3"/>
  <c r="J173" i="3" s="1"/>
  <c r="H176" i="3"/>
  <c r="H182" i="3"/>
  <c r="H218" i="3"/>
  <c r="H222" i="3"/>
  <c r="H229" i="3"/>
  <c r="H234" i="3"/>
  <c r="H235" i="3"/>
  <c r="H239" i="3"/>
  <c r="H246" i="3"/>
  <c r="H276" i="3"/>
  <c r="H58" i="4"/>
  <c r="H89" i="4"/>
  <c r="H273" i="1"/>
  <c r="H277" i="1"/>
  <c r="H282" i="1"/>
  <c r="H286" i="1"/>
  <c r="K292" i="3"/>
  <c r="K291" i="3" s="1"/>
  <c r="K54" i="3"/>
  <c r="K53" i="3" s="1"/>
  <c r="H61" i="3"/>
  <c r="H65" i="3"/>
  <c r="H70" i="3"/>
  <c r="K84" i="3"/>
  <c r="H93" i="3"/>
  <c r="H98" i="3"/>
  <c r="K112" i="3"/>
  <c r="H124" i="3"/>
  <c r="H134" i="3"/>
  <c r="H138" i="3"/>
  <c r="K144" i="3"/>
  <c r="H148" i="3"/>
  <c r="H153" i="3"/>
  <c r="H162" i="3"/>
  <c r="H169" i="3"/>
  <c r="K174" i="3"/>
  <c r="H180" i="3"/>
  <c r="I188" i="3"/>
  <c r="I205" i="3"/>
  <c r="H205" i="3" s="1"/>
  <c r="H238" i="3"/>
  <c r="I252" i="3"/>
  <c r="I251" i="3" s="1"/>
  <c r="H262" i="3"/>
  <c r="I270" i="3"/>
  <c r="K54" i="4"/>
  <c r="I69" i="4"/>
  <c r="I67" i="4" s="1"/>
  <c r="K77" i="4"/>
  <c r="K80" i="4"/>
  <c r="H80" i="4" s="1"/>
  <c r="K84" i="4"/>
  <c r="H113" i="4"/>
  <c r="I112" i="4"/>
  <c r="H112" i="4" s="1"/>
  <c r="H137" i="4"/>
  <c r="I136" i="4"/>
  <c r="H136" i="4" s="1"/>
  <c r="H283" i="4"/>
  <c r="H88" i="4"/>
  <c r="I95" i="4"/>
  <c r="H102" i="4"/>
  <c r="H107" i="4"/>
  <c r="H111" i="4"/>
  <c r="H118" i="4"/>
  <c r="H125" i="4"/>
  <c r="H134" i="4"/>
  <c r="K198" i="4"/>
  <c r="K196" i="4" s="1"/>
  <c r="H202" i="4"/>
  <c r="H210" i="4"/>
  <c r="H214" i="4"/>
  <c r="H217" i="4"/>
  <c r="H223" i="4"/>
  <c r="H229" i="4"/>
  <c r="H241" i="4"/>
  <c r="H245" i="4"/>
  <c r="H250" i="4"/>
  <c r="H255" i="4"/>
  <c r="K264" i="4"/>
  <c r="H264" i="4" s="1"/>
  <c r="H268" i="4"/>
  <c r="L269" i="4"/>
  <c r="H274" i="4"/>
  <c r="H280" i="4"/>
  <c r="H282" i="4"/>
  <c r="I286" i="4"/>
  <c r="I292" i="4" s="1"/>
  <c r="I291" i="4" s="1"/>
  <c r="I89" i="5"/>
  <c r="H89" i="5" s="1"/>
  <c r="I103" i="5"/>
  <c r="H103" i="5" s="1"/>
  <c r="I112" i="5"/>
  <c r="H112" i="5" s="1"/>
  <c r="I136" i="5"/>
  <c r="H136" i="5" s="1"/>
  <c r="I141" i="5"/>
  <c r="H141" i="5" s="1"/>
  <c r="I151" i="5"/>
  <c r="H151" i="5" s="1"/>
  <c r="I160" i="5"/>
  <c r="H160" i="5" s="1"/>
  <c r="I238" i="5"/>
  <c r="I260" i="5"/>
  <c r="I272" i="5"/>
  <c r="H272" i="5" s="1"/>
  <c r="I286" i="5"/>
  <c r="H286" i="5" s="1"/>
  <c r="I55" i="6"/>
  <c r="H55" i="6" s="1"/>
  <c r="H71" i="6"/>
  <c r="H136" i="6"/>
  <c r="J160" i="6"/>
  <c r="H160" i="6" s="1"/>
  <c r="H106" i="4"/>
  <c r="H110" i="4"/>
  <c r="H115" i="4"/>
  <c r="H124" i="4"/>
  <c r="G130" i="4"/>
  <c r="H143" i="4"/>
  <c r="H155" i="4"/>
  <c r="H159" i="4"/>
  <c r="H167" i="4"/>
  <c r="K166" i="4"/>
  <c r="K165" i="4" s="1"/>
  <c r="H171" i="4"/>
  <c r="H178" i="4"/>
  <c r="H190" i="4"/>
  <c r="H209" i="4"/>
  <c r="H213" i="4"/>
  <c r="H234" i="4"/>
  <c r="K231" i="4"/>
  <c r="H240" i="4"/>
  <c r="H244" i="4"/>
  <c r="H249" i="4"/>
  <c r="H254" i="4"/>
  <c r="H258" i="4"/>
  <c r="H263" i="4"/>
  <c r="H267" i="4"/>
  <c r="J270" i="4"/>
  <c r="J269" i="4" s="1"/>
  <c r="H273" i="4"/>
  <c r="H281" i="4"/>
  <c r="I69" i="5"/>
  <c r="H69" i="5" s="1"/>
  <c r="H129" i="5"/>
  <c r="H128" i="5" s="1"/>
  <c r="I131" i="5"/>
  <c r="H131" i="5" s="1"/>
  <c r="I175" i="5"/>
  <c r="H175" i="5" s="1"/>
  <c r="I284" i="5"/>
  <c r="J58" i="6"/>
  <c r="H62" i="6"/>
  <c r="H66" i="6"/>
  <c r="H79" i="6"/>
  <c r="I89" i="6"/>
  <c r="H89" i="6" s="1"/>
  <c r="H105" i="4"/>
  <c r="H109" i="4"/>
  <c r="H114" i="4"/>
  <c r="H123" i="4"/>
  <c r="H129" i="4"/>
  <c r="H128" i="4" s="1"/>
  <c r="C131" i="4"/>
  <c r="K130" i="4"/>
  <c r="H142" i="4"/>
  <c r="H154" i="4"/>
  <c r="H158" i="4"/>
  <c r="H176" i="4"/>
  <c r="H186" i="4"/>
  <c r="H189" i="4"/>
  <c r="K188" i="4"/>
  <c r="K187" i="4" s="1"/>
  <c r="H208" i="4"/>
  <c r="H212" i="4"/>
  <c r="H219" i="4"/>
  <c r="H224" i="4"/>
  <c r="H226" i="4"/>
  <c r="H239" i="4"/>
  <c r="H243" i="4"/>
  <c r="H248" i="4"/>
  <c r="H253" i="4"/>
  <c r="H257" i="4"/>
  <c r="H262" i="4"/>
  <c r="H266" i="4"/>
  <c r="H78" i="6"/>
  <c r="I103" i="6"/>
  <c r="H103" i="6" s="1"/>
  <c r="H162" i="6"/>
  <c r="H60" i="6"/>
  <c r="H64" i="6"/>
  <c r="H96" i="6"/>
  <c r="H100" i="6"/>
  <c r="H104" i="6"/>
  <c r="H108" i="6"/>
  <c r="I116" i="6"/>
  <c r="H117" i="6"/>
  <c r="H126" i="6"/>
  <c r="H142" i="6"/>
  <c r="H161" i="6"/>
  <c r="H167" i="6"/>
  <c r="H171" i="6"/>
  <c r="H199" i="6"/>
  <c r="H221" i="6"/>
  <c r="H224" i="6"/>
  <c r="H226" i="6"/>
  <c r="H240" i="6"/>
  <c r="H244" i="6"/>
  <c r="H248" i="6"/>
  <c r="H255" i="6"/>
  <c r="J264" i="6"/>
  <c r="J259" i="6" s="1"/>
  <c r="H268" i="6"/>
  <c r="H274" i="6"/>
  <c r="H278" i="6"/>
  <c r="H288" i="6"/>
  <c r="I55" i="7"/>
  <c r="H81" i="7"/>
  <c r="H129" i="8"/>
  <c r="H128" i="8" s="1"/>
  <c r="I141" i="8"/>
  <c r="H141" i="8" s="1"/>
  <c r="H111" i="6"/>
  <c r="J116" i="6"/>
  <c r="H125" i="6"/>
  <c r="I131" i="6"/>
  <c r="H133" i="6"/>
  <c r="H155" i="6"/>
  <c r="H159" i="6"/>
  <c r="H177" i="6"/>
  <c r="H189" i="6"/>
  <c r="H206" i="6"/>
  <c r="H229" i="6"/>
  <c r="H233" i="6"/>
  <c r="H234" i="6"/>
  <c r="I238" i="6"/>
  <c r="H238" i="6" s="1"/>
  <c r="H239" i="6"/>
  <c r="H243" i="6"/>
  <c r="H254" i="6"/>
  <c r="H258" i="6"/>
  <c r="H263" i="6"/>
  <c r="H267" i="6"/>
  <c r="H277" i="6"/>
  <c r="H287" i="6"/>
  <c r="I77" i="7"/>
  <c r="I128" i="7"/>
  <c r="J231" i="6"/>
  <c r="H119" i="6"/>
  <c r="H168" i="6"/>
  <c r="H172" i="6"/>
  <c r="H181" i="6"/>
  <c r="J184" i="6"/>
  <c r="J192" i="6"/>
  <c r="J191" i="6" s="1"/>
  <c r="J187" i="6" s="1"/>
  <c r="I216" i="6"/>
  <c r="H218" i="6"/>
  <c r="H222" i="6"/>
  <c r="J252" i="6"/>
  <c r="J251" i="6" s="1"/>
  <c r="I264" i="6"/>
  <c r="I151" i="7"/>
  <c r="H151" i="7" s="1"/>
  <c r="D53" i="1"/>
  <c r="C76" i="1"/>
  <c r="C130" i="1"/>
  <c r="K174" i="1"/>
  <c r="K173" i="1" s="1"/>
  <c r="K53" i="1"/>
  <c r="F52" i="1"/>
  <c r="C67" i="1"/>
  <c r="C95" i="1"/>
  <c r="D83" i="1"/>
  <c r="D75" i="1" s="1"/>
  <c r="C174" i="1"/>
  <c r="D173" i="1"/>
  <c r="C173" i="1" s="1"/>
  <c r="H175" i="1"/>
  <c r="I174" i="1"/>
  <c r="I67" i="1"/>
  <c r="H67" i="1" s="1"/>
  <c r="C68" i="1"/>
  <c r="H70" i="1"/>
  <c r="H81" i="1"/>
  <c r="K103" i="1"/>
  <c r="I112" i="1"/>
  <c r="H112" i="1" s="1"/>
  <c r="H117" i="1"/>
  <c r="K122" i="1"/>
  <c r="H122" i="1" s="1"/>
  <c r="J130" i="1"/>
  <c r="J75" i="1" s="1"/>
  <c r="J52" i="1" s="1"/>
  <c r="K141" i="1"/>
  <c r="H141" i="1" s="1"/>
  <c r="K151" i="1"/>
  <c r="K130" i="1" s="1"/>
  <c r="H166" i="1"/>
  <c r="H176" i="1"/>
  <c r="H182" i="1"/>
  <c r="H186" i="1"/>
  <c r="C188" i="1"/>
  <c r="H190" i="1"/>
  <c r="H193" i="1"/>
  <c r="C198" i="1"/>
  <c r="H198" i="1"/>
  <c r="F204" i="1"/>
  <c r="F195" i="1" s="1"/>
  <c r="H208" i="1"/>
  <c r="H216" i="1"/>
  <c r="F230" i="1"/>
  <c r="K231" i="1"/>
  <c r="J75" i="2"/>
  <c r="C191" i="2"/>
  <c r="G230" i="2"/>
  <c r="G194" i="2" s="1"/>
  <c r="C251" i="2"/>
  <c r="H55" i="3"/>
  <c r="E75" i="3"/>
  <c r="K76" i="3"/>
  <c r="H76" i="3" s="1"/>
  <c r="H77" i="3"/>
  <c r="H84" i="3"/>
  <c r="H112" i="3"/>
  <c r="H144" i="3"/>
  <c r="C191" i="3"/>
  <c r="E20" i="1"/>
  <c r="C21" i="1"/>
  <c r="C292" i="1" s="1"/>
  <c r="C291" i="1" s="1"/>
  <c r="K26" i="1"/>
  <c r="E54" i="1"/>
  <c r="I58" i="1"/>
  <c r="H58" i="1" s="1"/>
  <c r="I77" i="1"/>
  <c r="E83" i="1"/>
  <c r="I89" i="1"/>
  <c r="H89" i="1" s="1"/>
  <c r="H113" i="1"/>
  <c r="I128" i="1"/>
  <c r="I131" i="1"/>
  <c r="H184" i="1"/>
  <c r="F20" i="1"/>
  <c r="H21" i="1"/>
  <c r="H292" i="1" s="1"/>
  <c r="H291" i="1" s="1"/>
  <c r="H180" i="1"/>
  <c r="C186" i="1"/>
  <c r="K188" i="1"/>
  <c r="K191" i="1"/>
  <c r="H191" i="1" s="1"/>
  <c r="G195" i="1"/>
  <c r="G194" i="1" s="1"/>
  <c r="H197" i="1"/>
  <c r="I196" i="1"/>
  <c r="H202" i="1"/>
  <c r="C205" i="1"/>
  <c r="D204" i="1"/>
  <c r="H206" i="1"/>
  <c r="L230" i="1"/>
  <c r="L194" i="1" s="1"/>
  <c r="H233" i="1"/>
  <c r="C251" i="1"/>
  <c r="C54" i="2"/>
  <c r="E53" i="2"/>
  <c r="E52" i="2" s="1"/>
  <c r="J52" i="2"/>
  <c r="L75" i="2"/>
  <c r="K230" i="2"/>
  <c r="K194" i="2" s="1"/>
  <c r="G53" i="3"/>
  <c r="G52" i="3" s="1"/>
  <c r="L52" i="3"/>
  <c r="C67" i="3"/>
  <c r="H95" i="3"/>
  <c r="H122" i="3"/>
  <c r="H131" i="3"/>
  <c r="H136" i="3"/>
  <c r="H160" i="3"/>
  <c r="C175" i="3"/>
  <c r="D174" i="3"/>
  <c r="E187" i="3"/>
  <c r="E52" i="3" s="1"/>
  <c r="H188" i="3"/>
  <c r="G195" i="3"/>
  <c r="G194" i="3" s="1"/>
  <c r="E165" i="1"/>
  <c r="C165" i="1" s="1"/>
  <c r="C192" i="1"/>
  <c r="D191" i="1"/>
  <c r="C191" i="1" s="1"/>
  <c r="J195" i="1"/>
  <c r="J194" i="1" s="1"/>
  <c r="K205" i="1"/>
  <c r="K204" i="1" s="1"/>
  <c r="K195" i="1" s="1"/>
  <c r="C231" i="1"/>
  <c r="E230" i="1"/>
  <c r="C230" i="1" s="1"/>
  <c r="H238" i="1"/>
  <c r="C259" i="1"/>
  <c r="C283" i="1"/>
  <c r="L289" i="1"/>
  <c r="F195" i="2"/>
  <c r="F194" i="2" s="1"/>
  <c r="F230" i="2"/>
  <c r="J53" i="3"/>
  <c r="K130" i="3"/>
  <c r="H166" i="3"/>
  <c r="I165" i="3"/>
  <c r="H165" i="3" s="1"/>
  <c r="F187" i="3"/>
  <c r="C187" i="3" s="1"/>
  <c r="K187" i="3"/>
  <c r="H192" i="3"/>
  <c r="D196" i="1"/>
  <c r="I205" i="1"/>
  <c r="D269" i="1"/>
  <c r="C269" i="1" s="1"/>
  <c r="H271" i="1"/>
  <c r="H287" i="1"/>
  <c r="H21" i="2"/>
  <c r="I69" i="2"/>
  <c r="D80" i="2"/>
  <c r="I95" i="2"/>
  <c r="H95" i="2" s="1"/>
  <c r="I122" i="2"/>
  <c r="H122" i="2" s="1"/>
  <c r="D131" i="2"/>
  <c r="I136" i="2"/>
  <c r="H136" i="2" s="1"/>
  <c r="I160" i="2"/>
  <c r="H160" i="2" s="1"/>
  <c r="I166" i="2"/>
  <c r="I175" i="2"/>
  <c r="D187" i="2"/>
  <c r="C187" i="2" s="1"/>
  <c r="E204" i="2"/>
  <c r="E195" i="2" s="1"/>
  <c r="E231" i="2"/>
  <c r="E230" i="2" s="1"/>
  <c r="D259" i="2"/>
  <c r="C259" i="2" s="1"/>
  <c r="I281" i="2"/>
  <c r="H281" i="2" s="1"/>
  <c r="D283" i="2"/>
  <c r="C283" i="2" s="1"/>
  <c r="I286" i="2"/>
  <c r="I292" i="2" s="1"/>
  <c r="I291" i="2" s="1"/>
  <c r="G292" i="2"/>
  <c r="G291" i="2" s="1"/>
  <c r="K292" i="2"/>
  <c r="K291" i="2" s="1"/>
  <c r="G20" i="3"/>
  <c r="D54" i="3"/>
  <c r="H56" i="3"/>
  <c r="D80" i="3"/>
  <c r="C80" i="3" s="1"/>
  <c r="D83" i="3"/>
  <c r="I103" i="3"/>
  <c r="H103" i="3" s="1"/>
  <c r="H113" i="3"/>
  <c r="F122" i="3"/>
  <c r="F83" i="3" s="1"/>
  <c r="F75" i="3" s="1"/>
  <c r="H123" i="3"/>
  <c r="H129" i="3"/>
  <c r="H128" i="3" s="1"/>
  <c r="D130" i="3"/>
  <c r="C130" i="3" s="1"/>
  <c r="H132" i="3"/>
  <c r="H137" i="3"/>
  <c r="H145" i="3"/>
  <c r="H161" i="3"/>
  <c r="D165" i="3"/>
  <c r="C165" i="3" s="1"/>
  <c r="H167" i="3"/>
  <c r="I179" i="3"/>
  <c r="H179" i="3" s="1"/>
  <c r="K184" i="3"/>
  <c r="H184" i="3" s="1"/>
  <c r="I191" i="3"/>
  <c r="H191" i="3" s="1"/>
  <c r="E195" i="3"/>
  <c r="E194" i="3" s="1"/>
  <c r="H197" i="3"/>
  <c r="K196" i="3"/>
  <c r="K195" i="3" s="1"/>
  <c r="C205" i="3"/>
  <c r="H217" i="3"/>
  <c r="I216" i="3"/>
  <c r="H216" i="3" s="1"/>
  <c r="D204" i="3"/>
  <c r="C227" i="3"/>
  <c r="L230" i="3"/>
  <c r="E289" i="3"/>
  <c r="K270" i="3"/>
  <c r="K269" i="3" s="1"/>
  <c r="H272" i="3"/>
  <c r="K283" i="3"/>
  <c r="H283" i="3" s="1"/>
  <c r="H284" i="3"/>
  <c r="G289" i="3"/>
  <c r="L75" i="4"/>
  <c r="H95" i="4"/>
  <c r="C187" i="4"/>
  <c r="I227" i="1"/>
  <c r="H227" i="1" s="1"/>
  <c r="I235" i="1"/>
  <c r="H235" i="1" s="1"/>
  <c r="I246" i="1"/>
  <c r="H246" i="1" s="1"/>
  <c r="I252" i="1"/>
  <c r="I260" i="1"/>
  <c r="I272" i="1"/>
  <c r="I281" i="1"/>
  <c r="H281" i="1" s="1"/>
  <c r="I284" i="1"/>
  <c r="H45" i="2"/>
  <c r="I54" i="2"/>
  <c r="D67" i="2"/>
  <c r="I77" i="2"/>
  <c r="I84" i="2"/>
  <c r="I103" i="2"/>
  <c r="H103" i="2" s="1"/>
  <c r="D116" i="2"/>
  <c r="C116" i="2" s="1"/>
  <c r="I131" i="2"/>
  <c r="D165" i="2"/>
  <c r="C165" i="2" s="1"/>
  <c r="D174" i="2"/>
  <c r="I184" i="2"/>
  <c r="H184" i="2" s="1"/>
  <c r="I192" i="2"/>
  <c r="D196" i="2"/>
  <c r="I233" i="2"/>
  <c r="H233" i="2" s="1"/>
  <c r="I246" i="2"/>
  <c r="H246" i="2" s="1"/>
  <c r="I252" i="2"/>
  <c r="D270" i="2"/>
  <c r="I283" i="2"/>
  <c r="H283" i="2" s="1"/>
  <c r="D20" i="3"/>
  <c r="C20" i="3" s="1"/>
  <c r="L20" i="3"/>
  <c r="K26" i="3"/>
  <c r="I54" i="3"/>
  <c r="I58" i="3"/>
  <c r="H58" i="3" s="1"/>
  <c r="I69" i="3"/>
  <c r="I89" i="3"/>
  <c r="H89" i="3" s="1"/>
  <c r="I151" i="3"/>
  <c r="H151" i="3" s="1"/>
  <c r="I175" i="3"/>
  <c r="J187" i="3"/>
  <c r="J289" i="3" s="1"/>
  <c r="F195" i="3"/>
  <c r="C197" i="3"/>
  <c r="I231" i="3"/>
  <c r="H233" i="3"/>
  <c r="I259" i="3"/>
  <c r="I269" i="3"/>
  <c r="H269" i="3" s="1"/>
  <c r="I54" i="4"/>
  <c r="H55" i="4"/>
  <c r="H69" i="4"/>
  <c r="I116" i="2"/>
  <c r="H116" i="2" s="1"/>
  <c r="I141" i="2"/>
  <c r="H141" i="2" s="1"/>
  <c r="I144" i="2"/>
  <c r="H144" i="2" s="1"/>
  <c r="I151" i="2"/>
  <c r="H151" i="2" s="1"/>
  <c r="I205" i="2"/>
  <c r="I216" i="2"/>
  <c r="H216" i="2" s="1"/>
  <c r="I235" i="2"/>
  <c r="H235" i="2" s="1"/>
  <c r="I238" i="2"/>
  <c r="H238" i="2" s="1"/>
  <c r="I264" i="2"/>
  <c r="H264" i="2" s="1"/>
  <c r="I276" i="2"/>
  <c r="H276" i="2" s="1"/>
  <c r="C286" i="2"/>
  <c r="C21" i="3"/>
  <c r="C292" i="3" s="1"/>
  <c r="C291" i="3" s="1"/>
  <c r="H199" i="3"/>
  <c r="K251" i="3"/>
  <c r="H251" i="3" s="1"/>
  <c r="H252" i="3"/>
  <c r="K259" i="3"/>
  <c r="H260" i="3"/>
  <c r="H286" i="3"/>
  <c r="H198" i="3"/>
  <c r="L52" i="4"/>
  <c r="K76" i="4"/>
  <c r="H77" i="4"/>
  <c r="K83" i="4"/>
  <c r="H84" i="4"/>
  <c r="H131" i="4"/>
  <c r="F231" i="3"/>
  <c r="F230" i="3" s="1"/>
  <c r="D251" i="3"/>
  <c r="C251" i="3" s="1"/>
  <c r="D259" i="3"/>
  <c r="C259" i="3" s="1"/>
  <c r="H261" i="3"/>
  <c r="D270" i="3"/>
  <c r="D283" i="3"/>
  <c r="C283" i="3" s="1"/>
  <c r="D20" i="4"/>
  <c r="L20" i="4"/>
  <c r="K26" i="4"/>
  <c r="D53" i="4"/>
  <c r="F54" i="4"/>
  <c r="C54" i="4" s="1"/>
  <c r="K67" i="4"/>
  <c r="K53" i="4" s="1"/>
  <c r="H78" i="4"/>
  <c r="D80" i="4"/>
  <c r="C80" i="4" s="1"/>
  <c r="H82" i="4"/>
  <c r="D83" i="4"/>
  <c r="H85" i="4"/>
  <c r="I103" i="4"/>
  <c r="H103" i="4" s="1"/>
  <c r="I122" i="4"/>
  <c r="H122" i="4" s="1"/>
  <c r="D130" i="4"/>
  <c r="C130" i="4" s="1"/>
  <c r="H132" i="4"/>
  <c r="I141" i="4"/>
  <c r="H141" i="4" s="1"/>
  <c r="I151" i="4"/>
  <c r="H151" i="4" s="1"/>
  <c r="C166" i="4"/>
  <c r="H170" i="4"/>
  <c r="J174" i="4"/>
  <c r="J173" i="4" s="1"/>
  <c r="D175" i="4"/>
  <c r="C179" i="4"/>
  <c r="H185" i="4"/>
  <c r="C188" i="4"/>
  <c r="F195" i="4"/>
  <c r="F194" i="4" s="1"/>
  <c r="I216" i="4"/>
  <c r="H236" i="4"/>
  <c r="I235" i="4"/>
  <c r="H235" i="4" s="1"/>
  <c r="H286" i="4"/>
  <c r="E53" i="5"/>
  <c r="J75" i="5"/>
  <c r="G75" i="5"/>
  <c r="G52" i="5" s="1"/>
  <c r="E20" i="4"/>
  <c r="C21" i="4"/>
  <c r="C292" i="4" s="1"/>
  <c r="C291" i="4" s="1"/>
  <c r="H96" i="4"/>
  <c r="C118" i="4"/>
  <c r="H135" i="4"/>
  <c r="I165" i="4"/>
  <c r="H165" i="4" s="1"/>
  <c r="H169" i="4"/>
  <c r="F174" i="4"/>
  <c r="F173" i="4" s="1"/>
  <c r="K175" i="4"/>
  <c r="K174" i="4" s="1"/>
  <c r="K173" i="4" s="1"/>
  <c r="I179" i="4"/>
  <c r="H179" i="4" s="1"/>
  <c r="I192" i="4"/>
  <c r="G195" i="4"/>
  <c r="H198" i="4"/>
  <c r="I196" i="4"/>
  <c r="C226" i="4"/>
  <c r="D204" i="4"/>
  <c r="C204" i="4" s="1"/>
  <c r="H228" i="4"/>
  <c r="I227" i="4"/>
  <c r="H227" i="4" s="1"/>
  <c r="C233" i="4"/>
  <c r="E231" i="4"/>
  <c r="H77" i="5"/>
  <c r="I76" i="5"/>
  <c r="H292" i="4"/>
  <c r="H291" i="4" s="1"/>
  <c r="H232" i="4"/>
  <c r="G20" i="4"/>
  <c r="F67" i="4"/>
  <c r="C67" i="4" s="1"/>
  <c r="I175" i="4"/>
  <c r="H206" i="4"/>
  <c r="I205" i="4"/>
  <c r="H220" i="4"/>
  <c r="K216" i="4"/>
  <c r="K204" i="4" s="1"/>
  <c r="K195" i="4" s="1"/>
  <c r="J230" i="4"/>
  <c r="J194" i="4" s="1"/>
  <c r="C259" i="4"/>
  <c r="H55" i="5"/>
  <c r="I54" i="5"/>
  <c r="F75" i="5"/>
  <c r="F52" i="5" s="1"/>
  <c r="H199" i="4"/>
  <c r="I246" i="4"/>
  <c r="H246" i="4" s="1"/>
  <c r="I252" i="4"/>
  <c r="I260" i="4"/>
  <c r="C270" i="4"/>
  <c r="I272" i="4"/>
  <c r="K276" i="4"/>
  <c r="H276" i="4" s="1"/>
  <c r="C282" i="4"/>
  <c r="H284" i="4"/>
  <c r="H287" i="4"/>
  <c r="J20" i="5"/>
  <c r="H21" i="5"/>
  <c r="H292" i="5" s="1"/>
  <c r="H291" i="5" s="1"/>
  <c r="F26" i="5"/>
  <c r="F20" i="5" s="1"/>
  <c r="D54" i="5"/>
  <c r="H56" i="5"/>
  <c r="H59" i="5"/>
  <c r="D67" i="5"/>
  <c r="C67" i="5" s="1"/>
  <c r="D76" i="5"/>
  <c r="H78" i="5"/>
  <c r="H81" i="5"/>
  <c r="H90" i="5"/>
  <c r="I95" i="5"/>
  <c r="H95" i="5" s="1"/>
  <c r="H104" i="5"/>
  <c r="I116" i="5"/>
  <c r="H116" i="5" s="1"/>
  <c r="C160" i="5"/>
  <c r="H161" i="5"/>
  <c r="I166" i="5"/>
  <c r="F174" i="5"/>
  <c r="F173" i="5" s="1"/>
  <c r="C184" i="5"/>
  <c r="J187" i="5"/>
  <c r="J52" i="5" s="1"/>
  <c r="D195" i="5"/>
  <c r="C198" i="5"/>
  <c r="I227" i="5"/>
  <c r="H227" i="5" s="1"/>
  <c r="H228" i="5"/>
  <c r="J231" i="5"/>
  <c r="J230" i="5" s="1"/>
  <c r="H236" i="5"/>
  <c r="D251" i="5"/>
  <c r="C251" i="5" s="1"/>
  <c r="C252" i="5"/>
  <c r="H260" i="5"/>
  <c r="K20" i="5"/>
  <c r="H26" i="5"/>
  <c r="I67" i="5"/>
  <c r="H67" i="5" s="1"/>
  <c r="I84" i="5"/>
  <c r="D130" i="5"/>
  <c r="L130" i="5"/>
  <c r="C151" i="5"/>
  <c r="C166" i="5"/>
  <c r="I191" i="5"/>
  <c r="H191" i="5" s="1"/>
  <c r="H192" i="5"/>
  <c r="I198" i="5"/>
  <c r="H198" i="5" s="1"/>
  <c r="H199" i="5"/>
  <c r="C205" i="5"/>
  <c r="H235" i="5"/>
  <c r="H239" i="5"/>
  <c r="I264" i="5"/>
  <c r="H264" i="5" s="1"/>
  <c r="H265" i="5"/>
  <c r="C284" i="5"/>
  <c r="E283" i="5"/>
  <c r="C283" i="5" s="1"/>
  <c r="J289" i="5"/>
  <c r="H145" i="5"/>
  <c r="I144" i="5"/>
  <c r="H144" i="5" s="1"/>
  <c r="J194" i="5"/>
  <c r="C204" i="5"/>
  <c r="F231" i="5"/>
  <c r="F230" i="5" s="1"/>
  <c r="C235" i="5"/>
  <c r="H238" i="5"/>
  <c r="E283" i="4"/>
  <c r="C283" i="4" s="1"/>
  <c r="E20" i="5"/>
  <c r="C21" i="5"/>
  <c r="E83" i="5"/>
  <c r="E75" i="5" s="1"/>
  <c r="I122" i="5"/>
  <c r="H122" i="5" s="1"/>
  <c r="E165" i="5"/>
  <c r="C165" i="5" s="1"/>
  <c r="I179" i="5"/>
  <c r="H179" i="5" s="1"/>
  <c r="H180" i="5"/>
  <c r="C188" i="5"/>
  <c r="G187" i="5"/>
  <c r="C196" i="5"/>
  <c r="H197" i="5"/>
  <c r="H206" i="5"/>
  <c r="I205" i="5"/>
  <c r="H217" i="5"/>
  <c r="I216" i="5"/>
  <c r="H216" i="5" s="1"/>
  <c r="H234" i="5"/>
  <c r="I233" i="5"/>
  <c r="I276" i="5"/>
  <c r="H276" i="5" s="1"/>
  <c r="H277" i="5"/>
  <c r="C286" i="5"/>
  <c r="C175" i="5"/>
  <c r="E174" i="5"/>
  <c r="E173" i="5" s="1"/>
  <c r="K187" i="5"/>
  <c r="I188" i="5"/>
  <c r="C192" i="5"/>
  <c r="D191" i="5"/>
  <c r="L195" i="5"/>
  <c r="L194" i="5" s="1"/>
  <c r="K231" i="5"/>
  <c r="K230" i="5" s="1"/>
  <c r="K194" i="5" s="1"/>
  <c r="C260" i="5"/>
  <c r="E259" i="5"/>
  <c r="C259" i="5" s="1"/>
  <c r="C281" i="5"/>
  <c r="H26" i="6"/>
  <c r="C55" i="6"/>
  <c r="E54" i="6"/>
  <c r="J54" i="6"/>
  <c r="J53" i="6" s="1"/>
  <c r="H59" i="6"/>
  <c r="I58" i="6"/>
  <c r="H63" i="6"/>
  <c r="C67" i="6"/>
  <c r="H70" i="6"/>
  <c r="I69" i="6"/>
  <c r="H74" i="6"/>
  <c r="G75" i="6"/>
  <c r="H77" i="6"/>
  <c r="C80" i="6"/>
  <c r="H82" i="6"/>
  <c r="C84" i="6"/>
  <c r="H85" i="6"/>
  <c r="C89" i="6"/>
  <c r="J95" i="6"/>
  <c r="H99" i="6"/>
  <c r="E83" i="6"/>
  <c r="H134" i="6"/>
  <c r="H143" i="6"/>
  <c r="H154" i="6"/>
  <c r="H158" i="6"/>
  <c r="C179" i="6"/>
  <c r="D174" i="6"/>
  <c r="C251" i="6"/>
  <c r="H286" i="6"/>
  <c r="C77" i="6"/>
  <c r="E76" i="6"/>
  <c r="H81" i="6"/>
  <c r="I80" i="6"/>
  <c r="I76" i="6" s="1"/>
  <c r="F196" i="6"/>
  <c r="F195" i="6" s="1"/>
  <c r="F194" i="6" s="1"/>
  <c r="C198" i="6"/>
  <c r="H236" i="6"/>
  <c r="I235" i="6"/>
  <c r="H235" i="6" s="1"/>
  <c r="H247" i="5"/>
  <c r="I246" i="5"/>
  <c r="H246" i="5" s="1"/>
  <c r="H253" i="5"/>
  <c r="I252" i="5"/>
  <c r="E270" i="5"/>
  <c r="C272" i="5"/>
  <c r="H284" i="5"/>
  <c r="I283" i="5"/>
  <c r="H283" i="5" s="1"/>
  <c r="D292" i="6"/>
  <c r="D291" i="6" s="1"/>
  <c r="C21" i="6"/>
  <c r="C292" i="6" s="1"/>
  <c r="C291" i="6" s="1"/>
  <c r="D20" i="6"/>
  <c r="L292" i="6"/>
  <c r="L291" i="6" s="1"/>
  <c r="L20" i="6"/>
  <c r="C43" i="6"/>
  <c r="H61" i="6"/>
  <c r="H65" i="6"/>
  <c r="H72" i="6"/>
  <c r="K75" i="6"/>
  <c r="J80" i="6"/>
  <c r="J76" i="6" s="1"/>
  <c r="L83" i="6"/>
  <c r="H87" i="6"/>
  <c r="H97" i="6"/>
  <c r="H101" i="6"/>
  <c r="C108" i="6"/>
  <c r="D103" i="6"/>
  <c r="C103" i="6" s="1"/>
  <c r="H123" i="6"/>
  <c r="I122" i="6"/>
  <c r="H122" i="6" s="1"/>
  <c r="C136" i="6"/>
  <c r="J141" i="6"/>
  <c r="H144" i="6"/>
  <c r="H152" i="6"/>
  <c r="H156" i="6"/>
  <c r="I165" i="6"/>
  <c r="G173" i="6"/>
  <c r="H192" i="6"/>
  <c r="I191" i="6"/>
  <c r="H191" i="6" s="1"/>
  <c r="E270" i="6"/>
  <c r="E20" i="6"/>
  <c r="E292" i="6"/>
  <c r="E291" i="6" s="1"/>
  <c r="I292" i="6"/>
  <c r="I291" i="6" s="1"/>
  <c r="I54" i="6"/>
  <c r="L75" i="6"/>
  <c r="L52" i="6" s="1"/>
  <c r="H113" i="6"/>
  <c r="I112" i="6"/>
  <c r="H112" i="6" s="1"/>
  <c r="J151" i="6"/>
  <c r="C216" i="6"/>
  <c r="D204" i="6"/>
  <c r="C204" i="6" s="1"/>
  <c r="G292" i="7"/>
  <c r="G291" i="7" s="1"/>
  <c r="G20" i="7"/>
  <c r="I84" i="6"/>
  <c r="I95" i="6"/>
  <c r="H95" i="6" s="1"/>
  <c r="J128" i="6"/>
  <c r="D130" i="6"/>
  <c r="C130" i="6" s="1"/>
  <c r="J131" i="6"/>
  <c r="H131" i="6" s="1"/>
  <c r="I141" i="6"/>
  <c r="H141" i="6" s="1"/>
  <c r="I151" i="6"/>
  <c r="J166" i="6"/>
  <c r="J165" i="6" s="1"/>
  <c r="H176" i="6"/>
  <c r="K187" i="6"/>
  <c r="H188" i="6"/>
  <c r="I187" i="6"/>
  <c r="F191" i="6"/>
  <c r="C191" i="6" s="1"/>
  <c r="C192" i="6"/>
  <c r="H197" i="6"/>
  <c r="J196" i="6"/>
  <c r="G195" i="6"/>
  <c r="C205" i="6"/>
  <c r="H217" i="6"/>
  <c r="J216" i="6"/>
  <c r="H216" i="6" s="1"/>
  <c r="K230" i="6"/>
  <c r="D230" i="6"/>
  <c r="H247" i="6"/>
  <c r="I246" i="6"/>
  <c r="H246" i="6" s="1"/>
  <c r="C259" i="6"/>
  <c r="H261" i="6"/>
  <c r="I260" i="6"/>
  <c r="J270" i="6"/>
  <c r="J269" i="6" s="1"/>
  <c r="C283" i="6"/>
  <c r="J83" i="7"/>
  <c r="J75" i="7" s="1"/>
  <c r="H85" i="7"/>
  <c r="I84" i="7"/>
  <c r="I103" i="7"/>
  <c r="H103" i="7" s="1"/>
  <c r="H114" i="7"/>
  <c r="I112" i="7"/>
  <c r="H112" i="7" s="1"/>
  <c r="H117" i="7"/>
  <c r="I116" i="7"/>
  <c r="H116" i="7" s="1"/>
  <c r="F130" i="7"/>
  <c r="H134" i="7"/>
  <c r="I131" i="7"/>
  <c r="H137" i="7"/>
  <c r="I136" i="7"/>
  <c r="H136" i="7" s="1"/>
  <c r="H143" i="7"/>
  <c r="I141" i="7"/>
  <c r="H141" i="7" s="1"/>
  <c r="H169" i="7"/>
  <c r="I166" i="7"/>
  <c r="H178" i="7"/>
  <c r="I175" i="7"/>
  <c r="H181" i="7"/>
  <c r="I179" i="7"/>
  <c r="H179" i="7" s="1"/>
  <c r="C270" i="7"/>
  <c r="D269" i="7"/>
  <c r="C269" i="7" s="1"/>
  <c r="H175" i="6"/>
  <c r="H180" i="6"/>
  <c r="J179" i="6"/>
  <c r="H179" i="6" s="1"/>
  <c r="H184" i="6"/>
  <c r="F187" i="6"/>
  <c r="F289" i="6" s="1"/>
  <c r="C188" i="6"/>
  <c r="L195" i="6"/>
  <c r="K204" i="6"/>
  <c r="K195" i="6" s="1"/>
  <c r="K194" i="6" s="1"/>
  <c r="H205" i="6"/>
  <c r="C233" i="6"/>
  <c r="E231" i="6"/>
  <c r="E230" i="6" s="1"/>
  <c r="H285" i="6"/>
  <c r="I284" i="6"/>
  <c r="F53" i="7"/>
  <c r="C55" i="7"/>
  <c r="H55" i="7"/>
  <c r="I54" i="7"/>
  <c r="H68" i="7"/>
  <c r="H71" i="7"/>
  <c r="I69" i="7"/>
  <c r="H69" i="7" s="1"/>
  <c r="C77" i="7"/>
  <c r="H77" i="7"/>
  <c r="I76" i="7"/>
  <c r="C89" i="7"/>
  <c r="I89" i="7"/>
  <c r="H89" i="7" s="1"/>
  <c r="H145" i="7"/>
  <c r="I144" i="7"/>
  <c r="H144" i="7" s="1"/>
  <c r="C166" i="6"/>
  <c r="C196" i="6"/>
  <c r="D195" i="6"/>
  <c r="H198" i="6"/>
  <c r="I196" i="6"/>
  <c r="H228" i="6"/>
  <c r="I227" i="6"/>
  <c r="H227" i="6" s="1"/>
  <c r="H232" i="6"/>
  <c r="H253" i="6"/>
  <c r="I252" i="6"/>
  <c r="H273" i="6"/>
  <c r="I272" i="6"/>
  <c r="H276" i="6"/>
  <c r="H282" i="6"/>
  <c r="I281" i="6"/>
  <c r="H281" i="6" s="1"/>
  <c r="K292" i="7"/>
  <c r="K291" i="7" s="1"/>
  <c r="H43" i="7"/>
  <c r="E54" i="7"/>
  <c r="E53" i="7" s="1"/>
  <c r="G75" i="7"/>
  <c r="G52" i="7" s="1"/>
  <c r="E76" i="7"/>
  <c r="F83" i="7"/>
  <c r="C95" i="7"/>
  <c r="D83" i="7"/>
  <c r="C112" i="7"/>
  <c r="H124" i="7"/>
  <c r="I122" i="7"/>
  <c r="H122" i="7" s="1"/>
  <c r="C144" i="7"/>
  <c r="C160" i="7"/>
  <c r="H161" i="7"/>
  <c r="I160" i="7"/>
  <c r="H160" i="7" s="1"/>
  <c r="K204" i="7"/>
  <c r="K195" i="7" s="1"/>
  <c r="J20" i="7"/>
  <c r="H21" i="7"/>
  <c r="F26" i="7"/>
  <c r="F20" i="7" s="1"/>
  <c r="C20" i="7" s="1"/>
  <c r="D54" i="7"/>
  <c r="C69" i="7"/>
  <c r="D76" i="7"/>
  <c r="I95" i="7"/>
  <c r="H95" i="7" s="1"/>
  <c r="L173" i="7"/>
  <c r="L52" i="7" s="1"/>
  <c r="L51" i="7" s="1"/>
  <c r="C179" i="7"/>
  <c r="J230" i="7"/>
  <c r="C233" i="7"/>
  <c r="H233" i="7"/>
  <c r="C252" i="7"/>
  <c r="I252" i="7"/>
  <c r="H87" i="8"/>
  <c r="I84" i="8"/>
  <c r="J83" i="8"/>
  <c r="J75" i="8" s="1"/>
  <c r="J52" i="8" s="1"/>
  <c r="J51" i="8" s="1"/>
  <c r="H147" i="8"/>
  <c r="I144" i="8"/>
  <c r="H144" i="8" s="1"/>
  <c r="D131" i="7"/>
  <c r="F194" i="7"/>
  <c r="L195" i="7"/>
  <c r="L194" i="7" s="1"/>
  <c r="E231" i="7"/>
  <c r="E230" i="7" s="1"/>
  <c r="H261" i="7"/>
  <c r="I260" i="7"/>
  <c r="C283" i="7"/>
  <c r="C69" i="8"/>
  <c r="D67" i="8"/>
  <c r="C67" i="8" s="1"/>
  <c r="H137" i="8"/>
  <c r="I136" i="8"/>
  <c r="H136" i="8" s="1"/>
  <c r="C286" i="8"/>
  <c r="C166" i="7"/>
  <c r="E165" i="7"/>
  <c r="C165" i="7" s="1"/>
  <c r="C175" i="7"/>
  <c r="E174" i="7"/>
  <c r="H190" i="7"/>
  <c r="I188" i="7"/>
  <c r="C192" i="7"/>
  <c r="D191" i="7"/>
  <c r="H197" i="7"/>
  <c r="H200" i="7"/>
  <c r="I198" i="7"/>
  <c r="H198" i="7" s="1"/>
  <c r="H206" i="7"/>
  <c r="I205" i="7"/>
  <c r="H217" i="7"/>
  <c r="I216" i="7"/>
  <c r="H216" i="7" s="1"/>
  <c r="C224" i="7"/>
  <c r="D216" i="7"/>
  <c r="K230" i="7"/>
  <c r="C246" i="7"/>
  <c r="C264" i="7"/>
  <c r="D259" i="7"/>
  <c r="C259" i="7" s="1"/>
  <c r="H273" i="7"/>
  <c r="I272" i="7"/>
  <c r="H272" i="7" s="1"/>
  <c r="H281" i="7"/>
  <c r="H285" i="7"/>
  <c r="I284" i="7"/>
  <c r="H288" i="7"/>
  <c r="I286" i="7"/>
  <c r="I292" i="8"/>
  <c r="I291" i="8" s="1"/>
  <c r="H21" i="8"/>
  <c r="H292" i="8" s="1"/>
  <c r="H291" i="8" s="1"/>
  <c r="H250" i="8"/>
  <c r="I246" i="8"/>
  <c r="H246" i="8" s="1"/>
  <c r="I184" i="7"/>
  <c r="H184" i="7" s="1"/>
  <c r="I192" i="7"/>
  <c r="D196" i="7"/>
  <c r="I227" i="7"/>
  <c r="H227" i="7" s="1"/>
  <c r="I235" i="7"/>
  <c r="H235" i="7" s="1"/>
  <c r="I238" i="7"/>
  <c r="H238" i="7" s="1"/>
  <c r="D251" i="7"/>
  <c r="C251" i="7" s="1"/>
  <c r="I264" i="7"/>
  <c r="H264" i="7" s="1"/>
  <c r="I276" i="7"/>
  <c r="H276" i="7" s="1"/>
  <c r="C286" i="7"/>
  <c r="C292" i="7" s="1"/>
  <c r="C291" i="7" s="1"/>
  <c r="E292" i="8"/>
  <c r="E291" i="8" s="1"/>
  <c r="E20" i="8"/>
  <c r="L53" i="8"/>
  <c r="L83" i="8"/>
  <c r="L75" i="8" s="1"/>
  <c r="H90" i="8"/>
  <c r="I89" i="8"/>
  <c r="H89" i="8" s="1"/>
  <c r="I112" i="8"/>
  <c r="H112" i="8" s="1"/>
  <c r="I131" i="8"/>
  <c r="I151" i="8"/>
  <c r="H151" i="8" s="1"/>
  <c r="C233" i="8"/>
  <c r="D231" i="8"/>
  <c r="L230" i="8"/>
  <c r="L194" i="8" s="1"/>
  <c r="F270" i="8"/>
  <c r="C272" i="8"/>
  <c r="D231" i="7"/>
  <c r="C54" i="8"/>
  <c r="C76" i="8"/>
  <c r="H104" i="8"/>
  <c r="I103" i="8"/>
  <c r="H103" i="8" s="1"/>
  <c r="C131" i="8"/>
  <c r="E130" i="8"/>
  <c r="H166" i="8"/>
  <c r="I165" i="8"/>
  <c r="H165" i="8" s="1"/>
  <c r="E53" i="8"/>
  <c r="H56" i="8"/>
  <c r="I55" i="8"/>
  <c r="H59" i="8"/>
  <c r="I58" i="8"/>
  <c r="H58" i="8" s="1"/>
  <c r="H78" i="8"/>
  <c r="I77" i="8"/>
  <c r="H81" i="8"/>
  <c r="I80" i="8"/>
  <c r="H80" i="8" s="1"/>
  <c r="C84" i="8"/>
  <c r="E83" i="8"/>
  <c r="C83" i="8" s="1"/>
  <c r="H97" i="8"/>
  <c r="I95" i="8"/>
  <c r="H95" i="8" s="1"/>
  <c r="H118" i="8"/>
  <c r="I116" i="8"/>
  <c r="H116" i="8" s="1"/>
  <c r="C184" i="8"/>
  <c r="D173" i="8"/>
  <c r="F259" i="8"/>
  <c r="C259" i="8" s="1"/>
  <c r="C260" i="8"/>
  <c r="D20" i="8"/>
  <c r="L20" i="8"/>
  <c r="K26" i="8"/>
  <c r="I69" i="8"/>
  <c r="H160" i="8"/>
  <c r="C166" i="8"/>
  <c r="E165" i="8"/>
  <c r="C165" i="8" s="1"/>
  <c r="I175" i="8"/>
  <c r="C188" i="8"/>
  <c r="H217" i="8"/>
  <c r="I216" i="8"/>
  <c r="H216" i="8" s="1"/>
  <c r="H236" i="8"/>
  <c r="I235" i="8"/>
  <c r="C252" i="8"/>
  <c r="D251" i="8"/>
  <c r="C251" i="8" s="1"/>
  <c r="H271" i="8"/>
  <c r="C21" i="8"/>
  <c r="C292" i="8" s="1"/>
  <c r="C291" i="8" s="1"/>
  <c r="C175" i="8"/>
  <c r="E174" i="8"/>
  <c r="H197" i="8"/>
  <c r="H200" i="8"/>
  <c r="I198" i="8"/>
  <c r="H198" i="8" s="1"/>
  <c r="G204" i="8"/>
  <c r="G195" i="8" s="1"/>
  <c r="H239" i="8"/>
  <c r="I238" i="8"/>
  <c r="H238" i="8" s="1"/>
  <c r="H265" i="8"/>
  <c r="I264" i="8"/>
  <c r="H264" i="8" s="1"/>
  <c r="H277" i="8"/>
  <c r="I276" i="8"/>
  <c r="H276" i="8" s="1"/>
  <c r="H284" i="8"/>
  <c r="I283" i="8"/>
  <c r="H283" i="8" s="1"/>
  <c r="H181" i="8"/>
  <c r="I179" i="8"/>
  <c r="H179" i="8" s="1"/>
  <c r="H190" i="8"/>
  <c r="I188" i="8"/>
  <c r="C192" i="8"/>
  <c r="D191" i="8"/>
  <c r="K195" i="8"/>
  <c r="K194" i="8" s="1"/>
  <c r="H206" i="8"/>
  <c r="I205" i="8"/>
  <c r="H228" i="8"/>
  <c r="I227" i="8"/>
  <c r="H227" i="8" s="1"/>
  <c r="F230" i="8"/>
  <c r="H256" i="8"/>
  <c r="I252" i="8"/>
  <c r="I260" i="8"/>
  <c r="I272" i="8"/>
  <c r="H272" i="8" s="1"/>
  <c r="F283" i="8"/>
  <c r="C283" i="8" s="1"/>
  <c r="C284" i="8"/>
  <c r="I184" i="8"/>
  <c r="H184" i="8" s="1"/>
  <c r="I192" i="8"/>
  <c r="C130" i="8" l="1"/>
  <c r="F75" i="8"/>
  <c r="F52" i="8" s="1"/>
  <c r="L289" i="8"/>
  <c r="G52" i="8"/>
  <c r="I270" i="7"/>
  <c r="I269" i="7" s="1"/>
  <c r="H269" i="7" s="1"/>
  <c r="L289" i="7"/>
  <c r="K20" i="7"/>
  <c r="G51" i="7"/>
  <c r="K289" i="7"/>
  <c r="K194" i="7"/>
  <c r="K51" i="7" s="1"/>
  <c r="C83" i="7"/>
  <c r="F75" i="7"/>
  <c r="F289" i="7" s="1"/>
  <c r="J52" i="7"/>
  <c r="I231" i="6"/>
  <c r="L194" i="6"/>
  <c r="K52" i="6"/>
  <c r="J230" i="6"/>
  <c r="H58" i="6"/>
  <c r="K289" i="6"/>
  <c r="G194" i="6"/>
  <c r="G289" i="5"/>
  <c r="G51" i="5"/>
  <c r="C173" i="5"/>
  <c r="J51" i="5"/>
  <c r="J290" i="5" s="1"/>
  <c r="C20" i="5"/>
  <c r="F194" i="5"/>
  <c r="L75" i="5"/>
  <c r="L52" i="5" s="1"/>
  <c r="L51" i="5" s="1"/>
  <c r="K52" i="5"/>
  <c r="C130" i="5"/>
  <c r="G52" i="4"/>
  <c r="G289" i="4"/>
  <c r="C26" i="4"/>
  <c r="F20" i="4"/>
  <c r="C20" i="4" s="1"/>
  <c r="C83" i="4"/>
  <c r="D76" i="4"/>
  <c r="L194" i="4"/>
  <c r="L51" i="4" s="1"/>
  <c r="G194" i="4"/>
  <c r="J52" i="4"/>
  <c r="J51" i="4" s="1"/>
  <c r="J290" i="4" s="1"/>
  <c r="C231" i="3"/>
  <c r="K83" i="3"/>
  <c r="L289" i="3"/>
  <c r="K75" i="2"/>
  <c r="K52" i="2" s="1"/>
  <c r="L194" i="2"/>
  <c r="L289" i="2"/>
  <c r="J230" i="2"/>
  <c r="F20" i="2"/>
  <c r="C20" i="2" s="1"/>
  <c r="C26" i="2"/>
  <c r="I196" i="2"/>
  <c r="F289" i="2"/>
  <c r="F194" i="1"/>
  <c r="F289" i="1"/>
  <c r="G51" i="1"/>
  <c r="C204" i="1"/>
  <c r="E75" i="1"/>
  <c r="L51" i="1"/>
  <c r="L50" i="1" s="1"/>
  <c r="H187" i="6"/>
  <c r="J174" i="6"/>
  <c r="J173" i="6" s="1"/>
  <c r="H173" i="6" s="1"/>
  <c r="L51" i="6"/>
  <c r="I259" i="5"/>
  <c r="H259" i="5" s="1"/>
  <c r="K270" i="4"/>
  <c r="K269" i="4" s="1"/>
  <c r="H270" i="3"/>
  <c r="I259" i="2"/>
  <c r="H259" i="2" s="1"/>
  <c r="K230" i="1"/>
  <c r="K194" i="1" s="1"/>
  <c r="J51" i="1"/>
  <c r="K83" i="1"/>
  <c r="K75" i="1" s="1"/>
  <c r="H264" i="6"/>
  <c r="H116" i="6"/>
  <c r="H188" i="4"/>
  <c r="H166" i="4"/>
  <c r="H264" i="1"/>
  <c r="I204" i="6"/>
  <c r="H166" i="6"/>
  <c r="K187" i="1"/>
  <c r="H187" i="1" s="1"/>
  <c r="I196" i="8"/>
  <c r="I196" i="7"/>
  <c r="H196" i="7" s="1"/>
  <c r="K51" i="6"/>
  <c r="K50" i="6" s="1"/>
  <c r="J83" i="6"/>
  <c r="I196" i="5"/>
  <c r="K75" i="4"/>
  <c r="K52" i="4" s="1"/>
  <c r="K230" i="3"/>
  <c r="I270" i="2"/>
  <c r="I83" i="1"/>
  <c r="H83" i="1" s="1"/>
  <c r="I54" i="1"/>
  <c r="I292" i="5"/>
  <c r="I291" i="5" s="1"/>
  <c r="K259" i="4"/>
  <c r="K230" i="4" s="1"/>
  <c r="J290" i="8"/>
  <c r="J50" i="8"/>
  <c r="G194" i="8"/>
  <c r="G51" i="8" s="1"/>
  <c r="C195" i="8"/>
  <c r="G289" i="8"/>
  <c r="J289" i="7"/>
  <c r="K50" i="7"/>
  <c r="K290" i="7"/>
  <c r="K51" i="5"/>
  <c r="L290" i="1"/>
  <c r="L50" i="6"/>
  <c r="L290" i="6"/>
  <c r="G50" i="5"/>
  <c r="G290" i="5"/>
  <c r="J50" i="4"/>
  <c r="G50" i="1"/>
  <c r="G290" i="1"/>
  <c r="J50" i="1"/>
  <c r="L50" i="7"/>
  <c r="L290" i="7"/>
  <c r="H76" i="6"/>
  <c r="E194" i="2"/>
  <c r="E51" i="2" s="1"/>
  <c r="E289" i="2"/>
  <c r="C75" i="1"/>
  <c r="L50" i="5"/>
  <c r="L290" i="5"/>
  <c r="F51" i="5"/>
  <c r="F50" i="5" s="1"/>
  <c r="F52" i="3"/>
  <c r="F289" i="3"/>
  <c r="F50" i="2"/>
  <c r="F290" i="2"/>
  <c r="I191" i="8"/>
  <c r="H191" i="8" s="1"/>
  <c r="H192" i="8"/>
  <c r="H260" i="8"/>
  <c r="I259" i="8"/>
  <c r="H259" i="8" s="1"/>
  <c r="H188" i="8"/>
  <c r="I187" i="8"/>
  <c r="H187" i="8" s="1"/>
  <c r="E173" i="8"/>
  <c r="C174" i="8"/>
  <c r="H175" i="8"/>
  <c r="I174" i="8"/>
  <c r="K20" i="8"/>
  <c r="H26" i="8"/>
  <c r="L52" i="8"/>
  <c r="L51" i="8" s="1"/>
  <c r="I191" i="7"/>
  <c r="H191" i="7" s="1"/>
  <c r="H192" i="7"/>
  <c r="K51" i="8"/>
  <c r="K50" i="8" s="1"/>
  <c r="H286" i="7"/>
  <c r="H292" i="7" s="1"/>
  <c r="H291" i="7" s="1"/>
  <c r="D204" i="7"/>
  <c r="C204" i="7" s="1"/>
  <c r="C216" i="7"/>
  <c r="H205" i="7"/>
  <c r="I204" i="7"/>
  <c r="H204" i="7" s="1"/>
  <c r="H188" i="7"/>
  <c r="J289" i="8"/>
  <c r="I292" i="7"/>
  <c r="I291" i="7" s="1"/>
  <c r="H84" i="8"/>
  <c r="I83" i="8"/>
  <c r="H83" i="8" s="1"/>
  <c r="H252" i="7"/>
  <c r="I251" i="7"/>
  <c r="H251" i="7" s="1"/>
  <c r="D53" i="7"/>
  <c r="C54" i="7"/>
  <c r="H272" i="6"/>
  <c r="I270" i="6"/>
  <c r="H231" i="6"/>
  <c r="I195" i="6"/>
  <c r="H196" i="6"/>
  <c r="F52" i="7"/>
  <c r="F51" i="7" s="1"/>
  <c r="F50" i="7" s="1"/>
  <c r="H151" i="6"/>
  <c r="J194" i="7"/>
  <c r="C270" i="6"/>
  <c r="E269" i="6"/>
  <c r="E194" i="6" s="1"/>
  <c r="C20" i="6"/>
  <c r="I251" i="5"/>
  <c r="H251" i="5" s="1"/>
  <c r="H252" i="5"/>
  <c r="E75" i="6"/>
  <c r="C187" i="6"/>
  <c r="D83" i="6"/>
  <c r="I67" i="6"/>
  <c r="H67" i="6" s="1"/>
  <c r="H69" i="6"/>
  <c r="F52" i="6"/>
  <c r="F51" i="6" s="1"/>
  <c r="H196" i="5"/>
  <c r="I83" i="5"/>
  <c r="H83" i="5" s="1"/>
  <c r="H84" i="5"/>
  <c r="C26" i="5"/>
  <c r="H272" i="4"/>
  <c r="I270" i="4"/>
  <c r="H252" i="4"/>
  <c r="I251" i="4"/>
  <c r="H251" i="4" s="1"/>
  <c r="H205" i="4"/>
  <c r="I204" i="4"/>
  <c r="H204" i="4" s="1"/>
  <c r="C83" i="5"/>
  <c r="J289" i="4"/>
  <c r="E52" i="5"/>
  <c r="C76" i="4"/>
  <c r="D75" i="4"/>
  <c r="C75" i="4" s="1"/>
  <c r="I130" i="4"/>
  <c r="H130" i="4" s="1"/>
  <c r="I83" i="4"/>
  <c r="D83" i="2"/>
  <c r="C83" i="2" s="1"/>
  <c r="I83" i="3"/>
  <c r="H26" i="3"/>
  <c r="D269" i="2"/>
  <c r="C270" i="2"/>
  <c r="I130" i="2"/>
  <c r="H130" i="2" s="1"/>
  <c r="H131" i="2"/>
  <c r="I76" i="2"/>
  <c r="H77" i="2"/>
  <c r="I259" i="1"/>
  <c r="H259" i="1" s="1"/>
  <c r="H260" i="1"/>
  <c r="I231" i="1"/>
  <c r="D195" i="3"/>
  <c r="C204" i="3"/>
  <c r="C83" i="3"/>
  <c r="C54" i="3"/>
  <c r="D53" i="3"/>
  <c r="H166" i="2"/>
  <c r="I165" i="2"/>
  <c r="H165" i="2" s="1"/>
  <c r="H196" i="3"/>
  <c r="C174" i="3"/>
  <c r="D173" i="3"/>
  <c r="C173" i="3" s="1"/>
  <c r="I130" i="3"/>
  <c r="H130" i="3" s="1"/>
  <c r="C54" i="1"/>
  <c r="E53" i="1"/>
  <c r="E52" i="1" s="1"/>
  <c r="C20" i="1"/>
  <c r="G289" i="1"/>
  <c r="H188" i="1"/>
  <c r="E194" i="1"/>
  <c r="K52" i="1"/>
  <c r="I251" i="8"/>
  <c r="H251" i="8" s="1"/>
  <c r="H252" i="8"/>
  <c r="H196" i="8"/>
  <c r="I67" i="8"/>
  <c r="H67" i="8" s="1"/>
  <c r="H69" i="8"/>
  <c r="H55" i="8"/>
  <c r="I54" i="8"/>
  <c r="C231" i="7"/>
  <c r="D230" i="7"/>
  <c r="C231" i="8"/>
  <c r="D230" i="8"/>
  <c r="H131" i="8"/>
  <c r="I130" i="8"/>
  <c r="H130" i="8" s="1"/>
  <c r="H270" i="7"/>
  <c r="H260" i="7"/>
  <c r="I259" i="7"/>
  <c r="H259" i="7" s="1"/>
  <c r="H76" i="7"/>
  <c r="H54" i="7"/>
  <c r="H166" i="7"/>
  <c r="I165" i="7"/>
  <c r="H165" i="7" s="1"/>
  <c r="H260" i="6"/>
  <c r="I259" i="6"/>
  <c r="H259" i="6" s="1"/>
  <c r="I53" i="6"/>
  <c r="H54" i="6"/>
  <c r="H80" i="6"/>
  <c r="C174" i="6"/>
  <c r="D173" i="6"/>
  <c r="C173" i="6" s="1"/>
  <c r="H188" i="5"/>
  <c r="I187" i="5"/>
  <c r="H187" i="5" s="1"/>
  <c r="I231" i="5"/>
  <c r="H233" i="5"/>
  <c r="I53" i="5"/>
  <c r="H54" i="5"/>
  <c r="I231" i="4"/>
  <c r="H76" i="5"/>
  <c r="E230" i="4"/>
  <c r="C231" i="4"/>
  <c r="D195" i="4"/>
  <c r="C175" i="4"/>
  <c r="D174" i="4"/>
  <c r="H26" i="4"/>
  <c r="K20" i="4"/>
  <c r="H76" i="4"/>
  <c r="H270" i="2"/>
  <c r="I269" i="2"/>
  <c r="H269" i="2" s="1"/>
  <c r="H231" i="3"/>
  <c r="I230" i="3"/>
  <c r="I174" i="3"/>
  <c r="H175" i="3"/>
  <c r="I67" i="3"/>
  <c r="H67" i="3" s="1"/>
  <c r="H69" i="3"/>
  <c r="D53" i="2"/>
  <c r="C67" i="2"/>
  <c r="I283" i="1"/>
  <c r="H283" i="1" s="1"/>
  <c r="H284" i="1"/>
  <c r="I251" i="1"/>
  <c r="H251" i="1" s="1"/>
  <c r="H252" i="1"/>
  <c r="I204" i="1"/>
  <c r="H204" i="1" s="1"/>
  <c r="H205" i="1"/>
  <c r="J52" i="3"/>
  <c r="J51" i="3" s="1"/>
  <c r="C204" i="2"/>
  <c r="K51" i="2"/>
  <c r="L51" i="3"/>
  <c r="E51" i="3"/>
  <c r="I76" i="1"/>
  <c r="H77" i="1"/>
  <c r="K20" i="1"/>
  <c r="H26" i="1"/>
  <c r="D187" i="1"/>
  <c r="C187" i="1" s="1"/>
  <c r="I173" i="1"/>
  <c r="H173" i="1" s="1"/>
  <c r="H174" i="1"/>
  <c r="C83" i="1"/>
  <c r="H103" i="1"/>
  <c r="C173" i="8"/>
  <c r="H205" i="8"/>
  <c r="I204" i="8"/>
  <c r="H204" i="8" s="1"/>
  <c r="C191" i="8"/>
  <c r="D187" i="8"/>
  <c r="C187" i="8" s="1"/>
  <c r="C204" i="8"/>
  <c r="I270" i="8"/>
  <c r="H235" i="8"/>
  <c r="I231" i="8"/>
  <c r="D53" i="8"/>
  <c r="C20" i="8"/>
  <c r="E75" i="8"/>
  <c r="C75" i="8" s="1"/>
  <c r="C191" i="7"/>
  <c r="D187" i="7"/>
  <c r="C187" i="7" s="1"/>
  <c r="C174" i="7"/>
  <c r="E173" i="7"/>
  <c r="C173" i="7" s="1"/>
  <c r="I231" i="7"/>
  <c r="C76" i="7"/>
  <c r="C26" i="7"/>
  <c r="H252" i="6"/>
  <c r="I251" i="6"/>
  <c r="H251" i="6" s="1"/>
  <c r="H284" i="6"/>
  <c r="I283" i="6"/>
  <c r="H283" i="6" s="1"/>
  <c r="C230" i="6"/>
  <c r="J204" i="6"/>
  <c r="H204" i="6" s="1"/>
  <c r="H174" i="6"/>
  <c r="J130" i="6"/>
  <c r="J75" i="6" s="1"/>
  <c r="J52" i="6" s="1"/>
  <c r="I83" i="6"/>
  <c r="H83" i="6" s="1"/>
  <c r="H84" i="6"/>
  <c r="E194" i="7"/>
  <c r="H165" i="6"/>
  <c r="E269" i="5"/>
  <c r="C270" i="5"/>
  <c r="G289" i="6"/>
  <c r="G52" i="6"/>
  <c r="G51" i="6" s="1"/>
  <c r="I270" i="5"/>
  <c r="C76" i="6"/>
  <c r="L289" i="5"/>
  <c r="I204" i="5"/>
  <c r="H204" i="5" s="1"/>
  <c r="H205" i="5"/>
  <c r="C292" i="5"/>
  <c r="C291" i="5" s="1"/>
  <c r="H292" i="6"/>
  <c r="H291" i="6" s="1"/>
  <c r="D230" i="5"/>
  <c r="D194" i="5" s="1"/>
  <c r="I174" i="5"/>
  <c r="F289" i="5"/>
  <c r="C174" i="5"/>
  <c r="C195" i="5"/>
  <c r="H166" i="5"/>
  <c r="I165" i="5"/>
  <c r="H165" i="5" s="1"/>
  <c r="H175" i="4"/>
  <c r="I174" i="4"/>
  <c r="F53" i="4"/>
  <c r="F52" i="4" s="1"/>
  <c r="F51" i="4" s="1"/>
  <c r="C270" i="3"/>
  <c r="D269" i="3"/>
  <c r="G51" i="4"/>
  <c r="H292" i="3"/>
  <c r="H291" i="3" s="1"/>
  <c r="H205" i="2"/>
  <c r="I204" i="2"/>
  <c r="H204" i="2" s="1"/>
  <c r="H54" i="4"/>
  <c r="I53" i="4"/>
  <c r="H259" i="3"/>
  <c r="I251" i="2"/>
  <c r="H251" i="2" s="1"/>
  <c r="H252" i="2"/>
  <c r="D195" i="2"/>
  <c r="C196" i="2"/>
  <c r="D173" i="2"/>
  <c r="C173" i="2" s="1"/>
  <c r="C174" i="2"/>
  <c r="H54" i="2"/>
  <c r="K194" i="3"/>
  <c r="D76" i="3"/>
  <c r="K20" i="3"/>
  <c r="C80" i="2"/>
  <c r="D76" i="2"/>
  <c r="D195" i="1"/>
  <c r="C196" i="1"/>
  <c r="K289" i="2"/>
  <c r="G51" i="3"/>
  <c r="J289" i="1"/>
  <c r="I187" i="3"/>
  <c r="H187" i="3" s="1"/>
  <c r="G52" i="2"/>
  <c r="G51" i="2" s="1"/>
  <c r="L52" i="2"/>
  <c r="L51" i="2" s="1"/>
  <c r="H151" i="1"/>
  <c r="K289" i="8"/>
  <c r="H77" i="8"/>
  <c r="I76" i="8"/>
  <c r="F269" i="8"/>
  <c r="C270" i="8"/>
  <c r="D195" i="7"/>
  <c r="C196" i="7"/>
  <c r="H284" i="7"/>
  <c r="I283" i="7"/>
  <c r="H283" i="7" s="1"/>
  <c r="C131" i="7"/>
  <c r="D130" i="7"/>
  <c r="C130" i="7" s="1"/>
  <c r="E75" i="7"/>
  <c r="E52" i="7" s="1"/>
  <c r="E51" i="7" s="1"/>
  <c r="C195" i="6"/>
  <c r="D194" i="6"/>
  <c r="I67" i="7"/>
  <c r="H67" i="7" s="1"/>
  <c r="C231" i="6"/>
  <c r="H175" i="7"/>
  <c r="I174" i="7"/>
  <c r="H131" i="7"/>
  <c r="I130" i="7"/>
  <c r="H130" i="7" s="1"/>
  <c r="H84" i="7"/>
  <c r="I83" i="7"/>
  <c r="H83" i="7" s="1"/>
  <c r="I130" i="6"/>
  <c r="H130" i="6" s="1"/>
  <c r="E53" i="6"/>
  <c r="C54" i="6"/>
  <c r="K289" i="5"/>
  <c r="D187" i="5"/>
  <c r="C187" i="5" s="1"/>
  <c r="C191" i="5"/>
  <c r="E230" i="5"/>
  <c r="C231" i="5"/>
  <c r="I130" i="5"/>
  <c r="H130" i="5" s="1"/>
  <c r="C76" i="5"/>
  <c r="D75" i="5"/>
  <c r="C75" i="5" s="1"/>
  <c r="C54" i="5"/>
  <c r="D53" i="5"/>
  <c r="H260" i="4"/>
  <c r="I259" i="4"/>
  <c r="H259" i="4" s="1"/>
  <c r="H196" i="4"/>
  <c r="H192" i="4"/>
  <c r="I191" i="4"/>
  <c r="H216" i="4"/>
  <c r="C53" i="4"/>
  <c r="D230" i="3"/>
  <c r="C230" i="3" s="1"/>
  <c r="H196" i="2"/>
  <c r="H67" i="4"/>
  <c r="F194" i="3"/>
  <c r="I53" i="3"/>
  <c r="H54" i="3"/>
  <c r="I191" i="2"/>
  <c r="H192" i="2"/>
  <c r="I83" i="2"/>
  <c r="H83" i="2" s="1"/>
  <c r="H84" i="2"/>
  <c r="I270" i="1"/>
  <c r="H272" i="1"/>
  <c r="I204" i="3"/>
  <c r="H286" i="2"/>
  <c r="I231" i="2"/>
  <c r="H175" i="2"/>
  <c r="I174" i="2"/>
  <c r="C131" i="2"/>
  <c r="D130" i="2"/>
  <c r="C130" i="2" s="1"/>
  <c r="H69" i="2"/>
  <c r="I67" i="2"/>
  <c r="H67" i="2" s="1"/>
  <c r="E289" i="1"/>
  <c r="H196" i="1"/>
  <c r="I195" i="1"/>
  <c r="K173" i="3"/>
  <c r="K289" i="3" s="1"/>
  <c r="I130" i="1"/>
  <c r="H130" i="1" s="1"/>
  <c r="H131" i="1"/>
  <c r="I53" i="1"/>
  <c r="H54" i="1"/>
  <c r="C122" i="3"/>
  <c r="K75" i="3"/>
  <c r="C231" i="2"/>
  <c r="C292" i="2"/>
  <c r="C291" i="2" s="1"/>
  <c r="F51" i="1"/>
  <c r="C53" i="1"/>
  <c r="J51" i="7" l="1"/>
  <c r="J50" i="7" s="1"/>
  <c r="G50" i="7"/>
  <c r="G290" i="7"/>
  <c r="F290" i="7"/>
  <c r="I195" i="7"/>
  <c r="K290" i="6"/>
  <c r="J50" i="5"/>
  <c r="E194" i="5"/>
  <c r="E51" i="5" s="1"/>
  <c r="F290" i="5"/>
  <c r="L50" i="4"/>
  <c r="L290" i="4"/>
  <c r="K194" i="4"/>
  <c r="J289" i="2"/>
  <c r="J194" i="2"/>
  <c r="J51" i="2" s="1"/>
  <c r="D52" i="1"/>
  <c r="K289" i="1"/>
  <c r="K51" i="4"/>
  <c r="I195" i="4"/>
  <c r="J24" i="1"/>
  <c r="J20" i="1" s="1"/>
  <c r="K289" i="4"/>
  <c r="I75" i="5"/>
  <c r="H75" i="5" s="1"/>
  <c r="K51" i="1"/>
  <c r="I187" i="7"/>
  <c r="H187" i="7" s="1"/>
  <c r="E290" i="7"/>
  <c r="E50" i="7"/>
  <c r="J290" i="7"/>
  <c r="C52" i="1"/>
  <c r="H53" i="1"/>
  <c r="C76" i="2"/>
  <c r="D75" i="2"/>
  <c r="C75" i="2" s="1"/>
  <c r="H174" i="4"/>
  <c r="I173" i="4"/>
  <c r="H173" i="4" s="1"/>
  <c r="K52" i="3"/>
  <c r="K51" i="3" s="1"/>
  <c r="H231" i="2"/>
  <c r="I230" i="2"/>
  <c r="H230" i="2" s="1"/>
  <c r="F50" i="1"/>
  <c r="F290" i="1"/>
  <c r="H270" i="1"/>
  <c r="I269" i="1"/>
  <c r="H191" i="2"/>
  <c r="I187" i="2"/>
  <c r="H187" i="2" s="1"/>
  <c r="H174" i="7"/>
  <c r="I173" i="7"/>
  <c r="H173" i="7" s="1"/>
  <c r="C194" i="6"/>
  <c r="C269" i="8"/>
  <c r="F289" i="8"/>
  <c r="I53" i="2"/>
  <c r="C195" i="2"/>
  <c r="D194" i="2"/>
  <c r="C194" i="2" s="1"/>
  <c r="H53" i="4"/>
  <c r="F50" i="4"/>
  <c r="F290" i="4"/>
  <c r="F289" i="4"/>
  <c r="C230" i="5"/>
  <c r="D289" i="5"/>
  <c r="E289" i="5"/>
  <c r="C269" i="5"/>
  <c r="D75" i="7"/>
  <c r="C75" i="7" s="1"/>
  <c r="H270" i="8"/>
  <c r="I269" i="8"/>
  <c r="H76" i="1"/>
  <c r="I75" i="1"/>
  <c r="H75" i="1" s="1"/>
  <c r="L50" i="3"/>
  <c r="L290" i="3"/>
  <c r="H230" i="3"/>
  <c r="D173" i="4"/>
  <c r="D289" i="4" s="1"/>
  <c r="C174" i="4"/>
  <c r="E289" i="4"/>
  <c r="C230" i="4"/>
  <c r="E194" i="4"/>
  <c r="E51" i="4" s="1"/>
  <c r="J195" i="6"/>
  <c r="H195" i="6" s="1"/>
  <c r="C230" i="8"/>
  <c r="D289" i="8"/>
  <c r="D194" i="8"/>
  <c r="H54" i="8"/>
  <c r="I53" i="8"/>
  <c r="I195" i="8"/>
  <c r="I195" i="5"/>
  <c r="C83" i="6"/>
  <c r="D75" i="6"/>
  <c r="C53" i="7"/>
  <c r="L50" i="8"/>
  <c r="L290" i="8"/>
  <c r="K290" i="8"/>
  <c r="K50" i="5"/>
  <c r="K290" i="5"/>
  <c r="E289" i="7"/>
  <c r="D194" i="4"/>
  <c r="C195" i="4"/>
  <c r="H174" i="2"/>
  <c r="I173" i="2"/>
  <c r="H173" i="2" s="1"/>
  <c r="I195" i="2"/>
  <c r="H191" i="4"/>
  <c r="I187" i="4"/>
  <c r="H187" i="4" s="1"/>
  <c r="C195" i="7"/>
  <c r="D194" i="7"/>
  <c r="C194" i="7" s="1"/>
  <c r="H76" i="8"/>
  <c r="I75" i="8"/>
  <c r="H75" i="8" s="1"/>
  <c r="L50" i="2"/>
  <c r="L290" i="2"/>
  <c r="E290" i="2"/>
  <c r="E50" i="2"/>
  <c r="C195" i="1"/>
  <c r="C289" i="1" s="1"/>
  <c r="D194" i="1"/>
  <c r="C194" i="1" s="1"/>
  <c r="D289" i="1"/>
  <c r="C76" i="3"/>
  <c r="D75" i="3"/>
  <c r="C75" i="3" s="1"/>
  <c r="G50" i="4"/>
  <c r="G290" i="4"/>
  <c r="G50" i="6"/>
  <c r="G290" i="6"/>
  <c r="H231" i="7"/>
  <c r="I230" i="7"/>
  <c r="H230" i="7" s="1"/>
  <c r="D52" i="8"/>
  <c r="C53" i="8"/>
  <c r="E290" i="3"/>
  <c r="E50" i="3"/>
  <c r="K50" i="2"/>
  <c r="K290" i="2"/>
  <c r="H53" i="5"/>
  <c r="I53" i="7"/>
  <c r="E51" i="1"/>
  <c r="H83" i="4"/>
  <c r="I75" i="4"/>
  <c r="H75" i="4" s="1"/>
  <c r="H270" i="4"/>
  <c r="I269" i="4"/>
  <c r="F50" i="6"/>
  <c r="F290" i="6"/>
  <c r="H270" i="6"/>
  <c r="I269" i="6"/>
  <c r="H195" i="7"/>
  <c r="E52" i="8"/>
  <c r="E51" i="8" s="1"/>
  <c r="E289" i="8"/>
  <c r="G50" i="8"/>
  <c r="G290" i="8"/>
  <c r="C230" i="7"/>
  <c r="D289" i="7"/>
  <c r="C53" i="3"/>
  <c r="D194" i="3"/>
  <c r="C194" i="3" s="1"/>
  <c r="C195" i="3"/>
  <c r="H83" i="3"/>
  <c r="I75" i="3"/>
  <c r="H75" i="3" s="1"/>
  <c r="H174" i="8"/>
  <c r="I173" i="8"/>
  <c r="H173" i="8" s="1"/>
  <c r="H195" i="1"/>
  <c r="H204" i="3"/>
  <c r="I195" i="3"/>
  <c r="H53" i="3"/>
  <c r="E52" i="6"/>
  <c r="E51" i="6" s="1"/>
  <c r="C53" i="6"/>
  <c r="G50" i="2"/>
  <c r="G290" i="2"/>
  <c r="G50" i="3"/>
  <c r="G290" i="3"/>
  <c r="D289" i="3"/>
  <c r="C269" i="3"/>
  <c r="H231" i="8"/>
  <c r="I230" i="8"/>
  <c r="H230" i="8" s="1"/>
  <c r="H195" i="4"/>
  <c r="C53" i="5"/>
  <c r="D52" i="5"/>
  <c r="C194" i="5"/>
  <c r="H174" i="5"/>
  <c r="I173" i="5"/>
  <c r="H173" i="5" s="1"/>
  <c r="H270" i="5"/>
  <c r="I269" i="5"/>
  <c r="J290" i="3"/>
  <c r="J50" i="3"/>
  <c r="C53" i="2"/>
  <c r="H174" i="3"/>
  <c r="I173" i="3"/>
  <c r="H173" i="3" s="1"/>
  <c r="H231" i="4"/>
  <c r="I230" i="4"/>
  <c r="H230" i="4" s="1"/>
  <c r="I230" i="5"/>
  <c r="H230" i="5" s="1"/>
  <c r="H231" i="5"/>
  <c r="H53" i="6"/>
  <c r="I75" i="7"/>
  <c r="H75" i="7" s="1"/>
  <c r="H292" i="2"/>
  <c r="H291" i="2" s="1"/>
  <c r="I230" i="1"/>
  <c r="H230" i="1" s="1"/>
  <c r="H231" i="1"/>
  <c r="H76" i="2"/>
  <c r="I75" i="2"/>
  <c r="H75" i="2" s="1"/>
  <c r="C269" i="2"/>
  <c r="C269" i="6"/>
  <c r="E289" i="6"/>
  <c r="I230" i="6"/>
  <c r="H230" i="6" s="1"/>
  <c r="F51" i="3"/>
  <c r="I75" i="6"/>
  <c r="H75" i="6" s="1"/>
  <c r="D289" i="6"/>
  <c r="F194" i="8"/>
  <c r="F51" i="8" s="1"/>
  <c r="I194" i="7" l="1"/>
  <c r="H194" i="7" s="1"/>
  <c r="C194" i="4"/>
  <c r="I289" i="3"/>
  <c r="D52" i="2"/>
  <c r="C289" i="2"/>
  <c r="J290" i="2"/>
  <c r="J50" i="2"/>
  <c r="D289" i="2"/>
  <c r="D51" i="1"/>
  <c r="I194" i="1"/>
  <c r="H194" i="1" s="1"/>
  <c r="K50" i="1"/>
  <c r="K290" i="1"/>
  <c r="I52" i="6"/>
  <c r="K50" i="4"/>
  <c r="K290" i="4"/>
  <c r="I289" i="7"/>
  <c r="J290" i="1"/>
  <c r="E50" i="6"/>
  <c r="E290" i="6"/>
  <c r="D52" i="3"/>
  <c r="I52" i="5"/>
  <c r="H195" i="8"/>
  <c r="I194" i="8"/>
  <c r="H194" i="8" s="1"/>
  <c r="C289" i="4"/>
  <c r="H53" i="2"/>
  <c r="I52" i="2"/>
  <c r="H269" i="1"/>
  <c r="H289" i="1" s="1"/>
  <c r="I289" i="1"/>
  <c r="F50" i="3"/>
  <c r="F290" i="3"/>
  <c r="C289" i="6"/>
  <c r="I194" i="4"/>
  <c r="H194" i="4" s="1"/>
  <c r="C289" i="3"/>
  <c r="I52" i="3"/>
  <c r="I194" i="6"/>
  <c r="H195" i="2"/>
  <c r="I194" i="2"/>
  <c r="H194" i="2" s="1"/>
  <c r="C75" i="6"/>
  <c r="D52" i="6"/>
  <c r="H53" i="8"/>
  <c r="I52" i="8"/>
  <c r="C289" i="5"/>
  <c r="I52" i="4"/>
  <c r="F50" i="8"/>
  <c r="F290" i="8"/>
  <c r="H269" i="5"/>
  <c r="I289" i="5"/>
  <c r="H269" i="6"/>
  <c r="H289" i="6" s="1"/>
  <c r="I289" i="6"/>
  <c r="H269" i="4"/>
  <c r="H289" i="4" s="1"/>
  <c r="I289" i="4"/>
  <c r="E290" i="1"/>
  <c r="E50" i="1"/>
  <c r="J194" i="6"/>
  <c r="J51" i="6" s="1"/>
  <c r="J289" i="6"/>
  <c r="H269" i="8"/>
  <c r="I289" i="8"/>
  <c r="C289" i="8"/>
  <c r="I289" i="2"/>
  <c r="D290" i="1"/>
  <c r="C290" i="1" s="1"/>
  <c r="C51" i="1"/>
  <c r="D50" i="1"/>
  <c r="C50" i="1" s="1"/>
  <c r="C52" i="5"/>
  <c r="D51" i="5"/>
  <c r="H195" i="3"/>
  <c r="H289" i="3" s="1"/>
  <c r="I194" i="3"/>
  <c r="H194" i="3" s="1"/>
  <c r="E290" i="5"/>
  <c r="E50" i="5"/>
  <c r="C289" i="7"/>
  <c r="E290" i="8"/>
  <c r="E50" i="8"/>
  <c r="H53" i="7"/>
  <c r="H289" i="7" s="1"/>
  <c r="I52" i="7"/>
  <c r="C52" i="8"/>
  <c r="D51" i="8"/>
  <c r="D52" i="7"/>
  <c r="H195" i="5"/>
  <c r="I194" i="5"/>
  <c r="H194" i="5" s="1"/>
  <c r="C194" i="8"/>
  <c r="E290" i="4"/>
  <c r="E50" i="4"/>
  <c r="C173" i="4"/>
  <c r="D52" i="4"/>
  <c r="K50" i="3"/>
  <c r="K290" i="3"/>
  <c r="H52" i="6"/>
  <c r="I51" i="6"/>
  <c r="C52" i="2"/>
  <c r="D51" i="2"/>
  <c r="I52" i="1"/>
  <c r="H289" i="2" l="1"/>
  <c r="H289" i="5"/>
  <c r="C52" i="4"/>
  <c r="D51" i="4"/>
  <c r="D290" i="8"/>
  <c r="C290" i="8" s="1"/>
  <c r="D50" i="8"/>
  <c r="C50" i="8" s="1"/>
  <c r="C51" i="8"/>
  <c r="H52" i="4"/>
  <c r="I51" i="4"/>
  <c r="I51" i="1"/>
  <c r="H52" i="1"/>
  <c r="D290" i="2"/>
  <c r="C290" i="2" s="1"/>
  <c r="C51" i="2"/>
  <c r="D50" i="2"/>
  <c r="C50" i="2" s="1"/>
  <c r="D51" i="7"/>
  <c r="C52" i="7"/>
  <c r="D290" i="5"/>
  <c r="C290" i="5" s="1"/>
  <c r="C51" i="5"/>
  <c r="D50" i="5"/>
  <c r="C50" i="5" s="1"/>
  <c r="H289" i="8"/>
  <c r="H52" i="8"/>
  <c r="I51" i="8"/>
  <c r="I51" i="5"/>
  <c r="H52" i="5"/>
  <c r="C52" i="3"/>
  <c r="D51" i="3"/>
  <c r="H51" i="6"/>
  <c r="I290" i="6"/>
  <c r="I50" i="6"/>
  <c r="I24" i="6"/>
  <c r="D51" i="6"/>
  <c r="C52" i="6"/>
  <c r="H194" i="6"/>
  <c r="J50" i="6"/>
  <c r="J24" i="6"/>
  <c r="J20" i="6" s="1"/>
  <c r="H52" i="7"/>
  <c r="I51" i="7"/>
  <c r="I51" i="3"/>
  <c r="H52" i="3"/>
  <c r="I51" i="2"/>
  <c r="H52" i="2"/>
  <c r="H50" i="6" l="1"/>
  <c r="I290" i="2"/>
  <c r="H290" i="2" s="1"/>
  <c r="H51" i="2"/>
  <c r="I50" i="2"/>
  <c r="H50" i="2" s="1"/>
  <c r="I24" i="2"/>
  <c r="I50" i="4"/>
  <c r="H50" i="4" s="1"/>
  <c r="I24" i="4"/>
  <c r="H51" i="4"/>
  <c r="I24" i="3"/>
  <c r="I290" i="3" s="1"/>
  <c r="H290" i="3" s="1"/>
  <c r="H51" i="3"/>
  <c r="I50" i="3"/>
  <c r="H50" i="3" s="1"/>
  <c r="D290" i="6"/>
  <c r="C290" i="6" s="1"/>
  <c r="C51" i="6"/>
  <c r="D50" i="6"/>
  <c r="C50" i="6" s="1"/>
  <c r="H51" i="5"/>
  <c r="I50" i="5"/>
  <c r="H50" i="5" s="1"/>
  <c r="I24" i="5"/>
  <c r="I290" i="5" s="1"/>
  <c r="H290" i="5" s="1"/>
  <c r="H51" i="7"/>
  <c r="I50" i="7"/>
  <c r="H50" i="7" s="1"/>
  <c r="I24" i="7"/>
  <c r="I290" i="7" s="1"/>
  <c r="H290" i="7" s="1"/>
  <c r="J290" i="6"/>
  <c r="H290" i="6" s="1"/>
  <c r="H24" i="6"/>
  <c r="I20" i="6"/>
  <c r="H20" i="6" s="1"/>
  <c r="D290" i="3"/>
  <c r="C290" i="3" s="1"/>
  <c r="C51" i="3"/>
  <c r="D50" i="3"/>
  <c r="C50" i="3" s="1"/>
  <c r="I24" i="8"/>
  <c r="H51" i="8"/>
  <c r="I50" i="8"/>
  <c r="H50" i="8" s="1"/>
  <c r="H51" i="1"/>
  <c r="I24" i="1"/>
  <c r="I290" i="1" s="1"/>
  <c r="H290" i="1" s="1"/>
  <c r="I50" i="1"/>
  <c r="H50" i="1" s="1"/>
  <c r="D290" i="4"/>
  <c r="C290" i="4" s="1"/>
  <c r="C51" i="4"/>
  <c r="D50" i="4"/>
  <c r="C50" i="4" s="1"/>
  <c r="D290" i="7"/>
  <c r="C290" i="7" s="1"/>
  <c r="C51" i="7"/>
  <c r="D50" i="7"/>
  <c r="C50" i="7" s="1"/>
  <c r="H24" i="8" l="1"/>
  <c r="I20" i="8"/>
  <c r="H20" i="8" s="1"/>
  <c r="H24" i="1"/>
  <c r="I20" i="1"/>
  <c r="H20" i="1" s="1"/>
  <c r="H24" i="2"/>
  <c r="I20" i="2"/>
  <c r="H20" i="2" s="1"/>
  <c r="H24" i="7"/>
  <c r="I20" i="7"/>
  <c r="H20" i="7" s="1"/>
  <c r="H24" i="5"/>
  <c r="I20" i="5"/>
  <c r="H20" i="5" s="1"/>
  <c r="H24" i="4"/>
  <c r="I20" i="4"/>
  <c r="H20" i="4" s="1"/>
  <c r="I290" i="8"/>
  <c r="H290" i="8" s="1"/>
  <c r="H24" i="3"/>
  <c r="I20" i="3"/>
  <c r="H20" i="3" s="1"/>
  <c r="I290" i="4"/>
  <c r="H290" i="4" s="1"/>
</calcChain>
</file>

<file path=xl/sharedStrings.xml><?xml version="1.0" encoding="utf-8"?>
<sst xmlns="http://schemas.openxmlformats.org/spreadsheetml/2006/main" count="10178" uniqueCount="402">
  <si>
    <t>Tāme Nr.04.1.3.</t>
  </si>
  <si>
    <t>IEŅĒMUMU UN IZDEVUMU TĀME 2019.GADAM</t>
  </si>
  <si>
    <t>Tūrisma nod</t>
  </si>
  <si>
    <t>Budžeta finansēta institūcija</t>
  </si>
  <si>
    <t>Jūrmalas pilsētas dome</t>
  </si>
  <si>
    <t>Reģistrācijas Nr.</t>
  </si>
  <si>
    <t>90000056357</t>
  </si>
  <si>
    <t>Adrese</t>
  </si>
  <si>
    <t>Jūrmala, Jomas iela 1/5</t>
  </si>
  <si>
    <t>Funkcionālās klasifikācijas kods</t>
  </si>
  <si>
    <t>04.510</t>
  </si>
  <si>
    <t>Programma</t>
  </si>
  <si>
    <t>Sabiedriskā transporta organizēšanas pasākumi</t>
  </si>
  <si>
    <t>Konta Nr.</t>
  </si>
  <si>
    <t>pamatbudžetam</t>
  </si>
  <si>
    <t>LV84PARX0002484572001</t>
  </si>
  <si>
    <t>Valsts budžeta transfertiem</t>
  </si>
  <si>
    <t>projektiem</t>
  </si>
  <si>
    <t>maksas pakalpojumiem</t>
  </si>
  <si>
    <t>LV81PARX0002484577002</t>
  </si>
  <si>
    <t>ziedojumiem, dāvinājumiem</t>
  </si>
  <si>
    <t>Budžeta klasifikācijas                                                         kods</t>
  </si>
  <si>
    <t>Rādītāju nosaukumi</t>
  </si>
  <si>
    <t>Iestādes pieprasījums 2019.gadam</t>
  </si>
  <si>
    <t>Izdevumu tāme 2019.gadam</t>
  </si>
  <si>
    <t>Kopā</t>
  </si>
  <si>
    <t>Pamatbudžets</t>
  </si>
  <si>
    <t>Valsts un citu pašvaldību (iestāžu) budžeta transferti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</si>
  <si>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</si>
  <si>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</si>
  <si>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</si>
  <si>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</si>
  <si>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</si>
  <si>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</si>
  <si>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</si>
  <si>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</si>
  <si>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</si>
  <si>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</si>
  <si>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</si>
  <si>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</si>
  <si>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</si>
  <si>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</si>
  <si>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</si>
  <si>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</si>
  <si>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</si>
  <si>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</si>
  <si>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</si>
  <si>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</si>
  <si>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</si>
  <si>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</si>
  <si>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</si>
  <si>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</si>
  <si>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</si>
  <si>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</si>
  <si>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</si>
  <si>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</si>
  <si>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</si>
  <si>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</si>
  <si>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</si>
  <si>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</si>
  <si>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</si>
  <si>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</si>
  <si>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</si>
  <si>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</si>
  <si>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</si>
  <si>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</si>
  <si>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</si>
  <si>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</si>
  <si>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</si>
  <si>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</si>
  <si>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</si>
  <si>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</si>
  <si>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</si>
  <si>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</si>
  <si>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</si>
  <si>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</si>
  <si>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</si>
  <si>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</si>
  <si>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</si>
  <si>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</si>
  <si>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</si>
  <si>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</si>
  <si>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soc. apdroš. obl. iemaksas</t>
  </si>
  <si>
    <t>Mācību maksas kompensācija</t>
  </si>
  <si>
    <t>Darba devēja uzturdevas kompensācija</t>
  </si>
  <si>
    <t>Darba devēja izdevumi veselības, dzīvības un nelaimes gadījumu apdrošināšanai</t>
  </si>
  <si>
    <t>Darba devēja pabalsti un kompensācijas, no kā neaprēķina iedzīvotāju ienākuma nodokli un valsts soc. apdroš. obl.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</si>
  <si>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</si>
  <si>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</si>
  <si>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</si>
  <si>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</si>
  <si>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</si>
  <si>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</si>
  <si>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</si>
  <si>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Izdevumi par sakaru pakalpojumiem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</si>
  <si>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</si>
  <si>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</si>
  <si>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</si>
  <si>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</si>
  <si>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</si>
  <si>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</si>
  <si>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</si>
  <si>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</si>
  <si>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atkritumu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</si>
  <si>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</si>
  <si>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</si>
  <si>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</si>
  <si>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</si>
  <si>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</si>
  <si>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</si>
  <si>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mācību pakalpojumiem</t>
  </si>
  <si>
    <t>Maksājumu pakalpojumi un komisijas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</si>
  <si>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</si>
  <si>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</si>
  <si>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</si>
  <si>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</si>
  <si>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</si>
  <si>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</si>
  <si>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</si>
  <si>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</si>
  <si>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atbildības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</si>
  <si>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</si>
  <si>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</si>
  <si>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</si>
  <si>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</si>
  <si>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</si>
  <si>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</si>
  <si>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</si>
  <si>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</si>
  <si>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</si>
  <si>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</si>
  <si>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</si>
  <si>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</si>
  <si>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</si>
  <si>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</si>
  <si>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</si>
  <si>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</si>
  <si>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</si>
  <si>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parāda apkalpošanu un komisijas maksas par izmantotajiem atsavinātajiem finanšu instrumentiem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</si>
  <si>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</si>
  <si>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</si>
  <si>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</si>
  <si>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</si>
  <si>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</si>
  <si>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</si>
  <si>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</si>
  <si>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</si>
  <si>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</si>
  <si>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</si>
  <si>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</si>
  <si>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</si>
  <si>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medicīniskie 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</si>
  <si>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</si>
  <si>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</si>
  <si>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</si>
  <si>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</si>
  <si>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</si>
  <si>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</si>
  <si>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</si>
  <si>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</si>
  <si>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</si>
  <si>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</si>
  <si>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</si>
  <si>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</si>
  <si>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</si>
  <si>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</si>
  <si>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</si>
  <si>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</si>
  <si>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</si>
  <si>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</si>
  <si>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</si>
  <si>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 un sprāgstvielas</t>
  </si>
  <si>
    <t>Pārējie specifiskas lietošanas materiāli un inventārs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</si>
  <si>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</si>
  <si>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</si>
  <si>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</si>
  <si>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</si>
  <si>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</si>
  <si>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</si>
  <si>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</si>
  <si>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</si>
  <si>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Maksājumi par budžeta iestādēm piemērotajām sankcijām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</si>
  <si>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</si>
  <si>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</si>
  <si>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</si>
  <si>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</si>
  <si>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</si>
  <si>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</si>
  <si>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</si>
  <si>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</si>
  <si>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</si>
  <si>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</si>
  <si>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</si>
  <si>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</si>
  <si>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</si>
  <si>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</si>
  <si>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</si>
  <si>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</si>
  <si>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</si>
  <si>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</si>
  <si>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</si>
  <si>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</si>
  <si>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</si>
  <si>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</si>
  <si>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</si>
  <si>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</si>
  <si>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</si>
  <si>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</si>
  <si>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</si>
  <si>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</si>
  <si>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</si>
  <si>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</si>
  <si>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</si>
  <si>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</si>
  <si>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</si>
  <si>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 un būves</t>
  </si>
  <si>
    <t>Dzīvojamās ēkas</t>
  </si>
  <si>
    <t>Nedzīvojamās ēkas</t>
  </si>
  <si>
    <t>Transporta būves</t>
  </si>
  <si>
    <t>Zeme zem būvēm</t>
  </si>
  <si>
    <t>Kultivētā zeme</t>
  </si>
  <si>
    <t>Atpūtai un izklaidei izmantojamā zeme</t>
  </si>
  <si>
    <t>Pārējā zeme</t>
  </si>
  <si>
    <t>Inženierbūves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</si>
  <si>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</si>
  <si>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</si>
  <si>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</si>
  <si>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</si>
  <si>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</si>
  <si>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</si>
  <si>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</si>
  <si>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</si>
  <si>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</si>
  <si>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</si>
  <si>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</si>
  <si>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</si>
  <si>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</si>
  <si>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</si>
  <si>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</si>
  <si>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</si>
  <si>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</si>
  <si>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</si>
  <si>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</si>
  <si>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</si>
  <si>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</si>
  <si>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</si>
  <si>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</si>
  <si>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</si>
  <si>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</si>
  <si>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</si>
  <si>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</si>
  <si>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pabalsti naudā krīzes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</si>
  <si>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</si>
  <si>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</si>
  <si>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</si>
  <si>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</si>
  <si>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</si>
  <si>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</si>
  <si>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</si>
  <si>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</si>
  <si>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</si>
  <si>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</si>
  <si>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</si>
  <si>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</si>
  <si>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Pašvaldības pabalsti natūrā krīzes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</si>
  <si>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</si>
  <si>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</si>
  <si>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</si>
  <si>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</si>
  <si>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</si>
  <si>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</si>
  <si>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</si>
  <si>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</si>
  <si>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</si>
  <si>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Izdevumi par piešķīrumiem iedzīvotājiem natūrā, naudas balvas, izdevumi pašvaldību brīvprātīgo iniciatīvu izpildei</t>
  </si>
  <si>
    <t>Izdevumi par piešķīrumiem iedzīvotājiem natūrā brīvprātīgo iniciatīvu izpildei</t>
  </si>
  <si>
    <t>Naudas balvas</t>
  </si>
  <si>
    <t>Izdevumi brīvprātīgo iniciatīvu izpildei</t>
  </si>
  <si>
    <t>Izsoles nodrošinājuma un citu maksājumu, kas saistīti ar dalību izsolēs, atmaksa</t>
  </si>
  <si>
    <t>Transferti, uzturēšanas izdevumu transferti, pašu resursu maksājumi, starptautiskā sadarbība</t>
  </si>
  <si>
    <t>Pašvaldību transferti un uzturēšanas izdevumu transferti</t>
  </si>
  <si>
    <t>Pašvaldību  uzturēšanas izdevumu transferti citām pašvaldībām</t>
  </si>
  <si>
    <t>Pašvaldību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</si>
  <si>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</si>
  <si>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</si>
  <si>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</si>
  <si>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</si>
  <si>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</si>
  <si>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</si>
  <si>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</si>
  <si>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</si>
  <si>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Starptautiskā sadarbība</t>
  </si>
  <si>
    <t>Pārējie pārskaitījumi ārvalstīm</t>
  </si>
  <si>
    <t>Kapitālo izdevumu transferti</t>
  </si>
  <si>
    <t>Pašvaldību kapitālo izdevumu transferti</t>
  </si>
  <si>
    <t>Pašvaldību kapitālo izdevumu transferti citām pašvaldībām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</si>
  <si>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</si>
  <si>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</si>
  <si>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</si>
  <si>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</si>
  <si>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</si>
  <si>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</si>
  <si>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</si>
  <si>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</si>
  <si>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</si>
  <si>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</si>
  <si>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</si>
  <si>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</si>
  <si>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</si>
  <si>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</si>
  <si>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</si>
  <si>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</si>
  <si>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</si>
  <si>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</si>
  <si>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</si>
  <si>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</si>
  <si>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</si>
  <si>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</si>
  <si>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</si>
  <si>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</si>
  <si>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</si>
  <si>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</si>
  <si>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</si>
  <si>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</si>
  <si>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Tāme Nr.04.1.4.</t>
  </si>
  <si>
    <t>ASPN</t>
  </si>
  <si>
    <t>04.900</t>
  </si>
  <si>
    <t>Ar ārējo sakaru attīstību saistītās starptautiskās un institucionālās sadarbības aktivitātes</t>
  </si>
  <si>
    <t>Tāme Nr.04.1.5.</t>
  </si>
  <si>
    <t>Mārket nod</t>
  </si>
  <si>
    <t>04.730</t>
  </si>
  <si>
    <t>Tūrisma attīstības nodrošināšanas pasākumi</t>
  </si>
  <si>
    <t>Tāme Nr.04.1.6.</t>
  </si>
  <si>
    <t>Investīc.proj.nod</t>
  </si>
  <si>
    <t>Mārketinga nod</t>
  </si>
  <si>
    <t>Projektu nod</t>
  </si>
  <si>
    <t>Strat.plān.nod</t>
  </si>
  <si>
    <t>Pilsētas ekonomiskās attīstības pasākumi</t>
  </si>
  <si>
    <t>Tāme Nr.04.1.7.</t>
  </si>
  <si>
    <t>Mežsaimniec.nod</t>
  </si>
  <si>
    <t>04.220</t>
  </si>
  <si>
    <t>Pilsētas mežu un publiskās teritorijas esošo koku un apstādījumu kopšanas pasākumi</t>
  </si>
  <si>
    <t>Tāme Nr.04.1.8.</t>
  </si>
  <si>
    <t>ACF</t>
  </si>
  <si>
    <t>Jūrmalas pilsētas pašvaldības 2019.-2021.gada Ceļu fonda izlietojuma programma</t>
  </si>
  <si>
    <t>Tāme Nr.04.1.9.</t>
  </si>
  <si>
    <t>ACF KR</t>
  </si>
  <si>
    <t>LV78TREL980200804800B</t>
  </si>
  <si>
    <t>Tāme Nr.04.1.10.</t>
  </si>
  <si>
    <t>IKT</t>
  </si>
  <si>
    <t>Informācijas un komunikācijas tehnoloģiju uzturēšana, atjaunošana un uzlabošana</t>
  </si>
  <si>
    <t>Tāme Nr.04.1.1.</t>
  </si>
  <si>
    <t>Iestādes uzturēšana</t>
  </si>
  <si>
    <t>LV57PARX0002484572002</t>
  </si>
  <si>
    <t>Tāme Nr.04.1.2.</t>
  </si>
  <si>
    <t>Iepirkumu birojs</t>
  </si>
  <si>
    <t>KDPN</t>
  </si>
  <si>
    <t>Centralizētie pasākumi</t>
  </si>
  <si>
    <t>Tāme Nr.04.3.1.</t>
  </si>
  <si>
    <t>Pašvaldības pamtbudžets</t>
  </si>
  <si>
    <t>04.900.</t>
  </si>
  <si>
    <t>Līdzfinansējuma un priekšfinansējuma nodrošināšana ES un citas ārvalstu finanšu palīdzības projektu īstenošanānodrošināšanu</t>
  </si>
  <si>
    <t>Pašvaldības budžeta kopējie izdevumu konti</t>
  </si>
  <si>
    <t>Tāme Nr.04.3.2.</t>
  </si>
  <si>
    <t>04.920</t>
  </si>
  <si>
    <t>POS termināla nodrošinājums u.c.</t>
  </si>
  <si>
    <t>Tāme Nr.04.3.3.</t>
  </si>
  <si>
    <t>Apropriācijas rezerve</t>
  </si>
  <si>
    <t>Tāme Nr.04.3.4.</t>
  </si>
  <si>
    <t>Līdzfinansējuma nodrošināšana konferenču, semināru un starpnozaru pasākumu īstenošanai</t>
  </si>
  <si>
    <t>Tāme Nr.04.3.5.</t>
  </si>
  <si>
    <t>Atgriežamās fizisku un juridisku personu pārmaksas pašvaldībai no iepriekšējiem pārskata periodiem</t>
  </si>
  <si>
    <t>Tame Nr.04.2.1.</t>
  </si>
  <si>
    <t>Jūrmalas ostas pārvalde</t>
  </si>
  <si>
    <t>90000518538</t>
  </si>
  <si>
    <t>Jomas iela 1/5, Jūrmala</t>
  </si>
  <si>
    <t>04.520</t>
  </si>
  <si>
    <t>Pretplūdu pasākumu veikšana un iestādes uzturēšanas izdevumi</t>
  </si>
  <si>
    <t>LV92PARX0002484572148</t>
  </si>
  <si>
    <t>Tāme Nr.04.1.11.</t>
  </si>
  <si>
    <t>Jomas iela1/5, Jūrmala, LV-2016</t>
  </si>
  <si>
    <t>04.730.</t>
  </si>
  <si>
    <t>Projekts ""Starptautiskās konkurētspējas veicināšana" (uzņēmējdarbībā)/ 2019.gada aktivitātes"</t>
  </si>
  <si>
    <t>LV31TREL980200804500B</t>
  </si>
  <si>
    <t>Tāme Nr.04.1.12.</t>
  </si>
  <si>
    <t>04.120</t>
  </si>
  <si>
    <t>Pasākums "Algoti pagaidu sabiedriskie darbi 2018"</t>
  </si>
  <si>
    <t>LV25PARX0002484572093</t>
  </si>
  <si>
    <t>Tāme Nr.04.1.13.</t>
  </si>
  <si>
    <t>Jomas iela 1/5, Jūrmala, LV-2015</t>
  </si>
  <si>
    <t>Projekts "Līdzdalība pilsētplānošanā sabiedrības veselības uzlabošanai/ HEAT"</t>
  </si>
  <si>
    <t>LV76TREL980200805200B</t>
  </si>
  <si>
    <t>Tāme Nr.04.1.14.</t>
  </si>
  <si>
    <t>Projekts "Karte visiem"</t>
  </si>
  <si>
    <t xml:space="preserve">LV91TREL9802008031000 </t>
  </si>
  <si>
    <t>Tāme Nr.04.1.15.</t>
  </si>
  <si>
    <t>Projekts "Jaunu dabas un kultūras tūrisma pakalpojumu radīšana Rīgas jūras līča piekrastē"</t>
  </si>
  <si>
    <t>LV93TREL9800377130000</t>
  </si>
  <si>
    <t>Tāme Nr.04.1.16.</t>
  </si>
  <si>
    <t>04.740</t>
  </si>
  <si>
    <t xml:space="preserve">Projekts "Lielupes radīto plūdu un krasta erozijas risku apdraudējumu novēršanas pasākumi Dubultos-Majoros-Dzintaros" </t>
  </si>
  <si>
    <t>LV28TREL980200805100B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</si>
</sst>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27">
    <xf numFmtId="0" fontId="0" fillId="0" borderId="0" xfId="0"/>
    <xf numFmtId="0" fontId="4" fillId="0" borderId="0" xfId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4" fillId="2" borderId="4" xfId="1" applyNumberFormat="1" applyFont="1" applyFill="1" applyBorder="1" applyAlignment="1" applyProtection="1">
      <alignment vertical="center"/>
    </xf>
    <xf numFmtId="49" fontId="4" fillId="2" borderId="0" xfId="1" applyNumberFormat="1" applyFont="1" applyFill="1" applyBorder="1" applyAlignment="1" applyProtection="1">
      <alignment vertical="center"/>
    </xf>
    <xf numFmtId="49" fontId="7" fillId="2" borderId="4" xfId="1" applyNumberFormat="1" applyFont="1" applyFill="1" applyBorder="1" applyAlignment="1" applyProtection="1">
      <alignment vertical="center"/>
    </xf>
    <xf numFmtId="49" fontId="4" fillId="2" borderId="7" xfId="1" applyNumberFormat="1" applyFont="1" applyFill="1" applyBorder="1" applyAlignment="1" applyProtection="1">
      <alignment vertical="center"/>
    </xf>
    <xf numFmtId="49" fontId="4" fillId="2" borderId="8" xfId="1" applyNumberFormat="1" applyFont="1" applyFill="1" applyBorder="1" applyAlignment="1" applyProtection="1">
      <alignment vertical="center"/>
    </xf>
    <xf numFmtId="49" fontId="4" fillId="2" borderId="9" xfId="1" applyNumberFormat="1" applyFont="1" applyFill="1" applyBorder="1" applyAlignment="1" applyProtection="1">
      <alignment vertical="center"/>
      <protection locked="0"/>
    </xf>
    <xf numFmtId="49" fontId="4" fillId="2" borderId="10" xfId="1" applyNumberFormat="1" applyFont="1" applyFill="1" applyBorder="1" applyAlignment="1" applyProtection="1">
      <alignment vertical="center"/>
      <protection locked="0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textRotation="90"/>
    </xf>
    <xf numFmtId="1" fontId="8" fillId="0" borderId="25" xfId="1" applyNumberFormat="1" applyFont="1" applyFill="1" applyBorder="1" applyAlignment="1" applyProtection="1">
      <alignment horizontal="center" vertical="center"/>
    </xf>
    <xf numFmtId="1" fontId="8" fillId="0" borderId="26" xfId="1" applyNumberFormat="1" applyFont="1" applyFill="1" applyBorder="1" applyAlignment="1" applyProtection="1">
      <alignment horizontal="center" vertical="center"/>
    </xf>
    <xf numFmtId="1" fontId="8" fillId="0" borderId="27" xfId="1" applyNumberFormat="1" applyFont="1" applyFill="1" applyBorder="1" applyAlignment="1" applyProtection="1">
      <alignment horizontal="center" vertical="center"/>
    </xf>
    <xf numFmtId="1" fontId="8" fillId="0" borderId="28" xfId="1" applyNumberFormat="1" applyFont="1" applyFill="1" applyBorder="1" applyAlignment="1" applyProtection="1">
      <alignment horizontal="center" vertical="center"/>
    </xf>
    <xf numFmtId="1" fontId="8" fillId="0" borderId="29" xfId="1" applyNumberFormat="1" applyFont="1" applyFill="1" applyBorder="1" applyAlignment="1" applyProtection="1">
      <alignment horizontal="center" vertical="center"/>
    </xf>
    <xf numFmtId="0" fontId="3" fillId="0" borderId="16" xfId="1" applyFont="1" applyFill="1" applyBorder="1" applyAlignment="1" applyProtection="1">
      <alignment vertical="center" wrapText="1"/>
    </xf>
    <xf numFmtId="0" fontId="3" fillId="0" borderId="16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vertical="center"/>
    </xf>
    <xf numFmtId="0" fontId="3" fillId="0" borderId="21" xfId="1" applyFont="1" applyFill="1" applyBorder="1" applyAlignment="1" applyProtection="1">
      <alignment vertical="center"/>
      <protection locked="0"/>
    </xf>
    <xf numFmtId="0" fontId="3" fillId="0" borderId="18" xfId="1" applyFont="1" applyFill="1" applyBorder="1" applyAlignment="1" applyProtection="1">
      <alignment vertical="center"/>
      <protection locked="0"/>
    </xf>
    <xf numFmtId="0" fontId="3" fillId="0" borderId="19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</xf>
    <xf numFmtId="0" fontId="3" fillId="0" borderId="30" xfId="1" applyFont="1" applyFill="1" applyBorder="1" applyAlignment="1" applyProtection="1">
      <alignment vertical="center" wrapText="1"/>
    </xf>
    <xf numFmtId="0" fontId="3" fillId="0" borderId="30" xfId="1" applyFont="1" applyFill="1" applyBorder="1" applyAlignment="1" applyProtection="1">
      <alignment horizontal="left" vertical="center" wrapText="1"/>
    </xf>
    <xf numFmtId="3" fontId="3" fillId="0" borderId="31" xfId="1" applyNumberFormat="1" applyFont="1" applyFill="1" applyBorder="1" applyAlignment="1" applyProtection="1">
      <alignment horizontal="right" vertical="center"/>
    </xf>
    <xf numFmtId="3" fontId="3" fillId="0" borderId="32" xfId="1" applyNumberFormat="1" applyFont="1" applyFill="1" applyBorder="1" applyAlignment="1" applyProtection="1">
      <alignment horizontal="right" vertical="center"/>
    </xf>
    <xf numFmtId="3" fontId="3" fillId="0" borderId="33" xfId="1" applyNumberFormat="1" applyFont="1" applyFill="1" applyBorder="1" applyAlignment="1" applyProtection="1">
      <alignment horizontal="right" vertical="center"/>
    </xf>
    <xf numFmtId="3" fontId="3" fillId="0" borderId="34" xfId="1" applyNumberFormat="1" applyFont="1" applyFill="1" applyBorder="1" applyAlignment="1" applyProtection="1">
      <alignment horizontal="right" vertical="center"/>
    </xf>
    <xf numFmtId="0" fontId="4" fillId="0" borderId="25" xfId="1" applyFont="1" applyFill="1" applyBorder="1" applyAlignment="1" applyProtection="1">
      <alignment vertical="center" wrapText="1"/>
    </xf>
    <xf numFmtId="0" fontId="4" fillId="0" borderId="25" xfId="1" applyFont="1" applyFill="1" applyBorder="1" applyAlignment="1" applyProtection="1">
      <alignment horizontal="left" vertical="center" wrapText="1"/>
    </xf>
    <xf numFmtId="3" fontId="4" fillId="0" borderId="26" xfId="1" applyNumberFormat="1" applyFont="1" applyFill="1" applyBorder="1" applyAlignment="1" applyProtection="1">
      <alignment horizontal="right" vertical="center"/>
    </xf>
    <xf numFmtId="3" fontId="4" fillId="0" borderId="27" xfId="1" applyNumberFormat="1" applyFont="1" applyFill="1" applyBorder="1" applyAlignment="1" applyProtection="1">
      <alignment horizontal="right" vertical="center"/>
    </xf>
    <xf numFmtId="3" fontId="4" fillId="0" borderId="28" xfId="1" applyNumberFormat="1" applyFont="1" applyFill="1" applyBorder="1" applyAlignment="1" applyProtection="1">
      <alignment horizontal="right" vertical="center"/>
    </xf>
    <xf numFmtId="3" fontId="4" fillId="0" borderId="29" xfId="1" applyNumberFormat="1" applyFont="1" applyFill="1" applyBorder="1" applyAlignment="1" applyProtection="1">
      <alignment horizontal="right" vertical="center"/>
    </xf>
    <xf numFmtId="0" fontId="4" fillId="0" borderId="16" xfId="1" applyFont="1" applyFill="1" applyBorder="1" applyAlignment="1" applyProtection="1">
      <alignment vertical="center" wrapText="1"/>
    </xf>
    <xf numFmtId="0" fontId="4" fillId="0" borderId="16" xfId="1" applyFont="1" applyFill="1" applyBorder="1" applyAlignment="1" applyProtection="1">
      <alignment horizontal="right" vertical="center" wrapText="1"/>
    </xf>
    <xf numFmtId="3" fontId="4" fillId="0" borderId="4" xfId="1" applyNumberFormat="1" applyFont="1" applyFill="1" applyBorder="1" applyAlignment="1" applyProtection="1">
      <alignment horizontal="right" vertical="center"/>
    </xf>
    <xf numFmtId="3" fontId="4" fillId="0" borderId="21" xfId="1" applyNumberFormat="1" applyFont="1" applyFill="1" applyBorder="1" applyAlignment="1" applyProtection="1">
      <alignment horizontal="right" vertical="center"/>
      <protection locked="0"/>
    </xf>
    <xf numFmtId="3" fontId="4" fillId="0" borderId="18" xfId="1" applyNumberFormat="1" applyFont="1" applyFill="1" applyBorder="1" applyAlignment="1" applyProtection="1">
      <alignment horizontal="right" vertical="center"/>
      <protection locked="0"/>
    </xf>
    <xf numFmtId="3" fontId="4" fillId="0" borderId="19" xfId="1" applyNumberFormat="1" applyFont="1" applyFill="1" applyBorder="1" applyAlignment="1" applyProtection="1">
      <alignment horizontal="right" vertical="center"/>
      <protection locked="0"/>
    </xf>
    <xf numFmtId="0" fontId="4" fillId="0" borderId="35" xfId="1" applyFont="1" applyFill="1" applyBorder="1" applyAlignment="1" applyProtection="1">
      <alignment vertical="center" wrapText="1"/>
    </xf>
    <xf numFmtId="0" fontId="4" fillId="0" borderId="35" xfId="1" applyFont="1" applyFill="1" applyBorder="1" applyAlignment="1" applyProtection="1">
      <alignment horizontal="right" vertical="center" wrapText="1"/>
    </xf>
    <xf numFmtId="3" fontId="4" fillId="0" borderId="36" xfId="1" applyNumberFormat="1" applyFont="1" applyFill="1" applyBorder="1" applyAlignment="1" applyProtection="1">
      <alignment horizontal="right" vertical="center"/>
    </xf>
    <xf numFmtId="3" fontId="4" fillId="0" borderId="37" xfId="1" applyNumberFormat="1" applyFont="1" applyFill="1" applyBorder="1" applyAlignment="1" applyProtection="1">
      <alignment horizontal="right" vertical="center"/>
      <protection locked="0"/>
    </xf>
    <xf numFmtId="3" fontId="4" fillId="0" borderId="6" xfId="1" applyNumberFormat="1" applyFont="1" applyFill="1" applyBorder="1" applyAlignment="1" applyProtection="1">
      <alignment horizontal="right" vertical="center"/>
      <protection locked="0"/>
    </xf>
    <xf numFmtId="3" fontId="4" fillId="0" borderId="38" xfId="1" applyNumberFormat="1" applyFont="1" applyFill="1" applyBorder="1" applyAlignment="1" applyProtection="1">
      <alignment horizontal="right" vertical="center"/>
    </xf>
    <xf numFmtId="0" fontId="3" fillId="0" borderId="20" xfId="1" applyFont="1" applyFill="1" applyBorder="1" applyAlignment="1" applyProtection="1">
      <alignment horizontal="left" vertical="center" wrapText="1"/>
    </xf>
    <xf numFmtId="3" fontId="4" fillId="0" borderId="23" xfId="1" applyNumberFormat="1" applyFont="1" applyFill="1" applyBorder="1" applyAlignment="1" applyProtection="1">
      <alignment vertical="center"/>
    </xf>
    <xf numFmtId="3" fontId="4" fillId="0" borderId="22" xfId="1" applyNumberFormat="1" applyFont="1" applyFill="1" applyBorder="1" applyAlignment="1" applyProtection="1">
      <alignment vertical="center"/>
      <protection locked="0"/>
    </xf>
    <xf numFmtId="3" fontId="4" fillId="0" borderId="22" xfId="1" applyNumberFormat="1" applyFont="1" applyFill="1" applyBorder="1" applyAlignment="1" applyProtection="1">
      <alignment horizontal="center" vertical="center"/>
    </xf>
    <xf numFmtId="3" fontId="4" fillId="0" borderId="39" xfId="1" applyNumberFormat="1" applyFont="1" applyFill="1" applyBorder="1" applyAlignment="1" applyProtection="1">
      <alignment horizontal="center" vertical="center"/>
    </xf>
    <xf numFmtId="3" fontId="4" fillId="0" borderId="24" xfId="1" applyNumberFormat="1" applyFont="1" applyFill="1" applyBorder="1" applyAlignment="1" applyProtection="1">
      <alignment horizontal="center" vertical="center"/>
    </xf>
    <xf numFmtId="0" fontId="3" fillId="0" borderId="40" xfId="1" applyFont="1" applyFill="1" applyBorder="1" applyAlignment="1" applyProtection="1">
      <alignment horizontal="left" vertical="center" wrapText="1"/>
      <protection locked="0"/>
    </xf>
    <xf numFmtId="0" fontId="3" fillId="0" borderId="40" xfId="1" applyFont="1" applyFill="1" applyBorder="1" applyAlignment="1" applyProtection="1">
      <alignment horizontal="left" vertical="center" wrapText="1"/>
    </xf>
    <xf numFmtId="3" fontId="4" fillId="0" borderId="7" xfId="1" applyNumberFormat="1" applyFont="1" applyFill="1" applyBorder="1" applyAlignment="1" applyProtection="1">
      <alignment vertical="center"/>
    </xf>
    <xf numFmtId="3" fontId="4" fillId="0" borderId="41" xfId="1" applyNumberFormat="1" applyFont="1" applyFill="1" applyBorder="1" applyAlignment="1" applyProtection="1">
      <alignment horizontal="right" vertical="center"/>
      <protection locked="0"/>
    </xf>
    <xf numFmtId="3" fontId="4" fillId="0" borderId="41" xfId="1" applyNumberFormat="1" applyFont="1" applyFill="1" applyBorder="1" applyAlignment="1" applyProtection="1">
      <alignment horizontal="center" vertical="center"/>
    </xf>
    <xf numFmtId="3" fontId="4" fillId="0" borderId="42" xfId="1" applyNumberFormat="1" applyFont="1" applyFill="1" applyBorder="1" applyAlignment="1" applyProtection="1">
      <alignment horizontal="center" vertical="center"/>
    </xf>
    <xf numFmtId="3" fontId="4" fillId="0" borderId="41" xfId="1" applyNumberFormat="1" applyFont="1" applyFill="1" applyBorder="1" applyAlignment="1" applyProtection="1">
      <alignment horizontal="center" vertical="center"/>
      <protection locked="0"/>
    </xf>
    <xf numFmtId="3" fontId="4" fillId="0" borderId="43" xfId="1" applyNumberFormat="1" applyFont="1" applyFill="1" applyBorder="1" applyAlignment="1" applyProtection="1">
      <alignment horizontal="center" vertical="center"/>
    </xf>
    <xf numFmtId="3" fontId="4" fillId="0" borderId="41" xfId="1" applyNumberFormat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left" vertical="center" wrapText="1"/>
    </xf>
    <xf numFmtId="3" fontId="4" fillId="0" borderId="4" xfId="1" applyNumberFormat="1" applyFont="1" applyFill="1" applyBorder="1" applyAlignment="1" applyProtection="1">
      <alignment vertical="center"/>
    </xf>
    <xf numFmtId="3" fontId="4" fillId="0" borderId="21" xfId="1" applyNumberFormat="1" applyFont="1" applyFill="1" applyBorder="1" applyAlignment="1" applyProtection="1">
      <alignment horizontal="center" vertical="center"/>
    </xf>
    <xf numFmtId="3" fontId="4" fillId="0" borderId="21" xfId="1" applyNumberFormat="1" applyFont="1" applyFill="1" applyBorder="1" applyAlignment="1" applyProtection="1">
      <alignment vertical="center"/>
      <protection locked="0"/>
    </xf>
    <xf numFmtId="3" fontId="4" fillId="0" borderId="18" xfId="1" applyNumberFormat="1" applyFont="1" applyFill="1" applyBorder="1" applyAlignment="1" applyProtection="1">
      <alignment horizontal="center" vertical="center"/>
    </xf>
    <xf numFmtId="3" fontId="4" fillId="0" borderId="19" xfId="1" applyNumberFormat="1" applyFont="1" applyFill="1" applyBorder="1" applyAlignment="1" applyProtection="1">
      <alignment horizontal="center" vertical="center"/>
    </xf>
    <xf numFmtId="0" fontId="4" fillId="0" borderId="35" xfId="1" applyFont="1" applyFill="1" applyBorder="1" applyAlignment="1" applyProtection="1">
      <alignment horizontal="left" vertical="center" wrapText="1"/>
    </xf>
    <xf numFmtId="3" fontId="4" fillId="0" borderId="36" xfId="1" applyNumberFormat="1" applyFont="1" applyFill="1" applyBorder="1" applyAlignment="1" applyProtection="1">
      <alignment vertical="center"/>
    </xf>
    <xf numFmtId="3" fontId="4" fillId="0" borderId="37" xfId="1" applyNumberFormat="1" applyFont="1" applyFill="1" applyBorder="1" applyAlignment="1" applyProtection="1">
      <alignment horizontal="center" vertical="center"/>
    </xf>
    <xf numFmtId="3" fontId="4" fillId="0" borderId="37" xfId="1" applyNumberFormat="1" applyFont="1" applyFill="1" applyBorder="1" applyAlignment="1" applyProtection="1">
      <alignment vertical="center"/>
      <protection locked="0"/>
    </xf>
    <xf numFmtId="3" fontId="4" fillId="0" borderId="6" xfId="1" applyNumberFormat="1" applyFont="1" applyFill="1" applyBorder="1" applyAlignment="1" applyProtection="1">
      <alignment horizontal="center" vertical="center"/>
    </xf>
    <xf numFmtId="3" fontId="4" fillId="0" borderId="38" xfId="1" applyNumberFormat="1" applyFont="1" applyFill="1" applyBorder="1" applyAlignment="1" applyProtection="1">
      <alignment horizontal="center" vertical="center"/>
    </xf>
    <xf numFmtId="0" fontId="4" fillId="0" borderId="44" xfId="1" applyFont="1" applyFill="1" applyBorder="1" applyAlignment="1" applyProtection="1">
      <alignment horizontal="right" vertical="center" wrapText="1"/>
    </xf>
    <xf numFmtId="0" fontId="4" fillId="0" borderId="44" xfId="1" applyFont="1" applyFill="1" applyBorder="1" applyAlignment="1" applyProtection="1">
      <alignment horizontal="left" vertical="center" wrapText="1"/>
    </xf>
    <xf numFmtId="3" fontId="4" fillId="0" borderId="12" xfId="1" applyNumberFormat="1" applyFont="1" applyFill="1" applyBorder="1" applyAlignment="1" applyProtection="1">
      <alignment vertical="center"/>
    </xf>
    <xf numFmtId="3" fontId="4" fillId="0" borderId="45" xfId="1" applyNumberFormat="1" applyFont="1" applyFill="1" applyBorder="1" applyAlignment="1" applyProtection="1">
      <alignment horizontal="center" vertical="center"/>
    </xf>
    <xf numFmtId="3" fontId="4" fillId="0" borderId="45" xfId="1" applyNumberFormat="1" applyFont="1" applyFill="1" applyBorder="1" applyAlignment="1" applyProtection="1">
      <alignment vertical="center"/>
      <protection locked="0"/>
    </xf>
    <xf numFmtId="3" fontId="4" fillId="0" borderId="14" xfId="1" applyNumberFormat="1" applyFont="1" applyFill="1" applyBorder="1" applyAlignment="1" applyProtection="1">
      <alignment horizontal="center" vertical="center"/>
    </xf>
    <xf numFmtId="3" fontId="4" fillId="0" borderId="15" xfId="1" applyNumberFormat="1" applyFont="1" applyFill="1" applyBorder="1" applyAlignment="1" applyProtection="1">
      <alignment horizontal="center" vertical="center"/>
    </xf>
    <xf numFmtId="0" fontId="4" fillId="0" borderId="46" xfId="1" applyFont="1" applyFill="1" applyBorder="1" applyAlignment="1" applyProtection="1">
      <alignment horizontal="right" vertical="center" wrapText="1"/>
    </xf>
    <xf numFmtId="0" fontId="4" fillId="0" borderId="46" xfId="1" applyFont="1" applyFill="1" applyBorder="1" applyAlignment="1" applyProtection="1">
      <alignment horizontal="left" vertical="center" wrapText="1"/>
    </xf>
    <xf numFmtId="3" fontId="4" fillId="0" borderId="47" xfId="1" applyNumberFormat="1" applyFont="1" applyFill="1" applyBorder="1" applyAlignment="1" applyProtection="1">
      <alignment vertical="center"/>
    </xf>
    <xf numFmtId="3" fontId="4" fillId="0" borderId="48" xfId="1" applyNumberFormat="1" applyFont="1" applyFill="1" applyBorder="1" applyAlignment="1" applyProtection="1">
      <alignment horizontal="center" vertical="center"/>
    </xf>
    <xf numFmtId="3" fontId="4" fillId="0" borderId="48" xfId="1" applyNumberFormat="1" applyFont="1" applyFill="1" applyBorder="1" applyAlignment="1" applyProtection="1">
      <alignment vertical="center"/>
      <protection locked="0"/>
    </xf>
    <xf numFmtId="3" fontId="4" fillId="0" borderId="10" xfId="1" applyNumberFormat="1" applyFont="1" applyFill="1" applyBorder="1" applyAlignment="1" applyProtection="1">
      <alignment horizontal="center" vertical="center"/>
    </xf>
    <xf numFmtId="3" fontId="4" fillId="0" borderId="49" xfId="1" applyNumberFormat="1" applyFont="1" applyFill="1" applyBorder="1" applyAlignment="1" applyProtection="1">
      <alignment horizontal="center" vertical="center"/>
    </xf>
    <xf numFmtId="0" fontId="3" fillId="0" borderId="50" xfId="1" applyFont="1" applyFill="1" applyBorder="1" applyAlignment="1" applyProtection="1">
      <alignment horizontal="center" vertical="center" wrapText="1"/>
    </xf>
    <xf numFmtId="0" fontId="3" fillId="0" borderId="50" xfId="1" applyFont="1" applyFill="1" applyBorder="1" applyAlignment="1" applyProtection="1">
      <alignment horizontal="left" vertical="center" wrapText="1"/>
    </xf>
    <xf numFmtId="3" fontId="4" fillId="0" borderId="51" xfId="1" applyNumberFormat="1" applyFont="1" applyFill="1" applyBorder="1" applyAlignment="1" applyProtection="1">
      <alignment horizontal="right" vertical="center"/>
    </xf>
    <xf numFmtId="3" fontId="4" fillId="0" borderId="52" xfId="1" applyNumberFormat="1" applyFont="1" applyFill="1" applyBorder="1" applyAlignment="1" applyProtection="1">
      <alignment horizontal="right" vertical="center"/>
    </xf>
    <xf numFmtId="3" fontId="4" fillId="0" borderId="52" xfId="1" applyNumberFormat="1" applyFont="1" applyFill="1" applyBorder="1" applyAlignment="1" applyProtection="1">
      <alignment horizontal="center" vertical="center"/>
    </xf>
    <xf numFmtId="3" fontId="4" fillId="0" borderId="53" xfId="1" applyNumberFormat="1" applyFont="1" applyFill="1" applyBorder="1" applyAlignment="1" applyProtection="1">
      <alignment horizontal="center" vertical="center"/>
    </xf>
    <xf numFmtId="3" fontId="4" fillId="0" borderId="54" xfId="1" applyNumberFormat="1" applyFont="1" applyFill="1" applyBorder="1" applyAlignment="1" applyProtection="1">
      <alignment horizontal="center" vertical="center"/>
    </xf>
    <xf numFmtId="3" fontId="4" fillId="0" borderId="48" xfId="1" applyNumberFormat="1" applyFont="1" applyFill="1" applyBorder="1" applyAlignment="1" applyProtection="1">
      <alignment horizontal="right" vertical="center"/>
      <protection locked="0"/>
    </xf>
    <xf numFmtId="3" fontId="4" fillId="0" borderId="41" xfId="1" applyNumberFormat="1" applyFont="1" applyFill="1" applyBorder="1" applyAlignment="1" applyProtection="1">
      <alignment horizontal="right" vertical="center"/>
    </xf>
    <xf numFmtId="3" fontId="4" fillId="0" borderId="7" xfId="1" applyNumberFormat="1" applyFont="1" applyFill="1" applyBorder="1" applyAlignment="1" applyProtection="1">
      <alignment horizontal="right" vertical="center"/>
    </xf>
    <xf numFmtId="3" fontId="4" fillId="0" borderId="45" xfId="1" applyNumberFormat="1" applyFont="1" applyFill="1" applyBorder="1" applyAlignment="1" applyProtection="1">
      <alignment horizontal="right" vertical="center"/>
      <protection locked="0"/>
    </xf>
    <xf numFmtId="3" fontId="4" fillId="0" borderId="45" xfId="1" applyNumberFormat="1" applyFont="1" applyFill="1" applyBorder="1" applyAlignment="1" applyProtection="1">
      <alignment horizontal="center" vertical="center"/>
      <protection locked="0"/>
    </xf>
    <xf numFmtId="3" fontId="4" fillId="0" borderId="55" xfId="1" applyNumberFormat="1" applyFont="1" applyFill="1" applyBorder="1" applyAlignment="1" applyProtection="1">
      <alignment horizontal="center" vertical="center"/>
    </xf>
    <xf numFmtId="3" fontId="4" fillId="0" borderId="56" xfId="1" applyNumberFormat="1" applyFont="1" applyFill="1" applyBorder="1" applyAlignment="1" applyProtection="1">
      <alignment horizontal="right" vertical="center"/>
    </xf>
    <xf numFmtId="3" fontId="4" fillId="0" borderId="21" xfId="1" applyNumberFormat="1" applyFont="1" applyFill="1" applyBorder="1" applyAlignment="1" applyProtection="1">
      <alignment horizontal="center" vertical="center"/>
      <protection locked="0"/>
    </xf>
    <xf numFmtId="3" fontId="4" fillId="0" borderId="57" xfId="1" applyNumberFormat="1" applyFont="1" applyFill="1" applyBorder="1" applyAlignment="1" applyProtection="1">
      <alignment horizontal="center" vertical="center"/>
    </xf>
    <xf numFmtId="0" fontId="3" fillId="0" borderId="46" xfId="1" applyFont="1" applyFill="1" applyBorder="1" applyAlignment="1" applyProtection="1">
      <alignment horizontal="center" vertical="center" wrapText="1"/>
    </xf>
    <xf numFmtId="0" fontId="3" fillId="0" borderId="46" xfId="1" applyFont="1" applyFill="1" applyBorder="1" applyAlignment="1" applyProtection="1">
      <alignment horizontal="left" vertical="center" wrapText="1"/>
    </xf>
    <xf numFmtId="3" fontId="4" fillId="0" borderId="58" xfId="1" applyNumberFormat="1" applyFont="1" applyFill="1" applyBorder="1" applyAlignment="1" applyProtection="1">
      <alignment horizontal="right" vertical="center"/>
    </xf>
    <xf numFmtId="3" fontId="4" fillId="0" borderId="59" xfId="1" applyNumberFormat="1" applyFont="1" applyFill="1" applyBorder="1" applyAlignment="1" applyProtection="1">
      <alignment horizontal="right" vertical="center"/>
    </xf>
    <xf numFmtId="0" fontId="4" fillId="0" borderId="50" xfId="1" applyFont="1" applyFill="1" applyBorder="1" applyAlignment="1" applyProtection="1">
      <alignment horizontal="right" vertical="center" wrapText="1"/>
    </xf>
    <xf numFmtId="0" fontId="4" fillId="0" borderId="50" xfId="1" applyFont="1" applyFill="1" applyBorder="1" applyAlignment="1" applyProtection="1">
      <alignment horizontal="left" vertical="center" wrapText="1"/>
    </xf>
    <xf numFmtId="3" fontId="4" fillId="0" borderId="60" xfId="1" applyNumberFormat="1" applyFont="1" applyFill="1" applyBorder="1" applyAlignment="1" applyProtection="1">
      <alignment horizontal="right" vertical="center"/>
    </xf>
    <xf numFmtId="3" fontId="4" fillId="0" borderId="53" xfId="1" applyNumberFormat="1" applyFont="1" applyFill="1" applyBorder="1" applyAlignment="1" applyProtection="1">
      <alignment horizontal="right" vertical="center"/>
      <protection locked="0"/>
    </xf>
    <xf numFmtId="3" fontId="4" fillId="0" borderId="54" xfId="1" applyNumberFormat="1" applyFont="1" applyFill="1" applyBorder="1" applyAlignment="1" applyProtection="1">
      <alignment horizontal="right" vertical="center"/>
      <protection locked="0"/>
    </xf>
    <xf numFmtId="0" fontId="4" fillId="0" borderId="50" xfId="1" applyFont="1" applyFill="1" applyBorder="1" applyAlignment="1" applyProtection="1">
      <alignment vertical="center" wrapText="1"/>
    </xf>
    <xf numFmtId="3" fontId="4" fillId="0" borderId="51" xfId="1" applyNumberFormat="1" applyFont="1" applyFill="1" applyBorder="1" applyAlignment="1" applyProtection="1">
      <alignment vertical="center"/>
    </xf>
    <xf numFmtId="3" fontId="4" fillId="0" borderId="53" xfId="1" applyNumberFormat="1" applyFont="1" applyFill="1" applyBorder="1" applyAlignment="1" applyProtection="1">
      <alignment horizontal="right" vertical="center"/>
    </xf>
    <xf numFmtId="3" fontId="4" fillId="0" borderId="54" xfId="1" applyNumberFormat="1" applyFont="1" applyFill="1" applyBorder="1" applyAlignment="1" applyProtection="1">
      <alignment horizontal="right" vertical="center"/>
    </xf>
    <xf numFmtId="0" fontId="3" fillId="0" borderId="16" xfId="1" applyFont="1" applyBorder="1" applyAlignment="1" applyProtection="1">
      <alignment vertical="center" wrapText="1"/>
    </xf>
    <xf numFmtId="0" fontId="3" fillId="0" borderId="16" xfId="1" applyFont="1" applyBorder="1" applyAlignment="1" applyProtection="1">
      <alignment horizontal="left" vertical="center" wrapText="1"/>
    </xf>
    <xf numFmtId="3" fontId="3" fillId="0" borderId="4" xfId="1" applyNumberFormat="1" applyFont="1" applyBorder="1" applyAlignment="1" applyProtection="1">
      <alignment vertical="center"/>
    </xf>
    <xf numFmtId="3" fontId="3" fillId="0" borderId="21" xfId="1" applyNumberFormat="1" applyFont="1" applyBorder="1" applyAlignment="1" applyProtection="1">
      <alignment vertical="center"/>
    </xf>
    <xf numFmtId="3" fontId="3" fillId="0" borderId="18" xfId="1" applyNumberFormat="1" applyFont="1" applyBorder="1" applyAlignment="1" applyProtection="1">
      <alignment vertical="center"/>
    </xf>
    <xf numFmtId="3" fontId="3" fillId="0" borderId="19" xfId="1" applyNumberFormat="1" applyFont="1" applyBorder="1" applyAlignment="1" applyProtection="1">
      <alignment vertical="center"/>
    </xf>
    <xf numFmtId="0" fontId="3" fillId="0" borderId="30" xfId="1" applyFont="1" applyFill="1" applyBorder="1" applyAlignment="1" applyProtection="1">
      <alignment vertical="center"/>
    </xf>
    <xf numFmtId="3" fontId="3" fillId="0" borderId="31" xfId="1" applyNumberFormat="1" applyFont="1" applyFill="1" applyBorder="1" applyAlignment="1" applyProtection="1">
      <alignment vertical="center"/>
    </xf>
    <xf numFmtId="3" fontId="3" fillId="0" borderId="32" xfId="1" applyNumberFormat="1" applyFont="1" applyFill="1" applyBorder="1" applyAlignment="1" applyProtection="1">
      <alignment vertical="center"/>
    </xf>
    <xf numFmtId="3" fontId="3" fillId="0" borderId="33" xfId="1" applyNumberFormat="1" applyFont="1" applyFill="1" applyBorder="1" applyAlignment="1" applyProtection="1">
      <alignment vertical="center"/>
    </xf>
    <xf numFmtId="3" fontId="3" fillId="0" borderId="34" xfId="1" applyNumberFormat="1" applyFont="1" applyFill="1" applyBorder="1" applyAlignment="1" applyProtection="1">
      <alignment vertical="center"/>
    </xf>
    <xf numFmtId="0" fontId="3" fillId="0" borderId="61" xfId="1" applyFont="1" applyFill="1" applyBorder="1" applyAlignment="1" applyProtection="1">
      <alignment vertical="center"/>
    </xf>
    <xf numFmtId="0" fontId="3" fillId="0" borderId="61" xfId="1" applyFont="1" applyFill="1" applyBorder="1" applyAlignment="1" applyProtection="1">
      <alignment vertical="center" wrapText="1"/>
    </xf>
    <xf numFmtId="3" fontId="3" fillId="0" borderId="62" xfId="1" applyNumberFormat="1" applyFont="1" applyFill="1" applyBorder="1" applyAlignment="1" applyProtection="1">
      <alignment vertical="center"/>
    </xf>
    <xf numFmtId="3" fontId="3" fillId="0" borderId="63" xfId="1" applyNumberFormat="1" applyFont="1" applyFill="1" applyBorder="1" applyAlignment="1" applyProtection="1">
      <alignment vertical="center"/>
    </xf>
    <xf numFmtId="3" fontId="3" fillId="0" borderId="64" xfId="1" applyNumberFormat="1" applyFont="1" applyFill="1" applyBorder="1" applyAlignment="1" applyProtection="1">
      <alignment vertical="center"/>
    </xf>
    <xf numFmtId="3" fontId="3" fillId="0" borderId="65" xfId="1" applyNumberFormat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vertical="center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0" fontId="3" fillId="3" borderId="66" xfId="1" applyFont="1" applyFill="1" applyBorder="1" applyAlignment="1" applyProtection="1">
      <alignment horizontal="left" vertical="center" wrapText="1"/>
    </xf>
    <xf numFmtId="3" fontId="3" fillId="3" borderId="67" xfId="1" applyNumberFormat="1" applyFont="1" applyFill="1" applyBorder="1" applyAlignment="1" applyProtection="1">
      <alignment vertical="center"/>
    </xf>
    <xf numFmtId="3" fontId="3" fillId="3" borderId="68" xfId="1" applyNumberFormat="1" applyFont="1" applyFill="1" applyBorder="1" applyAlignment="1" applyProtection="1">
      <alignment vertical="center"/>
    </xf>
    <xf numFmtId="3" fontId="3" fillId="3" borderId="69" xfId="1" applyNumberFormat="1" applyFont="1" applyFill="1" applyBorder="1" applyAlignment="1" applyProtection="1">
      <alignment vertical="center"/>
    </xf>
    <xf numFmtId="3" fontId="3" fillId="3" borderId="70" xfId="1" applyNumberFormat="1" applyFont="1" applyFill="1" applyBorder="1" applyAlignment="1" applyProtection="1">
      <alignment vertical="center"/>
    </xf>
    <xf numFmtId="0" fontId="4" fillId="0" borderId="40" xfId="1" applyFont="1" applyFill="1" applyBorder="1" applyAlignment="1" applyProtection="1">
      <alignment horizontal="left" vertical="center" wrapText="1"/>
    </xf>
    <xf numFmtId="3" fontId="4" fillId="0" borderId="71" xfId="1" applyNumberFormat="1" applyFont="1" applyFill="1" applyBorder="1" applyAlignment="1" applyProtection="1">
      <alignment vertical="center"/>
    </xf>
    <xf numFmtId="3" fontId="4" fillId="0" borderId="72" xfId="1" applyNumberFormat="1" applyFont="1" applyFill="1" applyBorder="1" applyAlignment="1" applyProtection="1">
      <alignment vertical="center"/>
    </xf>
    <xf numFmtId="0" fontId="4" fillId="0" borderId="50" xfId="1" applyFont="1" applyFill="1" applyBorder="1" applyAlignment="1" applyProtection="1">
      <alignment horizontal="center" vertical="center" wrapText="1"/>
    </xf>
    <xf numFmtId="3" fontId="4" fillId="0" borderId="52" xfId="1" applyNumberFormat="1" applyFont="1" applyFill="1" applyBorder="1" applyAlignment="1" applyProtection="1">
      <alignment vertical="center"/>
    </xf>
    <xf numFmtId="3" fontId="4" fillId="0" borderId="53" xfId="1" applyNumberFormat="1" applyFont="1" applyFill="1" applyBorder="1" applyAlignment="1" applyProtection="1">
      <alignment vertical="center"/>
    </xf>
    <xf numFmtId="3" fontId="4" fillId="0" borderId="54" xfId="1" applyNumberFormat="1" applyFont="1" applyFill="1" applyBorder="1" applyAlignment="1" applyProtection="1">
      <alignment vertical="center"/>
    </xf>
    <xf numFmtId="3" fontId="4" fillId="0" borderId="18" xfId="1" applyNumberFormat="1" applyFont="1" applyFill="1" applyBorder="1" applyAlignment="1" applyProtection="1">
      <alignment vertical="center"/>
      <protection locked="0"/>
    </xf>
    <xf numFmtId="3" fontId="4" fillId="0" borderId="19" xfId="1" applyNumberFormat="1" applyFont="1" applyFill="1" applyBorder="1" applyAlignment="1" applyProtection="1">
      <alignment vertical="center"/>
      <protection locked="0"/>
    </xf>
    <xf numFmtId="0" fontId="4" fillId="4" borderId="0" xfId="1" applyFont="1" applyFill="1" applyBorder="1" applyAlignment="1" applyProtection="1">
      <alignment vertical="center"/>
    </xf>
    <xf numFmtId="3" fontId="4" fillId="0" borderId="6" xfId="1" applyNumberFormat="1" applyFont="1" applyFill="1" applyBorder="1" applyAlignment="1" applyProtection="1">
      <alignment vertical="center"/>
      <protection locked="0"/>
    </xf>
    <xf numFmtId="3" fontId="4" fillId="0" borderId="38" xfId="1" applyNumberFormat="1" applyFont="1" applyFill="1" applyBorder="1" applyAlignment="1" applyProtection="1">
      <alignment vertical="center"/>
      <protection locked="0"/>
    </xf>
    <xf numFmtId="0" fontId="4" fillId="0" borderId="35" xfId="1" applyFont="1" applyFill="1" applyBorder="1" applyAlignment="1" applyProtection="1">
      <alignment horizontal="center" vertical="center" wrapText="1"/>
    </xf>
    <xf numFmtId="3" fontId="4" fillId="0" borderId="37" xfId="1" applyNumberFormat="1" applyFont="1" applyFill="1" applyBorder="1" applyAlignment="1" applyProtection="1">
      <alignment vertical="center"/>
    </xf>
    <xf numFmtId="3" fontId="4" fillId="0" borderId="6" xfId="1" applyNumberFormat="1" applyFont="1" applyFill="1" applyBorder="1" applyAlignment="1" applyProtection="1">
      <alignment vertical="center"/>
    </xf>
    <xf numFmtId="3" fontId="4" fillId="0" borderId="38" xfId="1" applyNumberFormat="1" applyFont="1" applyFill="1" applyBorder="1" applyAlignment="1" applyProtection="1">
      <alignment vertical="center"/>
    </xf>
    <xf numFmtId="3" fontId="4" fillId="0" borderId="52" xfId="1" applyNumberFormat="1" applyFont="1" applyFill="1" applyBorder="1" applyAlignment="1" applyProtection="1">
      <alignment vertical="center"/>
      <protection locked="0"/>
    </xf>
    <xf numFmtId="3" fontId="4" fillId="0" borderId="53" xfId="1" applyNumberFormat="1" applyFont="1" applyFill="1" applyBorder="1" applyAlignment="1" applyProtection="1">
      <alignment vertical="center"/>
      <protection locked="0"/>
    </xf>
    <xf numFmtId="3" fontId="4" fillId="0" borderId="54" xfId="1" applyNumberFormat="1" applyFont="1" applyFill="1" applyBorder="1" applyAlignment="1" applyProtection="1">
      <alignment vertical="center"/>
      <protection locked="0"/>
    </xf>
    <xf numFmtId="3" fontId="4" fillId="0" borderId="42" xfId="1" applyNumberFormat="1" applyFont="1" applyFill="1" applyBorder="1" applyAlignment="1" applyProtection="1">
      <alignment vertical="center"/>
    </xf>
    <xf numFmtId="3" fontId="4" fillId="0" borderId="43" xfId="1" applyNumberFormat="1" applyFont="1" applyFill="1" applyBorder="1" applyAlignment="1" applyProtection="1">
      <alignment vertical="center"/>
    </xf>
    <xf numFmtId="0" fontId="4" fillId="0" borderId="16" xfId="1" applyFont="1" applyFill="1" applyBorder="1" applyAlignment="1" applyProtection="1">
      <alignment horizontal="center" vertical="center" wrapText="1"/>
    </xf>
    <xf numFmtId="3" fontId="4" fillId="0" borderId="21" xfId="1" applyNumberFormat="1" applyFont="1" applyFill="1" applyBorder="1" applyAlignment="1" applyProtection="1">
      <alignment vertical="center"/>
    </xf>
    <xf numFmtId="3" fontId="4" fillId="0" borderId="18" xfId="1" applyNumberFormat="1" applyFont="1" applyFill="1" applyBorder="1" applyAlignment="1" applyProtection="1">
      <alignment vertical="center"/>
    </xf>
    <xf numFmtId="3" fontId="4" fillId="0" borderId="19" xfId="1" applyNumberFormat="1" applyFont="1" applyFill="1" applyBorder="1" applyAlignment="1" applyProtection="1">
      <alignment vertical="center"/>
    </xf>
    <xf numFmtId="3" fontId="4" fillId="0" borderId="73" xfId="1" applyNumberFormat="1" applyFont="1" applyFill="1" applyBorder="1" applyAlignment="1" applyProtection="1">
      <alignment vertical="center"/>
    </xf>
    <xf numFmtId="3" fontId="4" fillId="0" borderId="74" xfId="1" applyNumberFormat="1" applyFont="1" applyFill="1" applyBorder="1" applyAlignment="1" applyProtection="1">
      <alignment vertical="center"/>
    </xf>
    <xf numFmtId="0" fontId="4" fillId="0" borderId="35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3" fontId="4" fillId="0" borderId="75" xfId="1" applyNumberFormat="1" applyFont="1" applyFill="1" applyBorder="1" applyAlignment="1" applyProtection="1">
      <alignment vertical="center"/>
    </xf>
    <xf numFmtId="3" fontId="4" fillId="0" borderId="41" xfId="1" applyNumberFormat="1" applyFont="1" applyFill="1" applyBorder="1" applyAlignment="1" applyProtection="1">
      <alignment vertical="center"/>
      <protection locked="0"/>
    </xf>
    <xf numFmtId="3" fontId="4" fillId="0" borderId="42" xfId="1" applyNumberFormat="1" applyFont="1" applyFill="1" applyBorder="1" applyAlignment="1" applyProtection="1">
      <alignment vertical="center"/>
      <protection locked="0"/>
    </xf>
    <xf numFmtId="3" fontId="4" fillId="0" borderId="43" xfId="1" applyNumberFormat="1" applyFont="1" applyFill="1" applyBorder="1" applyAlignment="1" applyProtection="1">
      <alignment vertical="center"/>
      <protection locked="0"/>
    </xf>
    <xf numFmtId="3" fontId="4" fillId="0" borderId="57" xfId="1" applyNumberFormat="1" applyFont="1" applyFill="1" applyBorder="1" applyAlignment="1" applyProtection="1">
      <alignment vertical="center"/>
    </xf>
    <xf numFmtId="0" fontId="3" fillId="4" borderId="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4" fillId="0" borderId="66" xfId="1" applyFont="1" applyFill="1" applyBorder="1" applyAlignment="1" applyProtection="1">
      <alignment horizontal="left" vertical="center" wrapText="1"/>
    </xf>
    <xf numFmtId="3" fontId="4" fillId="0" borderId="8" xfId="1" applyNumberFormat="1" applyFont="1" applyFill="1" applyBorder="1" applyAlignment="1" applyProtection="1">
      <alignment vertical="center"/>
    </xf>
    <xf numFmtId="3" fontId="4" fillId="0" borderId="76" xfId="1" applyNumberFormat="1" applyFont="1" applyFill="1" applyBorder="1" applyAlignment="1" applyProtection="1">
      <alignment vertical="center"/>
    </xf>
    <xf numFmtId="3" fontId="4" fillId="0" borderId="77" xfId="1" applyNumberFormat="1" applyFont="1" applyFill="1" applyBorder="1" applyAlignment="1" applyProtection="1">
      <alignment vertical="center"/>
    </xf>
    <xf numFmtId="3" fontId="4" fillId="0" borderId="5" xfId="1" applyNumberFormat="1" applyFont="1" applyFill="1" applyBorder="1" applyAlignment="1" applyProtection="1">
      <alignment vertical="center"/>
      <protection locked="0"/>
    </xf>
    <xf numFmtId="0" fontId="4" fillId="0" borderId="78" xfId="1" applyFont="1" applyFill="1" applyBorder="1" applyAlignment="1" applyProtection="1">
      <alignment horizontal="right" vertical="center" wrapText="1"/>
    </xf>
    <xf numFmtId="3" fontId="4" fillId="0" borderId="17" xfId="1" applyNumberFormat="1" applyFont="1" applyFill="1" applyBorder="1" applyAlignment="1" applyProtection="1">
      <alignment vertical="center"/>
      <protection locked="0"/>
    </xf>
    <xf numFmtId="3" fontId="4" fillId="0" borderId="79" xfId="1" applyNumberFormat="1" applyFont="1" applyFill="1" applyBorder="1" applyAlignment="1" applyProtection="1">
      <alignment vertical="center"/>
      <protection locked="0"/>
    </xf>
    <xf numFmtId="3" fontId="4" fillId="0" borderId="80" xfId="1" applyNumberFormat="1" applyFont="1" applyFill="1" applyBorder="1" applyAlignment="1" applyProtection="1">
      <alignment vertical="center"/>
      <protection locked="0"/>
    </xf>
    <xf numFmtId="0" fontId="3" fillId="0" borderId="66" xfId="1" applyFont="1" applyFill="1" applyBorder="1" applyAlignment="1" applyProtection="1">
      <alignment horizontal="left" vertical="center" wrapText="1"/>
    </xf>
    <xf numFmtId="3" fontId="4" fillId="0" borderId="67" xfId="1" applyNumberFormat="1" applyFont="1" applyFill="1" applyBorder="1" applyAlignment="1" applyProtection="1">
      <alignment vertical="center"/>
    </xf>
    <xf numFmtId="3" fontId="4" fillId="0" borderId="68" xfId="1" applyNumberFormat="1" applyFont="1" applyFill="1" applyBorder="1" applyAlignment="1" applyProtection="1">
      <alignment vertical="center"/>
    </xf>
    <xf numFmtId="3" fontId="4" fillId="0" borderId="60" xfId="1" applyNumberFormat="1" applyFont="1" applyFill="1" applyBorder="1" applyAlignment="1" applyProtection="1">
      <alignment vertical="center"/>
    </xf>
    <xf numFmtId="1" fontId="3" fillId="3" borderId="66" xfId="1" applyNumberFormat="1" applyFont="1" applyFill="1" applyBorder="1" applyAlignment="1" applyProtection="1">
      <alignment horizontal="left" vertical="center" wrapText="1"/>
    </xf>
    <xf numFmtId="1" fontId="3" fillId="0" borderId="40" xfId="1" applyNumberFormat="1" applyFont="1" applyFill="1" applyBorder="1" applyAlignment="1" applyProtection="1">
      <alignment horizontal="left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3" fontId="3" fillId="0" borderId="73" xfId="1" applyNumberFormat="1" applyFont="1" applyFill="1" applyBorder="1" applyAlignment="1" applyProtection="1">
      <alignment vertical="center"/>
    </xf>
    <xf numFmtId="3" fontId="3" fillId="3" borderId="72" xfId="1" applyNumberFormat="1" applyFont="1" applyFill="1" applyBorder="1" applyAlignment="1" applyProtection="1">
      <alignment vertical="center"/>
    </xf>
    <xf numFmtId="3" fontId="4" fillId="0" borderId="5" xfId="1" applyNumberFormat="1" applyFont="1" applyFill="1" applyBorder="1" applyAlignment="1" applyProtection="1">
      <alignment vertical="center"/>
    </xf>
    <xf numFmtId="3" fontId="4" fillId="0" borderId="81" xfId="1" applyNumberFormat="1" applyFont="1" applyFill="1" applyBorder="1" applyAlignment="1" applyProtection="1">
      <alignment vertical="center"/>
    </xf>
    <xf numFmtId="3" fontId="3" fillId="3" borderId="82" xfId="1" applyNumberFormat="1" applyFont="1" applyFill="1" applyBorder="1" applyAlignment="1" applyProtection="1">
      <alignment vertical="center"/>
    </xf>
    <xf numFmtId="3" fontId="4" fillId="0" borderId="82" xfId="1" applyNumberFormat="1" applyFont="1" applyFill="1" applyBorder="1" applyAlignment="1" applyProtection="1">
      <alignment vertical="center"/>
    </xf>
    <xf numFmtId="3" fontId="4" fillId="0" borderId="0" xfId="1" applyNumberFormat="1" applyFont="1" applyFill="1" applyBorder="1" applyAlignment="1" applyProtection="1">
      <alignment vertical="center"/>
    </xf>
    <xf numFmtId="3" fontId="4" fillId="0" borderId="3" xfId="1" applyNumberFormat="1" applyFont="1" applyFill="1" applyBorder="1" applyAlignment="1" applyProtection="1">
      <alignment vertical="center"/>
      <protection locked="0"/>
    </xf>
    <xf numFmtId="3" fontId="4" fillId="0" borderId="83" xfId="1" applyNumberFormat="1" applyFont="1" applyFill="1" applyBorder="1" applyAlignment="1" applyProtection="1">
      <alignment vertical="center"/>
    </xf>
    <xf numFmtId="3" fontId="4" fillId="0" borderId="84" xfId="1" applyNumberFormat="1" applyFont="1" applyFill="1" applyBorder="1" applyAlignment="1" applyProtection="1">
      <alignment vertical="center"/>
    </xf>
    <xf numFmtId="3" fontId="4" fillId="0" borderId="79" xfId="1" applyNumberFormat="1" applyFont="1" applyFill="1" applyBorder="1" applyAlignment="1" applyProtection="1">
      <alignment vertical="center"/>
    </xf>
    <xf numFmtId="3" fontId="4" fillId="0" borderId="85" xfId="1" applyNumberFormat="1" applyFont="1" applyFill="1" applyBorder="1" applyAlignment="1" applyProtection="1">
      <alignment vertical="center"/>
    </xf>
    <xf numFmtId="3" fontId="4" fillId="0" borderId="86" xfId="1" applyNumberFormat="1" applyFont="1" applyFill="1" applyBorder="1" applyAlignment="1" applyProtection="1">
      <alignment vertical="center"/>
      <protection locked="0"/>
    </xf>
    <xf numFmtId="3" fontId="4" fillId="0" borderId="87" xfId="1" applyNumberFormat="1" applyFont="1" applyFill="1" applyBorder="1" applyAlignment="1" applyProtection="1">
      <alignment vertical="center"/>
    </xf>
    <xf numFmtId="3" fontId="4" fillId="0" borderId="88" xfId="1" applyNumberFormat="1" applyFont="1" applyFill="1" applyBorder="1" applyAlignment="1" applyProtection="1">
      <alignment vertical="center"/>
    </xf>
    <xf numFmtId="3" fontId="4" fillId="0" borderId="89" xfId="1" applyNumberFormat="1" applyFont="1" applyFill="1" applyBorder="1" applyAlignment="1" applyProtection="1">
      <alignment vertical="center"/>
      <protection locked="0"/>
    </xf>
    <xf numFmtId="0" fontId="4" fillId="0" borderId="78" xfId="1" applyFont="1" applyFill="1" applyBorder="1" applyAlignment="1" applyProtection="1">
      <alignment horizontal="center" vertical="center" wrapText="1"/>
    </xf>
    <xf numFmtId="0" fontId="4" fillId="0" borderId="78" xfId="1" applyFont="1" applyFill="1" applyBorder="1" applyAlignment="1" applyProtection="1">
      <alignment horizontal="left" vertical="center" wrapText="1"/>
    </xf>
    <xf numFmtId="3" fontId="4" fillId="0" borderId="55" xfId="1" applyNumberFormat="1" applyFont="1" applyFill="1" applyBorder="1" applyAlignment="1" applyProtection="1">
      <alignment vertical="center"/>
    </xf>
    <xf numFmtId="3" fontId="4" fillId="0" borderId="86" xfId="1" applyNumberFormat="1" applyFont="1" applyFill="1" applyBorder="1" applyAlignment="1" applyProtection="1">
      <alignment vertical="center"/>
    </xf>
    <xf numFmtId="0" fontId="9" fillId="4" borderId="0" xfId="1" applyFont="1" applyFill="1" applyBorder="1" applyAlignment="1" applyProtection="1">
      <alignment vertical="center"/>
    </xf>
    <xf numFmtId="0" fontId="3" fillId="3" borderId="40" xfId="1" applyFont="1" applyFill="1" applyBorder="1" applyAlignment="1" applyProtection="1">
      <alignment horizontal="left" vertical="center" wrapText="1"/>
    </xf>
    <xf numFmtId="3" fontId="3" fillId="3" borderId="8" xfId="1" applyNumberFormat="1" applyFont="1" applyFill="1" applyBorder="1" applyAlignment="1" applyProtection="1">
      <alignment vertical="center"/>
    </xf>
    <xf numFmtId="3" fontId="3" fillId="3" borderId="41" xfId="1" applyNumberFormat="1" applyFont="1" applyFill="1" applyBorder="1" applyAlignment="1" applyProtection="1">
      <alignment vertical="center"/>
    </xf>
    <xf numFmtId="3" fontId="3" fillId="3" borderId="7" xfId="1" applyNumberFormat="1" applyFont="1" applyFill="1" applyBorder="1" applyAlignment="1" applyProtection="1">
      <alignment vertical="center"/>
    </xf>
    <xf numFmtId="3" fontId="3" fillId="3" borderId="73" xfId="1" applyNumberFormat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3" fontId="4" fillId="0" borderId="48" xfId="1" applyNumberFormat="1" applyFont="1" applyFill="1" applyBorder="1" applyAlignment="1" applyProtection="1">
      <alignment vertical="center"/>
    </xf>
    <xf numFmtId="3" fontId="4" fillId="0" borderId="10" xfId="1" applyNumberFormat="1" applyFont="1" applyFill="1" applyBorder="1" applyAlignment="1" applyProtection="1">
      <alignment vertical="center"/>
    </xf>
    <xf numFmtId="3" fontId="4" fillId="0" borderId="49" xfId="1" applyNumberFormat="1" applyFont="1" applyFill="1" applyBorder="1" applyAlignment="1" applyProtection="1">
      <alignment vertical="center"/>
    </xf>
    <xf numFmtId="3" fontId="4" fillId="0" borderId="14" xfId="1" applyNumberFormat="1" applyFont="1" applyFill="1" applyBorder="1" applyAlignment="1" applyProtection="1">
      <alignment vertical="center"/>
      <protection locked="0"/>
    </xf>
    <xf numFmtId="3" fontId="4" fillId="0" borderId="15" xfId="1" applyNumberFormat="1" applyFont="1" applyFill="1" applyBorder="1" applyAlignment="1" applyProtection="1">
      <alignment vertical="center"/>
      <protection locked="0"/>
    </xf>
    <xf numFmtId="0" fontId="3" fillId="5" borderId="51" xfId="1" applyFont="1" applyFill="1" applyBorder="1" applyAlignment="1" applyProtection="1">
      <alignment horizontal="left" vertical="center" wrapText="1"/>
    </xf>
    <xf numFmtId="0" fontId="3" fillId="5" borderId="35" xfId="1" applyFont="1" applyFill="1" applyBorder="1" applyAlignment="1" applyProtection="1">
      <alignment horizontal="left" vertical="center" wrapText="1"/>
    </xf>
    <xf numFmtId="3" fontId="3" fillId="5" borderId="81" xfId="1" applyNumberFormat="1" applyFont="1" applyFill="1" applyBorder="1" applyAlignment="1" applyProtection="1">
      <alignment vertical="center"/>
    </xf>
    <xf numFmtId="3" fontId="3" fillId="5" borderId="52" xfId="1" applyNumberFormat="1" applyFont="1" applyFill="1" applyBorder="1" applyAlignment="1" applyProtection="1">
      <alignment vertical="center"/>
      <protection locked="0"/>
    </xf>
    <xf numFmtId="3" fontId="3" fillId="5" borderId="53" xfId="1" applyNumberFormat="1" applyFont="1" applyFill="1" applyBorder="1" applyAlignment="1" applyProtection="1">
      <alignment vertical="center"/>
      <protection locked="0"/>
    </xf>
    <xf numFmtId="3" fontId="3" fillId="5" borderId="51" xfId="1" applyNumberFormat="1" applyFont="1" applyFill="1" applyBorder="1" applyAlignment="1" applyProtection="1">
      <alignment vertical="center"/>
    </xf>
    <xf numFmtId="3" fontId="3" fillId="5" borderId="54" xfId="1" applyNumberFormat="1" applyFont="1" applyFill="1" applyBorder="1" applyAlignment="1" applyProtection="1">
      <alignment vertical="center"/>
      <protection locked="0"/>
    </xf>
    <xf numFmtId="0" fontId="3" fillId="0" borderId="51" xfId="1" applyFont="1" applyFill="1" applyBorder="1" applyAlignment="1" applyProtection="1">
      <alignment horizontal="left" vertical="center" wrapText="1"/>
    </xf>
    <xf numFmtId="0" fontId="4" fillId="0" borderId="51" xfId="1" applyFont="1" applyFill="1" applyBorder="1" applyAlignment="1" applyProtection="1">
      <alignment horizontal="center" vertical="center" wrapText="1"/>
    </xf>
    <xf numFmtId="0" fontId="4" fillId="0" borderId="40" xfId="1" applyFont="1" applyFill="1" applyBorder="1" applyAlignment="1" applyProtection="1">
      <alignment horizontal="right" vertical="center" wrapText="1"/>
    </xf>
    <xf numFmtId="0" fontId="4" fillId="0" borderId="30" xfId="1" applyFont="1" applyFill="1" applyBorder="1" applyAlignment="1" applyProtection="1">
      <alignment vertical="center"/>
    </xf>
    <xf numFmtId="3" fontId="4" fillId="0" borderId="32" xfId="1" applyNumberFormat="1" applyFont="1" applyFill="1" applyBorder="1" applyAlignment="1" applyProtection="1">
      <alignment vertical="center"/>
    </xf>
    <xf numFmtId="3" fontId="4" fillId="0" borderId="90" xfId="1" applyNumberFormat="1" applyFont="1" applyFill="1" applyBorder="1" applyAlignment="1" applyProtection="1">
      <alignment vertical="center"/>
    </xf>
    <xf numFmtId="3" fontId="4" fillId="0" borderId="91" xfId="1" applyNumberFormat="1" applyFont="1" applyFill="1" applyBorder="1" applyAlignment="1" applyProtection="1">
      <alignment vertical="center"/>
    </xf>
    <xf numFmtId="3" fontId="4" fillId="0" borderId="92" xfId="1" applyNumberFormat="1" applyFont="1" applyFill="1" applyBorder="1" applyAlignment="1" applyProtection="1">
      <alignment vertical="center"/>
    </xf>
    <xf numFmtId="3" fontId="3" fillId="0" borderId="95" xfId="1" applyNumberFormat="1" applyFont="1" applyFill="1" applyBorder="1" applyAlignment="1" applyProtection="1">
      <alignment vertical="center"/>
    </xf>
    <xf numFmtId="3" fontId="3" fillId="0" borderId="96" xfId="1" applyNumberFormat="1" applyFont="1" applyFill="1" applyBorder="1" applyAlignment="1" applyProtection="1">
      <alignment vertical="center"/>
    </xf>
    <xf numFmtId="3" fontId="3" fillId="0" borderId="94" xfId="1" applyNumberFormat="1" applyFont="1" applyFill="1" applyBorder="1" applyAlignment="1" applyProtection="1">
      <alignment vertical="center"/>
    </xf>
    <xf numFmtId="3" fontId="3" fillId="0" borderId="97" xfId="1" applyNumberFormat="1" applyFont="1" applyFill="1" applyBorder="1" applyAlignment="1" applyProtection="1">
      <alignment vertical="center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vertical="center"/>
    </xf>
    <xf numFmtId="3" fontId="3" fillId="0" borderId="98" xfId="1" applyNumberFormat="1" applyFont="1" applyFill="1" applyBorder="1" applyAlignment="1" applyProtection="1">
      <alignment vertical="center"/>
    </xf>
    <xf numFmtId="3" fontId="3" fillId="0" borderId="99" xfId="1" applyNumberFormat="1" applyFont="1" applyFill="1" applyBorder="1" applyAlignment="1" applyProtection="1">
      <alignment vertical="center"/>
    </xf>
    <xf numFmtId="3" fontId="3" fillId="0" borderId="43" xfId="1" applyNumberFormat="1" applyFont="1" applyFill="1" applyBorder="1" applyAlignment="1" applyProtection="1">
      <alignment vertical="center"/>
    </xf>
    <xf numFmtId="3" fontId="3" fillId="0" borderId="100" xfId="1" applyNumberFormat="1" applyFont="1" applyFill="1" applyBorder="1" applyAlignment="1" applyProtection="1">
      <alignment vertical="center"/>
    </xf>
    <xf numFmtId="3" fontId="3" fillId="0" borderId="101" xfId="1" applyNumberFormat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vertical="center"/>
    </xf>
    <xf numFmtId="3" fontId="3" fillId="0" borderId="42" xfId="1" applyNumberFormat="1" applyFont="1" applyFill="1" applyBorder="1" applyAlignment="1" applyProtection="1">
      <alignment vertical="center"/>
    </xf>
    <xf numFmtId="0" fontId="4" fillId="0" borderId="50" xfId="1" applyFont="1" applyFill="1" applyBorder="1" applyAlignment="1" applyProtection="1">
      <alignment vertical="center"/>
    </xf>
    <xf numFmtId="0" fontId="4" fillId="0" borderId="78" xfId="1" applyFont="1" applyFill="1" applyBorder="1" applyAlignment="1" applyProtection="1">
      <alignment vertical="center"/>
    </xf>
    <xf numFmtId="0" fontId="4" fillId="0" borderId="78" xfId="1" applyFont="1" applyFill="1" applyBorder="1" applyAlignment="1" applyProtection="1">
      <alignment vertical="center" wrapText="1"/>
    </xf>
    <xf numFmtId="3" fontId="4" fillId="0" borderId="102" xfId="1" applyNumberFormat="1" applyFont="1" applyFill="1" applyBorder="1" applyAlignment="1" applyProtection="1">
      <alignment vertical="center"/>
      <protection locked="0"/>
    </xf>
    <xf numFmtId="0" fontId="3" fillId="0" borderId="103" xfId="1" applyFont="1" applyFill="1" applyBorder="1" applyAlignment="1" applyProtection="1">
      <alignment vertical="center"/>
    </xf>
    <xf numFmtId="3" fontId="3" fillId="0" borderId="104" xfId="1" applyNumberFormat="1" applyFont="1" applyFill="1" applyBorder="1" applyAlignment="1" applyProtection="1">
      <alignment vertical="center"/>
    </xf>
    <xf numFmtId="3" fontId="3" fillId="0" borderId="96" xfId="1" applyNumberFormat="1" applyFont="1" applyFill="1" applyBorder="1" applyAlignment="1" applyProtection="1">
      <alignment vertical="center"/>
      <protection locked="0"/>
    </xf>
    <xf numFmtId="3" fontId="3" fillId="0" borderId="105" xfId="1" applyNumberFormat="1" applyFont="1" applyFill="1" applyBorder="1" applyAlignment="1" applyProtection="1">
      <alignment vertical="center"/>
      <protection locked="0"/>
    </xf>
    <xf numFmtId="3" fontId="3" fillId="0" borderId="106" xfId="1" applyNumberFormat="1" applyFont="1" applyFill="1" applyBorder="1" applyAlignment="1" applyProtection="1">
      <alignment vertical="center"/>
      <protection locked="0"/>
    </xf>
    <xf numFmtId="0" fontId="3" fillId="0" borderId="8" xfId="1" applyFont="1" applyFill="1" applyBorder="1" applyAlignment="1" applyProtection="1">
      <alignment vertical="center" wrapText="1"/>
    </xf>
    <xf numFmtId="3" fontId="3" fillId="0" borderId="7" xfId="1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wrapText="1"/>
    </xf>
    <xf numFmtId="0" fontId="4" fillId="0" borderId="0" xfId="1" applyFont="1" applyBorder="1" applyAlignment="1" applyProtection="1">
      <alignment vertical="center"/>
    </xf>
    <xf numFmtId="3" fontId="3" fillId="5" borderId="52" xfId="1" applyNumberFormat="1" applyFont="1" applyFill="1" applyBorder="1" applyAlignment="1" applyProtection="1">
      <alignment vertical="center"/>
    </xf>
    <xf numFmtId="3" fontId="3" fillId="5" borderId="53" xfId="1" applyNumberFormat="1" applyFont="1" applyFill="1" applyBorder="1" applyAlignment="1" applyProtection="1">
      <alignment vertical="center"/>
    </xf>
    <xf numFmtId="3" fontId="3" fillId="5" borderId="54" xfId="1" applyNumberFormat="1" applyFont="1" applyFill="1" applyBorder="1" applyAlignment="1" applyProtection="1">
      <alignment vertical="center"/>
    </xf>
    <xf numFmtId="0" fontId="4" fillId="0" borderId="0" xfId="3" applyFont="1" applyBorder="1" applyAlignment="1">
      <alignment wrapText="1"/>
    </xf>
    <xf numFmtId="3" fontId="9" fillId="0" borderId="37" xfId="1" applyNumberFormat="1" applyFont="1" applyFill="1" applyBorder="1" applyAlignment="1" applyProtection="1">
      <alignment vertical="center"/>
      <protection locked="0"/>
    </xf>
    <xf numFmtId="3" fontId="9" fillId="0" borderId="21" xfId="1" applyNumberFormat="1" applyFont="1" applyFill="1" applyBorder="1" applyAlignment="1" applyProtection="1">
      <alignment vertical="center"/>
      <protection locked="0"/>
    </xf>
    <xf numFmtId="0" fontId="10" fillId="0" borderId="16" xfId="1" applyFont="1" applyFill="1" applyBorder="1" applyAlignment="1" applyProtection="1">
      <alignment horizontal="center" vertical="center" wrapText="1"/>
    </xf>
    <xf numFmtId="3" fontId="10" fillId="0" borderId="0" xfId="1" applyNumberFormat="1" applyFont="1" applyFill="1" applyBorder="1" applyAlignment="1" applyProtection="1">
      <alignment vertical="center"/>
    </xf>
    <xf numFmtId="3" fontId="10" fillId="0" borderId="21" xfId="1" applyNumberFormat="1" applyFont="1" applyFill="1" applyBorder="1" applyAlignment="1" applyProtection="1">
      <alignment vertical="center"/>
      <protection locked="0"/>
    </xf>
    <xf numFmtId="3" fontId="10" fillId="0" borderId="18" xfId="1" applyNumberFormat="1" applyFont="1" applyFill="1" applyBorder="1" applyAlignment="1" applyProtection="1">
      <alignment vertical="center"/>
      <protection locked="0"/>
    </xf>
    <xf numFmtId="3" fontId="10" fillId="0" borderId="4" xfId="1" applyNumberFormat="1" applyFont="1" applyFill="1" applyBorder="1" applyAlignment="1" applyProtection="1">
      <alignment vertical="center"/>
    </xf>
    <xf numFmtId="1" fontId="3" fillId="3" borderId="40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/>
      <protection locked="0"/>
    </xf>
    <xf numFmtId="49" fontId="4" fillId="2" borderId="6" xfId="1" applyNumberFormat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right" vertical="center"/>
    </xf>
    <xf numFmtId="49" fontId="5" fillId="2" borderId="1" xfId="1" applyNumberFormat="1" applyFont="1" applyFill="1" applyBorder="1" applyAlignment="1" applyProtection="1">
      <alignment horizontal="center" vertical="center"/>
    </xf>
    <xf numFmtId="49" fontId="5" fillId="2" borderId="2" xfId="1" applyNumberFormat="1" applyFont="1" applyFill="1" applyBorder="1" applyAlignment="1" applyProtection="1">
      <alignment horizontal="center" vertical="center"/>
    </xf>
    <xf numFmtId="49" fontId="5" fillId="2" borderId="3" xfId="1" applyNumberFormat="1" applyFont="1" applyFill="1" applyBorder="1" applyAlignment="1" applyProtection="1">
      <alignment horizontal="center" vertical="center"/>
    </xf>
    <xf numFmtId="49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0" borderId="19" xfId="1" applyFont="1" applyFill="1" applyBorder="1" applyAlignment="1" applyProtection="1">
      <alignment horizontal="center" vertical="center" textRotation="90" wrapText="1"/>
    </xf>
    <xf numFmtId="0" fontId="4" fillId="0" borderId="24" xfId="1" applyFont="1" applyFill="1" applyBorder="1" applyAlignment="1" applyProtection="1">
      <alignment horizontal="center" vertical="center" textRotation="90" wrapText="1"/>
    </xf>
    <xf numFmtId="0" fontId="3" fillId="0" borderId="93" xfId="1" applyFont="1" applyFill="1" applyBorder="1" applyAlignment="1" applyProtection="1">
      <alignment horizontal="left" vertical="center"/>
    </xf>
    <xf numFmtId="0" fontId="3" fillId="0" borderId="94" xfId="1" applyFont="1" applyFill="1" applyBorder="1" applyAlignment="1" applyProtection="1">
      <alignment horizontal="left" vertical="center"/>
    </xf>
    <xf numFmtId="49" fontId="4" fillId="0" borderId="11" xfId="1" applyNumberFormat="1" applyFont="1" applyFill="1" applyBorder="1" applyAlignment="1" applyProtection="1">
      <alignment horizontal="center" vertical="center" textRotation="90" wrapText="1"/>
    </xf>
    <xf numFmtId="0" fontId="4" fillId="0" borderId="16" xfId="1" applyFont="1" applyFill="1" applyBorder="1" applyAlignment="1" applyProtection="1">
      <alignment horizontal="center" vertical="center" wrapText="1"/>
    </xf>
    <xf numFmtId="0" fontId="4" fillId="0" borderId="20" xfId="1" applyFont="1" applyFill="1" applyBorder="1" applyAlignment="1" applyProtection="1">
      <alignment horizontal="center" vertical="center" wrapText="1"/>
    </xf>
    <xf numFmtId="49" fontId="4" fillId="0" borderId="11" xfId="1" applyNumberFormat="1" applyFont="1" applyFill="1" applyBorder="1" applyAlignment="1" applyProtection="1">
      <alignment horizontal="center" vertical="center" wrapText="1"/>
    </xf>
    <xf numFmtId="49" fontId="4" fillId="0" borderId="16" xfId="1" applyNumberFormat="1" applyFont="1" applyFill="1" applyBorder="1" applyAlignment="1" applyProtection="1">
      <alignment horizontal="center" vertical="center" wrapText="1"/>
    </xf>
    <xf numFmtId="49" fontId="4" fillId="0" borderId="12" xfId="1" applyNumberFormat="1" applyFont="1" applyFill="1" applyBorder="1" applyAlignment="1" applyProtection="1">
      <alignment horizontal="center" vertical="center"/>
    </xf>
    <xf numFmtId="49" fontId="4" fillId="0" borderId="13" xfId="1" applyNumberFormat="1" applyFont="1" applyFill="1" applyBorder="1" applyAlignment="1" applyProtection="1">
      <alignment horizontal="center" vertical="center"/>
    </xf>
    <xf numFmtId="49" fontId="4" fillId="0" borderId="14" xfId="1" applyNumberFormat="1" applyFont="1" applyFill="1" applyBorder="1" applyAlignment="1" applyProtection="1">
      <alignment horizontal="center" vertical="center"/>
    </xf>
    <xf numFmtId="49" fontId="4" fillId="0" borderId="15" xfId="1" applyNumberFormat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 textRotation="90"/>
    </xf>
    <xf numFmtId="0" fontId="4" fillId="0" borderId="17" xfId="1" applyFont="1" applyFill="1" applyBorder="1" applyAlignment="1" applyProtection="1">
      <alignment horizontal="center" vertical="center" textRotation="90"/>
    </xf>
    <xf numFmtId="0" fontId="4" fillId="0" borderId="21" xfId="1" applyFont="1" applyFill="1" applyBorder="1" applyAlignment="1" applyProtection="1">
      <alignment horizontal="center" vertical="center" textRotation="90"/>
    </xf>
    <xf numFmtId="0" fontId="4" fillId="0" borderId="17" xfId="1" applyNumberFormat="1" applyFont="1" applyFill="1" applyBorder="1" applyAlignment="1" applyProtection="1">
      <alignment horizontal="center" vertical="center" textRotation="90" wrapText="1"/>
    </xf>
    <xf numFmtId="0" fontId="4" fillId="0" borderId="21" xfId="1" applyNumberFormat="1" applyFont="1" applyFill="1" applyBorder="1" applyAlignment="1" applyProtection="1">
      <alignment horizontal="center" vertical="center" textRotation="90" wrapText="1"/>
    </xf>
    <xf numFmtId="0" fontId="4" fillId="0" borderId="17" xfId="1" applyFont="1" applyFill="1" applyBorder="1" applyAlignment="1" applyProtection="1">
      <alignment horizontal="center" vertical="center" textRotation="90" wrapText="1"/>
    </xf>
    <xf numFmtId="0" fontId="4" fillId="0" borderId="22" xfId="1" applyFont="1" applyFill="1" applyBorder="1" applyAlignment="1" applyProtection="1">
      <alignment horizontal="center" vertical="center" textRotation="90" wrapText="1"/>
    </xf>
    <xf numFmtId="0" fontId="4" fillId="0" borderId="18" xfId="1" applyFont="1" applyFill="1" applyBorder="1" applyAlignment="1" applyProtection="1">
      <alignment horizontal="center" vertical="center" textRotation="90" wrapText="1"/>
    </xf>
    <xf numFmtId="0" fontId="3" fillId="0" borderId="58" xfId="1" applyFont="1" applyFill="1" applyBorder="1" applyAlignment="1" applyProtection="1">
      <alignment horizontal="left" vertical="center"/>
    </xf>
    <xf numFmtId="0" fontId="3" fillId="0" borderId="98" xfId="1" applyFont="1" applyFill="1" applyBorder="1" applyAlignment="1" applyProtection="1">
      <alignment horizontal="left" vertical="center"/>
    </xf>
    <xf numFmtId="0" fontId="4" fillId="0" borderId="23" xfId="1" applyFont="1" applyFill="1" applyBorder="1" applyAlignment="1" applyProtection="1">
      <alignment horizontal="center" vertical="center" textRotation="90"/>
    </xf>
    <xf numFmtId="0" fontId="4" fillId="0" borderId="22" xfId="1" applyFont="1" applyFill="1" applyBorder="1" applyAlignment="1" applyProtection="1">
      <alignment horizontal="center" vertical="center" textRotation="90"/>
    </xf>
    <xf numFmtId="49" fontId="3" fillId="2" borderId="5" xfId="2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2" applyNumberFormat="1" applyFont="1" applyFill="1" applyBorder="1" applyAlignment="1" applyProtection="1">
      <alignment horizontal="center" vertical="center"/>
      <protection locked="0"/>
    </xf>
    <xf numFmtId="49" fontId="4" fillId="2" borderId="6" xfId="2" applyNumberFormat="1" applyFont="1" applyFill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49" fontId="10" fillId="2" borderId="5" xfId="1" applyNumberFormat="1" applyFont="1" applyFill="1" applyBorder="1" applyAlignment="1" applyProtection="1">
      <alignment horizontal="center" vertical="center"/>
      <protection locked="0"/>
    </xf>
    <xf numFmtId="49" fontId="10" fillId="2" borderId="6" xfId="1" applyNumberFormat="1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1"/>
    <cellStyle name="Normal 2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N319"/>
  <sheetViews>
    <sheetView showGridLines="0" tabSelected="1" view="pageLayout" zoomScaleNormal="100" workbookViewId="0">
      <selection activeCell="C12" sqref="C12:L12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" width="0" style="1" hidden="1" customWidth="1"/>
    <col min="17" max="16384" width="9.140625" style="1"/>
  </cols>
  <sheetData>
    <row r="1" spans="1:14" x14ac:dyDescent="0.25">
      <c r="A1" s="286" t="s">
        <v>351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4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  <c r="N2" s="1" t="s">
        <v>349</v>
      </c>
    </row>
    <row r="3" spans="1:14" ht="12.75" customHeight="1" x14ac:dyDescent="0.25">
      <c r="A3" s="2" t="s">
        <v>3</v>
      </c>
      <c r="B3" s="3"/>
      <c r="C3" s="290" t="s">
        <v>4</v>
      </c>
      <c r="D3" s="290"/>
      <c r="E3" s="290"/>
      <c r="F3" s="290"/>
      <c r="G3" s="290"/>
      <c r="H3" s="290"/>
      <c r="I3" s="290"/>
      <c r="J3" s="290"/>
      <c r="K3" s="290"/>
      <c r="L3" s="291"/>
      <c r="N3" s="1" t="s">
        <v>65</v>
      </c>
    </row>
    <row r="4" spans="1:14" ht="12.75" customHeight="1" x14ac:dyDescent="0.25">
      <c r="A4" s="2" t="s">
        <v>5</v>
      </c>
      <c r="B4" s="3"/>
      <c r="C4" s="290" t="s">
        <v>6</v>
      </c>
      <c r="D4" s="290"/>
      <c r="E4" s="290"/>
      <c r="F4" s="290"/>
      <c r="G4" s="290"/>
      <c r="H4" s="290"/>
      <c r="I4" s="290"/>
      <c r="J4" s="290"/>
      <c r="K4" s="290"/>
      <c r="L4" s="291"/>
    </row>
    <row r="5" spans="1:14" ht="12.75" customHeight="1" x14ac:dyDescent="0.25">
      <c r="A5" s="4" t="s">
        <v>7</v>
      </c>
      <c r="B5" s="5"/>
      <c r="C5" s="284" t="s">
        <v>8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4" ht="12.75" customHeight="1" x14ac:dyDescent="0.25">
      <c r="A6" s="4" t="s">
        <v>9</v>
      </c>
      <c r="B6" s="5"/>
      <c r="C6" s="284" t="s">
        <v>326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4" x14ac:dyDescent="0.25">
      <c r="A7" s="4" t="s">
        <v>11</v>
      </c>
      <c r="B7" s="5"/>
      <c r="C7" s="290" t="s">
        <v>352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4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4" ht="12.75" customHeight="1" x14ac:dyDescent="0.25">
      <c r="A9" s="4"/>
      <c r="B9" s="5" t="s">
        <v>14</v>
      </c>
      <c r="C9" s="284" t="s">
        <v>353</v>
      </c>
      <c r="D9" s="284"/>
      <c r="E9" s="284"/>
      <c r="F9" s="284"/>
      <c r="G9" s="284"/>
      <c r="H9" s="284"/>
      <c r="I9" s="284"/>
      <c r="J9" s="284"/>
      <c r="K9" s="284"/>
      <c r="L9" s="285"/>
    </row>
    <row r="10" spans="1:14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4" ht="12.75" customHeight="1" x14ac:dyDescent="0.25">
      <c r="A11" s="4"/>
      <c r="B11" s="5" t="s">
        <v>17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4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4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4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3302769</v>
      </c>
      <c r="D20" s="28">
        <f>SUM(D21,D24,D25,D41,D43)</f>
        <v>3302769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3353884</v>
      </c>
      <c r="I20" s="28">
        <f>SUM(I21,I24,I25,I41,I43)</f>
        <v>3353884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3302769</v>
      </c>
      <c r="D24" s="51">
        <f>86904+3215865</f>
        <v>3302769</v>
      </c>
      <c r="E24" s="51"/>
      <c r="F24" s="52" t="s">
        <v>37</v>
      </c>
      <c r="G24" s="53" t="s">
        <v>37</v>
      </c>
      <c r="H24" s="50">
        <f t="shared" si="1"/>
        <v>3353884</v>
      </c>
      <c r="I24" s="51">
        <f>I51</f>
        <v>3353884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 t="shared" si="0"/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 t="shared" si="0"/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 t="shared" si="1"/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 t="shared" si="0"/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si="1"/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37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 t="shared" si="0"/>
        <v>0</v>
      </c>
      <c r="D44" s="101"/>
      <c r="E44" s="102"/>
      <c r="F44" s="102"/>
      <c r="G44" s="103" t="s">
        <v>37</v>
      </c>
      <c r="H44" s="104">
        <f t="shared" si="1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 t="shared" si="0"/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81" si="2">SUM(D50:G50)</f>
        <v>3302769</v>
      </c>
      <c r="D50" s="128">
        <f>SUM(D51,D286)</f>
        <v>3302769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81" si="3">SUM(I50:L50)</f>
        <v>3353884</v>
      </c>
      <c r="I50" s="128">
        <f>SUM(I51,I286)</f>
        <v>3353884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 t="shared" si="2"/>
        <v>3302769</v>
      </c>
      <c r="D51" s="134">
        <f>SUM(D52,D194)</f>
        <v>3302769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3353884</v>
      </c>
      <c r="I51" s="134">
        <f>SUM(I52,I194)</f>
        <v>3353884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64</v>
      </c>
      <c r="C52" s="138">
        <f t="shared" si="2"/>
        <v>3242769</v>
      </c>
      <c r="D52" s="139">
        <f>SUM(D53,D75,D173,D187)</f>
        <v>3242769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3325134</v>
      </c>
      <c r="I52" s="139">
        <f>SUM(I53,I75,I173,I187)</f>
        <v>3325134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65</v>
      </c>
      <c r="C53" s="143">
        <f t="shared" si="2"/>
        <v>3215865</v>
      </c>
      <c r="D53" s="144">
        <f>SUM(D54,D67)</f>
        <v>3215865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3304327</v>
      </c>
      <c r="I53" s="144">
        <f>SUM(I54,I67)</f>
        <v>3304327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66</v>
      </c>
      <c r="C54" s="57">
        <f t="shared" si="2"/>
        <v>2451635</v>
      </c>
      <c r="D54" s="63">
        <f>SUM(D55,D58,D66)</f>
        <v>2451635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2535983</v>
      </c>
      <c r="I54" s="63">
        <f>SUM(I55,I58,I66)</f>
        <v>2535983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67</v>
      </c>
      <c r="C55" s="117">
        <f t="shared" si="2"/>
        <v>2113530</v>
      </c>
      <c r="D55" s="151">
        <f>SUM(D56:D57)</f>
        <v>2113530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2205999</v>
      </c>
      <c r="I55" s="151">
        <f>SUM(I56:I57)</f>
        <v>2205999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69</v>
      </c>
      <c r="C57" s="72">
        <f t="shared" si="2"/>
        <v>2113530</v>
      </c>
      <c r="D57" s="74">
        <v>2113530</v>
      </c>
      <c r="E57" s="74"/>
      <c r="F57" s="74"/>
      <c r="G57" s="157"/>
      <c r="H57" s="72">
        <f t="shared" si="3"/>
        <v>2205999</v>
      </c>
      <c r="I57" s="74">
        <v>2205999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70</v>
      </c>
      <c r="C58" s="72">
        <f t="shared" si="2"/>
        <v>281930</v>
      </c>
      <c r="D58" s="160">
        <f>SUM(D59:D65)</f>
        <v>281930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269541</v>
      </c>
      <c r="I58" s="160">
        <f>SUM(I59:I65)</f>
        <v>269541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72</v>
      </c>
      <c r="C60" s="72">
        <f t="shared" si="2"/>
        <v>20000</v>
      </c>
      <c r="D60" s="74">
        <v>20000</v>
      </c>
      <c r="E60" s="74"/>
      <c r="F60" s="74"/>
      <c r="G60" s="157"/>
      <c r="H60" s="72">
        <f t="shared" si="3"/>
        <v>15000</v>
      </c>
      <c r="I60" s="74">
        <v>15000</v>
      </c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74</v>
      </c>
      <c r="C62" s="72">
        <f t="shared" si="2"/>
        <v>50000</v>
      </c>
      <c r="D62" s="74">
        <v>50000</v>
      </c>
      <c r="E62" s="74"/>
      <c r="F62" s="74"/>
      <c r="G62" s="157"/>
      <c r="H62" s="72">
        <f t="shared" si="3"/>
        <v>45000</v>
      </c>
      <c r="I62" s="74">
        <v>45000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75</v>
      </c>
      <c r="C63" s="72">
        <f t="shared" si="2"/>
        <v>63550</v>
      </c>
      <c r="D63" s="74">
        <v>63550</v>
      </c>
      <c r="E63" s="74"/>
      <c r="F63" s="74"/>
      <c r="G63" s="157"/>
      <c r="H63" s="72">
        <f t="shared" si="3"/>
        <v>54415</v>
      </c>
      <c r="I63" s="74">
        <v>54415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76</v>
      </c>
      <c r="C64" s="72">
        <f t="shared" si="2"/>
        <v>148380</v>
      </c>
      <c r="D64" s="74">
        <v>148380</v>
      </c>
      <c r="E64" s="74"/>
      <c r="F64" s="74"/>
      <c r="G64" s="157"/>
      <c r="H64" s="72">
        <f t="shared" si="3"/>
        <v>155126</v>
      </c>
      <c r="I64" s="74">
        <v>155126</v>
      </c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78</v>
      </c>
      <c r="C66" s="117">
        <f t="shared" si="2"/>
        <v>56175</v>
      </c>
      <c r="D66" s="163">
        <v>56175</v>
      </c>
      <c r="E66" s="163"/>
      <c r="F66" s="163"/>
      <c r="G66" s="164"/>
      <c r="H66" s="117">
        <f t="shared" si="3"/>
        <v>60443</v>
      </c>
      <c r="I66" s="163">
        <v>60443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79</v>
      </c>
      <c r="C67" s="57">
        <f t="shared" si="2"/>
        <v>764230</v>
      </c>
      <c r="D67" s="63">
        <f>SUM(D68:D69)</f>
        <v>764230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768344</v>
      </c>
      <c r="I67" s="63">
        <f>SUM(I68:I69)</f>
        <v>768344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80</v>
      </c>
      <c r="C68" s="66">
        <f t="shared" si="2"/>
        <v>619475</v>
      </c>
      <c r="D68" s="68">
        <v>619475</v>
      </c>
      <c r="E68" s="68"/>
      <c r="F68" s="68"/>
      <c r="G68" s="154"/>
      <c r="H68" s="66">
        <f t="shared" si="3"/>
        <v>619935</v>
      </c>
      <c r="I68" s="68">
        <v>619935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81</v>
      </c>
      <c r="C69" s="72">
        <f t="shared" si="2"/>
        <v>144755</v>
      </c>
      <c r="D69" s="160">
        <f>SUM(D70:D74)</f>
        <v>144755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148409</v>
      </c>
      <c r="I69" s="160">
        <f>SUM(I70:I74)</f>
        <v>148409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82</v>
      </c>
      <c r="C70" s="72">
        <f t="shared" si="2"/>
        <v>114867</v>
      </c>
      <c r="D70" s="74">
        <v>114867</v>
      </c>
      <c r="E70" s="74"/>
      <c r="F70" s="74"/>
      <c r="G70" s="157"/>
      <c r="H70" s="72">
        <f t="shared" si="3"/>
        <v>119055</v>
      </c>
      <c r="I70" s="74">
        <v>119055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83</v>
      </c>
      <c r="C71" s="72">
        <f t="shared" si="2"/>
        <v>1394</v>
      </c>
      <c r="D71" s="74">
        <v>1394</v>
      </c>
      <c r="E71" s="74"/>
      <c r="F71" s="74"/>
      <c r="G71" s="157"/>
      <c r="H71" s="72">
        <f t="shared" si="3"/>
        <v>1394</v>
      </c>
      <c r="I71" s="74">
        <v>1394</v>
      </c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85</v>
      </c>
      <c r="C73" s="72">
        <f t="shared" si="2"/>
        <v>28494</v>
      </c>
      <c r="D73" s="74">
        <v>28494</v>
      </c>
      <c r="E73" s="74"/>
      <c r="F73" s="74"/>
      <c r="G73" s="157"/>
      <c r="H73" s="72">
        <f t="shared" si="3"/>
        <v>27960</v>
      </c>
      <c r="I73" s="74">
        <v>27960</v>
      </c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87</v>
      </c>
      <c r="C75" s="143">
        <f t="shared" si="2"/>
        <v>26904</v>
      </c>
      <c r="D75" s="144">
        <f>SUM(D76,D83,D130,D164,D165,D172)</f>
        <v>26904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20807</v>
      </c>
      <c r="I75" s="144">
        <f>SUM(I76,I83,I130,I164,I165,I172)</f>
        <v>20807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>
        <v>0</v>
      </c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>
        <v>0</v>
      </c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>
        <v>0</v>
      </c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ref="C82:C113" si="4">SUM(D82:G82)</f>
        <v>0</v>
      </c>
      <c r="D82" s="74"/>
      <c r="E82" s="74"/>
      <c r="F82" s="74"/>
      <c r="G82" s="157"/>
      <c r="H82" s="72">
        <f t="shared" ref="H82:H127" si="5">SUM(I82:L82)</f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93</v>
      </c>
      <c r="C83" s="57">
        <f t="shared" si="4"/>
        <v>6504</v>
      </c>
      <c r="D83" s="63">
        <f>SUM(D84,D89,D95,D103,D112,D116,D122,D128)</f>
        <v>6504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5"/>
        <v>2907</v>
      </c>
      <c r="I83" s="63">
        <f>SUM(I84,I89,I95,I103,I112,I116,I122,I128)</f>
        <v>2907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x14ac:dyDescent="0.25">
      <c r="A84" s="150">
        <v>2210</v>
      </c>
      <c r="B84" s="112" t="s">
        <v>94</v>
      </c>
      <c r="C84" s="117">
        <f t="shared" si="4"/>
        <v>5379</v>
      </c>
      <c r="D84" s="151">
        <f>SUM(D85:D88)</f>
        <v>5379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5"/>
        <v>1782</v>
      </c>
      <c r="I84" s="151">
        <f>SUM(I85:I88)</f>
        <v>1782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4"/>
        <v>0</v>
      </c>
      <c r="D85" s="68"/>
      <c r="E85" s="68"/>
      <c r="F85" s="68"/>
      <c r="G85" s="154"/>
      <c r="H85" s="66">
        <f t="shared" si="5"/>
        <v>0</v>
      </c>
      <c r="I85" s="68">
        <v>0</v>
      </c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4"/>
        <v>0</v>
      </c>
      <c r="D86" s="74"/>
      <c r="E86" s="74"/>
      <c r="F86" s="74"/>
      <c r="G86" s="157"/>
      <c r="H86" s="72">
        <f t="shared" si="5"/>
        <v>0</v>
      </c>
      <c r="I86" s="74">
        <v>0</v>
      </c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4"/>
        <v>0</v>
      </c>
      <c r="D87" s="74"/>
      <c r="E87" s="74"/>
      <c r="F87" s="74"/>
      <c r="G87" s="157"/>
      <c r="H87" s="72">
        <f t="shared" si="5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98</v>
      </c>
      <c r="C88" s="72">
        <f t="shared" si="4"/>
        <v>5379</v>
      </c>
      <c r="D88" s="74">
        <v>5379</v>
      </c>
      <c r="E88" s="74"/>
      <c r="F88" s="74"/>
      <c r="G88" s="157"/>
      <c r="H88" s="72">
        <f t="shared" si="5"/>
        <v>1782</v>
      </c>
      <c r="I88" s="74">
        <v>1782</v>
      </c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4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5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4"/>
        <v>0</v>
      </c>
      <c r="D90" s="74"/>
      <c r="E90" s="74"/>
      <c r="F90" s="74"/>
      <c r="G90" s="157"/>
      <c r="H90" s="72">
        <f t="shared" si="5"/>
        <v>0</v>
      </c>
      <c r="I90" s="74">
        <v>0</v>
      </c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4"/>
        <v>0</v>
      </c>
      <c r="D91" s="74"/>
      <c r="E91" s="74"/>
      <c r="F91" s="74"/>
      <c r="G91" s="157"/>
      <c r="H91" s="72">
        <f t="shared" si="5"/>
        <v>0</v>
      </c>
      <c r="I91" s="74">
        <v>0</v>
      </c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4"/>
        <v>0</v>
      </c>
      <c r="D92" s="74"/>
      <c r="E92" s="74"/>
      <c r="F92" s="74"/>
      <c r="G92" s="157"/>
      <c r="H92" s="72">
        <f t="shared" si="5"/>
        <v>0</v>
      </c>
      <c r="I92" s="74">
        <v>0</v>
      </c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4"/>
        <v>0</v>
      </c>
      <c r="D93" s="74"/>
      <c r="E93" s="74"/>
      <c r="F93" s="74"/>
      <c r="G93" s="157"/>
      <c r="H93" s="72">
        <f t="shared" si="5"/>
        <v>0</v>
      </c>
      <c r="I93" s="74">
        <v>0</v>
      </c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4"/>
        <v>0</v>
      </c>
      <c r="D94" s="74"/>
      <c r="E94" s="74"/>
      <c r="F94" s="74"/>
      <c r="G94" s="157"/>
      <c r="H94" s="72">
        <f t="shared" si="5"/>
        <v>0</v>
      </c>
      <c r="I94" s="74">
        <v>0</v>
      </c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105</v>
      </c>
      <c r="C95" s="72">
        <f t="shared" si="4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5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4"/>
        <v>0</v>
      </c>
      <c r="D96" s="74"/>
      <c r="E96" s="74"/>
      <c r="F96" s="74"/>
      <c r="G96" s="157"/>
      <c r="H96" s="72">
        <f t="shared" si="5"/>
        <v>0</v>
      </c>
      <c r="I96" s="74">
        <v>0</v>
      </c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107</v>
      </c>
      <c r="C97" s="72">
        <f t="shared" si="4"/>
        <v>0</v>
      </c>
      <c r="D97" s="74"/>
      <c r="E97" s="74"/>
      <c r="F97" s="74"/>
      <c r="G97" s="157"/>
      <c r="H97" s="72">
        <f t="shared" si="5"/>
        <v>0</v>
      </c>
      <c r="I97" s="74">
        <v>0</v>
      </c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4"/>
        <v>0</v>
      </c>
      <c r="D98" s="68"/>
      <c r="E98" s="68"/>
      <c r="F98" s="68"/>
      <c r="G98" s="154"/>
      <c r="H98" s="66">
        <f t="shared" si="5"/>
        <v>0</v>
      </c>
      <c r="I98" s="68">
        <v>0</v>
      </c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4"/>
        <v>0</v>
      </c>
      <c r="D99" s="74"/>
      <c r="E99" s="74"/>
      <c r="F99" s="74"/>
      <c r="G99" s="157"/>
      <c r="H99" s="72">
        <f t="shared" si="5"/>
        <v>0</v>
      </c>
      <c r="I99" s="74">
        <v>0</v>
      </c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4"/>
        <v>0</v>
      </c>
      <c r="D100" s="74"/>
      <c r="E100" s="74"/>
      <c r="F100" s="74"/>
      <c r="G100" s="157"/>
      <c r="H100" s="72">
        <f t="shared" si="5"/>
        <v>0</v>
      </c>
      <c r="I100" s="74">
        <v>0</v>
      </c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4"/>
        <v>0</v>
      </c>
      <c r="D101" s="74"/>
      <c r="E101" s="74"/>
      <c r="F101" s="74"/>
      <c r="G101" s="157"/>
      <c r="H101" s="72">
        <f t="shared" si="5"/>
        <v>0</v>
      </c>
      <c r="I101" s="74">
        <v>0</v>
      </c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112</v>
      </c>
      <c r="C102" s="72">
        <f t="shared" si="4"/>
        <v>0</v>
      </c>
      <c r="D102" s="74"/>
      <c r="E102" s="74"/>
      <c r="F102" s="74"/>
      <c r="G102" s="157"/>
      <c r="H102" s="72">
        <f t="shared" si="5"/>
        <v>0</v>
      </c>
      <c r="I102" s="74">
        <v>0</v>
      </c>
      <c r="J102" s="74"/>
      <c r="K102" s="74"/>
      <c r="L102" s="158"/>
      <c r="M102" s="156"/>
    </row>
    <row r="103" spans="1:13" ht="36" hidden="1" x14ac:dyDescent="0.25">
      <c r="A103" s="159">
        <v>2240</v>
      </c>
      <c r="B103" s="71" t="s">
        <v>113</v>
      </c>
      <c r="C103" s="72">
        <f t="shared" si="4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5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4"/>
        <v>0</v>
      </c>
      <c r="D104" s="74"/>
      <c r="E104" s="74"/>
      <c r="F104" s="74"/>
      <c r="G104" s="157"/>
      <c r="H104" s="72">
        <f t="shared" si="5"/>
        <v>0</v>
      </c>
      <c r="I104" s="74">
        <v>0</v>
      </c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4"/>
        <v>0</v>
      </c>
      <c r="D105" s="74"/>
      <c r="E105" s="74"/>
      <c r="F105" s="74"/>
      <c r="G105" s="157"/>
      <c r="H105" s="72">
        <f t="shared" si="5"/>
        <v>0</v>
      </c>
      <c r="I105" s="74">
        <v>0</v>
      </c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4"/>
        <v>0</v>
      </c>
      <c r="D106" s="74"/>
      <c r="E106" s="74"/>
      <c r="F106" s="74"/>
      <c r="G106" s="157"/>
      <c r="H106" s="72">
        <f t="shared" si="5"/>
        <v>0</v>
      </c>
      <c r="I106" s="74">
        <v>0</v>
      </c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4"/>
        <v>0</v>
      </c>
      <c r="D107" s="74"/>
      <c r="E107" s="74"/>
      <c r="F107" s="74"/>
      <c r="G107" s="157"/>
      <c r="H107" s="72">
        <f t="shared" si="5"/>
        <v>0</v>
      </c>
      <c r="I107" s="74">
        <v>0</v>
      </c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4"/>
        <v>0</v>
      </c>
      <c r="D108" s="74"/>
      <c r="E108" s="74"/>
      <c r="F108" s="74"/>
      <c r="G108" s="157"/>
      <c r="H108" s="72">
        <f t="shared" si="5"/>
        <v>0</v>
      </c>
      <c r="I108" s="74">
        <v>0</v>
      </c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4"/>
        <v>0</v>
      </c>
      <c r="D109" s="74"/>
      <c r="E109" s="74"/>
      <c r="F109" s="74"/>
      <c r="G109" s="157"/>
      <c r="H109" s="72">
        <f t="shared" si="5"/>
        <v>0</v>
      </c>
      <c r="I109" s="74">
        <v>0</v>
      </c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4"/>
        <v>0</v>
      </c>
      <c r="D110" s="74"/>
      <c r="E110" s="74"/>
      <c r="F110" s="74"/>
      <c r="G110" s="157"/>
      <c r="H110" s="72">
        <f t="shared" si="5"/>
        <v>0</v>
      </c>
      <c r="I110" s="74">
        <v>0</v>
      </c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4"/>
        <v>0</v>
      </c>
      <c r="D111" s="74"/>
      <c r="E111" s="74"/>
      <c r="F111" s="74"/>
      <c r="G111" s="157"/>
      <c r="H111" s="72">
        <f t="shared" si="5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122</v>
      </c>
      <c r="C112" s="72">
        <f t="shared" si="4"/>
        <v>1125</v>
      </c>
      <c r="D112" s="160">
        <f>SUM(D113:D115)</f>
        <v>1125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5"/>
        <v>1125</v>
      </c>
      <c r="I112" s="160">
        <f>SUM(I113:I115)</f>
        <v>1125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123</v>
      </c>
      <c r="C113" s="72">
        <f t="shared" si="4"/>
        <v>125</v>
      </c>
      <c r="D113" s="74">
        <v>125</v>
      </c>
      <c r="E113" s="74"/>
      <c r="F113" s="74"/>
      <c r="G113" s="157"/>
      <c r="H113" s="72">
        <f t="shared" si="5"/>
        <v>125</v>
      </c>
      <c r="I113" s="74">
        <v>125</v>
      </c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 t="shared" ref="C114:C127" si="6">SUM(D114:G114)</f>
        <v>0</v>
      </c>
      <c r="D114" s="74"/>
      <c r="E114" s="74"/>
      <c r="F114" s="74"/>
      <c r="G114" s="157"/>
      <c r="H114" s="72">
        <f t="shared" si="5"/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125</v>
      </c>
      <c r="C115" s="72">
        <f t="shared" si="6"/>
        <v>1000</v>
      </c>
      <c r="D115" s="74">
        <v>1000</v>
      </c>
      <c r="E115" s="74"/>
      <c r="F115" s="74"/>
      <c r="G115" s="157"/>
      <c r="H115" s="72">
        <f t="shared" si="5"/>
        <v>1000</v>
      </c>
      <c r="I115" s="74">
        <v>1000</v>
      </c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si="6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6"/>
        <v>0</v>
      </c>
      <c r="D117" s="74"/>
      <c r="E117" s="74"/>
      <c r="F117" s="74"/>
      <c r="G117" s="157"/>
      <c r="H117" s="72">
        <f t="shared" si="5"/>
        <v>0</v>
      </c>
      <c r="I117" s="74">
        <v>0</v>
      </c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6"/>
        <v>0</v>
      </c>
      <c r="D118" s="74"/>
      <c r="E118" s="74"/>
      <c r="F118" s="74"/>
      <c r="G118" s="157"/>
      <c r="H118" s="72">
        <f t="shared" si="5"/>
        <v>0</v>
      </c>
      <c r="I118" s="74">
        <v>0</v>
      </c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6"/>
        <v>0</v>
      </c>
      <c r="D119" s="74"/>
      <c r="E119" s="74"/>
      <c r="F119" s="74"/>
      <c r="G119" s="157"/>
      <c r="H119" s="72">
        <f t="shared" si="5"/>
        <v>0</v>
      </c>
      <c r="I119" s="74">
        <v>0</v>
      </c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6"/>
        <v>0</v>
      </c>
      <c r="D120" s="74"/>
      <c r="E120" s="74"/>
      <c r="F120" s="74"/>
      <c r="G120" s="157"/>
      <c r="H120" s="72">
        <f t="shared" si="5"/>
        <v>0</v>
      </c>
      <c r="I120" s="74">
        <v>0</v>
      </c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6"/>
        <v>0</v>
      </c>
      <c r="D121" s="74"/>
      <c r="E121" s="74"/>
      <c r="F121" s="74"/>
      <c r="G121" s="157"/>
      <c r="H121" s="72">
        <f t="shared" si="5"/>
        <v>0</v>
      </c>
      <c r="I121" s="74">
        <v>0</v>
      </c>
      <c r="J121" s="74"/>
      <c r="K121" s="74"/>
      <c r="L121" s="158"/>
      <c r="M121" s="156"/>
    </row>
    <row r="122" spans="1:13" hidden="1" x14ac:dyDescent="0.25">
      <c r="A122" s="159">
        <v>2270</v>
      </c>
      <c r="B122" s="71" t="s">
        <v>132</v>
      </c>
      <c r="C122" s="72">
        <f t="shared" si="6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6"/>
        <v>0</v>
      </c>
      <c r="D123" s="74"/>
      <c r="E123" s="74"/>
      <c r="F123" s="74"/>
      <c r="G123" s="157"/>
      <c r="H123" s="72">
        <f t="shared" si="5"/>
        <v>0</v>
      </c>
      <c r="I123" s="74">
        <v>0</v>
      </c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6"/>
        <v>0</v>
      </c>
      <c r="D124" s="74"/>
      <c r="E124" s="74"/>
      <c r="F124" s="74"/>
      <c r="G124" s="157"/>
      <c r="H124" s="72">
        <f t="shared" si="5"/>
        <v>0</v>
      </c>
      <c r="I124" s="74">
        <v>0</v>
      </c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6"/>
        <v>0</v>
      </c>
      <c r="D125" s="74"/>
      <c r="E125" s="74"/>
      <c r="F125" s="74"/>
      <c r="G125" s="157"/>
      <c r="H125" s="72">
        <f t="shared" si="5"/>
        <v>0</v>
      </c>
      <c r="I125" s="74">
        <v>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6"/>
        <v>0</v>
      </c>
      <c r="D126" s="74"/>
      <c r="E126" s="74"/>
      <c r="F126" s="74"/>
      <c r="G126" s="157"/>
      <c r="H126" s="72">
        <f t="shared" si="5"/>
        <v>0</v>
      </c>
      <c r="I126" s="74">
        <v>0</v>
      </c>
      <c r="J126" s="74"/>
      <c r="K126" s="74"/>
      <c r="L126" s="158"/>
      <c r="M126" s="156"/>
    </row>
    <row r="127" spans="1:13" ht="24" hidden="1" x14ac:dyDescent="0.25">
      <c r="A127" s="44">
        <v>2279</v>
      </c>
      <c r="B127" s="71" t="s">
        <v>137</v>
      </c>
      <c r="C127" s="72">
        <f t="shared" si="6"/>
        <v>0</v>
      </c>
      <c r="D127" s="74"/>
      <c r="E127" s="74"/>
      <c r="F127" s="74"/>
      <c r="G127" s="157"/>
      <c r="H127" s="72">
        <f t="shared" si="5"/>
        <v>0</v>
      </c>
      <c r="I127" s="74">
        <v>0</v>
      </c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7">SUM(C129)</f>
        <v>0</v>
      </c>
      <c r="D128" s="169">
        <f t="shared" si="7"/>
        <v>0</v>
      </c>
      <c r="E128" s="169">
        <f t="shared" si="7"/>
        <v>0</v>
      </c>
      <c r="F128" s="169">
        <f t="shared" si="7"/>
        <v>0</v>
      </c>
      <c r="G128" s="169">
        <f t="shared" si="7"/>
        <v>0</v>
      </c>
      <c r="H128" s="66">
        <f t="shared" si="7"/>
        <v>0</v>
      </c>
      <c r="I128" s="169">
        <f t="shared" si="7"/>
        <v>0</v>
      </c>
      <c r="J128" s="169">
        <f t="shared" si="7"/>
        <v>0</v>
      </c>
      <c r="K128" s="169">
        <f t="shared" si="7"/>
        <v>0</v>
      </c>
      <c r="L128" s="176">
        <f t="shared" si="7"/>
        <v>0</v>
      </c>
    </row>
    <row r="129" spans="1:13" ht="24" hidden="1" x14ac:dyDescent="0.25">
      <c r="A129" s="44">
        <v>2283</v>
      </c>
      <c r="B129" s="71" t="s">
        <v>139</v>
      </c>
      <c r="C129" s="72">
        <f t="shared" ref="C129:C160" si="8">SUM(D129:G129)</f>
        <v>0</v>
      </c>
      <c r="D129" s="74"/>
      <c r="E129" s="74"/>
      <c r="F129" s="74"/>
      <c r="G129" s="157"/>
      <c r="H129" s="72">
        <f t="shared" ref="H129:H192" si="9"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140</v>
      </c>
      <c r="C130" s="57">
        <f t="shared" si="8"/>
        <v>20400</v>
      </c>
      <c r="D130" s="63">
        <f>SUM(D131,D136,D140,D141,D144,D151,D159,D160,D163)</f>
        <v>20400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9"/>
        <v>17900</v>
      </c>
      <c r="I130" s="63">
        <f>SUM(I131,I136,I140,I141,I144,I151,I159,I160,I163)</f>
        <v>17900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141</v>
      </c>
      <c r="C131" s="66">
        <f t="shared" si="8"/>
        <v>16400</v>
      </c>
      <c r="D131" s="169">
        <f>SUM(D132:D135)</f>
        <v>16400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9"/>
        <v>15500</v>
      </c>
      <c r="I131" s="169">
        <f>SUM(I132:I135)</f>
        <v>15500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3" x14ac:dyDescent="0.25">
      <c r="A132" s="44">
        <v>2311</v>
      </c>
      <c r="B132" s="71" t="s">
        <v>142</v>
      </c>
      <c r="C132" s="72">
        <f t="shared" si="8"/>
        <v>14000</v>
      </c>
      <c r="D132" s="74">
        <v>14000</v>
      </c>
      <c r="E132" s="74"/>
      <c r="F132" s="74"/>
      <c r="G132" s="157"/>
      <c r="H132" s="72">
        <f t="shared" si="9"/>
        <v>14000</v>
      </c>
      <c r="I132" s="74">
        <v>14000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143</v>
      </c>
      <c r="C133" s="72">
        <f t="shared" si="8"/>
        <v>2400</v>
      </c>
      <c r="D133" s="74">
        <v>2400</v>
      </c>
      <c r="E133" s="74"/>
      <c r="F133" s="74"/>
      <c r="G133" s="157"/>
      <c r="H133" s="72">
        <f t="shared" si="9"/>
        <v>1500</v>
      </c>
      <c r="I133" s="74">
        <v>1500</v>
      </c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8"/>
        <v>0</v>
      </c>
      <c r="D134" s="74"/>
      <c r="E134" s="74"/>
      <c r="F134" s="74"/>
      <c r="G134" s="157"/>
      <c r="H134" s="72">
        <f t="shared" si="9"/>
        <v>0</v>
      </c>
      <c r="I134" s="74">
        <v>0</v>
      </c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145</v>
      </c>
      <c r="C135" s="72">
        <f t="shared" si="8"/>
        <v>0</v>
      </c>
      <c r="D135" s="74"/>
      <c r="E135" s="74"/>
      <c r="F135" s="74"/>
      <c r="G135" s="157"/>
      <c r="H135" s="72">
        <f t="shared" si="9"/>
        <v>0</v>
      </c>
      <c r="I135" s="74">
        <v>0</v>
      </c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8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9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8"/>
        <v>0</v>
      </c>
      <c r="D137" s="74"/>
      <c r="E137" s="74"/>
      <c r="F137" s="74"/>
      <c r="G137" s="157"/>
      <c r="H137" s="72">
        <f t="shared" si="9"/>
        <v>0</v>
      </c>
      <c r="I137" s="74">
        <v>0</v>
      </c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8"/>
        <v>0</v>
      </c>
      <c r="D138" s="74"/>
      <c r="E138" s="74"/>
      <c r="F138" s="74"/>
      <c r="G138" s="157"/>
      <c r="H138" s="72">
        <f t="shared" si="9"/>
        <v>0</v>
      </c>
      <c r="I138" s="74">
        <v>0</v>
      </c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8"/>
        <v>0</v>
      </c>
      <c r="D139" s="74"/>
      <c r="E139" s="74"/>
      <c r="F139" s="74"/>
      <c r="G139" s="157"/>
      <c r="H139" s="72">
        <f t="shared" si="9"/>
        <v>0</v>
      </c>
      <c r="I139" s="74">
        <v>0</v>
      </c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8"/>
        <v>0</v>
      </c>
      <c r="D140" s="74"/>
      <c r="E140" s="74"/>
      <c r="F140" s="74"/>
      <c r="G140" s="157"/>
      <c r="H140" s="72">
        <f t="shared" si="9"/>
        <v>0</v>
      </c>
      <c r="I140" s="74">
        <v>0</v>
      </c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8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9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8"/>
        <v>0</v>
      </c>
      <c r="D142" s="74"/>
      <c r="E142" s="74"/>
      <c r="F142" s="74"/>
      <c r="G142" s="157"/>
      <c r="H142" s="72">
        <f t="shared" si="9"/>
        <v>0</v>
      </c>
      <c r="I142" s="74">
        <v>0</v>
      </c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8"/>
        <v>0</v>
      </c>
      <c r="D143" s="74"/>
      <c r="E143" s="74"/>
      <c r="F143" s="74"/>
      <c r="G143" s="157"/>
      <c r="H143" s="72">
        <f t="shared" si="9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154</v>
      </c>
      <c r="C144" s="117">
        <f t="shared" si="8"/>
        <v>4000</v>
      </c>
      <c r="D144" s="151">
        <f>SUM(D145:D150)</f>
        <v>4000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9"/>
        <v>2400</v>
      </c>
      <c r="I144" s="151">
        <f>SUM(I145:I150)</f>
        <v>2400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8"/>
        <v>0</v>
      </c>
      <c r="D145" s="68"/>
      <c r="E145" s="68"/>
      <c r="F145" s="68"/>
      <c r="G145" s="154"/>
      <c r="H145" s="66">
        <f t="shared" si="9"/>
        <v>0</v>
      </c>
      <c r="I145" s="68">
        <v>0</v>
      </c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8"/>
        <v>0</v>
      </c>
      <c r="D146" s="74"/>
      <c r="E146" s="74"/>
      <c r="F146" s="74"/>
      <c r="G146" s="157"/>
      <c r="H146" s="72">
        <f t="shared" si="9"/>
        <v>0</v>
      </c>
      <c r="I146" s="74">
        <v>0</v>
      </c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8"/>
        <v>0</v>
      </c>
      <c r="D147" s="74"/>
      <c r="E147" s="74"/>
      <c r="F147" s="74"/>
      <c r="G147" s="157"/>
      <c r="H147" s="72">
        <f t="shared" si="9"/>
        <v>0</v>
      </c>
      <c r="I147" s="74">
        <v>0</v>
      </c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8"/>
        <v>0</v>
      </c>
      <c r="D148" s="74"/>
      <c r="E148" s="74"/>
      <c r="F148" s="74"/>
      <c r="G148" s="157"/>
      <c r="H148" s="72">
        <f t="shared" si="9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159</v>
      </c>
      <c r="C149" s="72">
        <f t="shared" si="8"/>
        <v>4000</v>
      </c>
      <c r="D149" s="74">
        <v>4000</v>
      </c>
      <c r="E149" s="74"/>
      <c r="F149" s="74"/>
      <c r="G149" s="157"/>
      <c r="H149" s="72">
        <f t="shared" si="9"/>
        <v>2400</v>
      </c>
      <c r="I149" s="74">
        <v>2400</v>
      </c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8"/>
        <v>0</v>
      </c>
      <c r="D150" s="74"/>
      <c r="E150" s="74"/>
      <c r="F150" s="74"/>
      <c r="G150" s="157"/>
      <c r="H150" s="72">
        <f t="shared" si="9"/>
        <v>0</v>
      </c>
      <c r="I150" s="74">
        <v>0</v>
      </c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8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9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8"/>
        <v>0</v>
      </c>
      <c r="D152" s="74"/>
      <c r="E152" s="74"/>
      <c r="F152" s="74"/>
      <c r="G152" s="157"/>
      <c r="H152" s="72">
        <f t="shared" si="9"/>
        <v>0</v>
      </c>
      <c r="I152" s="74">
        <v>0</v>
      </c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8"/>
        <v>0</v>
      </c>
      <c r="D153" s="74"/>
      <c r="E153" s="74"/>
      <c r="F153" s="74"/>
      <c r="G153" s="157"/>
      <c r="H153" s="72">
        <f t="shared" si="9"/>
        <v>0</v>
      </c>
      <c r="I153" s="74">
        <v>0</v>
      </c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8"/>
        <v>0</v>
      </c>
      <c r="D154" s="74"/>
      <c r="E154" s="74"/>
      <c r="F154" s="74"/>
      <c r="G154" s="157"/>
      <c r="H154" s="72">
        <f t="shared" si="9"/>
        <v>0</v>
      </c>
      <c r="I154" s="74">
        <v>0</v>
      </c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8"/>
        <v>0</v>
      </c>
      <c r="D155" s="74"/>
      <c r="E155" s="74"/>
      <c r="F155" s="74"/>
      <c r="G155" s="157"/>
      <c r="H155" s="72">
        <f t="shared" si="9"/>
        <v>0</v>
      </c>
      <c r="I155" s="74">
        <v>0</v>
      </c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8"/>
        <v>0</v>
      </c>
      <c r="D156" s="74"/>
      <c r="E156" s="74"/>
      <c r="F156" s="74"/>
      <c r="G156" s="157"/>
      <c r="H156" s="72">
        <f t="shared" si="9"/>
        <v>0</v>
      </c>
      <c r="I156" s="74">
        <v>0</v>
      </c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8"/>
        <v>0</v>
      </c>
      <c r="D157" s="74"/>
      <c r="E157" s="74"/>
      <c r="F157" s="74"/>
      <c r="G157" s="157"/>
      <c r="H157" s="72">
        <f t="shared" si="9"/>
        <v>0</v>
      </c>
      <c r="I157" s="74">
        <v>0</v>
      </c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8"/>
        <v>0</v>
      </c>
      <c r="D158" s="74"/>
      <c r="E158" s="74"/>
      <c r="F158" s="74"/>
      <c r="G158" s="157"/>
      <c r="H158" s="72">
        <f t="shared" si="9"/>
        <v>0</v>
      </c>
      <c r="I158" s="74">
        <v>0</v>
      </c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8"/>
        <v>0</v>
      </c>
      <c r="D159" s="163"/>
      <c r="E159" s="163"/>
      <c r="F159" s="163"/>
      <c r="G159" s="164"/>
      <c r="H159" s="117">
        <f t="shared" si="9"/>
        <v>0</v>
      </c>
      <c r="I159" s="163">
        <v>0</v>
      </c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8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9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ref="C161:C224" si="10">SUM(D161:G161)</f>
        <v>0</v>
      </c>
      <c r="D161" s="68"/>
      <c r="E161" s="68"/>
      <c r="F161" s="68"/>
      <c r="G161" s="154"/>
      <c r="H161" s="66">
        <f t="shared" si="9"/>
        <v>0</v>
      </c>
      <c r="I161" s="68">
        <v>0</v>
      </c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10"/>
        <v>0</v>
      </c>
      <c r="D162" s="74"/>
      <c r="E162" s="74"/>
      <c r="F162" s="74"/>
      <c r="G162" s="157"/>
      <c r="H162" s="72">
        <f t="shared" si="9"/>
        <v>0</v>
      </c>
      <c r="I162" s="74">
        <v>0</v>
      </c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10"/>
        <v>0</v>
      </c>
      <c r="D163" s="163"/>
      <c r="E163" s="163"/>
      <c r="F163" s="163"/>
      <c r="G163" s="164"/>
      <c r="H163" s="117">
        <f t="shared" si="9"/>
        <v>0</v>
      </c>
      <c r="I163" s="163">
        <v>0</v>
      </c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10"/>
        <v>0</v>
      </c>
      <c r="D164" s="177"/>
      <c r="E164" s="177"/>
      <c r="F164" s="177"/>
      <c r="G164" s="178"/>
      <c r="H164" s="57">
        <f t="shared" si="9"/>
        <v>0</v>
      </c>
      <c r="I164" s="177">
        <v>0</v>
      </c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10"/>
        <v>0</v>
      </c>
      <c r="D165" s="63">
        <f>SUM(D166,D171)</f>
        <v>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9"/>
        <v>0</v>
      </c>
      <c r="I165" s="63">
        <f>SUM(I166,I171)</f>
        <v>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10"/>
        <v>0</v>
      </c>
      <c r="D166" s="169">
        <f>SUM(D167:D170)</f>
        <v>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9"/>
        <v>0</v>
      </c>
      <c r="I166" s="169">
        <f>SUM(I167:I170)</f>
        <v>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10"/>
        <v>0</v>
      </c>
      <c r="D167" s="74"/>
      <c r="E167" s="74"/>
      <c r="F167" s="74"/>
      <c r="G167" s="157"/>
      <c r="H167" s="72">
        <f t="shared" si="9"/>
        <v>0</v>
      </c>
      <c r="I167" s="74">
        <v>0</v>
      </c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10"/>
        <v>0</v>
      </c>
      <c r="D168" s="74"/>
      <c r="E168" s="74"/>
      <c r="F168" s="74"/>
      <c r="G168" s="157"/>
      <c r="H168" s="72">
        <f t="shared" si="9"/>
        <v>0</v>
      </c>
      <c r="I168" s="74">
        <v>0</v>
      </c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10"/>
        <v>0</v>
      </c>
      <c r="D169" s="74"/>
      <c r="E169" s="74"/>
      <c r="F169" s="74"/>
      <c r="G169" s="157"/>
      <c r="H169" s="72">
        <f t="shared" si="9"/>
        <v>0</v>
      </c>
      <c r="I169" s="74">
        <v>0</v>
      </c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10"/>
        <v>0</v>
      </c>
      <c r="D170" s="74"/>
      <c r="E170" s="74"/>
      <c r="F170" s="74"/>
      <c r="G170" s="157"/>
      <c r="H170" s="72">
        <f t="shared" si="9"/>
        <v>0</v>
      </c>
      <c r="I170" s="74">
        <v>0</v>
      </c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10"/>
        <v>0</v>
      </c>
      <c r="D171" s="74"/>
      <c r="E171" s="74"/>
      <c r="F171" s="74"/>
      <c r="G171" s="157"/>
      <c r="H171" s="72">
        <f t="shared" si="9"/>
        <v>0</v>
      </c>
      <c r="I171" s="74">
        <v>0</v>
      </c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10"/>
        <v>0</v>
      </c>
      <c r="D172" s="40"/>
      <c r="E172" s="40"/>
      <c r="F172" s="40"/>
      <c r="G172" s="41"/>
      <c r="H172" s="66">
        <f t="shared" si="9"/>
        <v>0</v>
      </c>
      <c r="I172" s="40">
        <v>0</v>
      </c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10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9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10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9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10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9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 t="shared" si="10"/>
        <v>0</v>
      </c>
      <c r="D176" s="74"/>
      <c r="E176" s="74"/>
      <c r="F176" s="74"/>
      <c r="G176" s="157"/>
      <c r="H176" s="72">
        <f t="shared" si="9"/>
        <v>0</v>
      </c>
      <c r="I176" s="74">
        <v>0</v>
      </c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 t="shared" si="10"/>
        <v>0</v>
      </c>
      <c r="D177" s="74"/>
      <c r="E177" s="74"/>
      <c r="F177" s="74"/>
      <c r="G177" s="157"/>
      <c r="H177" s="72">
        <f t="shared" si="9"/>
        <v>0</v>
      </c>
      <c r="I177" s="74">
        <v>0</v>
      </c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 t="shared" si="10"/>
        <v>0</v>
      </c>
      <c r="D178" s="74"/>
      <c r="E178" s="74"/>
      <c r="F178" s="74"/>
      <c r="G178" s="157"/>
      <c r="H178" s="72">
        <f t="shared" si="9"/>
        <v>0</v>
      </c>
      <c r="I178" s="74">
        <v>0</v>
      </c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si="10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9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0"/>
        <v>0</v>
      </c>
      <c r="D180" s="74"/>
      <c r="E180" s="74"/>
      <c r="F180" s="74"/>
      <c r="G180" s="187"/>
      <c r="H180" s="72">
        <f t="shared" si="9"/>
        <v>0</v>
      </c>
      <c r="I180" s="74">
        <v>0</v>
      </c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0"/>
        <v>0</v>
      </c>
      <c r="D181" s="74"/>
      <c r="E181" s="74"/>
      <c r="F181" s="74"/>
      <c r="G181" s="187"/>
      <c r="H181" s="72">
        <f t="shared" si="9"/>
        <v>0</v>
      </c>
      <c r="I181" s="74">
        <v>0</v>
      </c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0"/>
        <v>0</v>
      </c>
      <c r="D182" s="74"/>
      <c r="E182" s="74"/>
      <c r="F182" s="74"/>
      <c r="G182" s="187"/>
      <c r="H182" s="72">
        <f t="shared" si="9"/>
        <v>0</v>
      </c>
      <c r="I182" s="74">
        <v>0</v>
      </c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0"/>
        <v>0</v>
      </c>
      <c r="D183" s="189"/>
      <c r="E183" s="189"/>
      <c r="F183" s="189"/>
      <c r="G183" s="190"/>
      <c r="H183" s="185">
        <f t="shared" si="9"/>
        <v>0</v>
      </c>
      <c r="I183" s="189">
        <v>0</v>
      </c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10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9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10"/>
        <v>0</v>
      </c>
      <c r="D185" s="163"/>
      <c r="E185" s="163"/>
      <c r="F185" s="163"/>
      <c r="G185" s="164"/>
      <c r="H185" s="195">
        <f t="shared" si="9"/>
        <v>0</v>
      </c>
      <c r="I185" s="163">
        <v>0</v>
      </c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10"/>
        <v>0</v>
      </c>
      <c r="D186" s="68"/>
      <c r="E186" s="68"/>
      <c r="F186" s="68"/>
      <c r="G186" s="154"/>
      <c r="H186" s="66">
        <f t="shared" si="9"/>
        <v>0</v>
      </c>
      <c r="I186" s="68">
        <v>0</v>
      </c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10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9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 t="shared" si="10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9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si="10"/>
        <v>0</v>
      </c>
      <c r="D189" s="68"/>
      <c r="E189" s="68"/>
      <c r="F189" s="68"/>
      <c r="G189" s="154"/>
      <c r="H189" s="66">
        <f t="shared" si="9"/>
        <v>0</v>
      </c>
      <c r="I189" s="68">
        <v>0</v>
      </c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10"/>
        <v>0</v>
      </c>
      <c r="D190" s="74"/>
      <c r="E190" s="74"/>
      <c r="F190" s="74"/>
      <c r="G190" s="157"/>
      <c r="H190" s="72">
        <f t="shared" si="9"/>
        <v>0</v>
      </c>
      <c r="I190" s="74">
        <v>0</v>
      </c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10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9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 t="shared" si="10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9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10"/>
        <v>0</v>
      </c>
      <c r="D193" s="74"/>
      <c r="E193" s="74"/>
      <c r="F193" s="74"/>
      <c r="G193" s="157"/>
      <c r="H193" s="72">
        <f t="shared" ref="H193:H256" si="11">SUM(I193:L193)</f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204</v>
      </c>
      <c r="C194" s="138">
        <f t="shared" si="10"/>
        <v>60000</v>
      </c>
      <c r="D194" s="139">
        <f>SUM(D195,D230,D269,D283)</f>
        <v>60000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138">
        <f t="shared" si="11"/>
        <v>28750</v>
      </c>
      <c r="I194" s="139">
        <f>SUM(I195,I230,I269,I283)</f>
        <v>28750</v>
      </c>
      <c r="J194" s="139">
        <f>SUM(J195,J230,J269,J283)</f>
        <v>0</v>
      </c>
      <c r="K194" s="139">
        <f>SUM(K195,K230,K269,K283)</f>
        <v>0</v>
      </c>
      <c r="L194" s="199">
        <f>SUM(L195,L230,L269,L283)</f>
        <v>0</v>
      </c>
    </row>
    <row r="195" spans="1:13" x14ac:dyDescent="0.25">
      <c r="A195" s="142">
        <v>5000</v>
      </c>
      <c r="B195" s="142" t="s">
        <v>205</v>
      </c>
      <c r="C195" s="143">
        <f t="shared" si="10"/>
        <v>60000</v>
      </c>
      <c r="D195" s="144">
        <f>D196+D204</f>
        <v>60000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1"/>
        <v>28750</v>
      </c>
      <c r="I195" s="144">
        <f>I196+I204</f>
        <v>28750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10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1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10"/>
        <v>0</v>
      </c>
      <c r="D197" s="68"/>
      <c r="E197" s="68"/>
      <c r="F197" s="68"/>
      <c r="G197" s="154"/>
      <c r="H197" s="66">
        <f t="shared" si="11"/>
        <v>0</v>
      </c>
      <c r="I197" s="68">
        <v>0</v>
      </c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10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1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10"/>
        <v>0</v>
      </c>
      <c r="D199" s="74"/>
      <c r="E199" s="74"/>
      <c r="F199" s="74"/>
      <c r="G199" s="157"/>
      <c r="H199" s="72">
        <f t="shared" si="11"/>
        <v>0</v>
      </c>
      <c r="I199" s="74">
        <v>0</v>
      </c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10"/>
        <v>0</v>
      </c>
      <c r="D200" s="74"/>
      <c r="E200" s="74"/>
      <c r="F200" s="74"/>
      <c r="G200" s="157"/>
      <c r="H200" s="72">
        <f t="shared" si="11"/>
        <v>0</v>
      </c>
      <c r="I200" s="74">
        <v>0</v>
      </c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10"/>
        <v>0</v>
      </c>
      <c r="D201" s="74"/>
      <c r="E201" s="74"/>
      <c r="F201" s="74"/>
      <c r="G201" s="157"/>
      <c r="H201" s="72">
        <f t="shared" si="11"/>
        <v>0</v>
      </c>
      <c r="I201" s="74">
        <v>0</v>
      </c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10"/>
        <v>0</v>
      </c>
      <c r="D202" s="74"/>
      <c r="E202" s="74"/>
      <c r="F202" s="74"/>
      <c r="G202" s="157"/>
      <c r="H202" s="72">
        <f t="shared" si="11"/>
        <v>0</v>
      </c>
      <c r="I202" s="74">
        <v>0</v>
      </c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10"/>
        <v>0</v>
      </c>
      <c r="D203" s="74"/>
      <c r="E203" s="74"/>
      <c r="F203" s="74"/>
      <c r="G203" s="157"/>
      <c r="H203" s="72">
        <f t="shared" si="11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214</v>
      </c>
      <c r="C204" s="57">
        <f t="shared" si="10"/>
        <v>60000</v>
      </c>
      <c r="D204" s="63">
        <f>D205+D215+D216+D225+D226+D227+D229</f>
        <v>60000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1"/>
        <v>28750</v>
      </c>
      <c r="I204" s="63">
        <f>I205+I215+I216+I225+I226+I227+I229</f>
        <v>28750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10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1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10"/>
        <v>0</v>
      </c>
      <c r="D206" s="68"/>
      <c r="E206" s="68"/>
      <c r="F206" s="68"/>
      <c r="G206" s="154"/>
      <c r="H206" s="66">
        <f t="shared" si="11"/>
        <v>0</v>
      </c>
      <c r="I206" s="68">
        <v>0</v>
      </c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10"/>
        <v>0</v>
      </c>
      <c r="D207" s="74"/>
      <c r="E207" s="74"/>
      <c r="F207" s="74"/>
      <c r="G207" s="157"/>
      <c r="H207" s="72">
        <f t="shared" si="11"/>
        <v>0</v>
      </c>
      <c r="I207" s="74">
        <v>0</v>
      </c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10"/>
        <v>0</v>
      </c>
      <c r="D208" s="74"/>
      <c r="E208" s="74"/>
      <c r="F208" s="74"/>
      <c r="G208" s="157"/>
      <c r="H208" s="72">
        <f t="shared" si="11"/>
        <v>0</v>
      </c>
      <c r="I208" s="74">
        <v>0</v>
      </c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10"/>
        <v>0</v>
      </c>
      <c r="D209" s="74"/>
      <c r="E209" s="74"/>
      <c r="F209" s="74"/>
      <c r="G209" s="157"/>
      <c r="H209" s="72">
        <f t="shared" si="11"/>
        <v>0</v>
      </c>
      <c r="I209" s="74">
        <v>0</v>
      </c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 t="shared" si="10"/>
        <v>0</v>
      </c>
      <c r="D210" s="74"/>
      <c r="E210" s="74"/>
      <c r="F210" s="74"/>
      <c r="G210" s="157"/>
      <c r="H210" s="72">
        <f t="shared" si="11"/>
        <v>0</v>
      </c>
      <c r="I210" s="74">
        <v>0</v>
      </c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10"/>
        <v>0</v>
      </c>
      <c r="D211" s="74"/>
      <c r="E211" s="74"/>
      <c r="F211" s="74"/>
      <c r="G211" s="157"/>
      <c r="H211" s="72">
        <f t="shared" si="11"/>
        <v>0</v>
      </c>
      <c r="I211" s="74">
        <v>0</v>
      </c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10"/>
        <v>0</v>
      </c>
      <c r="D212" s="74"/>
      <c r="E212" s="74"/>
      <c r="F212" s="74"/>
      <c r="G212" s="157"/>
      <c r="H212" s="72">
        <f t="shared" si="11"/>
        <v>0</v>
      </c>
      <c r="I212" s="74">
        <v>0</v>
      </c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10"/>
        <v>0</v>
      </c>
      <c r="D213" s="74"/>
      <c r="E213" s="74"/>
      <c r="F213" s="74"/>
      <c r="G213" s="157"/>
      <c r="H213" s="72">
        <f t="shared" si="11"/>
        <v>0</v>
      </c>
      <c r="I213" s="74">
        <v>0</v>
      </c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10"/>
        <v>0</v>
      </c>
      <c r="D214" s="74"/>
      <c r="E214" s="74"/>
      <c r="F214" s="74"/>
      <c r="G214" s="157"/>
      <c r="H214" s="72">
        <f t="shared" si="11"/>
        <v>0</v>
      </c>
      <c r="I214" s="74">
        <v>0</v>
      </c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10"/>
        <v>0</v>
      </c>
      <c r="D215" s="74"/>
      <c r="E215" s="74"/>
      <c r="F215" s="74"/>
      <c r="G215" s="157"/>
      <c r="H215" s="72">
        <f t="shared" si="11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226</v>
      </c>
      <c r="C216" s="72">
        <f t="shared" si="10"/>
        <v>60000</v>
      </c>
      <c r="D216" s="160">
        <f>SUM(D217:D224)</f>
        <v>60000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1"/>
        <v>28750</v>
      </c>
      <c r="I216" s="160">
        <f>SUM(I217:I224)</f>
        <v>28750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10"/>
        <v>0</v>
      </c>
      <c r="D217" s="74"/>
      <c r="E217" s="74"/>
      <c r="F217" s="74"/>
      <c r="G217" s="157"/>
      <c r="H217" s="72">
        <f t="shared" si="11"/>
        <v>0</v>
      </c>
      <c r="I217" s="74">
        <v>0</v>
      </c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10"/>
        <v>0</v>
      </c>
      <c r="D218" s="74"/>
      <c r="E218" s="74"/>
      <c r="F218" s="74"/>
      <c r="G218" s="157"/>
      <c r="H218" s="72">
        <f t="shared" si="11"/>
        <v>0</v>
      </c>
      <c r="I218" s="74">
        <v>0</v>
      </c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10"/>
        <v>0</v>
      </c>
      <c r="D219" s="74"/>
      <c r="E219" s="74"/>
      <c r="F219" s="74"/>
      <c r="G219" s="157"/>
      <c r="H219" s="72">
        <f t="shared" si="11"/>
        <v>0</v>
      </c>
      <c r="I219" s="74">
        <v>0</v>
      </c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10"/>
        <v>0</v>
      </c>
      <c r="D220" s="74"/>
      <c r="E220" s="74"/>
      <c r="F220" s="74"/>
      <c r="G220" s="157"/>
      <c r="H220" s="72">
        <f t="shared" si="11"/>
        <v>0</v>
      </c>
      <c r="I220" s="74">
        <v>0</v>
      </c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10"/>
        <v>0</v>
      </c>
      <c r="D221" s="74"/>
      <c r="E221" s="74"/>
      <c r="F221" s="74"/>
      <c r="G221" s="157"/>
      <c r="H221" s="72">
        <f t="shared" si="11"/>
        <v>0</v>
      </c>
      <c r="I221" s="74">
        <v>0</v>
      </c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10"/>
        <v>0</v>
      </c>
      <c r="D222" s="74"/>
      <c r="E222" s="74"/>
      <c r="F222" s="74"/>
      <c r="G222" s="157"/>
      <c r="H222" s="72">
        <f t="shared" si="11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233</v>
      </c>
      <c r="C223" s="201">
        <f t="shared" si="10"/>
        <v>50000</v>
      </c>
      <c r="D223" s="74">
        <v>50000</v>
      </c>
      <c r="E223" s="74"/>
      <c r="F223" s="74"/>
      <c r="G223" s="157"/>
      <c r="H223" s="72">
        <f t="shared" si="11"/>
        <v>18750</v>
      </c>
      <c r="I223" s="74">
        <v>18750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234</v>
      </c>
      <c r="C224" s="201">
        <f t="shared" si="10"/>
        <v>10000</v>
      </c>
      <c r="D224" s="74">
        <v>10000</v>
      </c>
      <c r="E224" s="74"/>
      <c r="F224" s="74"/>
      <c r="G224" s="157"/>
      <c r="H224" s="72">
        <f t="shared" si="11"/>
        <v>10000</v>
      </c>
      <c r="I224" s="74">
        <v>10000</v>
      </c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235</v>
      </c>
      <c r="C225" s="201">
        <f t="shared" ref="C225:C256" si="12">SUM(D225:G225)</f>
        <v>0</v>
      </c>
      <c r="D225" s="74"/>
      <c r="E225" s="74"/>
      <c r="F225" s="74"/>
      <c r="G225" s="157"/>
      <c r="H225" s="72">
        <f t="shared" si="11"/>
        <v>0</v>
      </c>
      <c r="I225" s="74">
        <v>0</v>
      </c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236</v>
      </c>
      <c r="C226" s="201">
        <f t="shared" si="12"/>
        <v>0</v>
      </c>
      <c r="D226" s="74"/>
      <c r="E226" s="74"/>
      <c r="F226" s="74"/>
      <c r="G226" s="157"/>
      <c r="H226" s="72">
        <f t="shared" si="11"/>
        <v>0</v>
      </c>
      <c r="I226" s="74">
        <v>0</v>
      </c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12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1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12"/>
        <v>0</v>
      </c>
      <c r="D228" s="74"/>
      <c r="E228" s="74"/>
      <c r="F228" s="74"/>
      <c r="G228" s="157"/>
      <c r="H228" s="72">
        <f t="shared" si="11"/>
        <v>0</v>
      </c>
      <c r="I228" s="74">
        <v>0</v>
      </c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12"/>
        <v>0</v>
      </c>
      <c r="D229" s="163"/>
      <c r="E229" s="163"/>
      <c r="F229" s="163"/>
      <c r="G229" s="164"/>
      <c r="H229" s="117">
        <f t="shared" si="11"/>
        <v>0</v>
      </c>
      <c r="I229" s="163">
        <v>0</v>
      </c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240</v>
      </c>
      <c r="C230" s="203">
        <f t="shared" si="12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1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241</v>
      </c>
      <c r="C231" s="204">
        <f t="shared" si="12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1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12"/>
        <v>0</v>
      </c>
      <c r="D232" s="68"/>
      <c r="E232" s="68"/>
      <c r="F232" s="68"/>
      <c r="G232" s="206"/>
      <c r="H232" s="207">
        <f t="shared" si="11"/>
        <v>0</v>
      </c>
      <c r="I232" s="68">
        <v>0</v>
      </c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12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1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12"/>
        <v>0</v>
      </c>
      <c r="D234" s="68"/>
      <c r="E234" s="68"/>
      <c r="F234" s="68"/>
      <c r="G234" s="154"/>
      <c r="H234" s="208">
        <f t="shared" si="11"/>
        <v>0</v>
      </c>
      <c r="I234" s="68">
        <v>0</v>
      </c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 t="shared" si="12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1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 t="shared" si="12"/>
        <v>0</v>
      </c>
      <c r="D236" s="74"/>
      <c r="E236" s="74"/>
      <c r="F236" s="74"/>
      <c r="G236" s="157"/>
      <c r="H236" s="208">
        <f t="shared" si="11"/>
        <v>0</v>
      </c>
      <c r="I236" s="74">
        <v>0</v>
      </c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 t="shared" si="12"/>
        <v>0</v>
      </c>
      <c r="D237" s="74"/>
      <c r="E237" s="74"/>
      <c r="F237" s="74"/>
      <c r="G237" s="157"/>
      <c r="H237" s="208">
        <f t="shared" si="11"/>
        <v>0</v>
      </c>
      <c r="I237" s="74">
        <v>0</v>
      </c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248</v>
      </c>
      <c r="C238" s="201">
        <f t="shared" si="12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1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 t="shared" si="12"/>
        <v>0</v>
      </c>
      <c r="D239" s="74"/>
      <c r="E239" s="74"/>
      <c r="F239" s="74"/>
      <c r="G239" s="157"/>
      <c r="H239" s="208">
        <f t="shared" si="11"/>
        <v>0</v>
      </c>
      <c r="I239" s="74">
        <v>0</v>
      </c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12"/>
        <v>0</v>
      </c>
      <c r="D240" s="74"/>
      <c r="E240" s="74"/>
      <c r="F240" s="74"/>
      <c r="G240" s="157"/>
      <c r="H240" s="208">
        <f t="shared" si="11"/>
        <v>0</v>
      </c>
      <c r="I240" s="74">
        <v>0</v>
      </c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12"/>
        <v>0</v>
      </c>
      <c r="D241" s="74"/>
      <c r="E241" s="74"/>
      <c r="F241" s="74"/>
      <c r="G241" s="157"/>
      <c r="H241" s="208">
        <f t="shared" si="11"/>
        <v>0</v>
      </c>
      <c r="I241" s="74">
        <v>0</v>
      </c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12"/>
        <v>0</v>
      </c>
      <c r="D242" s="74"/>
      <c r="E242" s="74"/>
      <c r="F242" s="74"/>
      <c r="G242" s="157"/>
      <c r="H242" s="208">
        <f t="shared" si="11"/>
        <v>0</v>
      </c>
      <c r="I242" s="74">
        <v>0</v>
      </c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12"/>
        <v>0</v>
      </c>
      <c r="D243" s="74"/>
      <c r="E243" s="74"/>
      <c r="F243" s="74"/>
      <c r="G243" s="157"/>
      <c r="H243" s="208">
        <f t="shared" si="11"/>
        <v>0</v>
      </c>
      <c r="I243" s="74">
        <v>0</v>
      </c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12"/>
        <v>0</v>
      </c>
      <c r="D244" s="74"/>
      <c r="E244" s="74"/>
      <c r="F244" s="74"/>
      <c r="G244" s="157"/>
      <c r="H244" s="208">
        <f t="shared" si="11"/>
        <v>0</v>
      </c>
      <c r="I244" s="74">
        <v>0</v>
      </c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12"/>
        <v>0</v>
      </c>
      <c r="D245" s="74"/>
      <c r="E245" s="74"/>
      <c r="F245" s="74"/>
      <c r="G245" s="157"/>
      <c r="H245" s="208">
        <f t="shared" si="11"/>
        <v>0</v>
      </c>
      <c r="I245" s="74">
        <v>0</v>
      </c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12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1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3" hidden="1" x14ac:dyDescent="0.25">
      <c r="A247" s="44">
        <v>6291</v>
      </c>
      <c r="B247" s="71" t="s">
        <v>257</v>
      </c>
      <c r="C247" s="201">
        <f t="shared" si="12"/>
        <v>0</v>
      </c>
      <c r="D247" s="74"/>
      <c r="E247" s="74"/>
      <c r="F247" s="74"/>
      <c r="G247" s="211"/>
      <c r="H247" s="201">
        <f t="shared" si="11"/>
        <v>0</v>
      </c>
      <c r="I247" s="74">
        <v>0</v>
      </c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12"/>
        <v>0</v>
      </c>
      <c r="D248" s="74"/>
      <c r="E248" s="74"/>
      <c r="F248" s="74"/>
      <c r="G248" s="211"/>
      <c r="H248" s="201">
        <f t="shared" si="11"/>
        <v>0</v>
      </c>
      <c r="I248" s="74">
        <v>0</v>
      </c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12"/>
        <v>0</v>
      </c>
      <c r="D249" s="74"/>
      <c r="E249" s="74"/>
      <c r="F249" s="74"/>
      <c r="G249" s="211"/>
      <c r="H249" s="201">
        <f t="shared" si="11"/>
        <v>0</v>
      </c>
      <c r="I249" s="74">
        <v>0</v>
      </c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12"/>
        <v>0</v>
      </c>
      <c r="D250" s="74"/>
      <c r="E250" s="74"/>
      <c r="F250" s="74"/>
      <c r="G250" s="211"/>
      <c r="H250" s="201">
        <f t="shared" si="11"/>
        <v>0</v>
      </c>
      <c r="I250" s="74">
        <v>0</v>
      </c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12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1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12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1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3" hidden="1" x14ac:dyDescent="0.25">
      <c r="A253" s="44">
        <v>6322</v>
      </c>
      <c r="B253" s="71" t="s">
        <v>263</v>
      </c>
      <c r="C253" s="201">
        <f t="shared" si="12"/>
        <v>0</v>
      </c>
      <c r="D253" s="74"/>
      <c r="E253" s="74"/>
      <c r="F253" s="74"/>
      <c r="G253" s="211"/>
      <c r="H253" s="201">
        <f t="shared" si="11"/>
        <v>0</v>
      </c>
      <c r="I253" s="74">
        <v>0</v>
      </c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12"/>
        <v>0</v>
      </c>
      <c r="D254" s="74"/>
      <c r="E254" s="74"/>
      <c r="F254" s="74"/>
      <c r="G254" s="211"/>
      <c r="H254" s="201">
        <f t="shared" si="11"/>
        <v>0</v>
      </c>
      <c r="I254" s="74">
        <v>0</v>
      </c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12"/>
        <v>0</v>
      </c>
      <c r="D255" s="74"/>
      <c r="E255" s="74"/>
      <c r="F255" s="74"/>
      <c r="G255" s="211"/>
      <c r="H255" s="201">
        <f t="shared" si="11"/>
        <v>0</v>
      </c>
      <c r="I255" s="74">
        <v>0</v>
      </c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12"/>
        <v>0</v>
      </c>
      <c r="D256" s="68"/>
      <c r="E256" s="68"/>
      <c r="F256" s="68"/>
      <c r="G256" s="214"/>
      <c r="H256" s="205">
        <f t="shared" si="11"/>
        <v>0</v>
      </c>
      <c r="I256" s="68">
        <v>0</v>
      </c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 t="shared" ref="C257:C288" si="13">SUM(D257:G257)</f>
        <v>0</v>
      </c>
      <c r="D257" s="189"/>
      <c r="E257" s="189"/>
      <c r="F257" s="189"/>
      <c r="G257" s="211"/>
      <c r="H257" s="209">
        <f t="shared" ref="H257:H288" si="14">SUM(I257:L257)</f>
        <v>0</v>
      </c>
      <c r="I257" s="189">
        <v>0</v>
      </c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13"/>
        <v>0</v>
      </c>
      <c r="D258" s="74"/>
      <c r="E258" s="74"/>
      <c r="F258" s="74"/>
      <c r="G258" s="157"/>
      <c r="H258" s="208">
        <f t="shared" si="14"/>
        <v>0</v>
      </c>
      <c r="I258" s="74">
        <v>0</v>
      </c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269</v>
      </c>
      <c r="C259" s="184">
        <f t="shared" si="13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4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13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4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hidden="1" x14ac:dyDescent="0.25">
      <c r="A261" s="44">
        <v>6411</v>
      </c>
      <c r="B261" s="174" t="s">
        <v>271</v>
      </c>
      <c r="C261" s="201">
        <f t="shared" si="13"/>
        <v>0</v>
      </c>
      <c r="D261" s="74"/>
      <c r="E261" s="74"/>
      <c r="F261" s="74"/>
      <c r="G261" s="157"/>
      <c r="H261" s="208">
        <f t="shared" si="14"/>
        <v>0</v>
      </c>
      <c r="I261" s="74">
        <v>0</v>
      </c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13"/>
        <v>0</v>
      </c>
      <c r="D262" s="74"/>
      <c r="E262" s="74"/>
      <c r="F262" s="74"/>
      <c r="G262" s="157"/>
      <c r="H262" s="208">
        <f t="shared" si="14"/>
        <v>0</v>
      </c>
      <c r="I262" s="74">
        <v>0</v>
      </c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13"/>
        <v>0</v>
      </c>
      <c r="D263" s="74"/>
      <c r="E263" s="74"/>
      <c r="F263" s="74"/>
      <c r="G263" s="157"/>
      <c r="H263" s="208">
        <f t="shared" si="14"/>
        <v>0</v>
      </c>
      <c r="I263" s="74">
        <v>0</v>
      </c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274</v>
      </c>
      <c r="C264" s="201">
        <f t="shared" si="1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4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si="13"/>
        <v>0</v>
      </c>
      <c r="D265" s="74"/>
      <c r="E265" s="74"/>
      <c r="F265" s="74"/>
      <c r="G265" s="157"/>
      <c r="H265" s="208">
        <f t="shared" si="14"/>
        <v>0</v>
      </c>
      <c r="I265" s="74">
        <v>0</v>
      </c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13"/>
        <v>0</v>
      </c>
      <c r="D266" s="74"/>
      <c r="E266" s="74"/>
      <c r="F266" s="74"/>
      <c r="G266" s="157"/>
      <c r="H266" s="208">
        <f t="shared" si="14"/>
        <v>0</v>
      </c>
      <c r="I266" s="74">
        <v>0</v>
      </c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277</v>
      </c>
      <c r="C267" s="201">
        <f t="shared" si="13"/>
        <v>0</v>
      </c>
      <c r="D267" s="74"/>
      <c r="E267" s="74"/>
      <c r="F267" s="74"/>
      <c r="G267" s="157"/>
      <c r="H267" s="208">
        <f t="shared" si="14"/>
        <v>0</v>
      </c>
      <c r="I267" s="74">
        <v>0</v>
      </c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 t="shared" si="13"/>
        <v>0</v>
      </c>
      <c r="D268" s="74"/>
      <c r="E268" s="74"/>
      <c r="F268" s="74"/>
      <c r="G268" s="157"/>
      <c r="H268" s="208">
        <f t="shared" si="14"/>
        <v>0</v>
      </c>
      <c r="I268" s="74">
        <v>0</v>
      </c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 t="shared" si="13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4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13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4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13"/>
        <v>0</v>
      </c>
      <c r="D271" s="68"/>
      <c r="E271" s="68"/>
      <c r="F271" s="68"/>
      <c r="G271" s="154"/>
      <c r="H271" s="66">
        <f t="shared" si="14"/>
        <v>0</v>
      </c>
      <c r="I271" s="68">
        <v>0</v>
      </c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 t="shared" si="13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4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 t="shared" si="13"/>
        <v>0</v>
      </c>
      <c r="D273" s="74"/>
      <c r="E273" s="74"/>
      <c r="F273" s="74"/>
      <c r="G273" s="157"/>
      <c r="H273" s="72">
        <f t="shared" si="14"/>
        <v>0</v>
      </c>
      <c r="I273" s="74">
        <v>0</v>
      </c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13"/>
        <v>0</v>
      </c>
      <c r="D274" s="74"/>
      <c r="E274" s="74"/>
      <c r="F274" s="74"/>
      <c r="G274" s="157"/>
      <c r="H274" s="72">
        <f t="shared" si="14"/>
        <v>0</v>
      </c>
      <c r="I274" s="74">
        <v>0</v>
      </c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13"/>
        <v>0</v>
      </c>
      <c r="D275" s="74"/>
      <c r="E275" s="74"/>
      <c r="F275" s="74"/>
      <c r="G275" s="157"/>
      <c r="H275" s="72">
        <f t="shared" si="14"/>
        <v>0</v>
      </c>
      <c r="I275" s="74">
        <v>0</v>
      </c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13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4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13"/>
        <v>0</v>
      </c>
      <c r="D277" s="74"/>
      <c r="E277" s="74"/>
      <c r="F277" s="74"/>
      <c r="G277" s="157"/>
      <c r="H277" s="72">
        <f t="shared" si="14"/>
        <v>0</v>
      </c>
      <c r="I277" s="74">
        <v>0</v>
      </c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13"/>
        <v>0</v>
      </c>
      <c r="D278" s="74"/>
      <c r="E278" s="74"/>
      <c r="F278" s="74"/>
      <c r="G278" s="157"/>
      <c r="H278" s="72">
        <f t="shared" si="14"/>
        <v>0</v>
      </c>
      <c r="I278" s="74">
        <v>0</v>
      </c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13"/>
        <v>0</v>
      </c>
      <c r="D279" s="74"/>
      <c r="E279" s="74"/>
      <c r="F279" s="74"/>
      <c r="G279" s="157"/>
      <c r="H279" s="72">
        <f t="shared" si="14"/>
        <v>0</v>
      </c>
      <c r="I279" s="74">
        <v>0</v>
      </c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13"/>
        <v>0</v>
      </c>
      <c r="D280" s="68"/>
      <c r="E280" s="68"/>
      <c r="F280" s="68"/>
      <c r="G280" s="154"/>
      <c r="H280" s="66">
        <f t="shared" si="14"/>
        <v>0</v>
      </c>
      <c r="I280" s="68">
        <v>0</v>
      </c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13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4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3" hidden="1" x14ac:dyDescent="0.25">
      <c r="A282" s="150">
        <v>7720</v>
      </c>
      <c r="B282" s="65" t="s">
        <v>292</v>
      </c>
      <c r="C282" s="79">
        <f t="shared" si="13"/>
        <v>0</v>
      </c>
      <c r="D282" s="81"/>
      <c r="E282" s="81"/>
      <c r="F282" s="81"/>
      <c r="G282" s="229"/>
      <c r="H282" s="79">
        <f t="shared" si="14"/>
        <v>0</v>
      </c>
      <c r="I282" s="81">
        <v>0</v>
      </c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13"/>
        <v>0</v>
      </c>
      <c r="D283" s="234">
        <f>D284</f>
        <v>0</v>
      </c>
      <c r="E283" s="234">
        <f t="shared" ref="E283:G284" si="15">E284</f>
        <v>0</v>
      </c>
      <c r="F283" s="234">
        <f t="shared" si="15"/>
        <v>0</v>
      </c>
      <c r="G283" s="235">
        <f t="shared" si="15"/>
        <v>0</v>
      </c>
      <c r="H283" s="236">
        <f t="shared" si="14"/>
        <v>0</v>
      </c>
      <c r="I283" s="234">
        <f t="shared" ref="I283:L284" si="16">I284</f>
        <v>0</v>
      </c>
      <c r="J283" s="234">
        <f>J284</f>
        <v>0</v>
      </c>
      <c r="K283" s="234">
        <f t="shared" si="16"/>
        <v>0</v>
      </c>
      <c r="L283" s="237">
        <f t="shared" si="16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13"/>
        <v>0</v>
      </c>
      <c r="D284" s="163">
        <f>D285</f>
        <v>0</v>
      </c>
      <c r="E284" s="163">
        <f t="shared" si="15"/>
        <v>0</v>
      </c>
      <c r="F284" s="163">
        <f t="shared" si="15"/>
        <v>0</v>
      </c>
      <c r="G284" s="164">
        <f t="shared" si="15"/>
        <v>0</v>
      </c>
      <c r="H284" s="117">
        <f t="shared" si="14"/>
        <v>0</v>
      </c>
      <c r="I284" s="163">
        <f t="shared" si="16"/>
        <v>0</v>
      </c>
      <c r="J284" s="163">
        <f t="shared" si="16"/>
        <v>0</v>
      </c>
      <c r="K284" s="163">
        <f t="shared" si="16"/>
        <v>0</v>
      </c>
      <c r="L284" s="165">
        <f t="shared" si="16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13"/>
        <v>0</v>
      </c>
      <c r="D285" s="163"/>
      <c r="E285" s="163"/>
      <c r="F285" s="163"/>
      <c r="G285" s="164"/>
      <c r="H285" s="117">
        <f t="shared" si="14"/>
        <v>0</v>
      </c>
      <c r="I285" s="163">
        <v>0</v>
      </c>
      <c r="J285" s="163"/>
      <c r="K285" s="163"/>
      <c r="L285" s="165"/>
      <c r="M285" s="156"/>
    </row>
    <row r="286" spans="1:13" hidden="1" x14ac:dyDescent="0.25">
      <c r="A286" s="174"/>
      <c r="B286" s="71" t="s">
        <v>296</v>
      </c>
      <c r="C286" s="201">
        <f>SUM(D286:G286)</f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>SUM(I286:L286)</f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13"/>
        <v>0</v>
      </c>
      <c r="D287" s="74"/>
      <c r="E287" s="74"/>
      <c r="F287" s="74"/>
      <c r="G287" s="157"/>
      <c r="H287" s="72">
        <f t="shared" si="14"/>
        <v>0</v>
      </c>
      <c r="I287" s="74">
        <v>0</v>
      </c>
      <c r="J287" s="74"/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13"/>
        <v>0</v>
      </c>
      <c r="D288" s="68"/>
      <c r="E288" s="68"/>
      <c r="F288" s="68"/>
      <c r="G288" s="154"/>
      <c r="H288" s="66">
        <f t="shared" si="14"/>
        <v>0</v>
      </c>
      <c r="I288" s="68">
        <v>0</v>
      </c>
      <c r="J288" s="68"/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3302769</v>
      </c>
      <c r="D289" s="242">
        <f t="shared" ref="D289:L289" si="17">SUM(D286,D269,D230,D195,D187,D173,D75,D53,D283)</f>
        <v>3302769</v>
      </c>
      <c r="E289" s="242">
        <f t="shared" si="17"/>
        <v>0</v>
      </c>
      <c r="F289" s="242">
        <f t="shared" si="17"/>
        <v>0</v>
      </c>
      <c r="G289" s="243">
        <f t="shared" si="17"/>
        <v>0</v>
      </c>
      <c r="H289" s="244">
        <f t="shared" si="17"/>
        <v>3353884</v>
      </c>
      <c r="I289" s="242">
        <f t="shared" si="17"/>
        <v>3353884</v>
      </c>
      <c r="J289" s="242">
        <f t="shared" si="17"/>
        <v>0</v>
      </c>
      <c r="K289" s="242">
        <f t="shared" si="17"/>
        <v>0</v>
      </c>
      <c r="L289" s="245">
        <f t="shared" si="17"/>
        <v>0</v>
      </c>
    </row>
    <row r="290" spans="1:12" s="24" customFormat="1" ht="13.5" hidden="1" thickTop="1" thickBot="1" x14ac:dyDescent="0.3">
      <c r="A290" s="296" t="s">
        <v>302</v>
      </c>
      <c r="B290" s="297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15" t="s">
        <v>303</v>
      </c>
      <c r="B291" s="316"/>
      <c r="C291" s="250">
        <f t="shared" ref="C291:L291" si="18">SUM(C292,C293)-C300+C301</f>
        <v>0</v>
      </c>
      <c r="D291" s="251">
        <f t="shared" si="18"/>
        <v>0</v>
      </c>
      <c r="E291" s="251">
        <f t="shared" si="18"/>
        <v>0</v>
      </c>
      <c r="F291" s="251">
        <f t="shared" si="18"/>
        <v>0</v>
      </c>
      <c r="G291" s="252">
        <f t="shared" si="18"/>
        <v>0</v>
      </c>
      <c r="H291" s="253">
        <f t="shared" si="18"/>
        <v>0</v>
      </c>
      <c r="I291" s="251">
        <f t="shared" si="18"/>
        <v>0</v>
      </c>
      <c r="J291" s="251">
        <f t="shared" si="18"/>
        <v>0</v>
      </c>
      <c r="K291" s="251">
        <f t="shared" si="18"/>
        <v>0</v>
      </c>
      <c r="L291" s="254">
        <f t="shared" si="18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19">C21-C286</f>
        <v>0</v>
      </c>
      <c r="D292" s="128">
        <f t="shared" si="19"/>
        <v>0</v>
      </c>
      <c r="E292" s="128">
        <f t="shared" si="19"/>
        <v>0</v>
      </c>
      <c r="F292" s="128">
        <f t="shared" si="19"/>
        <v>0</v>
      </c>
      <c r="G292" s="129">
        <f t="shared" si="19"/>
        <v>0</v>
      </c>
      <c r="H292" s="256">
        <f t="shared" si="19"/>
        <v>0</v>
      </c>
      <c r="I292" s="128">
        <f t="shared" si="19"/>
        <v>0</v>
      </c>
      <c r="J292" s="128">
        <f t="shared" si="19"/>
        <v>0</v>
      </c>
      <c r="K292" s="128">
        <f t="shared" si="19"/>
        <v>0</v>
      </c>
      <c r="L292" s="130">
        <f t="shared" si="19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20">SUM(C294,C296,C298)-SUM(C295,C297,C299)</f>
        <v>0</v>
      </c>
      <c r="D293" s="251">
        <f t="shared" si="20"/>
        <v>0</v>
      </c>
      <c r="E293" s="251">
        <f t="shared" si="20"/>
        <v>0</v>
      </c>
      <c r="F293" s="251">
        <f t="shared" si="20"/>
        <v>0</v>
      </c>
      <c r="G293" s="258">
        <f t="shared" si="20"/>
        <v>0</v>
      </c>
      <c r="H293" s="253">
        <f t="shared" si="20"/>
        <v>0</v>
      </c>
      <c r="I293" s="251">
        <f t="shared" si="20"/>
        <v>0</v>
      </c>
      <c r="J293" s="251">
        <f t="shared" si="20"/>
        <v>0</v>
      </c>
      <c r="K293" s="251">
        <f t="shared" si="20"/>
        <v>0</v>
      </c>
      <c r="L293" s="254">
        <f t="shared" si="20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301" si="21">SUM(D294:G294)</f>
        <v>0</v>
      </c>
      <c r="D294" s="81"/>
      <c r="E294" s="81"/>
      <c r="F294" s="81"/>
      <c r="G294" s="229"/>
      <c r="H294" s="79">
        <f t="shared" ref="H294:H301" si="22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21"/>
        <v>0</v>
      </c>
      <c r="D295" s="74"/>
      <c r="E295" s="74"/>
      <c r="F295" s="74"/>
      <c r="G295" s="157"/>
      <c r="H295" s="72">
        <f t="shared" si="22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21"/>
        <v>0</v>
      </c>
      <c r="D296" s="74"/>
      <c r="E296" s="74"/>
      <c r="F296" s="74"/>
      <c r="G296" s="157"/>
      <c r="H296" s="72">
        <f t="shared" si="22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21"/>
        <v>0</v>
      </c>
      <c r="D297" s="74"/>
      <c r="E297" s="74"/>
      <c r="F297" s="74"/>
      <c r="G297" s="157"/>
      <c r="H297" s="72">
        <f t="shared" si="22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21"/>
        <v>0</v>
      </c>
      <c r="D298" s="74"/>
      <c r="E298" s="74"/>
      <c r="F298" s="74"/>
      <c r="G298" s="157"/>
      <c r="H298" s="72">
        <f t="shared" si="22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21"/>
        <v>0</v>
      </c>
      <c r="D299" s="189"/>
      <c r="E299" s="189"/>
      <c r="F299" s="189"/>
      <c r="G299" s="262"/>
      <c r="H299" s="185">
        <f t="shared" si="22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 t="shared" si="21"/>
        <v>0</v>
      </c>
      <c r="D300" s="265"/>
      <c r="E300" s="265"/>
      <c r="F300" s="265"/>
      <c r="G300" s="266"/>
      <c r="H300" s="264">
        <f t="shared" si="22"/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 t="shared" si="21"/>
        <v>0</v>
      </c>
      <c r="D301" s="177"/>
      <c r="E301" s="177"/>
      <c r="F301" s="177"/>
      <c r="G301" s="178"/>
      <c r="H301" s="269">
        <f t="shared" si="22"/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Mji2TCR02b4qt+Y3Di0ldXr4jsjO2u8SVtpfF6vvUsBHSrKz8oVRLgl1qQ1BTvZFje+/PQMKAAAH7lMqP7PcKg==" saltValue="0ZQ940FYQxpMvaTSwQmnXg==" spinCount="100000" sheet="1" objects="1" scenarios="1" formatCells="0" formatColumns="0" formatRows="0" insertHyperlinks="0"/>
  <autoFilter ref="A18:M301">
    <filterColumn colId="7">
      <filters blank="1">
        <filter val="1 000"/>
        <filter val="1 125"/>
        <filter val="1 394"/>
        <filter val="1 500"/>
        <filter val="1 782"/>
        <filter val="10 000"/>
        <filter val="119 055"/>
        <filter val="125"/>
        <filter val="14 000"/>
        <filter val="148 409"/>
        <filter val="15 000"/>
        <filter val="15 500"/>
        <filter val="155 126"/>
        <filter val="17 900"/>
        <filter val="18 750"/>
        <filter val="2 205 999"/>
        <filter val="2 400"/>
        <filter val="2 535 983"/>
        <filter val="2 907"/>
        <filter val="20 807"/>
        <filter val="269 541"/>
        <filter val="27 960"/>
        <filter val="28 750"/>
        <filter val="3 304 327"/>
        <filter val="3 325 134"/>
        <filter val="3 353 884"/>
        <filter val="45 000"/>
        <filter val="54 415"/>
        <filter val="60 443"/>
        <filter val="619 935"/>
        <filter val="768 344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N319"/>
  <sheetViews>
    <sheetView showGridLines="0" view="pageLayout" zoomScaleNormal="100" workbookViewId="0">
      <selection activeCell="C13" sqref="C13:L13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5" width="0" style="1" hidden="1" customWidth="1"/>
    <col min="16" max="16384" width="9.140625" style="1"/>
  </cols>
  <sheetData>
    <row r="1" spans="1:14" x14ac:dyDescent="0.25">
      <c r="A1" s="286" t="s">
        <v>348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4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  <c r="N2" s="1" t="s">
        <v>349</v>
      </c>
    </row>
    <row r="3" spans="1:14" ht="12.75" customHeight="1" x14ac:dyDescent="0.25">
      <c r="A3" s="2" t="s">
        <v>3</v>
      </c>
      <c r="B3" s="3"/>
      <c r="C3" s="290" t="s">
        <v>4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1:14" ht="12.75" customHeight="1" x14ac:dyDescent="0.25">
      <c r="A4" s="2" t="s">
        <v>5</v>
      </c>
      <c r="B4" s="3"/>
      <c r="C4" s="290" t="s">
        <v>6</v>
      </c>
      <c r="D4" s="290"/>
      <c r="E4" s="290"/>
      <c r="F4" s="290"/>
      <c r="G4" s="290"/>
      <c r="H4" s="290"/>
      <c r="I4" s="290"/>
      <c r="J4" s="290"/>
      <c r="K4" s="290"/>
      <c r="L4" s="291"/>
    </row>
    <row r="5" spans="1:14" ht="12.75" customHeight="1" x14ac:dyDescent="0.25">
      <c r="A5" s="4" t="s">
        <v>7</v>
      </c>
      <c r="B5" s="5"/>
      <c r="C5" s="284" t="s">
        <v>8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4" ht="12.75" customHeight="1" x14ac:dyDescent="0.25">
      <c r="A6" s="4" t="s">
        <v>9</v>
      </c>
      <c r="B6" s="5"/>
      <c r="C6" s="284" t="s">
        <v>326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4" ht="24.75" customHeight="1" x14ac:dyDescent="0.25">
      <c r="A7" s="4" t="s">
        <v>11</v>
      </c>
      <c r="B7" s="5"/>
      <c r="C7" s="290" t="s">
        <v>350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4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4" ht="12.75" customHeight="1" x14ac:dyDescent="0.25">
      <c r="A9" s="4"/>
      <c r="B9" s="5" t="s">
        <v>14</v>
      </c>
      <c r="C9" s="284" t="s">
        <v>15</v>
      </c>
      <c r="D9" s="284"/>
      <c r="E9" s="284"/>
      <c r="F9" s="284"/>
      <c r="G9" s="284"/>
      <c r="H9" s="284"/>
      <c r="I9" s="284"/>
      <c r="J9" s="284"/>
      <c r="K9" s="284"/>
      <c r="L9" s="285"/>
    </row>
    <row r="10" spans="1:14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4" ht="12.75" customHeight="1" x14ac:dyDescent="0.25">
      <c r="A11" s="4"/>
      <c r="B11" s="5" t="s">
        <v>17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4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4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4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529210</v>
      </c>
      <c r="D20" s="28">
        <f>SUM(D21,D24,D25,D41,D43)</f>
        <v>529210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584436</v>
      </c>
      <c r="I20" s="28">
        <f>SUM(I21,I24,I25,I41,I43)</f>
        <v>584436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529210</v>
      </c>
      <c r="D24" s="51">
        <f>529210</f>
        <v>529210</v>
      </c>
      <c r="E24" s="51"/>
      <c r="F24" s="52" t="s">
        <v>37</v>
      </c>
      <c r="G24" s="53" t="s">
        <v>37</v>
      </c>
      <c r="H24" s="50">
        <f t="shared" si="1"/>
        <v>584436</v>
      </c>
      <c r="I24" s="51">
        <f>I51</f>
        <v>584436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 t="shared" si="0"/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 t="shared" si="0"/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 t="shared" si="1"/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 t="shared" si="0"/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si="1"/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37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 t="shared" si="0"/>
        <v>0</v>
      </c>
      <c r="D44" s="101"/>
      <c r="E44" s="102"/>
      <c r="F44" s="102"/>
      <c r="G44" s="103" t="s">
        <v>37</v>
      </c>
      <c r="H44" s="104">
        <f t="shared" si="1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 t="shared" si="0"/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2">SUM(D50:G50)</f>
        <v>529210</v>
      </c>
      <c r="D50" s="128">
        <f>SUM(D51,D286)</f>
        <v>529210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81" si="3">SUM(I50:L50)</f>
        <v>584436</v>
      </c>
      <c r="I50" s="128">
        <f>SUM(I51,I286)</f>
        <v>584436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 t="shared" si="2"/>
        <v>529210</v>
      </c>
      <c r="D51" s="134">
        <f>SUM(D52,D194)</f>
        <v>529210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584436</v>
      </c>
      <c r="I51" s="134">
        <f>SUM(I52,I194)</f>
        <v>584436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64</v>
      </c>
      <c r="C52" s="138">
        <f t="shared" si="2"/>
        <v>345261</v>
      </c>
      <c r="D52" s="139">
        <f>SUM(D53,D75,D173,D187)</f>
        <v>345261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311467</v>
      </c>
      <c r="I52" s="139">
        <f>SUM(I53,I75,I173,I187)</f>
        <v>311467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65</v>
      </c>
      <c r="C53" s="143">
        <f t="shared" si="2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66</v>
      </c>
      <c r="C54" s="57">
        <f t="shared" si="2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2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>
        <v>0</v>
      </c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2"/>
        <v>0</v>
      </c>
      <c r="D57" s="74"/>
      <c r="E57" s="74"/>
      <c r="F57" s="74"/>
      <c r="G57" s="157"/>
      <c r="H57" s="72">
        <f t="shared" si="3"/>
        <v>0</v>
      </c>
      <c r="I57" s="74">
        <v>0</v>
      </c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2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>
        <v>0</v>
      </c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2"/>
        <v>0</v>
      </c>
      <c r="D60" s="74"/>
      <c r="E60" s="74"/>
      <c r="F60" s="74"/>
      <c r="G60" s="157"/>
      <c r="H60" s="72">
        <f t="shared" si="3"/>
        <v>0</v>
      </c>
      <c r="I60" s="74">
        <v>0</v>
      </c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>
        <v>0</v>
      </c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2"/>
        <v>0</v>
      </c>
      <c r="D62" s="74"/>
      <c r="E62" s="74"/>
      <c r="F62" s="74"/>
      <c r="G62" s="157"/>
      <c r="H62" s="72">
        <f t="shared" si="3"/>
        <v>0</v>
      </c>
      <c r="I62" s="74">
        <v>0</v>
      </c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2"/>
        <v>0</v>
      </c>
      <c r="D63" s="74"/>
      <c r="E63" s="74"/>
      <c r="F63" s="74"/>
      <c r="G63" s="157"/>
      <c r="H63" s="72">
        <f t="shared" si="3"/>
        <v>0</v>
      </c>
      <c r="I63" s="74">
        <v>0</v>
      </c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2"/>
        <v>0</v>
      </c>
      <c r="D64" s="74"/>
      <c r="E64" s="74"/>
      <c r="F64" s="74"/>
      <c r="G64" s="157"/>
      <c r="H64" s="72">
        <f t="shared" si="3"/>
        <v>0</v>
      </c>
      <c r="I64" s="74">
        <v>0</v>
      </c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>
        <v>0</v>
      </c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78</v>
      </c>
      <c r="C66" s="117">
        <f t="shared" si="2"/>
        <v>0</v>
      </c>
      <c r="D66" s="163"/>
      <c r="E66" s="163"/>
      <c r="F66" s="163"/>
      <c r="G66" s="164"/>
      <c r="H66" s="117">
        <f t="shared" si="3"/>
        <v>0</v>
      </c>
      <c r="I66" s="163">
        <v>0</v>
      </c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79</v>
      </c>
      <c r="C67" s="57">
        <f t="shared" si="2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80</v>
      </c>
      <c r="C68" s="66">
        <f t="shared" si="2"/>
        <v>0</v>
      </c>
      <c r="D68" s="68"/>
      <c r="E68" s="68"/>
      <c r="F68" s="68"/>
      <c r="G68" s="154"/>
      <c r="H68" s="66">
        <f t="shared" si="3"/>
        <v>0</v>
      </c>
      <c r="I68" s="68">
        <v>0</v>
      </c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2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2"/>
        <v>0</v>
      </c>
      <c r="D70" s="74"/>
      <c r="E70" s="74"/>
      <c r="F70" s="74"/>
      <c r="G70" s="157"/>
      <c r="H70" s="72">
        <f t="shared" si="3"/>
        <v>0</v>
      </c>
      <c r="I70" s="74">
        <v>0</v>
      </c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>
        <v>0</v>
      </c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>
        <v>0</v>
      </c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2"/>
        <v>0</v>
      </c>
      <c r="D73" s="74"/>
      <c r="E73" s="74"/>
      <c r="F73" s="74"/>
      <c r="G73" s="157"/>
      <c r="H73" s="72">
        <f t="shared" si="3"/>
        <v>0</v>
      </c>
      <c r="I73" s="74">
        <v>0</v>
      </c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87</v>
      </c>
      <c r="C75" s="143">
        <f t="shared" si="2"/>
        <v>345261</v>
      </c>
      <c r="D75" s="144">
        <f>SUM(D76,D83,D130,D164,D165,D172)</f>
        <v>345261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311467</v>
      </c>
      <c r="I75" s="144">
        <f>SUM(I76,I83,I130,I164,I165,I172)</f>
        <v>311467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>
        <v>0</v>
      </c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>
        <v>0</v>
      </c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>
        <v>0</v>
      </c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si="2"/>
        <v>0</v>
      </c>
      <c r="D82" s="74"/>
      <c r="E82" s="74"/>
      <c r="F82" s="74"/>
      <c r="G82" s="157"/>
      <c r="H82" s="72">
        <f t="shared" ref="H82:H127" si="4">SUM(I82:L82)</f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93</v>
      </c>
      <c r="C83" s="57">
        <f t="shared" si="2"/>
        <v>335961</v>
      </c>
      <c r="D83" s="63">
        <f>SUM(D84,D89,D95,D103,D112,D116,D122,D128)</f>
        <v>335961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4"/>
        <v>303465</v>
      </c>
      <c r="I83" s="63">
        <f>SUM(I84,I89,I95,I103,I112,I116,I122,I128)</f>
        <v>303465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x14ac:dyDescent="0.25">
      <c r="A84" s="150">
        <v>2210</v>
      </c>
      <c r="B84" s="112" t="s">
        <v>94</v>
      </c>
      <c r="C84" s="117">
        <f t="shared" si="2"/>
        <v>40000</v>
      </c>
      <c r="D84" s="151">
        <f>SUM(D85:D88)</f>
        <v>40000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4"/>
        <v>40000</v>
      </c>
      <c r="I84" s="151">
        <f>SUM(I85:I88)</f>
        <v>40000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2"/>
        <v>0</v>
      </c>
      <c r="D85" s="68"/>
      <c r="E85" s="68"/>
      <c r="F85" s="68"/>
      <c r="G85" s="154"/>
      <c r="H85" s="66">
        <f t="shared" si="4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96</v>
      </c>
      <c r="C86" s="72">
        <f t="shared" si="2"/>
        <v>40000</v>
      </c>
      <c r="D86" s="74">
        <v>40000</v>
      </c>
      <c r="E86" s="74"/>
      <c r="F86" s="74"/>
      <c r="G86" s="157"/>
      <c r="H86" s="72">
        <f t="shared" si="4"/>
        <v>40000</v>
      </c>
      <c r="I86" s="74">
        <v>40000</v>
      </c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2"/>
        <v>0</v>
      </c>
      <c r="D87" s="74"/>
      <c r="E87" s="74"/>
      <c r="F87" s="74"/>
      <c r="G87" s="157"/>
      <c r="H87" s="72">
        <f t="shared" si="4"/>
        <v>0</v>
      </c>
      <c r="I87" s="74">
        <v>0</v>
      </c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2"/>
        <v>0</v>
      </c>
      <c r="D88" s="74"/>
      <c r="E88" s="74"/>
      <c r="F88" s="74"/>
      <c r="G88" s="157"/>
      <c r="H88" s="72">
        <f t="shared" si="4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99</v>
      </c>
      <c r="C89" s="72">
        <f t="shared" si="2"/>
        <v>1000</v>
      </c>
      <c r="D89" s="160">
        <f>SUM(D90:D94)</f>
        <v>1000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4"/>
        <v>250</v>
      </c>
      <c r="I89" s="160">
        <f>SUM(I90:I94)</f>
        <v>250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2"/>
        <v>0</v>
      </c>
      <c r="D90" s="74"/>
      <c r="E90" s="74"/>
      <c r="F90" s="74"/>
      <c r="G90" s="157"/>
      <c r="H90" s="72">
        <f t="shared" si="4"/>
        <v>0</v>
      </c>
      <c r="I90" s="74">
        <v>0</v>
      </c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2"/>
        <v>0</v>
      </c>
      <c r="D91" s="74"/>
      <c r="E91" s="74"/>
      <c r="F91" s="74"/>
      <c r="G91" s="157"/>
      <c r="H91" s="72">
        <f t="shared" si="4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102</v>
      </c>
      <c r="C92" s="72">
        <f t="shared" si="2"/>
        <v>1000</v>
      </c>
      <c r="D92" s="74">
        <v>1000</v>
      </c>
      <c r="E92" s="74"/>
      <c r="F92" s="74"/>
      <c r="G92" s="157"/>
      <c r="H92" s="72">
        <f t="shared" si="4"/>
        <v>250</v>
      </c>
      <c r="I92" s="74">
        <v>250</v>
      </c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2"/>
        <v>0</v>
      </c>
      <c r="D93" s="74"/>
      <c r="E93" s="74"/>
      <c r="F93" s="74"/>
      <c r="G93" s="157"/>
      <c r="H93" s="72">
        <f t="shared" si="4"/>
        <v>0</v>
      </c>
      <c r="I93" s="74">
        <v>0</v>
      </c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2"/>
        <v>0</v>
      </c>
      <c r="D94" s="74"/>
      <c r="E94" s="74"/>
      <c r="F94" s="74"/>
      <c r="G94" s="157"/>
      <c r="H94" s="72">
        <f t="shared" si="4"/>
        <v>0</v>
      </c>
      <c r="I94" s="74">
        <v>0</v>
      </c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105</v>
      </c>
      <c r="C95" s="72">
        <f t="shared" si="2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4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2"/>
        <v>0</v>
      </c>
      <c r="D96" s="74"/>
      <c r="E96" s="74"/>
      <c r="F96" s="74"/>
      <c r="G96" s="157"/>
      <c r="H96" s="72">
        <f t="shared" si="4"/>
        <v>0</v>
      </c>
      <c r="I96" s="74">
        <v>0</v>
      </c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107</v>
      </c>
      <c r="C97" s="72">
        <f t="shared" si="2"/>
        <v>0</v>
      </c>
      <c r="D97" s="74"/>
      <c r="E97" s="74"/>
      <c r="F97" s="74"/>
      <c r="G97" s="157"/>
      <c r="H97" s="72">
        <f t="shared" si="4"/>
        <v>0</v>
      </c>
      <c r="I97" s="74">
        <v>0</v>
      </c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2"/>
        <v>0</v>
      </c>
      <c r="D98" s="68"/>
      <c r="E98" s="68"/>
      <c r="F98" s="68"/>
      <c r="G98" s="154"/>
      <c r="H98" s="66">
        <f t="shared" si="4"/>
        <v>0</v>
      </c>
      <c r="I98" s="68">
        <v>0</v>
      </c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2"/>
        <v>0</v>
      </c>
      <c r="D99" s="74"/>
      <c r="E99" s="74"/>
      <c r="F99" s="74"/>
      <c r="G99" s="157"/>
      <c r="H99" s="72">
        <f t="shared" si="4"/>
        <v>0</v>
      </c>
      <c r="I99" s="74">
        <v>0</v>
      </c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2"/>
        <v>0</v>
      </c>
      <c r="D100" s="74"/>
      <c r="E100" s="74"/>
      <c r="F100" s="74"/>
      <c r="G100" s="157"/>
      <c r="H100" s="72">
        <f t="shared" si="4"/>
        <v>0</v>
      </c>
      <c r="I100" s="74">
        <v>0</v>
      </c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2"/>
        <v>0</v>
      </c>
      <c r="D101" s="74"/>
      <c r="E101" s="74"/>
      <c r="F101" s="74"/>
      <c r="G101" s="157"/>
      <c r="H101" s="72">
        <f t="shared" si="4"/>
        <v>0</v>
      </c>
      <c r="I101" s="74">
        <v>0</v>
      </c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112</v>
      </c>
      <c r="C102" s="72">
        <f t="shared" si="2"/>
        <v>0</v>
      </c>
      <c r="D102" s="74"/>
      <c r="E102" s="74"/>
      <c r="F102" s="74"/>
      <c r="G102" s="157"/>
      <c r="H102" s="72">
        <f t="shared" si="4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113</v>
      </c>
      <c r="C103" s="72">
        <f t="shared" si="2"/>
        <v>1200</v>
      </c>
      <c r="D103" s="160">
        <f>SUM(D104:D111)</f>
        <v>1200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4"/>
        <v>1200</v>
      </c>
      <c r="I103" s="160">
        <f>SUM(I104:I111)</f>
        <v>1200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2"/>
        <v>0</v>
      </c>
      <c r="D104" s="74"/>
      <c r="E104" s="74"/>
      <c r="F104" s="74"/>
      <c r="G104" s="157"/>
      <c r="H104" s="72">
        <f t="shared" si="4"/>
        <v>0</v>
      </c>
      <c r="I104" s="74">
        <v>0</v>
      </c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2"/>
        <v>0</v>
      </c>
      <c r="D105" s="74"/>
      <c r="E105" s="74"/>
      <c r="F105" s="74"/>
      <c r="G105" s="157"/>
      <c r="H105" s="72">
        <f t="shared" si="4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116</v>
      </c>
      <c r="C106" s="72">
        <f t="shared" si="2"/>
        <v>1200</v>
      </c>
      <c r="D106" s="74">
        <v>1200</v>
      </c>
      <c r="E106" s="74"/>
      <c r="F106" s="74"/>
      <c r="G106" s="157"/>
      <c r="H106" s="72">
        <f t="shared" si="4"/>
        <v>1200</v>
      </c>
      <c r="I106" s="74">
        <v>1200</v>
      </c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2"/>
        <v>0</v>
      </c>
      <c r="D107" s="74"/>
      <c r="E107" s="74"/>
      <c r="F107" s="74"/>
      <c r="G107" s="157"/>
      <c r="H107" s="72">
        <f t="shared" si="4"/>
        <v>0</v>
      </c>
      <c r="I107" s="74">
        <v>0</v>
      </c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2"/>
        <v>0</v>
      </c>
      <c r="D108" s="74"/>
      <c r="E108" s="74"/>
      <c r="F108" s="74"/>
      <c r="G108" s="157"/>
      <c r="H108" s="72">
        <f t="shared" si="4"/>
        <v>0</v>
      </c>
      <c r="I108" s="74">
        <v>0</v>
      </c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2"/>
        <v>0</v>
      </c>
      <c r="D109" s="74"/>
      <c r="E109" s="74"/>
      <c r="F109" s="74"/>
      <c r="G109" s="157"/>
      <c r="H109" s="72">
        <f t="shared" si="4"/>
        <v>0</v>
      </c>
      <c r="I109" s="74">
        <v>0</v>
      </c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2"/>
        <v>0</v>
      </c>
      <c r="D110" s="74"/>
      <c r="E110" s="74"/>
      <c r="F110" s="74"/>
      <c r="G110" s="157"/>
      <c r="H110" s="72">
        <f t="shared" si="4"/>
        <v>0</v>
      </c>
      <c r="I110" s="74">
        <v>0</v>
      </c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2"/>
        <v>0</v>
      </c>
      <c r="D111" s="74"/>
      <c r="E111" s="74"/>
      <c r="F111" s="74"/>
      <c r="G111" s="157"/>
      <c r="H111" s="72">
        <f t="shared" si="4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122</v>
      </c>
      <c r="C112" s="72">
        <f t="shared" si="2"/>
        <v>293761</v>
      </c>
      <c r="D112" s="160">
        <f>SUM(D113:D115)</f>
        <v>293761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4"/>
        <v>262015</v>
      </c>
      <c r="I112" s="160">
        <f>SUM(I113:I115)</f>
        <v>262015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123</v>
      </c>
      <c r="C113" s="72">
        <f t="shared" si="2"/>
        <v>121584</v>
      </c>
      <c r="D113" s="74">
        <v>121584</v>
      </c>
      <c r="E113" s="74"/>
      <c r="F113" s="74"/>
      <c r="G113" s="157"/>
      <c r="H113" s="72">
        <f t="shared" si="4"/>
        <v>118179</v>
      </c>
      <c r="I113" s="74">
        <v>118179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124</v>
      </c>
      <c r="C114" s="72">
        <f t="shared" ref="C114:C127" si="5">SUM(D114:G114)</f>
        <v>160811</v>
      </c>
      <c r="D114" s="74">
        <v>160811</v>
      </c>
      <c r="E114" s="74"/>
      <c r="F114" s="74"/>
      <c r="G114" s="157"/>
      <c r="H114" s="72">
        <f t="shared" si="4"/>
        <v>134380</v>
      </c>
      <c r="I114" s="74">
        <v>134380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125</v>
      </c>
      <c r="C115" s="72">
        <f t="shared" si="5"/>
        <v>11366</v>
      </c>
      <c r="D115" s="74">
        <v>11366</v>
      </c>
      <c r="E115" s="74"/>
      <c r="F115" s="74"/>
      <c r="G115" s="157"/>
      <c r="H115" s="72">
        <f t="shared" si="4"/>
        <v>9456</v>
      </c>
      <c r="I115" s="74">
        <v>9456</v>
      </c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si="5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4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5"/>
        <v>0</v>
      </c>
      <c r="D117" s="74"/>
      <c r="E117" s="74"/>
      <c r="F117" s="74"/>
      <c r="G117" s="157"/>
      <c r="H117" s="72">
        <f t="shared" si="4"/>
        <v>0</v>
      </c>
      <c r="I117" s="74">
        <v>0</v>
      </c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5"/>
        <v>0</v>
      </c>
      <c r="D118" s="74"/>
      <c r="E118" s="74"/>
      <c r="F118" s="74"/>
      <c r="G118" s="157"/>
      <c r="H118" s="72">
        <f t="shared" si="4"/>
        <v>0</v>
      </c>
      <c r="I118" s="74">
        <v>0</v>
      </c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5"/>
        <v>0</v>
      </c>
      <c r="D119" s="74"/>
      <c r="E119" s="74"/>
      <c r="F119" s="74"/>
      <c r="G119" s="157"/>
      <c r="H119" s="72">
        <f t="shared" si="4"/>
        <v>0</v>
      </c>
      <c r="I119" s="74">
        <v>0</v>
      </c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5"/>
        <v>0</v>
      </c>
      <c r="D120" s="74"/>
      <c r="E120" s="74"/>
      <c r="F120" s="74"/>
      <c r="G120" s="157"/>
      <c r="H120" s="72">
        <f t="shared" si="4"/>
        <v>0</v>
      </c>
      <c r="I120" s="74">
        <v>0</v>
      </c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5"/>
        <v>0</v>
      </c>
      <c r="D121" s="74"/>
      <c r="E121" s="74"/>
      <c r="F121" s="74"/>
      <c r="G121" s="157"/>
      <c r="H121" s="72">
        <f t="shared" si="4"/>
        <v>0</v>
      </c>
      <c r="I121" s="74">
        <v>0</v>
      </c>
      <c r="J121" s="74"/>
      <c r="K121" s="74"/>
      <c r="L121" s="158"/>
      <c r="M121" s="156"/>
    </row>
    <row r="122" spans="1:13" hidden="1" x14ac:dyDescent="0.25">
      <c r="A122" s="159">
        <v>2270</v>
      </c>
      <c r="B122" s="71" t="s">
        <v>132</v>
      </c>
      <c r="C122" s="72">
        <f t="shared" si="5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4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5"/>
        <v>0</v>
      </c>
      <c r="D123" s="74"/>
      <c r="E123" s="74"/>
      <c r="F123" s="74"/>
      <c r="G123" s="157"/>
      <c r="H123" s="72">
        <f t="shared" si="4"/>
        <v>0</v>
      </c>
      <c r="I123" s="74">
        <v>0</v>
      </c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5"/>
        <v>0</v>
      </c>
      <c r="D124" s="74"/>
      <c r="E124" s="74"/>
      <c r="F124" s="74"/>
      <c r="G124" s="157"/>
      <c r="H124" s="72">
        <f t="shared" si="4"/>
        <v>0</v>
      </c>
      <c r="I124" s="74">
        <v>0</v>
      </c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5"/>
        <v>0</v>
      </c>
      <c r="D125" s="74"/>
      <c r="E125" s="74"/>
      <c r="F125" s="74"/>
      <c r="G125" s="157"/>
      <c r="H125" s="72">
        <f t="shared" si="4"/>
        <v>0</v>
      </c>
      <c r="I125" s="74">
        <v>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5"/>
        <v>0</v>
      </c>
      <c r="D126" s="74"/>
      <c r="E126" s="74"/>
      <c r="F126" s="74"/>
      <c r="G126" s="157"/>
      <c r="H126" s="72">
        <f t="shared" si="4"/>
        <v>0</v>
      </c>
      <c r="I126" s="74">
        <v>0</v>
      </c>
      <c r="J126" s="74"/>
      <c r="K126" s="74"/>
      <c r="L126" s="158"/>
      <c r="M126" s="156"/>
    </row>
    <row r="127" spans="1:13" ht="24" hidden="1" x14ac:dyDescent="0.25">
      <c r="A127" s="44">
        <v>2279</v>
      </c>
      <c r="B127" s="71" t="s">
        <v>137</v>
      </c>
      <c r="C127" s="72">
        <f t="shared" si="5"/>
        <v>0</v>
      </c>
      <c r="D127" s="74"/>
      <c r="E127" s="74"/>
      <c r="F127" s="74"/>
      <c r="G127" s="157"/>
      <c r="H127" s="72">
        <f t="shared" si="4"/>
        <v>0</v>
      </c>
      <c r="I127" s="74">
        <v>0</v>
      </c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6">SUM(C129)</f>
        <v>0</v>
      </c>
      <c r="D128" s="169">
        <f t="shared" si="6"/>
        <v>0</v>
      </c>
      <c r="E128" s="169">
        <f t="shared" si="6"/>
        <v>0</v>
      </c>
      <c r="F128" s="169">
        <f t="shared" si="6"/>
        <v>0</v>
      </c>
      <c r="G128" s="169">
        <f t="shared" si="6"/>
        <v>0</v>
      </c>
      <c r="H128" s="66">
        <f t="shared" si="6"/>
        <v>0</v>
      </c>
      <c r="I128" s="169">
        <f t="shared" si="6"/>
        <v>0</v>
      </c>
      <c r="J128" s="169">
        <f t="shared" si="6"/>
        <v>0</v>
      </c>
      <c r="K128" s="169">
        <f t="shared" si="6"/>
        <v>0</v>
      </c>
      <c r="L128" s="176">
        <f t="shared" si="6"/>
        <v>0</v>
      </c>
    </row>
    <row r="129" spans="1:13" ht="24" hidden="1" x14ac:dyDescent="0.25">
      <c r="A129" s="44">
        <v>2283</v>
      </c>
      <c r="B129" s="71" t="s">
        <v>139</v>
      </c>
      <c r="C129" s="72">
        <f t="shared" ref="C129:C192" si="7">SUM(D129:G129)</f>
        <v>0</v>
      </c>
      <c r="D129" s="74"/>
      <c r="E129" s="74"/>
      <c r="F129" s="74"/>
      <c r="G129" s="157"/>
      <c r="H129" s="72">
        <f t="shared" ref="H129:H192" si="8"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140</v>
      </c>
      <c r="C130" s="57">
        <f t="shared" si="7"/>
        <v>9300</v>
      </c>
      <c r="D130" s="63">
        <f>SUM(D131,D136,D140,D141,D144,D151,D159,D160,D163)</f>
        <v>9300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8002</v>
      </c>
      <c r="I130" s="63">
        <f>SUM(I131,I136,I140,I141,I144,I151,I159,I160,I163)</f>
        <v>8002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141</v>
      </c>
      <c r="C131" s="66">
        <f t="shared" si="7"/>
        <v>7000</v>
      </c>
      <c r="D131" s="169">
        <f>SUM(D132:D135)</f>
        <v>7000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8"/>
        <v>7000</v>
      </c>
      <c r="I131" s="169">
        <f>SUM(I132:I135)</f>
        <v>7000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3" x14ac:dyDescent="0.25">
      <c r="A132" s="44">
        <v>2311</v>
      </c>
      <c r="B132" s="71" t="s">
        <v>142</v>
      </c>
      <c r="C132" s="72">
        <f t="shared" si="7"/>
        <v>7000</v>
      </c>
      <c r="D132" s="74">
        <v>7000</v>
      </c>
      <c r="E132" s="74"/>
      <c r="F132" s="74"/>
      <c r="G132" s="157"/>
      <c r="H132" s="72">
        <f t="shared" si="8"/>
        <v>7000</v>
      </c>
      <c r="I132" s="74">
        <v>7000</v>
      </c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154</v>
      </c>
      <c r="C144" s="117">
        <f t="shared" si="7"/>
        <v>2300</v>
      </c>
      <c r="D144" s="151">
        <f>SUM(D145:D150)</f>
        <v>2300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1002</v>
      </c>
      <c r="I144" s="151">
        <f>SUM(I145:I150)</f>
        <v>1002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159</v>
      </c>
      <c r="C149" s="72">
        <f t="shared" si="7"/>
        <v>2300</v>
      </c>
      <c r="D149" s="74">
        <v>2300</v>
      </c>
      <c r="E149" s="74"/>
      <c r="F149" s="74"/>
      <c r="G149" s="157"/>
      <c r="H149" s="72">
        <f t="shared" si="8"/>
        <v>1002</v>
      </c>
      <c r="I149" s="74">
        <v>1002</v>
      </c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8"/>
        <v>0</v>
      </c>
      <c r="I165" s="63">
        <f>SUM(I166,I171)</f>
        <v>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8"/>
        <v>0</v>
      </c>
      <c r="I166" s="169">
        <f>SUM(I167:I170)</f>
        <v>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8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 t="shared" si="7"/>
        <v>0</v>
      </c>
      <c r="D176" s="74"/>
      <c r="E176" s="74"/>
      <c r="F176" s="74"/>
      <c r="G176" s="157"/>
      <c r="H176" s="72">
        <f t="shared" si="8"/>
        <v>0</v>
      </c>
      <c r="I176" s="74">
        <v>0</v>
      </c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 t="shared" si="7"/>
        <v>0</v>
      </c>
      <c r="D177" s="74"/>
      <c r="E177" s="74"/>
      <c r="F177" s="74"/>
      <c r="G177" s="157"/>
      <c r="H177" s="72">
        <f t="shared" si="8"/>
        <v>0</v>
      </c>
      <c r="I177" s="74">
        <v>0</v>
      </c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 t="shared" si="7"/>
        <v>0</v>
      </c>
      <c r="D178" s="74"/>
      <c r="E178" s="74"/>
      <c r="F178" s="74"/>
      <c r="G178" s="157"/>
      <c r="H178" s="72">
        <f t="shared" si="8"/>
        <v>0</v>
      </c>
      <c r="I178" s="74">
        <v>0</v>
      </c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si="7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8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7"/>
        <v>0</v>
      </c>
      <c r="D180" s="74"/>
      <c r="E180" s="74"/>
      <c r="F180" s="74"/>
      <c r="G180" s="187"/>
      <c r="H180" s="72">
        <f t="shared" si="8"/>
        <v>0</v>
      </c>
      <c r="I180" s="74">
        <v>0</v>
      </c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7"/>
        <v>0</v>
      </c>
      <c r="D181" s="74"/>
      <c r="E181" s="74"/>
      <c r="F181" s="74"/>
      <c r="G181" s="187"/>
      <c r="H181" s="72">
        <f t="shared" si="8"/>
        <v>0</v>
      </c>
      <c r="I181" s="74">
        <v>0</v>
      </c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7"/>
        <v>0</v>
      </c>
      <c r="D182" s="74"/>
      <c r="E182" s="74"/>
      <c r="F182" s="74"/>
      <c r="G182" s="187"/>
      <c r="H182" s="72">
        <f t="shared" si="8"/>
        <v>0</v>
      </c>
      <c r="I182" s="74">
        <v>0</v>
      </c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7"/>
        <v>0</v>
      </c>
      <c r="D183" s="189"/>
      <c r="E183" s="189"/>
      <c r="F183" s="189"/>
      <c r="G183" s="190"/>
      <c r="H183" s="185">
        <f t="shared" si="8"/>
        <v>0</v>
      </c>
      <c r="I183" s="189">
        <v>0</v>
      </c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8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 t="shared" si="7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si="7"/>
        <v>0</v>
      </c>
      <c r="D189" s="68"/>
      <c r="E189" s="68"/>
      <c r="F189" s="68"/>
      <c r="G189" s="154"/>
      <c r="H189" s="66">
        <f t="shared" si="8"/>
        <v>0</v>
      </c>
      <c r="I189" s="68">
        <v>0</v>
      </c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7"/>
        <v>0</v>
      </c>
      <c r="D190" s="74"/>
      <c r="E190" s="74"/>
      <c r="F190" s="74"/>
      <c r="G190" s="157"/>
      <c r="H190" s="72">
        <f t="shared" si="8"/>
        <v>0</v>
      </c>
      <c r="I190" s="74">
        <v>0</v>
      </c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7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8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 t="shared" si="7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8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ref="C193:C256" si="9">SUM(D193:G193)</f>
        <v>0</v>
      </c>
      <c r="D193" s="74"/>
      <c r="E193" s="74"/>
      <c r="F193" s="74"/>
      <c r="G193" s="157"/>
      <c r="H193" s="72">
        <f t="shared" ref="H193:H256" si="10">SUM(I193:L193)</f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204</v>
      </c>
      <c r="C194" s="138">
        <f t="shared" si="9"/>
        <v>183949</v>
      </c>
      <c r="D194" s="139">
        <f>SUM(D195,D230,D269,D283)</f>
        <v>183949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138">
        <f t="shared" si="10"/>
        <v>272969</v>
      </c>
      <c r="I194" s="139">
        <f>SUM(I195,I230,I269,I283)</f>
        <v>272969</v>
      </c>
      <c r="J194" s="139">
        <f>SUM(J195,J230,J269,J283)</f>
        <v>0</v>
      </c>
      <c r="K194" s="139">
        <f>SUM(K195,K230,K269,K283)</f>
        <v>0</v>
      </c>
      <c r="L194" s="199">
        <f>SUM(L195,L230,L269,L283)</f>
        <v>0</v>
      </c>
    </row>
    <row r="195" spans="1:13" x14ac:dyDescent="0.25">
      <c r="A195" s="142">
        <v>5000</v>
      </c>
      <c r="B195" s="142" t="s">
        <v>205</v>
      </c>
      <c r="C195" s="143">
        <f t="shared" si="9"/>
        <v>183949</v>
      </c>
      <c r="D195" s="144">
        <f>D196+D204</f>
        <v>183949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0"/>
        <v>272969</v>
      </c>
      <c r="I195" s="144">
        <f>I196+I204</f>
        <v>272969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206</v>
      </c>
      <c r="C196" s="57">
        <f t="shared" si="9"/>
        <v>123949</v>
      </c>
      <c r="D196" s="63">
        <f>D197+D198+D201+D202+D203</f>
        <v>123949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0"/>
        <v>101349</v>
      </c>
      <c r="I196" s="63">
        <f>I197+I198+I201+I202+I203</f>
        <v>101349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9"/>
        <v>0</v>
      </c>
      <c r="D197" s="68"/>
      <c r="E197" s="68"/>
      <c r="F197" s="68"/>
      <c r="G197" s="154"/>
      <c r="H197" s="66">
        <f t="shared" si="10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208</v>
      </c>
      <c r="C198" s="72">
        <f t="shared" si="9"/>
        <v>123949</v>
      </c>
      <c r="D198" s="160">
        <f>D199+D200</f>
        <v>123949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0"/>
        <v>101349</v>
      </c>
      <c r="I198" s="160">
        <f>I199+I200</f>
        <v>101349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209</v>
      </c>
      <c r="C199" s="72">
        <f t="shared" si="9"/>
        <v>123949</v>
      </c>
      <c r="D199" s="74">
        <v>123949</v>
      </c>
      <c r="E199" s="74"/>
      <c r="F199" s="74"/>
      <c r="G199" s="157"/>
      <c r="H199" s="72">
        <f t="shared" si="10"/>
        <v>101349</v>
      </c>
      <c r="I199" s="74">
        <v>101349</v>
      </c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9"/>
        <v>0</v>
      </c>
      <c r="D200" s="74"/>
      <c r="E200" s="74"/>
      <c r="F200" s="74"/>
      <c r="G200" s="157"/>
      <c r="H200" s="72">
        <f t="shared" si="10"/>
        <v>0</v>
      </c>
      <c r="I200" s="74">
        <v>0</v>
      </c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9"/>
        <v>0</v>
      </c>
      <c r="D201" s="74"/>
      <c r="E201" s="74"/>
      <c r="F201" s="74"/>
      <c r="G201" s="157"/>
      <c r="H201" s="72">
        <f t="shared" si="10"/>
        <v>0</v>
      </c>
      <c r="I201" s="74">
        <v>0</v>
      </c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9"/>
        <v>0</v>
      </c>
      <c r="D202" s="74"/>
      <c r="E202" s="74"/>
      <c r="F202" s="74"/>
      <c r="G202" s="157"/>
      <c r="H202" s="72">
        <f t="shared" si="10"/>
        <v>0</v>
      </c>
      <c r="I202" s="74">
        <v>0</v>
      </c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9"/>
        <v>0</v>
      </c>
      <c r="D203" s="74"/>
      <c r="E203" s="74"/>
      <c r="F203" s="74"/>
      <c r="G203" s="157"/>
      <c r="H203" s="72">
        <f t="shared" si="10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214</v>
      </c>
      <c r="C204" s="57">
        <f t="shared" si="9"/>
        <v>60000</v>
      </c>
      <c r="D204" s="63">
        <f>D205+D215+D216+D225+D226+D227+D229</f>
        <v>60000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0"/>
        <v>171620</v>
      </c>
      <c r="I204" s="63">
        <f>I205+I215+I216+I225+I226+I227+I229</f>
        <v>171620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9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0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9"/>
        <v>0</v>
      </c>
      <c r="D206" s="68"/>
      <c r="E206" s="68"/>
      <c r="F206" s="68"/>
      <c r="G206" s="154"/>
      <c r="H206" s="66">
        <f t="shared" si="10"/>
        <v>0</v>
      </c>
      <c r="I206" s="68">
        <v>0</v>
      </c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9"/>
        <v>0</v>
      </c>
      <c r="D207" s="74"/>
      <c r="E207" s="74"/>
      <c r="F207" s="74"/>
      <c r="G207" s="157"/>
      <c r="H207" s="72">
        <f t="shared" si="10"/>
        <v>0</v>
      </c>
      <c r="I207" s="74">
        <v>0</v>
      </c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9"/>
        <v>0</v>
      </c>
      <c r="D208" s="74"/>
      <c r="E208" s="74"/>
      <c r="F208" s="74"/>
      <c r="G208" s="157"/>
      <c r="H208" s="72">
        <f t="shared" si="10"/>
        <v>0</v>
      </c>
      <c r="I208" s="74">
        <v>0</v>
      </c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9"/>
        <v>0</v>
      </c>
      <c r="D209" s="74"/>
      <c r="E209" s="74"/>
      <c r="F209" s="74"/>
      <c r="G209" s="157"/>
      <c r="H209" s="72">
        <f t="shared" si="10"/>
        <v>0</v>
      </c>
      <c r="I209" s="74">
        <v>0</v>
      </c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 t="shared" si="9"/>
        <v>0</v>
      </c>
      <c r="D210" s="74"/>
      <c r="E210" s="74"/>
      <c r="F210" s="74"/>
      <c r="G210" s="157"/>
      <c r="H210" s="72">
        <f t="shared" si="10"/>
        <v>0</v>
      </c>
      <c r="I210" s="74">
        <v>0</v>
      </c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9"/>
        <v>0</v>
      </c>
      <c r="D211" s="74"/>
      <c r="E211" s="74"/>
      <c r="F211" s="74"/>
      <c r="G211" s="157"/>
      <c r="H211" s="72">
        <f t="shared" si="10"/>
        <v>0</v>
      </c>
      <c r="I211" s="74">
        <v>0</v>
      </c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9"/>
        <v>0</v>
      </c>
      <c r="D212" s="74"/>
      <c r="E212" s="74"/>
      <c r="F212" s="74"/>
      <c r="G212" s="157"/>
      <c r="H212" s="72">
        <f t="shared" si="10"/>
        <v>0</v>
      </c>
      <c r="I212" s="74">
        <v>0</v>
      </c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9"/>
        <v>0</v>
      </c>
      <c r="D213" s="74"/>
      <c r="E213" s="74"/>
      <c r="F213" s="74"/>
      <c r="G213" s="157"/>
      <c r="H213" s="72">
        <f t="shared" si="10"/>
        <v>0</v>
      </c>
      <c r="I213" s="74">
        <v>0</v>
      </c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9"/>
        <v>0</v>
      </c>
      <c r="D214" s="74"/>
      <c r="E214" s="74"/>
      <c r="F214" s="74"/>
      <c r="G214" s="157"/>
      <c r="H214" s="72">
        <f t="shared" si="10"/>
        <v>0</v>
      </c>
      <c r="I214" s="74">
        <v>0</v>
      </c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9"/>
        <v>0</v>
      </c>
      <c r="D215" s="74"/>
      <c r="E215" s="74"/>
      <c r="F215" s="74"/>
      <c r="G215" s="157"/>
      <c r="H215" s="72">
        <f t="shared" si="10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226</v>
      </c>
      <c r="C216" s="72">
        <f t="shared" si="9"/>
        <v>10000</v>
      </c>
      <c r="D216" s="160">
        <f>SUM(D217:D224)</f>
        <v>10000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0"/>
        <v>11520</v>
      </c>
      <c r="I216" s="160">
        <f>SUM(I217:I224)</f>
        <v>11520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9"/>
        <v>0</v>
      </c>
      <c r="D217" s="74"/>
      <c r="E217" s="74"/>
      <c r="F217" s="74"/>
      <c r="G217" s="157"/>
      <c r="H217" s="72">
        <f t="shared" si="10"/>
        <v>0</v>
      </c>
      <c r="I217" s="74">
        <v>0</v>
      </c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9"/>
        <v>0</v>
      </c>
      <c r="D218" s="74"/>
      <c r="E218" s="74"/>
      <c r="F218" s="74"/>
      <c r="G218" s="157"/>
      <c r="H218" s="72">
        <f t="shared" si="10"/>
        <v>0</v>
      </c>
      <c r="I218" s="74">
        <v>0</v>
      </c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9"/>
        <v>0</v>
      </c>
      <c r="D219" s="74"/>
      <c r="E219" s="74"/>
      <c r="F219" s="74"/>
      <c r="G219" s="157"/>
      <c r="H219" s="72">
        <f t="shared" si="10"/>
        <v>0</v>
      </c>
      <c r="I219" s="74">
        <v>0</v>
      </c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9"/>
        <v>0</v>
      </c>
      <c r="D220" s="74"/>
      <c r="E220" s="74"/>
      <c r="F220" s="74"/>
      <c r="G220" s="157"/>
      <c r="H220" s="72">
        <f t="shared" si="10"/>
        <v>0</v>
      </c>
      <c r="I220" s="74">
        <v>0</v>
      </c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9"/>
        <v>0</v>
      </c>
      <c r="D221" s="74"/>
      <c r="E221" s="74"/>
      <c r="F221" s="74"/>
      <c r="G221" s="157"/>
      <c r="H221" s="72">
        <f t="shared" si="10"/>
        <v>0</v>
      </c>
      <c r="I221" s="74">
        <v>0</v>
      </c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9"/>
        <v>0</v>
      </c>
      <c r="D222" s="74"/>
      <c r="E222" s="74"/>
      <c r="F222" s="74"/>
      <c r="G222" s="157"/>
      <c r="H222" s="72">
        <f t="shared" si="10"/>
        <v>0</v>
      </c>
      <c r="I222" s="74">
        <v>0</v>
      </c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9"/>
        <v>0</v>
      </c>
      <c r="D223" s="74"/>
      <c r="E223" s="74"/>
      <c r="F223" s="74"/>
      <c r="G223" s="157"/>
      <c r="H223" s="72">
        <f t="shared" si="10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234</v>
      </c>
      <c r="C224" s="201">
        <f t="shared" si="9"/>
        <v>10000</v>
      </c>
      <c r="D224" s="74">
        <v>10000</v>
      </c>
      <c r="E224" s="74"/>
      <c r="F224" s="74"/>
      <c r="G224" s="157"/>
      <c r="H224" s="72">
        <f t="shared" si="10"/>
        <v>11520</v>
      </c>
      <c r="I224" s="74">
        <v>11520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235</v>
      </c>
      <c r="C225" s="201">
        <f t="shared" si="9"/>
        <v>50000</v>
      </c>
      <c r="D225" s="74">
        <v>50000</v>
      </c>
      <c r="E225" s="74"/>
      <c r="F225" s="74"/>
      <c r="G225" s="157"/>
      <c r="H225" s="72">
        <f t="shared" si="10"/>
        <v>160100</v>
      </c>
      <c r="I225" s="74">
        <v>160100</v>
      </c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236</v>
      </c>
      <c r="C226" s="201">
        <f t="shared" si="9"/>
        <v>0</v>
      </c>
      <c r="D226" s="74"/>
      <c r="E226" s="74"/>
      <c r="F226" s="74"/>
      <c r="G226" s="157"/>
      <c r="H226" s="72">
        <f t="shared" si="10"/>
        <v>0</v>
      </c>
      <c r="I226" s="74">
        <v>0</v>
      </c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9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0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9"/>
        <v>0</v>
      </c>
      <c r="D228" s="74"/>
      <c r="E228" s="74"/>
      <c r="F228" s="74"/>
      <c r="G228" s="157"/>
      <c r="H228" s="72">
        <f t="shared" si="10"/>
        <v>0</v>
      </c>
      <c r="I228" s="74">
        <v>0</v>
      </c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9"/>
        <v>0</v>
      </c>
      <c r="D229" s="163"/>
      <c r="E229" s="163"/>
      <c r="F229" s="163"/>
      <c r="G229" s="164"/>
      <c r="H229" s="117">
        <f t="shared" si="10"/>
        <v>0</v>
      </c>
      <c r="I229" s="163">
        <v>0</v>
      </c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240</v>
      </c>
      <c r="C230" s="203">
        <f t="shared" si="9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0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241</v>
      </c>
      <c r="C231" s="204">
        <f t="shared" si="9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0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9"/>
        <v>0</v>
      </c>
      <c r="D232" s="68"/>
      <c r="E232" s="68"/>
      <c r="F232" s="68"/>
      <c r="G232" s="206"/>
      <c r="H232" s="207">
        <f t="shared" si="10"/>
        <v>0</v>
      </c>
      <c r="I232" s="68">
        <v>0</v>
      </c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9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0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9"/>
        <v>0</v>
      </c>
      <c r="D234" s="68"/>
      <c r="E234" s="68"/>
      <c r="F234" s="68"/>
      <c r="G234" s="154"/>
      <c r="H234" s="208">
        <f t="shared" si="10"/>
        <v>0</v>
      </c>
      <c r="I234" s="68">
        <v>0</v>
      </c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 t="shared" si="9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0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 t="shared" si="9"/>
        <v>0</v>
      </c>
      <c r="D236" s="74"/>
      <c r="E236" s="74"/>
      <c r="F236" s="74"/>
      <c r="G236" s="157"/>
      <c r="H236" s="208">
        <f t="shared" si="10"/>
        <v>0</v>
      </c>
      <c r="I236" s="74">
        <v>0</v>
      </c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 t="shared" si="9"/>
        <v>0</v>
      </c>
      <c r="D237" s="74"/>
      <c r="E237" s="74"/>
      <c r="F237" s="74"/>
      <c r="G237" s="157"/>
      <c r="H237" s="208">
        <f t="shared" si="10"/>
        <v>0</v>
      </c>
      <c r="I237" s="74">
        <v>0</v>
      </c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248</v>
      </c>
      <c r="C238" s="201">
        <f t="shared" si="9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0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 t="shared" si="9"/>
        <v>0</v>
      </c>
      <c r="D239" s="74"/>
      <c r="E239" s="74"/>
      <c r="F239" s="74"/>
      <c r="G239" s="157"/>
      <c r="H239" s="208">
        <f t="shared" si="10"/>
        <v>0</v>
      </c>
      <c r="I239" s="74">
        <v>0</v>
      </c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9"/>
        <v>0</v>
      </c>
      <c r="D240" s="74"/>
      <c r="E240" s="74"/>
      <c r="F240" s="74"/>
      <c r="G240" s="157"/>
      <c r="H240" s="208">
        <f t="shared" si="10"/>
        <v>0</v>
      </c>
      <c r="I240" s="74">
        <v>0</v>
      </c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9"/>
        <v>0</v>
      </c>
      <c r="D241" s="74"/>
      <c r="E241" s="74"/>
      <c r="F241" s="74"/>
      <c r="G241" s="157"/>
      <c r="H241" s="208">
        <f t="shared" si="10"/>
        <v>0</v>
      </c>
      <c r="I241" s="74">
        <v>0</v>
      </c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9"/>
        <v>0</v>
      </c>
      <c r="D242" s="74"/>
      <c r="E242" s="74"/>
      <c r="F242" s="74"/>
      <c r="G242" s="157"/>
      <c r="H242" s="208">
        <f t="shared" si="10"/>
        <v>0</v>
      </c>
      <c r="I242" s="74">
        <v>0</v>
      </c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9"/>
        <v>0</v>
      </c>
      <c r="D243" s="74"/>
      <c r="E243" s="74"/>
      <c r="F243" s="74"/>
      <c r="G243" s="157"/>
      <c r="H243" s="208">
        <f t="shared" si="10"/>
        <v>0</v>
      </c>
      <c r="I243" s="74">
        <v>0</v>
      </c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9"/>
        <v>0</v>
      </c>
      <c r="D244" s="74"/>
      <c r="E244" s="74"/>
      <c r="F244" s="74"/>
      <c r="G244" s="157"/>
      <c r="H244" s="208">
        <f t="shared" si="10"/>
        <v>0</v>
      </c>
      <c r="I244" s="74">
        <v>0</v>
      </c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9"/>
        <v>0</v>
      </c>
      <c r="D245" s="74"/>
      <c r="E245" s="74"/>
      <c r="F245" s="74"/>
      <c r="G245" s="157"/>
      <c r="H245" s="208">
        <f t="shared" si="10"/>
        <v>0</v>
      </c>
      <c r="I245" s="74">
        <v>0</v>
      </c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9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0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3" hidden="1" x14ac:dyDescent="0.25">
      <c r="A247" s="44">
        <v>6291</v>
      </c>
      <c r="B247" s="71" t="s">
        <v>257</v>
      </c>
      <c r="C247" s="201">
        <f t="shared" si="9"/>
        <v>0</v>
      </c>
      <c r="D247" s="74"/>
      <c r="E247" s="74"/>
      <c r="F247" s="74"/>
      <c r="G247" s="211"/>
      <c r="H247" s="201">
        <f t="shared" si="10"/>
        <v>0</v>
      </c>
      <c r="I247" s="74">
        <v>0</v>
      </c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9"/>
        <v>0</v>
      </c>
      <c r="D248" s="74"/>
      <c r="E248" s="74"/>
      <c r="F248" s="74"/>
      <c r="G248" s="211"/>
      <c r="H248" s="201">
        <f t="shared" si="10"/>
        <v>0</v>
      </c>
      <c r="I248" s="74">
        <v>0</v>
      </c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9"/>
        <v>0</v>
      </c>
      <c r="D249" s="74"/>
      <c r="E249" s="74"/>
      <c r="F249" s="74"/>
      <c r="G249" s="211"/>
      <c r="H249" s="201">
        <f t="shared" si="10"/>
        <v>0</v>
      </c>
      <c r="I249" s="74">
        <v>0</v>
      </c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9"/>
        <v>0</v>
      </c>
      <c r="D250" s="74"/>
      <c r="E250" s="74"/>
      <c r="F250" s="74"/>
      <c r="G250" s="211"/>
      <c r="H250" s="201">
        <f t="shared" si="10"/>
        <v>0</v>
      </c>
      <c r="I250" s="74">
        <v>0</v>
      </c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9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0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9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0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3" hidden="1" x14ac:dyDescent="0.25">
      <c r="A253" s="44">
        <v>6322</v>
      </c>
      <c r="B253" s="71" t="s">
        <v>263</v>
      </c>
      <c r="C253" s="201">
        <f t="shared" si="9"/>
        <v>0</v>
      </c>
      <c r="D253" s="74"/>
      <c r="E253" s="74"/>
      <c r="F253" s="74"/>
      <c r="G253" s="211"/>
      <c r="H253" s="201">
        <f t="shared" si="10"/>
        <v>0</v>
      </c>
      <c r="I253" s="74">
        <v>0</v>
      </c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9"/>
        <v>0</v>
      </c>
      <c r="D254" s="74"/>
      <c r="E254" s="74"/>
      <c r="F254" s="74"/>
      <c r="G254" s="211"/>
      <c r="H254" s="201">
        <f t="shared" si="10"/>
        <v>0</v>
      </c>
      <c r="I254" s="74">
        <v>0</v>
      </c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9"/>
        <v>0</v>
      </c>
      <c r="D255" s="74"/>
      <c r="E255" s="74"/>
      <c r="F255" s="74"/>
      <c r="G255" s="211"/>
      <c r="H255" s="201">
        <f t="shared" si="10"/>
        <v>0</v>
      </c>
      <c r="I255" s="74">
        <v>0</v>
      </c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9"/>
        <v>0</v>
      </c>
      <c r="D256" s="68"/>
      <c r="E256" s="68"/>
      <c r="F256" s="68"/>
      <c r="G256" s="214"/>
      <c r="H256" s="205">
        <f t="shared" si="10"/>
        <v>0</v>
      </c>
      <c r="I256" s="68">
        <v>0</v>
      </c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 t="shared" ref="C257:C288" si="11">SUM(D257:G257)</f>
        <v>0</v>
      </c>
      <c r="D257" s="189"/>
      <c r="E257" s="189"/>
      <c r="F257" s="189"/>
      <c r="G257" s="211"/>
      <c r="H257" s="209">
        <f t="shared" ref="H257:H288" si="12">SUM(I257:L257)</f>
        <v>0</v>
      </c>
      <c r="I257" s="189">
        <v>0</v>
      </c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11"/>
        <v>0</v>
      </c>
      <c r="D258" s="74"/>
      <c r="E258" s="74"/>
      <c r="F258" s="74"/>
      <c r="G258" s="157"/>
      <c r="H258" s="208">
        <f t="shared" si="12"/>
        <v>0</v>
      </c>
      <c r="I258" s="74">
        <v>0</v>
      </c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269</v>
      </c>
      <c r="C259" s="184">
        <f t="shared" si="11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2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11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2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hidden="1" x14ac:dyDescent="0.25">
      <c r="A261" s="44">
        <v>6411</v>
      </c>
      <c r="B261" s="174" t="s">
        <v>271</v>
      </c>
      <c r="C261" s="201">
        <f t="shared" si="11"/>
        <v>0</v>
      </c>
      <c r="D261" s="74"/>
      <c r="E261" s="74"/>
      <c r="F261" s="74"/>
      <c r="G261" s="157"/>
      <c r="H261" s="208">
        <f t="shared" si="12"/>
        <v>0</v>
      </c>
      <c r="I261" s="74">
        <v>0</v>
      </c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11"/>
        <v>0</v>
      </c>
      <c r="D262" s="74"/>
      <c r="E262" s="74"/>
      <c r="F262" s="74"/>
      <c r="G262" s="157"/>
      <c r="H262" s="208">
        <f t="shared" si="12"/>
        <v>0</v>
      </c>
      <c r="I262" s="74">
        <v>0</v>
      </c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11"/>
        <v>0</v>
      </c>
      <c r="D263" s="74"/>
      <c r="E263" s="74"/>
      <c r="F263" s="74"/>
      <c r="G263" s="157"/>
      <c r="H263" s="208">
        <f t="shared" si="12"/>
        <v>0</v>
      </c>
      <c r="I263" s="74">
        <v>0</v>
      </c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274</v>
      </c>
      <c r="C264" s="201">
        <f t="shared" si="11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2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si="11"/>
        <v>0</v>
      </c>
      <c r="D265" s="74"/>
      <c r="E265" s="74"/>
      <c r="F265" s="74"/>
      <c r="G265" s="157"/>
      <c r="H265" s="208">
        <f t="shared" si="12"/>
        <v>0</v>
      </c>
      <c r="I265" s="74">
        <v>0</v>
      </c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11"/>
        <v>0</v>
      </c>
      <c r="D266" s="74"/>
      <c r="E266" s="74"/>
      <c r="F266" s="74"/>
      <c r="G266" s="157"/>
      <c r="H266" s="208">
        <f t="shared" si="12"/>
        <v>0</v>
      </c>
      <c r="I266" s="74">
        <v>0</v>
      </c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277</v>
      </c>
      <c r="C267" s="201">
        <f t="shared" si="11"/>
        <v>0</v>
      </c>
      <c r="D267" s="74"/>
      <c r="E267" s="74"/>
      <c r="F267" s="74"/>
      <c r="G267" s="157"/>
      <c r="H267" s="208">
        <f t="shared" si="12"/>
        <v>0</v>
      </c>
      <c r="I267" s="74">
        <v>0</v>
      </c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 t="shared" si="11"/>
        <v>0</v>
      </c>
      <c r="D268" s="74"/>
      <c r="E268" s="74"/>
      <c r="F268" s="74"/>
      <c r="G268" s="157"/>
      <c r="H268" s="208">
        <f t="shared" si="12"/>
        <v>0</v>
      </c>
      <c r="I268" s="74">
        <v>0</v>
      </c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 t="shared" si="11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2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11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2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11"/>
        <v>0</v>
      </c>
      <c r="D271" s="68"/>
      <c r="E271" s="68"/>
      <c r="F271" s="68"/>
      <c r="G271" s="154"/>
      <c r="H271" s="66">
        <f t="shared" si="12"/>
        <v>0</v>
      </c>
      <c r="I271" s="68">
        <v>0</v>
      </c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 t="shared" si="11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2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 t="shared" si="11"/>
        <v>0</v>
      </c>
      <c r="D273" s="74"/>
      <c r="E273" s="74"/>
      <c r="F273" s="74"/>
      <c r="G273" s="157"/>
      <c r="H273" s="72">
        <f t="shared" si="12"/>
        <v>0</v>
      </c>
      <c r="I273" s="74">
        <v>0</v>
      </c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11"/>
        <v>0</v>
      </c>
      <c r="D274" s="74"/>
      <c r="E274" s="74"/>
      <c r="F274" s="74"/>
      <c r="G274" s="157"/>
      <c r="H274" s="72">
        <f t="shared" si="12"/>
        <v>0</v>
      </c>
      <c r="I274" s="74">
        <v>0</v>
      </c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11"/>
        <v>0</v>
      </c>
      <c r="D275" s="74"/>
      <c r="E275" s="74"/>
      <c r="F275" s="74"/>
      <c r="G275" s="157"/>
      <c r="H275" s="72">
        <f t="shared" si="12"/>
        <v>0</v>
      </c>
      <c r="I275" s="74">
        <v>0</v>
      </c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11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2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11"/>
        <v>0</v>
      </c>
      <c r="D277" s="74"/>
      <c r="E277" s="74"/>
      <c r="F277" s="74"/>
      <c r="G277" s="157"/>
      <c r="H277" s="72">
        <f t="shared" si="12"/>
        <v>0</v>
      </c>
      <c r="I277" s="74">
        <v>0</v>
      </c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11"/>
        <v>0</v>
      </c>
      <c r="D278" s="74"/>
      <c r="E278" s="74"/>
      <c r="F278" s="74"/>
      <c r="G278" s="157"/>
      <c r="H278" s="72">
        <f t="shared" si="12"/>
        <v>0</v>
      </c>
      <c r="I278" s="74">
        <v>0</v>
      </c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11"/>
        <v>0</v>
      </c>
      <c r="D279" s="74"/>
      <c r="E279" s="74"/>
      <c r="F279" s="74"/>
      <c r="G279" s="157"/>
      <c r="H279" s="72">
        <f t="shared" si="12"/>
        <v>0</v>
      </c>
      <c r="I279" s="74">
        <v>0</v>
      </c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11"/>
        <v>0</v>
      </c>
      <c r="D280" s="68"/>
      <c r="E280" s="68"/>
      <c r="F280" s="68"/>
      <c r="G280" s="154"/>
      <c r="H280" s="66">
        <f t="shared" si="12"/>
        <v>0</v>
      </c>
      <c r="I280" s="68">
        <v>0</v>
      </c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11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2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3" hidden="1" x14ac:dyDescent="0.25">
      <c r="A282" s="150">
        <v>7720</v>
      </c>
      <c r="B282" s="65" t="s">
        <v>292</v>
      </c>
      <c r="C282" s="79">
        <f t="shared" si="11"/>
        <v>0</v>
      </c>
      <c r="D282" s="81"/>
      <c r="E282" s="81"/>
      <c r="F282" s="81"/>
      <c r="G282" s="229"/>
      <c r="H282" s="79">
        <f t="shared" si="12"/>
        <v>0</v>
      </c>
      <c r="I282" s="81">
        <v>0</v>
      </c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11"/>
        <v>0</v>
      </c>
      <c r="D283" s="234">
        <f>D284</f>
        <v>0</v>
      </c>
      <c r="E283" s="234">
        <f t="shared" ref="E283:G284" si="13">E284</f>
        <v>0</v>
      </c>
      <c r="F283" s="234">
        <f t="shared" si="13"/>
        <v>0</v>
      </c>
      <c r="G283" s="235">
        <f t="shared" si="13"/>
        <v>0</v>
      </c>
      <c r="H283" s="236">
        <f t="shared" si="12"/>
        <v>0</v>
      </c>
      <c r="I283" s="234">
        <f t="shared" ref="I283:L284" si="14">I284</f>
        <v>0</v>
      </c>
      <c r="J283" s="234">
        <f>J284</f>
        <v>0</v>
      </c>
      <c r="K283" s="234">
        <f t="shared" si="14"/>
        <v>0</v>
      </c>
      <c r="L283" s="237">
        <f t="shared" si="14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11"/>
        <v>0</v>
      </c>
      <c r="D284" s="163">
        <f>D285</f>
        <v>0</v>
      </c>
      <c r="E284" s="163">
        <f t="shared" si="13"/>
        <v>0</v>
      </c>
      <c r="F284" s="163">
        <f t="shared" si="13"/>
        <v>0</v>
      </c>
      <c r="G284" s="164">
        <f t="shared" si="13"/>
        <v>0</v>
      </c>
      <c r="H284" s="117">
        <f t="shared" si="12"/>
        <v>0</v>
      </c>
      <c r="I284" s="163">
        <f t="shared" si="14"/>
        <v>0</v>
      </c>
      <c r="J284" s="163">
        <f t="shared" si="14"/>
        <v>0</v>
      </c>
      <c r="K284" s="163">
        <f t="shared" si="14"/>
        <v>0</v>
      </c>
      <c r="L284" s="165">
        <f t="shared" si="14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11"/>
        <v>0</v>
      </c>
      <c r="D285" s="163"/>
      <c r="E285" s="163"/>
      <c r="F285" s="163"/>
      <c r="G285" s="164"/>
      <c r="H285" s="117">
        <f t="shared" si="12"/>
        <v>0</v>
      </c>
      <c r="I285" s="163">
        <v>0</v>
      </c>
      <c r="J285" s="163"/>
      <c r="K285" s="163"/>
      <c r="L285" s="165"/>
      <c r="M285" s="156"/>
    </row>
    <row r="286" spans="1:13" hidden="1" x14ac:dyDescent="0.25">
      <c r="A286" s="174"/>
      <c r="B286" s="71" t="s">
        <v>296</v>
      </c>
      <c r="C286" s="201">
        <f>SUM(D286:G286)</f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>SUM(I286:L286)</f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11"/>
        <v>0</v>
      </c>
      <c r="D287" s="74"/>
      <c r="E287" s="74"/>
      <c r="F287" s="74"/>
      <c r="G287" s="157"/>
      <c r="H287" s="72">
        <f t="shared" si="12"/>
        <v>0</v>
      </c>
      <c r="I287" s="74">
        <v>0</v>
      </c>
      <c r="J287" s="74"/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11"/>
        <v>0</v>
      </c>
      <c r="D288" s="68"/>
      <c r="E288" s="68"/>
      <c r="F288" s="68"/>
      <c r="G288" s="154"/>
      <c r="H288" s="66">
        <f t="shared" si="12"/>
        <v>0</v>
      </c>
      <c r="I288" s="68">
        <v>0</v>
      </c>
      <c r="J288" s="68"/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529210</v>
      </c>
      <c r="D289" s="242">
        <f t="shared" ref="D289:L289" si="15">SUM(D286,D269,D230,D195,D187,D173,D75,D53,D283)</f>
        <v>529210</v>
      </c>
      <c r="E289" s="242">
        <f t="shared" si="15"/>
        <v>0</v>
      </c>
      <c r="F289" s="242">
        <f t="shared" si="15"/>
        <v>0</v>
      </c>
      <c r="G289" s="243">
        <f t="shared" si="15"/>
        <v>0</v>
      </c>
      <c r="H289" s="244">
        <f t="shared" si="15"/>
        <v>584436</v>
      </c>
      <c r="I289" s="242">
        <f t="shared" si="15"/>
        <v>584436</v>
      </c>
      <c r="J289" s="242">
        <f t="shared" si="15"/>
        <v>0</v>
      </c>
      <c r="K289" s="242">
        <f t="shared" si="15"/>
        <v>0</v>
      </c>
      <c r="L289" s="245">
        <f t="shared" si="15"/>
        <v>0</v>
      </c>
    </row>
    <row r="290" spans="1:12" s="24" customFormat="1" ht="13.5" hidden="1" thickTop="1" thickBot="1" x14ac:dyDescent="0.3">
      <c r="A290" s="296" t="s">
        <v>302</v>
      </c>
      <c r="B290" s="297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15" t="s">
        <v>303</v>
      </c>
      <c r="B291" s="316"/>
      <c r="C291" s="250">
        <f t="shared" ref="C291:L291" si="16">SUM(C292,C293)-C300+C301</f>
        <v>0</v>
      </c>
      <c r="D291" s="251">
        <f t="shared" si="16"/>
        <v>0</v>
      </c>
      <c r="E291" s="251">
        <f t="shared" si="16"/>
        <v>0</v>
      </c>
      <c r="F291" s="251">
        <f t="shared" si="16"/>
        <v>0</v>
      </c>
      <c r="G291" s="252">
        <f t="shared" si="16"/>
        <v>0</v>
      </c>
      <c r="H291" s="253">
        <f t="shared" si="16"/>
        <v>0</v>
      </c>
      <c r="I291" s="251">
        <f t="shared" si="16"/>
        <v>0</v>
      </c>
      <c r="J291" s="251">
        <f t="shared" si="16"/>
        <v>0</v>
      </c>
      <c r="K291" s="251">
        <f t="shared" si="16"/>
        <v>0</v>
      </c>
      <c r="L291" s="254">
        <f t="shared" si="16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17">C21-C286</f>
        <v>0</v>
      </c>
      <c r="D292" s="128">
        <f t="shared" si="17"/>
        <v>0</v>
      </c>
      <c r="E292" s="128">
        <f t="shared" si="17"/>
        <v>0</v>
      </c>
      <c r="F292" s="128">
        <f t="shared" si="17"/>
        <v>0</v>
      </c>
      <c r="G292" s="129">
        <f t="shared" si="17"/>
        <v>0</v>
      </c>
      <c r="H292" s="256">
        <f t="shared" si="17"/>
        <v>0</v>
      </c>
      <c r="I292" s="128">
        <f t="shared" si="17"/>
        <v>0</v>
      </c>
      <c r="J292" s="128">
        <f t="shared" si="17"/>
        <v>0</v>
      </c>
      <c r="K292" s="128">
        <f t="shared" si="17"/>
        <v>0</v>
      </c>
      <c r="L292" s="130">
        <f t="shared" si="17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18">SUM(C294,C296,C298)-SUM(C295,C297,C299)</f>
        <v>0</v>
      </c>
      <c r="D293" s="251">
        <f t="shared" si="18"/>
        <v>0</v>
      </c>
      <c r="E293" s="251">
        <f t="shared" si="18"/>
        <v>0</v>
      </c>
      <c r="F293" s="251">
        <f t="shared" si="18"/>
        <v>0</v>
      </c>
      <c r="G293" s="258">
        <f t="shared" si="18"/>
        <v>0</v>
      </c>
      <c r="H293" s="253">
        <f t="shared" si="18"/>
        <v>0</v>
      </c>
      <c r="I293" s="251">
        <f t="shared" si="18"/>
        <v>0</v>
      </c>
      <c r="J293" s="251">
        <f t="shared" si="18"/>
        <v>0</v>
      </c>
      <c r="K293" s="251">
        <f t="shared" si="18"/>
        <v>0</v>
      </c>
      <c r="L293" s="254">
        <f t="shared" si="18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301" si="19">SUM(D294:G294)</f>
        <v>0</v>
      </c>
      <c r="D294" s="81"/>
      <c r="E294" s="81"/>
      <c r="F294" s="81"/>
      <c r="G294" s="229"/>
      <c r="H294" s="79">
        <f t="shared" ref="H294:H301" si="20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19"/>
        <v>0</v>
      </c>
      <c r="D295" s="74"/>
      <c r="E295" s="74"/>
      <c r="F295" s="74"/>
      <c r="G295" s="157"/>
      <c r="H295" s="72">
        <f t="shared" si="20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19"/>
        <v>0</v>
      </c>
      <c r="D296" s="74"/>
      <c r="E296" s="74"/>
      <c r="F296" s="74"/>
      <c r="G296" s="157"/>
      <c r="H296" s="72">
        <f t="shared" si="20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19"/>
        <v>0</v>
      </c>
      <c r="D297" s="74"/>
      <c r="E297" s="74"/>
      <c r="F297" s="74"/>
      <c r="G297" s="157"/>
      <c r="H297" s="72">
        <f t="shared" si="20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19"/>
        <v>0</v>
      </c>
      <c r="D298" s="74"/>
      <c r="E298" s="74"/>
      <c r="F298" s="74"/>
      <c r="G298" s="157"/>
      <c r="H298" s="72">
        <f t="shared" si="20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19"/>
        <v>0</v>
      </c>
      <c r="D299" s="189"/>
      <c r="E299" s="189"/>
      <c r="F299" s="189"/>
      <c r="G299" s="262"/>
      <c r="H299" s="185">
        <f t="shared" si="20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 t="shared" si="19"/>
        <v>0</v>
      </c>
      <c r="D300" s="265"/>
      <c r="E300" s="265"/>
      <c r="F300" s="265"/>
      <c r="G300" s="266"/>
      <c r="H300" s="264">
        <f t="shared" si="20"/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 t="shared" si="19"/>
        <v>0</v>
      </c>
      <c r="D301" s="177"/>
      <c r="E301" s="177"/>
      <c r="F301" s="177"/>
      <c r="G301" s="178"/>
      <c r="H301" s="269">
        <f t="shared" si="20"/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JOS0dvP6745Hetl7alDuC5qQKxXzQ0zOKb237MHFKhDvFCBjz4ZRX1RAMzDvDXLOvt5EWD6tE/FXEvFjM8XVng==" saltValue="zTPN2ncvLqc05dsIEIEuzQ==" spinCount="100000" sheet="1" objects="1" scenarios="1" formatCells="0" formatColumns="0" formatRows="0" insertHyperlinks="0"/>
  <autoFilter ref="A18:M301">
    <filterColumn colId="7">
      <filters blank="1">
        <filter val="1 002"/>
        <filter val="1 200"/>
        <filter val="101 349"/>
        <filter val="11 520"/>
        <filter val="118 179"/>
        <filter val="134 380"/>
        <filter val="160 100"/>
        <filter val="171 620"/>
        <filter val="250"/>
        <filter val="262 015"/>
        <filter val="272 969"/>
        <filter val="303 465"/>
        <filter val="311 467"/>
        <filter val="40 000"/>
        <filter val="584 436"/>
        <filter val="7 000"/>
        <filter val="8 002"/>
        <filter val="9 456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3" sqref="C13:L13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384" width="9.140625" style="1"/>
  </cols>
  <sheetData>
    <row r="1" spans="1:12" x14ac:dyDescent="0.25">
      <c r="A1" s="286" t="s">
        <v>379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ht="12.75" customHeight="1" x14ac:dyDescent="0.25">
      <c r="A3" s="2" t="s">
        <v>3</v>
      </c>
      <c r="B3" s="3"/>
      <c r="C3" s="319" t="s">
        <v>4</v>
      </c>
      <c r="D3" s="319"/>
      <c r="E3" s="319"/>
      <c r="F3" s="319"/>
      <c r="G3" s="319"/>
      <c r="H3" s="319"/>
      <c r="I3" s="319"/>
      <c r="J3" s="319"/>
      <c r="K3" s="319"/>
      <c r="L3" s="320"/>
    </row>
    <row r="4" spans="1:12" ht="12.75" customHeight="1" x14ac:dyDescent="0.25">
      <c r="A4" s="2" t="s">
        <v>5</v>
      </c>
      <c r="B4" s="3"/>
      <c r="C4" s="319" t="s">
        <v>6</v>
      </c>
      <c r="D4" s="319"/>
      <c r="E4" s="319"/>
      <c r="F4" s="319"/>
      <c r="G4" s="319"/>
      <c r="H4" s="319"/>
      <c r="I4" s="319"/>
      <c r="J4" s="319"/>
      <c r="K4" s="319"/>
      <c r="L4" s="320"/>
    </row>
    <row r="5" spans="1:12" ht="12.75" customHeight="1" x14ac:dyDescent="0.25">
      <c r="A5" s="4" t="s">
        <v>7</v>
      </c>
      <c r="B5" s="5"/>
      <c r="C5" s="321" t="s">
        <v>380</v>
      </c>
      <c r="D5" s="321"/>
      <c r="E5" s="321"/>
      <c r="F5" s="321"/>
      <c r="G5" s="321"/>
      <c r="H5" s="321"/>
      <c r="I5" s="321"/>
      <c r="J5" s="321"/>
      <c r="K5" s="321"/>
      <c r="L5" s="322"/>
    </row>
    <row r="6" spans="1:12" ht="12.75" customHeight="1" x14ac:dyDescent="0.25">
      <c r="A6" s="4" t="s">
        <v>9</v>
      </c>
      <c r="B6" s="5"/>
      <c r="C6" s="321" t="s">
        <v>381</v>
      </c>
      <c r="D6" s="321"/>
      <c r="E6" s="321"/>
      <c r="F6" s="321"/>
      <c r="G6" s="321"/>
      <c r="H6" s="321"/>
      <c r="I6" s="321"/>
      <c r="J6" s="321"/>
      <c r="K6" s="321"/>
      <c r="L6" s="322"/>
    </row>
    <row r="7" spans="1:12" ht="24.75" customHeight="1" x14ac:dyDescent="0.25">
      <c r="A7" s="4" t="s">
        <v>11</v>
      </c>
      <c r="B7" s="5"/>
      <c r="C7" s="319" t="s">
        <v>382</v>
      </c>
      <c r="D7" s="319"/>
      <c r="E7" s="319"/>
      <c r="F7" s="319"/>
      <c r="G7" s="319"/>
      <c r="H7" s="319"/>
      <c r="I7" s="319"/>
      <c r="J7" s="319"/>
      <c r="K7" s="319"/>
      <c r="L7" s="320"/>
    </row>
    <row r="8" spans="1:12" ht="12.75" customHeight="1" x14ac:dyDescent="0.25">
      <c r="A8" s="6" t="s">
        <v>13</v>
      </c>
      <c r="B8" s="5"/>
      <c r="C8" s="323"/>
      <c r="D8" s="323"/>
      <c r="E8" s="323"/>
      <c r="F8" s="323"/>
      <c r="G8" s="323"/>
      <c r="H8" s="323"/>
      <c r="I8" s="323"/>
      <c r="J8" s="323"/>
      <c r="K8" s="323"/>
      <c r="L8" s="324"/>
    </row>
    <row r="9" spans="1:12" ht="12.75" customHeight="1" x14ac:dyDescent="0.25">
      <c r="A9" s="4"/>
      <c r="B9" s="5" t="s">
        <v>14</v>
      </c>
      <c r="C9" s="321"/>
      <c r="D9" s="321"/>
      <c r="E9" s="321"/>
      <c r="F9" s="321"/>
      <c r="G9" s="321"/>
      <c r="H9" s="321"/>
      <c r="I9" s="321"/>
      <c r="J9" s="321"/>
      <c r="K9" s="321"/>
      <c r="L9" s="322"/>
    </row>
    <row r="10" spans="1:12" ht="12.75" customHeight="1" x14ac:dyDescent="0.25">
      <c r="A10" s="4"/>
      <c r="B10" s="5" t="s">
        <v>16</v>
      </c>
      <c r="C10" s="321"/>
      <c r="D10" s="321"/>
      <c r="E10" s="321"/>
      <c r="F10" s="321"/>
      <c r="G10" s="321"/>
      <c r="H10" s="321"/>
      <c r="I10" s="321"/>
      <c r="J10" s="321"/>
      <c r="K10" s="321"/>
      <c r="L10" s="322"/>
    </row>
    <row r="11" spans="1:12" ht="12.75" customHeight="1" x14ac:dyDescent="0.25">
      <c r="A11" s="4"/>
      <c r="B11" s="5" t="s">
        <v>17</v>
      </c>
      <c r="C11" s="323" t="s">
        <v>383</v>
      </c>
      <c r="D11" s="323"/>
      <c r="E11" s="323"/>
      <c r="F11" s="323"/>
      <c r="G11" s="323"/>
      <c r="H11" s="323"/>
      <c r="I11" s="323"/>
      <c r="J11" s="323"/>
      <c r="K11" s="323"/>
      <c r="L11" s="324"/>
    </row>
    <row r="12" spans="1:12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2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2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33553</v>
      </c>
      <c r="D20" s="28">
        <f>SUM(D21,D24,D25,D41,D43)</f>
        <v>33553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29936</v>
      </c>
      <c r="I20" s="28">
        <f>SUM(I21,I24,I25,I41,I43)</f>
        <v>29936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33</v>
      </c>
      <c r="C21" s="33">
        <f t="shared" si="0"/>
        <v>937</v>
      </c>
      <c r="D21" s="34">
        <f>SUM(D22:D23)</f>
        <v>937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937</v>
      </c>
      <c r="I21" s="34">
        <f>SUM(I22:I23)</f>
        <v>937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idden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35</v>
      </c>
      <c r="C23" s="45">
        <f t="shared" si="0"/>
        <v>937</v>
      </c>
      <c r="D23" s="46">
        <v>937</v>
      </c>
      <c r="E23" s="46"/>
      <c r="F23" s="46"/>
      <c r="G23" s="47"/>
      <c r="H23" s="45">
        <f t="shared" si="1"/>
        <v>937</v>
      </c>
      <c r="I23" s="46">
        <v>937</v>
      </c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36</v>
      </c>
      <c r="C24" s="50">
        <f t="shared" si="0"/>
        <v>23666</v>
      </c>
      <c r="D24" s="51">
        <v>23666</v>
      </c>
      <c r="E24" s="51"/>
      <c r="F24" s="52" t="s">
        <v>37</v>
      </c>
      <c r="G24" s="53" t="s">
        <v>37</v>
      </c>
      <c r="H24" s="50">
        <f t="shared" si="1"/>
        <v>22578</v>
      </c>
      <c r="I24" s="51">
        <v>22578</v>
      </c>
      <c r="J24" s="51"/>
      <c r="K24" s="52" t="s">
        <v>37</v>
      </c>
      <c r="L24" s="54" t="s">
        <v>37</v>
      </c>
    </row>
    <row r="25" spans="1:12" s="24" customFormat="1" ht="24.75" thickTop="1" x14ac:dyDescent="0.25">
      <c r="A25" s="55">
        <v>18630</v>
      </c>
      <c r="B25" s="56" t="s">
        <v>38</v>
      </c>
      <c r="C25" s="57">
        <f t="shared" si="0"/>
        <v>8150</v>
      </c>
      <c r="D25" s="58">
        <v>8150</v>
      </c>
      <c r="E25" s="59" t="s">
        <v>37</v>
      </c>
      <c r="F25" s="59" t="s">
        <v>37</v>
      </c>
      <c r="G25" s="60" t="s">
        <v>37</v>
      </c>
      <c r="H25" s="57">
        <f t="shared" si="1"/>
        <v>5621</v>
      </c>
      <c r="I25" s="58">
        <v>5621</v>
      </c>
      <c r="J25" s="59" t="s">
        <v>37</v>
      </c>
      <c r="K25" s="59" t="s">
        <v>37</v>
      </c>
      <c r="L25" s="62" t="s">
        <v>37</v>
      </c>
    </row>
    <row r="26" spans="1:12" s="24" customFormat="1" ht="36" hidden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" hidden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idden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idden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" hidden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" hidden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" hidden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idden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idden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" hidden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" hidden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idden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idden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" hidden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customHeight="1" x14ac:dyDescent="0.25">
      <c r="A41" s="91">
        <v>21420</v>
      </c>
      <c r="B41" s="92" t="s">
        <v>54</v>
      </c>
      <c r="C41" s="93">
        <f>SUM(D41:G41)</f>
        <v>800</v>
      </c>
      <c r="D41" s="94">
        <f>SUM(D42)</f>
        <v>800</v>
      </c>
      <c r="E41" s="95" t="s">
        <v>37</v>
      </c>
      <c r="F41" s="95" t="s">
        <v>37</v>
      </c>
      <c r="G41" s="96" t="s">
        <v>37</v>
      </c>
      <c r="H41" s="93">
        <f>SUM(I41:L41)</f>
        <v>800</v>
      </c>
      <c r="I41" s="94">
        <f>SUM(I42)</f>
        <v>800</v>
      </c>
      <c r="J41" s="95" t="s">
        <v>37</v>
      </c>
      <c r="K41" s="95" t="s">
        <v>37</v>
      </c>
      <c r="L41" s="97" t="s">
        <v>37</v>
      </c>
    </row>
    <row r="42" spans="1:12" s="24" customFormat="1" ht="26.25" customHeight="1" x14ac:dyDescent="0.25">
      <c r="A42" s="84">
        <v>21429</v>
      </c>
      <c r="B42" s="85" t="s">
        <v>55</v>
      </c>
      <c r="C42" s="86">
        <f>SUM(D42:G42)</f>
        <v>800</v>
      </c>
      <c r="D42" s="98">
        <v>800</v>
      </c>
      <c r="E42" s="87" t="s">
        <v>37</v>
      </c>
      <c r="F42" s="87" t="s">
        <v>37</v>
      </c>
      <c r="G42" s="89" t="s">
        <v>37</v>
      </c>
      <c r="H42" s="86">
        <f t="shared" ref="H42:H44" si="2">SUM(I42:L42)</f>
        <v>800</v>
      </c>
      <c r="I42" s="98">
        <v>800</v>
      </c>
      <c r="J42" s="87" t="s">
        <v>37</v>
      </c>
      <c r="K42" s="87" t="s">
        <v>37</v>
      </c>
      <c r="L42" s="90" t="s">
        <v>37</v>
      </c>
    </row>
    <row r="43" spans="1:12" s="24" customFormat="1" ht="24" hidden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" hidden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" hidden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" hidden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33553</v>
      </c>
      <c r="D50" s="128">
        <f>SUM(D51,D286)</f>
        <v>33553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29936</v>
      </c>
      <c r="I50" s="128">
        <f>SUM(I51,I286)</f>
        <v>29936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25403</v>
      </c>
      <c r="D51" s="134">
        <f>SUM(D52,D194)</f>
        <v>25403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24315</v>
      </c>
      <c r="I51" s="134">
        <f>SUM(I52,I194)</f>
        <v>24315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64</v>
      </c>
      <c r="C52" s="138">
        <f t="shared" si="5"/>
        <v>25403</v>
      </c>
      <c r="D52" s="139">
        <f>SUM(D53,D75,D173,D187)</f>
        <v>25403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24315</v>
      </c>
      <c r="I52" s="139">
        <f>SUM(I53,I75,I173,I187)</f>
        <v>24315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hidden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hidden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hidden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hidden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</row>
    <row r="69" spans="1:12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87</v>
      </c>
      <c r="C75" s="143">
        <f t="shared" si="5"/>
        <v>25403</v>
      </c>
      <c r="D75" s="144">
        <f>SUM(D76,D83,D130,D164,D165,D172)</f>
        <v>25403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24315</v>
      </c>
      <c r="I75" s="144">
        <f>SUM(I76,I83,I130,I164,I165,I172)</f>
        <v>24315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88</v>
      </c>
      <c r="C76" s="57">
        <f t="shared" si="5"/>
        <v>7983</v>
      </c>
      <c r="D76" s="63">
        <f>SUM(D77,D80)</f>
        <v>7983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6953</v>
      </c>
      <c r="I76" s="63">
        <f>SUM(I77,I80)</f>
        <v>6953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92</v>
      </c>
      <c r="C80" s="72">
        <f t="shared" si="5"/>
        <v>7983</v>
      </c>
      <c r="D80" s="160">
        <f>SUM(D81:D82)</f>
        <v>7983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6953</v>
      </c>
      <c r="I80" s="160">
        <f>SUM(I81:I82)</f>
        <v>6953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90</v>
      </c>
      <c r="C81" s="72">
        <f t="shared" si="5"/>
        <v>1788</v>
      </c>
      <c r="D81" s="74">
        <v>1788</v>
      </c>
      <c r="E81" s="74"/>
      <c r="F81" s="74"/>
      <c r="G81" s="157"/>
      <c r="H81" s="72">
        <f t="shared" si="6"/>
        <v>1788</v>
      </c>
      <c r="I81" s="74">
        <v>1788</v>
      </c>
      <c r="J81" s="74"/>
      <c r="K81" s="74"/>
      <c r="L81" s="158"/>
    </row>
    <row r="82" spans="1:12" ht="24" x14ac:dyDescent="0.25">
      <c r="A82" s="44">
        <v>2122</v>
      </c>
      <c r="B82" s="71" t="s">
        <v>91</v>
      </c>
      <c r="C82" s="72">
        <f t="shared" si="5"/>
        <v>6195</v>
      </c>
      <c r="D82" s="74">
        <v>6195</v>
      </c>
      <c r="E82" s="74"/>
      <c r="F82" s="74"/>
      <c r="G82" s="157"/>
      <c r="H82" s="72">
        <f t="shared" si="6"/>
        <v>5165</v>
      </c>
      <c r="I82" s="74">
        <v>5165</v>
      </c>
      <c r="J82" s="74"/>
      <c r="K82" s="74"/>
      <c r="L82" s="158"/>
    </row>
    <row r="83" spans="1:12" x14ac:dyDescent="0.25">
      <c r="A83" s="56">
        <v>2200</v>
      </c>
      <c r="B83" s="147" t="s">
        <v>93</v>
      </c>
      <c r="C83" s="57">
        <f t="shared" si="5"/>
        <v>16520</v>
      </c>
      <c r="D83" s="63">
        <f>SUM(D84,D89,D95,D103,D112,D116,D122,D128)</f>
        <v>16520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16462</v>
      </c>
      <c r="I83" s="63">
        <f>SUM(I84,I89,I95,I103,I112,I116,I122,I128)</f>
        <v>16462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105</v>
      </c>
      <c r="C95" s="72">
        <f t="shared" si="5"/>
        <v>20</v>
      </c>
      <c r="D95" s="160">
        <f>SUM(D96:D102)</f>
        <v>20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20</v>
      </c>
      <c r="I95" s="160">
        <f>SUM(I96:I102)</f>
        <v>20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111</v>
      </c>
      <c r="C101" s="72">
        <f t="shared" si="5"/>
        <v>20</v>
      </c>
      <c r="D101" s="74">
        <v>20</v>
      </c>
      <c r="E101" s="74"/>
      <c r="F101" s="74"/>
      <c r="G101" s="157"/>
      <c r="H101" s="72">
        <f t="shared" si="6"/>
        <v>20</v>
      </c>
      <c r="I101" s="74">
        <v>20</v>
      </c>
      <c r="J101" s="74"/>
      <c r="K101" s="74"/>
      <c r="L101" s="158"/>
    </row>
    <row r="102" spans="1:12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126</v>
      </c>
      <c r="C116" s="72">
        <f t="shared" ref="C116:C187" si="7">SUM(D116:G116)</f>
        <v>14090</v>
      </c>
      <c r="D116" s="160">
        <f>SUM(D117:D121)</f>
        <v>14090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9090</v>
      </c>
      <c r="I116" s="160">
        <f>SUM(I117:I121)</f>
        <v>9090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130</v>
      </c>
      <c r="C120" s="72">
        <f t="shared" si="7"/>
        <v>14090</v>
      </c>
      <c r="D120" s="74">
        <v>14090</v>
      </c>
      <c r="E120" s="74"/>
      <c r="F120" s="74"/>
      <c r="G120" s="157"/>
      <c r="H120" s="72">
        <f t="shared" si="8"/>
        <v>9090</v>
      </c>
      <c r="I120" s="74">
        <v>9090</v>
      </c>
      <c r="J120" s="74"/>
      <c r="K120" s="74"/>
      <c r="L120" s="158"/>
    </row>
    <row r="121" spans="1:12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132</v>
      </c>
      <c r="C122" s="72">
        <f t="shared" si="7"/>
        <v>2410</v>
      </c>
      <c r="D122" s="160">
        <f>SUM(D123:D127)</f>
        <v>2410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7352</v>
      </c>
      <c r="I122" s="160">
        <f>SUM(I123:I127)</f>
        <v>7352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137</v>
      </c>
      <c r="C127" s="72">
        <f t="shared" si="7"/>
        <v>2410</v>
      </c>
      <c r="D127" s="74">
        <v>2410</v>
      </c>
      <c r="E127" s="74"/>
      <c r="F127" s="74"/>
      <c r="G127" s="157"/>
      <c r="H127" s="72">
        <f t="shared" si="8"/>
        <v>7352</v>
      </c>
      <c r="I127" s="74">
        <v>7352</v>
      </c>
      <c r="J127" s="74"/>
      <c r="K127" s="74"/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140</v>
      </c>
      <c r="C130" s="57">
        <f t="shared" si="7"/>
        <v>900</v>
      </c>
      <c r="D130" s="63">
        <f>SUM(D131,D136,D140,D141,D144,D151,D159,D160,D163)</f>
        <v>900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900</v>
      </c>
      <c r="I130" s="63">
        <f>SUM(I131,I136,I140,I141,I144,I151,I159,I160,I163)</f>
        <v>900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146</v>
      </c>
      <c r="C136" s="72">
        <f t="shared" si="7"/>
        <v>400</v>
      </c>
      <c r="D136" s="160">
        <f>SUM(D137:D139)</f>
        <v>400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400</v>
      </c>
      <c r="I136" s="160">
        <f>SUM(I137:I139)</f>
        <v>400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148</v>
      </c>
      <c r="C138" s="72">
        <f t="shared" si="7"/>
        <v>400</v>
      </c>
      <c r="D138" s="74">
        <v>400</v>
      </c>
      <c r="E138" s="74"/>
      <c r="F138" s="74"/>
      <c r="G138" s="157"/>
      <c r="H138" s="72">
        <f t="shared" si="8"/>
        <v>400</v>
      </c>
      <c r="I138" s="74">
        <v>400</v>
      </c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173</v>
      </c>
      <c r="C163" s="117">
        <f t="shared" si="7"/>
        <v>500</v>
      </c>
      <c r="D163" s="163">
        <v>500</v>
      </c>
      <c r="E163" s="163"/>
      <c r="F163" s="163"/>
      <c r="G163" s="164"/>
      <c r="H163" s="117">
        <f t="shared" si="8"/>
        <v>500</v>
      </c>
      <c r="I163" s="163">
        <v>500</v>
      </c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hidden="1" x14ac:dyDescent="0.25">
      <c r="A194" s="198"/>
      <c r="B194" s="19" t="s">
        <v>204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x14ac:dyDescent="0.25">
      <c r="A286" s="174"/>
      <c r="B286" s="71" t="s">
        <v>296</v>
      </c>
      <c r="C286" s="201">
        <f t="shared" si="38"/>
        <v>8150</v>
      </c>
      <c r="D286" s="160">
        <f>SUM(D287:D288)</f>
        <v>8150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5621</v>
      </c>
      <c r="I286" s="160">
        <f>SUM(I287:I288)</f>
        <v>5621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x14ac:dyDescent="0.25">
      <c r="A288" s="174" t="s">
        <v>299</v>
      </c>
      <c r="B288" s="240" t="s">
        <v>300</v>
      </c>
      <c r="C288" s="205">
        <f t="shared" si="38"/>
        <v>8150</v>
      </c>
      <c r="D288" s="68">
        <v>8150</v>
      </c>
      <c r="E288" s="68"/>
      <c r="F288" s="68"/>
      <c r="G288" s="154"/>
      <c r="H288" s="66">
        <f t="shared" si="39"/>
        <v>5621</v>
      </c>
      <c r="I288" s="68">
        <v>5621</v>
      </c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33553</v>
      </c>
      <c r="D289" s="242">
        <f t="shared" ref="D289:L289" si="46">SUM(D286,D269,D230,D195,D187,D173,D75,D53,D283)</f>
        <v>33553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29936</v>
      </c>
      <c r="I289" s="242">
        <f t="shared" si="46"/>
        <v>29936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thickTop="1" thickBot="1" x14ac:dyDescent="0.3">
      <c r="A290" s="296" t="s">
        <v>302</v>
      </c>
      <c r="B290" s="297"/>
      <c r="C290" s="246">
        <f>SUM(D290:G290)</f>
        <v>7213</v>
      </c>
      <c r="D290" s="247">
        <f>SUM(D24,D25,D41)-D51</f>
        <v>7213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4684</v>
      </c>
      <c r="I290" s="247">
        <f>SUM(I24,I25,I41)-I51</f>
        <v>4684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thickTop="1" x14ac:dyDescent="0.25">
      <c r="A291" s="315" t="s">
        <v>303</v>
      </c>
      <c r="B291" s="316"/>
      <c r="C291" s="250">
        <f t="shared" ref="C291:L291" si="47">SUM(C292,C293)-C300+C301</f>
        <v>-7213</v>
      </c>
      <c r="D291" s="251">
        <f t="shared" si="47"/>
        <v>-7213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-4684</v>
      </c>
      <c r="I291" s="251">
        <f t="shared" si="47"/>
        <v>-4684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2.75" thickBot="1" x14ac:dyDescent="0.3">
      <c r="A292" s="126" t="s">
        <v>304</v>
      </c>
      <c r="B292" s="126" t="s">
        <v>305</v>
      </c>
      <c r="C292" s="255">
        <f t="shared" ref="C292:L292" si="48">C21-C286</f>
        <v>-7213</v>
      </c>
      <c r="D292" s="128">
        <f t="shared" si="48"/>
        <v>-7213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-4684</v>
      </c>
      <c r="I292" s="128">
        <f t="shared" si="48"/>
        <v>-4684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HwHCwpfa5KmOmHRDQr/6h8N+oZ6a0BmeJibJxyu2jk8hbf56hHK2AMpPGx8fm89phT1dR852QYVGgakJDUvhMA==" saltValue="7etodatttYGd/FrJ9b/Ubw==" spinCount="100000" sheet="1" objects="1" scenarios="1" formatCells="0" formatColumns="0" formatRows="0" insertHyperlinks="0"/>
  <autoFilter ref="A18:L301">
    <filterColumn colId="7">
      <filters blank="1">
        <filter val="1 788"/>
        <filter val="16 462"/>
        <filter val="20"/>
        <filter val="22 578"/>
        <filter val="24 315"/>
        <filter val="29 936"/>
        <filter val="4 684"/>
        <filter val="-4 684"/>
        <filter val="400"/>
        <filter val="5 165"/>
        <filter val="5 621"/>
        <filter val="500"/>
        <filter val="6 953"/>
        <filter val="7 352"/>
        <filter val="800"/>
        <filter val="9 090"/>
        <filter val="900"/>
        <filter val="937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 </oddHeader>
    <oddFooter>&amp;R&amp;"Times New Roman,Regular"&amp;10&amp;P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7" sqref="C7:L7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384" width="9.140625" style="1"/>
  </cols>
  <sheetData>
    <row r="1" spans="1:12" x14ac:dyDescent="0.25">
      <c r="A1" s="286" t="s">
        <v>384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ht="12.75" customHeight="1" x14ac:dyDescent="0.25">
      <c r="A3" s="2" t="s">
        <v>3</v>
      </c>
      <c r="B3" s="3"/>
      <c r="C3" s="290" t="s">
        <v>4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1:12" ht="12.75" customHeight="1" x14ac:dyDescent="0.25">
      <c r="A4" s="2" t="s">
        <v>5</v>
      </c>
      <c r="B4" s="3"/>
      <c r="C4" s="290" t="s">
        <v>6</v>
      </c>
      <c r="D4" s="290"/>
      <c r="E4" s="290"/>
      <c r="F4" s="290"/>
      <c r="G4" s="290"/>
      <c r="H4" s="290"/>
      <c r="I4" s="290"/>
      <c r="J4" s="290"/>
      <c r="K4" s="290"/>
      <c r="L4" s="291"/>
    </row>
    <row r="5" spans="1:12" ht="12.75" customHeight="1" x14ac:dyDescent="0.25">
      <c r="A5" s="4" t="s">
        <v>7</v>
      </c>
      <c r="B5" s="5"/>
      <c r="C5" s="284" t="s">
        <v>8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2" ht="12.75" customHeight="1" x14ac:dyDescent="0.25">
      <c r="A6" s="4" t="s">
        <v>9</v>
      </c>
      <c r="B6" s="5"/>
      <c r="C6" s="284" t="s">
        <v>385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2" x14ac:dyDescent="0.25">
      <c r="A7" s="4" t="s">
        <v>11</v>
      </c>
      <c r="B7" s="5"/>
      <c r="C7" s="290" t="s">
        <v>386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2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2" ht="12.75" customHeight="1" x14ac:dyDescent="0.25">
      <c r="A9" s="4"/>
      <c r="B9" s="5" t="s">
        <v>14</v>
      </c>
      <c r="C9" s="284"/>
      <c r="D9" s="284"/>
      <c r="E9" s="284"/>
      <c r="F9" s="284"/>
      <c r="G9" s="284"/>
      <c r="H9" s="284"/>
      <c r="I9" s="284"/>
      <c r="J9" s="284"/>
      <c r="K9" s="284"/>
      <c r="L9" s="285"/>
    </row>
    <row r="10" spans="1:12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2" ht="12.75" customHeight="1" x14ac:dyDescent="0.25">
      <c r="A11" s="4"/>
      <c r="B11" s="5" t="s">
        <v>17</v>
      </c>
      <c r="C11" s="292" t="s">
        <v>387</v>
      </c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2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2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2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2600</v>
      </c>
      <c r="D20" s="28">
        <f>SUM(D21,D24,D25,D41,D43)</f>
        <v>2600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2600</v>
      </c>
      <c r="I20" s="28">
        <f>SUM(I21,I24,I25,I41,I43)</f>
        <v>2600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33</v>
      </c>
      <c r="C21" s="33">
        <f t="shared" si="0"/>
        <v>2379</v>
      </c>
      <c r="D21" s="34">
        <f>SUM(D22:D23)</f>
        <v>2379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2379</v>
      </c>
      <c r="I21" s="34">
        <f>SUM(I22:I23)</f>
        <v>2379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idden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35</v>
      </c>
      <c r="C23" s="45">
        <f t="shared" si="0"/>
        <v>2379</v>
      </c>
      <c r="D23" s="46">
        <v>2379</v>
      </c>
      <c r="E23" s="46"/>
      <c r="F23" s="46"/>
      <c r="G23" s="47"/>
      <c r="H23" s="45">
        <f t="shared" si="1"/>
        <v>2379</v>
      </c>
      <c r="I23" s="46">
        <v>2379</v>
      </c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36</v>
      </c>
      <c r="C24" s="50">
        <f t="shared" si="0"/>
        <v>221</v>
      </c>
      <c r="D24" s="51">
        <v>221</v>
      </c>
      <c r="E24" s="51"/>
      <c r="F24" s="52" t="s">
        <v>37</v>
      </c>
      <c r="G24" s="53" t="s">
        <v>37</v>
      </c>
      <c r="H24" s="50">
        <f t="shared" si="1"/>
        <v>221</v>
      </c>
      <c r="I24" s="51">
        <v>221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2600</v>
      </c>
      <c r="D50" s="128">
        <f>SUM(D51,D286)</f>
        <v>2600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2600</v>
      </c>
      <c r="I50" s="128">
        <f>SUM(I51,I286)</f>
        <v>2600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2600</v>
      </c>
      <c r="D51" s="134">
        <f>SUM(D52,D194)</f>
        <v>2600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2600</v>
      </c>
      <c r="I51" s="134">
        <f>SUM(I52,I194)</f>
        <v>2600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64</v>
      </c>
      <c r="C52" s="138">
        <f t="shared" si="5"/>
        <v>350</v>
      </c>
      <c r="D52" s="139">
        <f>SUM(D53,D75,D173,D187)</f>
        <v>350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350</v>
      </c>
      <c r="I52" s="139">
        <f>SUM(I53,I75,I173,I187)</f>
        <v>350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65</v>
      </c>
      <c r="C53" s="143">
        <f t="shared" si="5"/>
        <v>129</v>
      </c>
      <c r="D53" s="144">
        <f>SUM(D54,D67)</f>
        <v>129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129</v>
      </c>
      <c r="I53" s="144">
        <f>SUM(I54,I67)</f>
        <v>129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66</v>
      </c>
      <c r="C54" s="57">
        <f t="shared" si="5"/>
        <v>104</v>
      </c>
      <c r="D54" s="63">
        <f>SUM(D55,D58,D66)</f>
        <v>104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104</v>
      </c>
      <c r="I54" s="63">
        <f>SUM(I55,I58,I66)</f>
        <v>104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70</v>
      </c>
      <c r="C58" s="72">
        <f t="shared" si="5"/>
        <v>104</v>
      </c>
      <c r="D58" s="160">
        <f>SUM(D59:D65)</f>
        <v>104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104</v>
      </c>
      <c r="I58" s="160">
        <f>SUM(I59:I65)</f>
        <v>104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75</v>
      </c>
      <c r="C63" s="72">
        <f t="shared" si="5"/>
        <v>104</v>
      </c>
      <c r="D63" s="74">
        <v>104</v>
      </c>
      <c r="E63" s="74"/>
      <c r="F63" s="74"/>
      <c r="G63" s="157"/>
      <c r="H63" s="72">
        <f t="shared" si="6"/>
        <v>104</v>
      </c>
      <c r="I63" s="74">
        <v>104</v>
      </c>
      <c r="J63" s="74"/>
      <c r="K63" s="74"/>
      <c r="L63" s="158"/>
    </row>
    <row r="64" spans="1:12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79</v>
      </c>
      <c r="C67" s="57">
        <f t="shared" si="5"/>
        <v>25</v>
      </c>
      <c r="D67" s="63">
        <f>SUM(D68:D69)</f>
        <v>25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25</v>
      </c>
      <c r="I67" s="63">
        <f>SUM(I68:I69)</f>
        <v>25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80</v>
      </c>
      <c r="C68" s="66">
        <f t="shared" si="5"/>
        <v>25</v>
      </c>
      <c r="D68" s="68">
        <v>25</v>
      </c>
      <c r="E68" s="68"/>
      <c r="F68" s="68"/>
      <c r="G68" s="154"/>
      <c r="H68" s="66">
        <f t="shared" si="6"/>
        <v>25</v>
      </c>
      <c r="I68" s="68">
        <v>25</v>
      </c>
      <c r="J68" s="68"/>
      <c r="K68" s="68"/>
      <c r="L68" s="155"/>
    </row>
    <row r="69" spans="1:12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87</v>
      </c>
      <c r="C75" s="143">
        <f t="shared" si="5"/>
        <v>221</v>
      </c>
      <c r="D75" s="144">
        <f>SUM(D76,D83,D130,D164,D165,D172)</f>
        <v>221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221</v>
      </c>
      <c r="I75" s="144">
        <f>SUM(I76,I83,I130,I164,I165,I172)</f>
        <v>221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93</v>
      </c>
      <c r="C83" s="57">
        <f t="shared" si="5"/>
        <v>5</v>
      </c>
      <c r="D83" s="63">
        <f>SUM(D84,D89,D95,D103,D112,D116,D122,D128)</f>
        <v>5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5</v>
      </c>
      <c r="I83" s="63">
        <f>SUM(I84,I89,I95,I103,I112,I116,I122,I128)</f>
        <v>5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x14ac:dyDescent="0.25">
      <c r="A84" s="150">
        <v>2210</v>
      </c>
      <c r="B84" s="112" t="s">
        <v>94</v>
      </c>
      <c r="C84" s="117">
        <f t="shared" si="5"/>
        <v>5</v>
      </c>
      <c r="D84" s="151">
        <f>SUM(D85:D88)</f>
        <v>5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5</v>
      </c>
      <c r="I84" s="151">
        <f>SUM(I85:I88)</f>
        <v>5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97</v>
      </c>
      <c r="C87" s="72">
        <f t="shared" si="5"/>
        <v>5</v>
      </c>
      <c r="D87" s="74">
        <v>5</v>
      </c>
      <c r="E87" s="74"/>
      <c r="F87" s="74"/>
      <c r="G87" s="157"/>
      <c r="H87" s="72">
        <f t="shared" si="6"/>
        <v>5</v>
      </c>
      <c r="I87" s="74">
        <v>5</v>
      </c>
      <c r="J87" s="74"/>
      <c r="K87" s="74"/>
      <c r="L87" s="158"/>
    </row>
    <row r="88" spans="1:12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hidden="1" x14ac:dyDescent="0.25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140</v>
      </c>
      <c r="C130" s="57">
        <f t="shared" si="7"/>
        <v>216</v>
      </c>
      <c r="D130" s="63">
        <f>SUM(D131,D136,D140,D141,D144,D151,D159,D160,D163)</f>
        <v>216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216</v>
      </c>
      <c r="I130" s="63">
        <f>SUM(I131,I136,I140,I141,I144,I151,I159,I160,I163)</f>
        <v>216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146</v>
      </c>
      <c r="C136" s="72">
        <f t="shared" si="7"/>
        <v>216</v>
      </c>
      <c r="D136" s="160">
        <f>SUM(D137:D139)</f>
        <v>216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216</v>
      </c>
      <c r="I136" s="160">
        <f>SUM(I137:I139)</f>
        <v>216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148</v>
      </c>
      <c r="C138" s="72">
        <f t="shared" si="7"/>
        <v>216</v>
      </c>
      <c r="D138" s="74">
        <v>216</v>
      </c>
      <c r="E138" s="74"/>
      <c r="F138" s="74"/>
      <c r="G138" s="157"/>
      <c r="H138" s="72">
        <f t="shared" si="8"/>
        <v>216</v>
      </c>
      <c r="I138" s="74">
        <v>216</v>
      </c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204</v>
      </c>
      <c r="C194" s="138">
        <f t="shared" si="23"/>
        <v>2250</v>
      </c>
      <c r="D194" s="139">
        <f>SUM(D195,D230,D269,D283)</f>
        <v>2250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2250</v>
      </c>
      <c r="I194" s="139">
        <f t="shared" ref="I194:L194" si="26">SUM(I195,I230,I269,I283)</f>
        <v>2250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240</v>
      </c>
      <c r="C230" s="203">
        <f t="shared" si="23"/>
        <v>2250</v>
      </c>
      <c r="D230" s="144">
        <f>D231+D251+D259</f>
        <v>2250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2250</v>
      </c>
      <c r="I230" s="144">
        <f>I231+I251+I259</f>
        <v>2250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241</v>
      </c>
      <c r="C231" s="204">
        <f>SUM(D231:G231)</f>
        <v>2250</v>
      </c>
      <c r="D231" s="194">
        <f>SUM(D232,D233,D235,D238,D244,D245,D246)</f>
        <v>2250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2250</v>
      </c>
      <c r="I231" s="194">
        <f>SUM(I232,I233,I235,I238,I244,I245,I246)</f>
        <v>2250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245</v>
      </c>
      <c r="C235" s="201">
        <f>SUM(D235:G235)</f>
        <v>2250</v>
      </c>
      <c r="D235" s="160">
        <f>SUM(D236:D237)</f>
        <v>2250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2250</v>
      </c>
      <c r="I235" s="160">
        <f>SUM(I236:I237)</f>
        <v>2250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247</v>
      </c>
      <c r="C237" s="201">
        <f>SUM(D237:G237)</f>
        <v>2250</v>
      </c>
      <c r="D237" s="74">
        <v>2250</v>
      </c>
      <c r="E237" s="74"/>
      <c r="F237" s="74"/>
      <c r="G237" s="157"/>
      <c r="H237" s="208">
        <f t="shared" si="24"/>
        <v>2250</v>
      </c>
      <c r="I237" s="74">
        <v>2250</v>
      </c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2600</v>
      </c>
      <c r="D289" s="242">
        <f t="shared" ref="D289:L289" si="46">SUM(D286,D269,D230,D195,D187,D173,D75,D53,D283)</f>
        <v>2600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2600</v>
      </c>
      <c r="I289" s="242">
        <f t="shared" si="46"/>
        <v>2600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thickTop="1" thickBot="1" x14ac:dyDescent="0.3">
      <c r="A290" s="296" t="s">
        <v>302</v>
      </c>
      <c r="B290" s="297"/>
      <c r="C290" s="246">
        <f>SUM(D290:G290)</f>
        <v>-2379</v>
      </c>
      <c r="D290" s="247">
        <f>SUM(D24,D25,D41)-D51</f>
        <v>-2379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-2379</v>
      </c>
      <c r="I290" s="247">
        <f>SUM(I24,I25,I41)-I51</f>
        <v>-2379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thickTop="1" x14ac:dyDescent="0.25">
      <c r="A291" s="315" t="s">
        <v>303</v>
      </c>
      <c r="B291" s="316"/>
      <c r="C291" s="250">
        <f t="shared" ref="C291:L291" si="47">SUM(C292,C293)-C300+C301</f>
        <v>2379</v>
      </c>
      <c r="D291" s="251">
        <f t="shared" si="47"/>
        <v>2379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2379</v>
      </c>
      <c r="I291" s="251">
        <f t="shared" si="47"/>
        <v>2379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2.75" thickBot="1" x14ac:dyDescent="0.3">
      <c r="A292" s="126" t="s">
        <v>304</v>
      </c>
      <c r="B292" s="126" t="s">
        <v>305</v>
      </c>
      <c r="C292" s="255">
        <f t="shared" ref="C292:L292" si="48">C21-C286</f>
        <v>2379</v>
      </c>
      <c r="D292" s="128">
        <f t="shared" si="48"/>
        <v>2379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2379</v>
      </c>
      <c r="I292" s="128">
        <f t="shared" si="48"/>
        <v>2379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5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5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5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l9Mmgu2par8sgUAUAaZp0jNJYlzb5L9N9cLf9280tKXg1wcbYMMsgdhasbzSDYNuI0XNzPqhdV7jzVvqlAmZhg==" saltValue="P/vFNT7kY4rCah2LRGsGeQ==" spinCount="100000" sheet="1" objects="1" scenarios="1" formatCells="0" formatColumns="0" formatRows="0" insertHyperlinks="0"/>
  <autoFilter ref="A18:L301">
    <filterColumn colId="7">
      <filters blank="1">
        <filter val="104"/>
        <filter val="129"/>
        <filter val="2 250"/>
        <filter val="2 379"/>
        <filter val="-2 379"/>
        <filter val="2 600"/>
        <filter val="216"/>
        <filter val="221"/>
        <filter val="25"/>
        <filter val="350"/>
        <filter val="5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 </oddHeader>
    <oddFooter>&amp;R&amp;"Times New Roman,Regular"&amp;10&amp;P (&amp;N)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384" width="9.140625" style="1"/>
  </cols>
  <sheetData>
    <row r="1" spans="1:12" x14ac:dyDescent="0.25">
      <c r="A1" s="286" t="s">
        <v>388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ht="12.75" customHeight="1" x14ac:dyDescent="0.25">
      <c r="A3" s="2" t="s">
        <v>3</v>
      </c>
      <c r="B3" s="3"/>
      <c r="C3" s="290" t="s">
        <v>4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1:12" ht="12.75" customHeight="1" x14ac:dyDescent="0.25">
      <c r="A4" s="2" t="s">
        <v>5</v>
      </c>
      <c r="B4" s="3"/>
      <c r="C4" s="290" t="s">
        <v>6</v>
      </c>
      <c r="D4" s="290"/>
      <c r="E4" s="290"/>
      <c r="F4" s="290"/>
      <c r="G4" s="290"/>
      <c r="H4" s="290"/>
      <c r="I4" s="290"/>
      <c r="J4" s="290"/>
      <c r="K4" s="290"/>
      <c r="L4" s="291"/>
    </row>
    <row r="5" spans="1:12" ht="12.75" customHeight="1" x14ac:dyDescent="0.25">
      <c r="A5" s="4" t="s">
        <v>7</v>
      </c>
      <c r="B5" s="5"/>
      <c r="C5" s="284" t="s">
        <v>389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2" ht="12.75" customHeight="1" x14ac:dyDescent="0.25">
      <c r="A6" s="4" t="s">
        <v>9</v>
      </c>
      <c r="B6" s="5"/>
      <c r="C6" s="284" t="s">
        <v>326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2" ht="24" customHeight="1" x14ac:dyDescent="0.25">
      <c r="A7" s="4" t="s">
        <v>11</v>
      </c>
      <c r="B7" s="5"/>
      <c r="C7" s="290" t="s">
        <v>390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2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2" ht="12.75" customHeight="1" x14ac:dyDescent="0.25">
      <c r="A9" s="4"/>
      <c r="B9" s="5" t="s">
        <v>14</v>
      </c>
      <c r="C9" s="284"/>
      <c r="D9" s="284"/>
      <c r="E9" s="284"/>
      <c r="F9" s="284"/>
      <c r="G9" s="284"/>
      <c r="H9" s="284"/>
      <c r="I9" s="284"/>
      <c r="J9" s="284"/>
      <c r="K9" s="284"/>
      <c r="L9" s="285"/>
    </row>
    <row r="10" spans="1:12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2" ht="12.75" customHeight="1" x14ac:dyDescent="0.25">
      <c r="A11" s="4"/>
      <c r="B11" s="5" t="s">
        <v>17</v>
      </c>
      <c r="C11" s="292" t="s">
        <v>391</v>
      </c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2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2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2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10397</v>
      </c>
      <c r="D20" s="28">
        <f>SUM(D21,D24,D25,D41,D43)</f>
        <v>10397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10397</v>
      </c>
      <c r="I20" s="28">
        <f>SUM(I21,I24,I25,I41,I43)</f>
        <v>10397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33</v>
      </c>
      <c r="C21" s="33">
        <f t="shared" si="0"/>
        <v>583</v>
      </c>
      <c r="D21" s="34">
        <f>SUM(D22:D23)</f>
        <v>583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583</v>
      </c>
      <c r="I21" s="34">
        <f>SUM(I22:I23)</f>
        <v>583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idden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35</v>
      </c>
      <c r="C23" s="45">
        <f t="shared" si="0"/>
        <v>583</v>
      </c>
      <c r="D23" s="46">
        <v>583</v>
      </c>
      <c r="E23" s="46"/>
      <c r="F23" s="46"/>
      <c r="G23" s="47"/>
      <c r="H23" s="45">
        <f t="shared" si="1"/>
        <v>583</v>
      </c>
      <c r="I23" s="46">
        <v>583</v>
      </c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36</v>
      </c>
      <c r="C24" s="50">
        <f t="shared" si="0"/>
        <v>6145</v>
      </c>
      <c r="D24" s="51">
        <v>6145</v>
      </c>
      <c r="E24" s="51"/>
      <c r="F24" s="52" t="s">
        <v>37</v>
      </c>
      <c r="G24" s="53" t="s">
        <v>37</v>
      </c>
      <c r="H24" s="50">
        <f t="shared" si="1"/>
        <v>6145</v>
      </c>
      <c r="I24" s="51">
        <v>6145</v>
      </c>
      <c r="J24" s="51"/>
      <c r="K24" s="52" t="s">
        <v>37</v>
      </c>
      <c r="L24" s="54" t="s">
        <v>37</v>
      </c>
    </row>
    <row r="25" spans="1:12" s="24" customFormat="1" ht="24.75" thickTop="1" x14ac:dyDescent="0.25">
      <c r="A25" s="55">
        <v>21194</v>
      </c>
      <c r="B25" s="56" t="s">
        <v>38</v>
      </c>
      <c r="C25" s="57">
        <f t="shared" si="0"/>
        <v>3669</v>
      </c>
      <c r="D25" s="58">
        <v>3669</v>
      </c>
      <c r="E25" s="59" t="s">
        <v>37</v>
      </c>
      <c r="F25" s="59" t="s">
        <v>37</v>
      </c>
      <c r="G25" s="60" t="s">
        <v>37</v>
      </c>
      <c r="H25" s="57">
        <f t="shared" si="1"/>
        <v>3669</v>
      </c>
      <c r="I25" s="58">
        <v>3669</v>
      </c>
      <c r="J25" s="59" t="s">
        <v>37</v>
      </c>
      <c r="K25" s="59" t="s">
        <v>37</v>
      </c>
      <c r="L25" s="62" t="s">
        <v>37</v>
      </c>
    </row>
    <row r="26" spans="1:12" s="24" customFormat="1" ht="36" hidden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" hidden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idden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idden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" hidden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" hidden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" hidden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idden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idden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" hidden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" hidden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idden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idden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" hidden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" hidden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" hidden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24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" hidden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" hidden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10397</v>
      </c>
      <c r="D50" s="128">
        <f>SUM(D51,D286)</f>
        <v>10397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10397</v>
      </c>
      <c r="I50" s="128">
        <f>SUM(I51,I286)</f>
        <v>10397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10353</v>
      </c>
      <c r="D51" s="134">
        <f>SUM(D52,D194)</f>
        <v>10353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10397</v>
      </c>
      <c r="I51" s="134">
        <f>SUM(I52,I194)</f>
        <v>10397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64</v>
      </c>
      <c r="C52" s="138">
        <f t="shared" si="5"/>
        <v>10353</v>
      </c>
      <c r="D52" s="139">
        <f>SUM(D53,D75,D173,D187)</f>
        <v>10353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10397</v>
      </c>
      <c r="I52" s="139">
        <f>SUM(I53,I75,I173,I187)</f>
        <v>10397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12</v>
      </c>
      <c r="I53" s="144">
        <f>SUM(I54,I67)</f>
        <v>12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hidden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12</v>
      </c>
      <c r="I67" s="63">
        <f>SUM(I68:I69)</f>
        <v>12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hidden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</row>
    <row r="69" spans="1:12" ht="24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12</v>
      </c>
      <c r="I69" s="160">
        <f>SUM(I70:I74)</f>
        <v>12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12</v>
      </c>
      <c r="I74" s="74">
        <v>12</v>
      </c>
      <c r="J74" s="74"/>
      <c r="K74" s="74"/>
      <c r="L74" s="158"/>
    </row>
    <row r="75" spans="1:12" x14ac:dyDescent="0.25">
      <c r="A75" s="142">
        <v>2000</v>
      </c>
      <c r="B75" s="142" t="s">
        <v>87</v>
      </c>
      <c r="C75" s="143">
        <f t="shared" si="5"/>
        <v>10353</v>
      </c>
      <c r="D75" s="144">
        <f>SUM(D76,D83,D130,D164,D165,D172)</f>
        <v>10353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10385</v>
      </c>
      <c r="I75" s="144">
        <f>SUM(I76,I83,I130,I164,I165,I172)</f>
        <v>10385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88</v>
      </c>
      <c r="C76" s="57">
        <f t="shared" si="5"/>
        <v>913</v>
      </c>
      <c r="D76" s="63">
        <f>SUM(D77,D80)</f>
        <v>913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905</v>
      </c>
      <c r="I76" s="63">
        <f>SUM(I77,I80)</f>
        <v>905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92</v>
      </c>
      <c r="C80" s="72">
        <f t="shared" si="5"/>
        <v>913</v>
      </c>
      <c r="D80" s="160">
        <f>SUM(D81:D82)</f>
        <v>913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905</v>
      </c>
      <c r="I80" s="160">
        <f>SUM(I81:I82)</f>
        <v>905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90</v>
      </c>
      <c r="C81" s="72">
        <f t="shared" si="5"/>
        <v>261</v>
      </c>
      <c r="D81" s="74">
        <v>261</v>
      </c>
      <c r="E81" s="74"/>
      <c r="F81" s="74"/>
      <c r="G81" s="157"/>
      <c r="H81" s="72">
        <f t="shared" si="6"/>
        <v>261</v>
      </c>
      <c r="I81" s="74">
        <v>261</v>
      </c>
      <c r="J81" s="74"/>
      <c r="K81" s="74"/>
      <c r="L81" s="158"/>
    </row>
    <row r="82" spans="1:12" ht="24" x14ac:dyDescent="0.25">
      <c r="A82" s="44">
        <v>2122</v>
      </c>
      <c r="B82" s="71" t="s">
        <v>91</v>
      </c>
      <c r="C82" s="72">
        <f t="shared" si="5"/>
        <v>652</v>
      </c>
      <c r="D82" s="74">
        <v>652</v>
      </c>
      <c r="E82" s="74"/>
      <c r="F82" s="74"/>
      <c r="G82" s="157"/>
      <c r="H82" s="72">
        <f t="shared" si="6"/>
        <v>644</v>
      </c>
      <c r="I82" s="74">
        <v>644</v>
      </c>
      <c r="J82" s="74"/>
      <c r="K82" s="74"/>
      <c r="L82" s="158"/>
    </row>
    <row r="83" spans="1:12" x14ac:dyDescent="0.25">
      <c r="A83" s="56">
        <v>2200</v>
      </c>
      <c r="B83" s="147" t="s">
        <v>93</v>
      </c>
      <c r="C83" s="57">
        <f t="shared" si="5"/>
        <v>9200</v>
      </c>
      <c r="D83" s="63">
        <f>SUM(D84,D89,D95,D103,D112,D116,D122,D128)</f>
        <v>9200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9200</v>
      </c>
      <c r="I83" s="63">
        <f>SUM(I84,I89,I95,I103,I112,I116,I122,I128)</f>
        <v>9200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105</v>
      </c>
      <c r="C95" s="72">
        <f t="shared" si="5"/>
        <v>2700</v>
      </c>
      <c r="D95" s="160">
        <f>SUM(D96:D102)</f>
        <v>2700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2700</v>
      </c>
      <c r="I95" s="160">
        <f>SUM(I96:I102)</f>
        <v>2700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106</v>
      </c>
      <c r="C96" s="72">
        <f t="shared" si="5"/>
        <v>2700</v>
      </c>
      <c r="D96" s="74">
        <v>2700</v>
      </c>
      <c r="E96" s="74"/>
      <c r="F96" s="74"/>
      <c r="G96" s="157"/>
      <c r="H96" s="72">
        <f t="shared" si="6"/>
        <v>2700</v>
      </c>
      <c r="I96" s="74">
        <v>2700</v>
      </c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276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277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132</v>
      </c>
      <c r="C122" s="72">
        <f t="shared" si="7"/>
        <v>6500</v>
      </c>
      <c r="D122" s="160">
        <f>SUM(D123:D127)</f>
        <v>6500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6500</v>
      </c>
      <c r="I122" s="160">
        <f>SUM(I123:I127)</f>
        <v>6500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137</v>
      </c>
      <c r="C127" s="72">
        <f t="shared" si="7"/>
        <v>6500</v>
      </c>
      <c r="D127" s="74">
        <v>6500</v>
      </c>
      <c r="E127" s="74"/>
      <c r="F127" s="74"/>
      <c r="G127" s="157"/>
      <c r="H127" s="72">
        <f t="shared" si="8"/>
        <v>6500</v>
      </c>
      <c r="I127" s="74">
        <v>6500</v>
      </c>
      <c r="J127" s="74"/>
      <c r="K127" s="74"/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140</v>
      </c>
      <c r="C130" s="57">
        <f t="shared" si="7"/>
        <v>240</v>
      </c>
      <c r="D130" s="63">
        <f>SUM(D131,D136,D140,D141,D144,D151,D159,D160,D163)</f>
        <v>240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280</v>
      </c>
      <c r="I130" s="63">
        <f>SUM(I131,I136,I140,I141,I144,I151,I159,I160,I163)</f>
        <v>280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141</v>
      </c>
      <c r="C131" s="66">
        <f t="shared" si="7"/>
        <v>240</v>
      </c>
      <c r="D131" s="169">
        <f>SUM(D132:D135)</f>
        <v>240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240</v>
      </c>
      <c r="I131" s="169">
        <f t="shared" si="10"/>
        <v>240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58.5" customHeight="1" x14ac:dyDescent="0.25">
      <c r="A135" s="44">
        <v>2314</v>
      </c>
      <c r="B135" s="71" t="s">
        <v>145</v>
      </c>
      <c r="C135" s="72">
        <f t="shared" si="7"/>
        <v>240</v>
      </c>
      <c r="D135" s="74">
        <v>240</v>
      </c>
      <c r="E135" s="74"/>
      <c r="F135" s="74"/>
      <c r="G135" s="157"/>
      <c r="H135" s="72">
        <f t="shared" si="8"/>
        <v>240</v>
      </c>
      <c r="I135" s="74">
        <v>240</v>
      </c>
      <c r="J135" s="74"/>
      <c r="K135" s="74"/>
      <c r="L135" s="158"/>
    </row>
    <row r="136" spans="1:12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40</v>
      </c>
      <c r="I136" s="160">
        <f>SUM(I137:I139)</f>
        <v>40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40</v>
      </c>
      <c r="I138" s="74">
        <v>40</v>
      </c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hidden="1" x14ac:dyDescent="0.25">
      <c r="A194" s="198"/>
      <c r="B194" s="19" t="s">
        <v>204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idden="1" x14ac:dyDescent="0.25">
      <c r="A286" s="174"/>
      <c r="B286" s="71" t="s">
        <v>296</v>
      </c>
      <c r="C286" s="201">
        <f t="shared" si="38"/>
        <v>44</v>
      </c>
      <c r="D286" s="160">
        <f>SUM(D287:D288)</f>
        <v>44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297</v>
      </c>
      <c r="B287" s="44" t="s">
        <v>298</v>
      </c>
      <c r="C287" s="201">
        <f t="shared" si="38"/>
        <v>44</v>
      </c>
      <c r="D287" s="74">
        <v>44</v>
      </c>
      <c r="E287" s="74"/>
      <c r="F287" s="74"/>
      <c r="G287" s="157"/>
      <c r="H287" s="72">
        <f t="shared" si="39"/>
        <v>0</v>
      </c>
      <c r="I287" s="74">
        <v>0</v>
      </c>
      <c r="J287" s="74"/>
      <c r="K287" s="74"/>
      <c r="L287" s="158"/>
    </row>
    <row r="288" spans="1:12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10397</v>
      </c>
      <c r="D289" s="242">
        <f t="shared" ref="D289:L289" si="46">SUM(D286,D269,D230,D195,D187,D173,D75,D53,D283)</f>
        <v>10397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10397</v>
      </c>
      <c r="I289" s="242">
        <f t="shared" si="46"/>
        <v>10397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thickTop="1" thickBot="1" x14ac:dyDescent="0.3">
      <c r="A290" s="296" t="s">
        <v>302</v>
      </c>
      <c r="B290" s="297"/>
      <c r="C290" s="246">
        <f>SUM(D290:G290)</f>
        <v>-539</v>
      </c>
      <c r="D290" s="247">
        <f>SUM(D24,D25,D41)-D51</f>
        <v>-539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-583</v>
      </c>
      <c r="I290" s="247">
        <f>SUM(I24,I25,I41)-I51</f>
        <v>-583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thickTop="1" x14ac:dyDescent="0.25">
      <c r="A291" s="315" t="s">
        <v>303</v>
      </c>
      <c r="B291" s="316"/>
      <c r="C291" s="250">
        <f t="shared" ref="C291:L291" si="47">SUM(C292,C293)-C300+C301</f>
        <v>539</v>
      </c>
      <c r="D291" s="251">
        <f t="shared" si="47"/>
        <v>539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583</v>
      </c>
      <c r="I291" s="251">
        <f t="shared" si="47"/>
        <v>583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2.75" thickBot="1" x14ac:dyDescent="0.3">
      <c r="A292" s="126" t="s">
        <v>304</v>
      </c>
      <c r="B292" s="126" t="s">
        <v>305</v>
      </c>
      <c r="C292" s="255">
        <f t="shared" ref="C292:L292" si="48">C21-C286</f>
        <v>539</v>
      </c>
      <c r="D292" s="128">
        <f t="shared" si="48"/>
        <v>539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583</v>
      </c>
      <c r="I292" s="128">
        <f t="shared" si="48"/>
        <v>583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QQ9Kx3cGcFiEpsgZAj7HrDRQ2AZWObf2ZsR/5nE6EuBW/pr56BgEmRek479Y84HzrS/fS59y4Jw1joQesAV+Pg==" saltValue="dETeQ65BpI67jeHFqVuYfA==" spinCount="100000" sheet="1" objects="1" scenarios="1" formatCells="0" formatColumns="0" formatRows="0" insertHyperlinks="0"/>
  <autoFilter ref="A18:L301">
    <filterColumn colId="7">
      <filters blank="1">
        <filter val="10 385"/>
        <filter val="10 397"/>
        <filter val="12"/>
        <filter val="2 700"/>
        <filter val="240"/>
        <filter val="261"/>
        <filter val="280"/>
        <filter val="3 669"/>
        <filter val="40"/>
        <filter val="583"/>
        <filter val="-583"/>
        <filter val="6 145"/>
        <filter val="6 500"/>
        <filter val="644"/>
        <filter val="9 200"/>
        <filter val="905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 </oddHeader>
    <oddFooter>&amp;R&amp;"Times New Roman,Regular"&amp;10&amp;P (&amp;N)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0" sqref="C10:L10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384" width="9.140625" style="1"/>
  </cols>
  <sheetData>
    <row r="1" spans="1:12" x14ac:dyDescent="0.25">
      <c r="A1" s="286" t="s">
        <v>392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ht="12.75" customHeight="1" x14ac:dyDescent="0.25">
      <c r="A3" s="2" t="s">
        <v>3</v>
      </c>
      <c r="B3" s="3"/>
      <c r="C3" s="290" t="s">
        <v>4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1:12" ht="12.75" customHeight="1" x14ac:dyDescent="0.25">
      <c r="A4" s="2" t="s">
        <v>5</v>
      </c>
      <c r="B4" s="3"/>
      <c r="C4" s="290" t="s">
        <v>6</v>
      </c>
      <c r="D4" s="290"/>
      <c r="E4" s="290"/>
      <c r="F4" s="290"/>
      <c r="G4" s="290"/>
      <c r="H4" s="290"/>
      <c r="I4" s="290"/>
      <c r="J4" s="290"/>
      <c r="K4" s="290"/>
      <c r="L4" s="291"/>
    </row>
    <row r="5" spans="1:12" ht="12.75" customHeight="1" x14ac:dyDescent="0.25">
      <c r="A5" s="4" t="s">
        <v>7</v>
      </c>
      <c r="B5" s="5"/>
      <c r="C5" s="284" t="s">
        <v>8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2" ht="12.75" customHeight="1" x14ac:dyDescent="0.25">
      <c r="A6" s="4" t="s">
        <v>9</v>
      </c>
      <c r="B6" s="5"/>
      <c r="C6" s="284" t="s">
        <v>326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2" x14ac:dyDescent="0.25">
      <c r="A7" s="4" t="s">
        <v>11</v>
      </c>
      <c r="B7" s="5"/>
      <c r="C7" s="290" t="s">
        <v>393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2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2" ht="12.75" customHeight="1" x14ac:dyDescent="0.25">
      <c r="A9" s="4"/>
      <c r="B9" s="5" t="s">
        <v>14</v>
      </c>
      <c r="C9" s="284"/>
      <c r="D9" s="284"/>
      <c r="E9" s="284"/>
      <c r="F9" s="284"/>
      <c r="G9" s="284"/>
      <c r="H9" s="284"/>
      <c r="I9" s="284"/>
      <c r="J9" s="284"/>
      <c r="K9" s="284"/>
      <c r="L9" s="285"/>
    </row>
    <row r="10" spans="1:12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2" ht="12.75" customHeight="1" x14ac:dyDescent="0.25">
      <c r="A11" s="4"/>
      <c r="B11" s="5" t="s">
        <v>17</v>
      </c>
      <c r="C11" s="292" t="s">
        <v>394</v>
      </c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2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2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2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19827</v>
      </c>
      <c r="D20" s="28">
        <f>SUM(D21,D24,D25,D41,D43)</f>
        <v>19827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7251</v>
      </c>
      <c r="I20" s="28">
        <f>SUM(I21,I24,I25,I41,I43)</f>
        <v>7251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hidden="1" thickTop="1" thickBot="1" x14ac:dyDescent="0.3">
      <c r="A24" s="49">
        <v>19300</v>
      </c>
      <c r="B24" s="49" t="s">
        <v>36</v>
      </c>
      <c r="C24" s="50">
        <f t="shared" si="0"/>
        <v>0</v>
      </c>
      <c r="D24" s="51"/>
      <c r="E24" s="51"/>
      <c r="F24" s="52" t="s">
        <v>37</v>
      </c>
      <c r="G24" s="53" t="s">
        <v>37</v>
      </c>
      <c r="H24" s="50">
        <f t="shared" si="1"/>
        <v>0</v>
      </c>
      <c r="I24" s="51"/>
      <c r="J24" s="51"/>
      <c r="K24" s="52" t="s">
        <v>37</v>
      </c>
      <c r="L24" s="54" t="s">
        <v>37</v>
      </c>
    </row>
    <row r="25" spans="1:12" s="24" customFormat="1" ht="24.75" thickTop="1" x14ac:dyDescent="0.25">
      <c r="A25" s="55">
        <v>21194</v>
      </c>
      <c r="B25" s="56" t="s">
        <v>38</v>
      </c>
      <c r="C25" s="57">
        <f t="shared" si="0"/>
        <v>19827</v>
      </c>
      <c r="D25" s="58">
        <v>19827</v>
      </c>
      <c r="E25" s="59" t="s">
        <v>37</v>
      </c>
      <c r="F25" s="59" t="s">
        <v>37</v>
      </c>
      <c r="G25" s="60" t="s">
        <v>37</v>
      </c>
      <c r="H25" s="57">
        <f t="shared" si="1"/>
        <v>7251</v>
      </c>
      <c r="I25" s="58">
        <v>7251</v>
      </c>
      <c r="J25" s="59" t="s">
        <v>37</v>
      </c>
      <c r="K25" s="59" t="s">
        <v>37</v>
      </c>
      <c r="L25" s="62" t="s">
        <v>37</v>
      </c>
    </row>
    <row r="26" spans="1:12" s="24" customFormat="1" ht="36" hidden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" hidden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idden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idden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" hidden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" hidden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" hidden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idden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idden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" hidden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" hidden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idden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idden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" hidden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" hidden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" hidden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" hidden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" hidden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19827</v>
      </c>
      <c r="D50" s="128">
        <f>SUM(D51,D286)</f>
        <v>19827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7251</v>
      </c>
      <c r="I50" s="128">
        <f>SUM(I51,I286)</f>
        <v>7251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6.75" hidden="1" thickTop="1" x14ac:dyDescent="0.25">
      <c r="A51" s="131"/>
      <c r="B51" s="132" t="s">
        <v>63</v>
      </c>
      <c r="C51" s="133">
        <f t="shared" si="5"/>
        <v>0</v>
      </c>
      <c r="D51" s="134">
        <f>SUM(D52,D194)</f>
        <v>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0</v>
      </c>
      <c r="I51" s="134">
        <f>SUM(I52,I194)</f>
        <v>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.75" hidden="1" thickTop="1" x14ac:dyDescent="0.25">
      <c r="A52" s="137"/>
      <c r="B52" s="18" t="s">
        <v>64</v>
      </c>
      <c r="C52" s="138">
        <f t="shared" si="5"/>
        <v>0</v>
      </c>
      <c r="D52" s="139">
        <f>SUM(D53,D75,D173,D187)</f>
        <v>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ht="12.75" hidden="1" thickTop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ht="12.75" hidden="1" thickTop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ht="12.75" hidden="1" thickTop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t="12.75" hidden="1" thickTop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ht="12.75" hidden="1" thickTop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ht="12.75" hidden="1" thickTop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.75" hidden="1" thickTop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ht="12.75" hidden="1" thickTop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ht="12.75" hidden="1" thickTop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.75" hidden="1" thickTop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.75" hidden="1" thickTop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.75" hidden="1" thickTop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</row>
    <row r="69" spans="1:12" ht="24.75" hidden="1" thickTop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.75" hidden="1" thickTop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ht="12.75" hidden="1" thickTop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.75" hidden="1" thickTop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.75" hidden="1" thickTop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.75" hidden="1" thickTop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ht="12.75" hidden="1" thickTop="1" x14ac:dyDescent="0.25">
      <c r="A75" s="142">
        <v>2000</v>
      </c>
      <c r="B75" s="142" t="s">
        <v>87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.75" hidden="1" thickTop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.75" hidden="1" thickTop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t="12.75" hidden="1" thickTop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.75" hidden="1" thickTop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.75" hidden="1" thickTop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t="12.75" hidden="1" thickTop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.75" hidden="1" thickTop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ht="12.75" hidden="1" thickTop="1" x14ac:dyDescent="0.25">
      <c r="A83" s="56">
        <v>2200</v>
      </c>
      <c r="B83" s="147" t="s">
        <v>93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12.75" hidden="1" thickTop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.75" hidden="1" thickTop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.75" hidden="1" thickTop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.75" hidden="1" thickTop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ht="12.75" hidden="1" thickTop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.75" hidden="1" thickTop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.75" hidden="1" thickTop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ht="12.75" hidden="1" thickTop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ht="12.75" hidden="1" thickTop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.75" hidden="1" thickTop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.75" hidden="1" thickTop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.75" hidden="1" thickTop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.75" hidden="1" thickTop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.75" hidden="1" thickTop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.75" hidden="1" thickTop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.75" hidden="1" thickTop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ht="12.75" hidden="1" thickTop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.75" hidden="1" thickTop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.75" hidden="1" thickTop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t="12.75" hidden="1" thickTop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.75" hidden="1" thickTop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.75" hidden="1" thickTop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ht="12.75" hidden="1" thickTop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.75" hidden="1" thickTop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t="12.75" hidden="1" thickTop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.75" hidden="1" thickTop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.75" hidden="1" thickTop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t="12.75" hidden="1" thickTop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t="12.75" hidden="1" thickTop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.75" hidden="1" thickTop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.75" hidden="1" thickTop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ht="12.75" hidden="1" thickTop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t="12.75" hidden="1" thickTop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t="12.75" hidden="1" thickTop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ht="12.75" hidden="1" thickTop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.75" hidden="1" thickTop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ht="12.75" hidden="1" thickTop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ht="12.75" hidden="1" thickTop="1" x14ac:dyDescent="0.25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t="12.75" hidden="1" thickTop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.75" hidden="1" thickTop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.75" hidden="1" thickTop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.75" hidden="1" thickTop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.75" hidden="1" thickTop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48.75" hidden="1" thickTop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.75" hidden="1" thickTop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hidden="1" customHeight="1" x14ac:dyDescent="0.25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.75" hidden="1" thickTop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ht="12.75" hidden="1" thickTop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ht="12.75" hidden="1" thickTop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ht="12.75" hidden="1" thickTop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ht="12.75" hidden="1" thickTop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t="12.75" hidden="1" thickTop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ht="12.75" hidden="1" thickTop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t="12.75" hidden="1" thickTop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.75" hidden="1" thickTop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ht="12.75" hidden="1" thickTop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.75" hidden="1" thickTop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.75" hidden="1" thickTop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t="12.75" hidden="1" thickTop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ht="12.75" hidden="1" thickTop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.75" hidden="1" thickTop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.75" hidden="1" thickTop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.75" hidden="1" thickTop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.75" hidden="1" thickTop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ht="12.75" hidden="1" thickTop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.75" hidden="1" thickTop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ht="12.75" hidden="1" thickTop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ht="12.75" hidden="1" thickTop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.75" hidden="1" thickTop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.75" hidden="1" thickTop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ht="12.75" hidden="1" thickTop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t="12.75" hidden="1" thickTop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t="12.75" hidden="1" thickTop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.75" hidden="1" thickTop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t="12.75" hidden="1" thickTop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t="12.75" hidden="1" thickTop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.75" hidden="1" thickTop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.75" hidden="1" thickTop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.75" hidden="1" thickTop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.75" hidden="1" thickTop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.75" hidden="1" thickTop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.75" hidden="1" thickTop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t="12.75" hidden="1" thickTop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.75" hidden="1" thickTop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.75" hidden="1" thickTop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.75" hidden="1" thickTop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.75" hidden="1" thickTop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.75" hidden="1" thickTop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.75" hidden="1" thickTop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.75" hidden="1" thickTop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.75" hidden="1" thickTop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.75" hidden="1" thickTop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.75" hidden="1" thickTop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.75" hidden="1" thickTop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.75" hidden="1" thickTop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t="12.75" hidden="1" thickTop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.75" hidden="1" thickTop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.75" hidden="1" thickTop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.75" hidden="1" thickTop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t="12.75" hidden="1" thickTop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.75" hidden="1" thickTop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.75" hidden="1" thickTop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.75" hidden="1" thickTop="1" x14ac:dyDescent="0.25">
      <c r="A194" s="198"/>
      <c r="B194" s="19" t="s">
        <v>204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ht="12.75" hidden="1" thickTop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t="12.75" hidden="1" thickTop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t="12.75" hidden="1" thickTop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.75" hidden="1" thickTop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t="12.75" hidden="1" thickTop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.75" hidden="1" thickTop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t="12.75" hidden="1" thickTop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t="12.75" hidden="1" thickTop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.75" hidden="1" thickTop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ht="12.75" hidden="1" thickTop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t="12.75" hidden="1" thickTop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t="12.75" hidden="1" thickTop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t="12.75" hidden="1" thickTop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t="12.75" hidden="1" thickTop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t="12.75" hidden="1" thickTop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t="12.75" hidden="1" thickTop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t="12.75" hidden="1" thickTop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t="12.75" hidden="1" thickTop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t="12.75" hidden="1" thickTop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ht="12.75" hidden="1" thickTop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t="12.75" hidden="1" thickTop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t="12.75" hidden="1" thickTop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t="12.75" hidden="1" thickTop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.75" hidden="1" thickTop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.75" hidden="1" thickTop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.75" hidden="1" thickTop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.75" hidden="1" thickTop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t="12.75" hidden="1" thickTop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t="12.75" hidden="1" thickTop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.75" hidden="1" thickTop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.75" hidden="1" thickTop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t="12.75" hidden="1" thickTop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.75" hidden="1" thickTop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t="12.75" hidden="1" thickTop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.75" hidden="1" thickTop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.75" hidden="1" thickTop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t="12.75" hidden="1" thickTop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t="12.75" hidden="1" thickTop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.75" hidden="1" thickTop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.75" hidden="1" thickTop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t="12.75" hidden="1" thickTop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.75" hidden="1" thickTop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t="12.75" hidden="1" thickTop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.75" hidden="1" thickTop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t="12.75" hidden="1" thickTop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t="12.75" hidden="1" thickTop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.75" hidden="1" thickTop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t="12.75" hidden="1" thickTop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.75" hidden="1" thickTop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t="12.75" hidden="1" thickTop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.75" hidden="1" thickTop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.75" hidden="1" thickTop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t="12.75" hidden="1" thickTop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.75" hidden="1" thickTop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t="12.75" hidden="1" thickTop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.75" hidden="1" thickTop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.75" hidden="1" thickTop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t="12.75" hidden="1" thickTop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.75" hidden="1" thickTop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.75" hidden="1" thickTop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.75" hidden="1" thickTop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.75" hidden="1" thickTop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t="12.75" hidden="1" thickTop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.75" hidden="1" thickTop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.75" hidden="1" thickTop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.75" hidden="1" thickTop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.75" hidden="1" thickTop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.75" hidden="1" thickTop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.75" hidden="1" thickTop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.75" hidden="1" thickTop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.75" hidden="1" thickTop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.75" hidden="1" thickTop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.75" hidden="1" thickTop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.75" hidden="1" thickTop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.75" hidden="1" thickTop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t="12.75" hidden="1" thickTop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t="12.75" hidden="1" thickTop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t="12.75" hidden="1" thickTop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.75" hidden="1" thickTop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.75" hidden="1" thickTop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t="12.75" thickTop="1" x14ac:dyDescent="0.25">
      <c r="A286" s="174"/>
      <c r="B286" s="71" t="s">
        <v>296</v>
      </c>
      <c r="C286" s="201">
        <f t="shared" si="38"/>
        <v>19827</v>
      </c>
      <c r="D286" s="160">
        <f>SUM(D287:D288)</f>
        <v>19827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7251</v>
      </c>
      <c r="I286" s="160">
        <f>SUM(I287:I288)</f>
        <v>7251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x14ac:dyDescent="0.25">
      <c r="A288" s="174" t="s">
        <v>299</v>
      </c>
      <c r="B288" s="240" t="s">
        <v>300</v>
      </c>
      <c r="C288" s="205">
        <f t="shared" si="38"/>
        <v>19827</v>
      </c>
      <c r="D288" s="68">
        <v>19827</v>
      </c>
      <c r="E288" s="68"/>
      <c r="F288" s="68"/>
      <c r="G288" s="154"/>
      <c r="H288" s="66">
        <f t="shared" si="39"/>
        <v>7251</v>
      </c>
      <c r="I288" s="68">
        <v>7251</v>
      </c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19827</v>
      </c>
      <c r="D289" s="242">
        <f t="shared" ref="D289:L289" si="46">SUM(D286,D269,D230,D195,D187,D173,D75,D53,D283)</f>
        <v>19827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7251</v>
      </c>
      <c r="I289" s="242">
        <f t="shared" si="46"/>
        <v>7251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thickTop="1" thickBot="1" x14ac:dyDescent="0.3">
      <c r="A290" s="296" t="s">
        <v>302</v>
      </c>
      <c r="B290" s="297"/>
      <c r="C290" s="246">
        <f>SUM(D290:G290)</f>
        <v>19827</v>
      </c>
      <c r="D290" s="247">
        <f>SUM(D24,D25,D41)-D51</f>
        <v>19827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7251</v>
      </c>
      <c r="I290" s="247">
        <f>SUM(I24,I25,I41)-I51</f>
        <v>7251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thickTop="1" x14ac:dyDescent="0.25">
      <c r="A291" s="315" t="s">
        <v>303</v>
      </c>
      <c r="B291" s="316"/>
      <c r="C291" s="250">
        <f t="shared" ref="C291:L291" si="47">SUM(C292,C293)-C300+C301</f>
        <v>-19827</v>
      </c>
      <c r="D291" s="251">
        <f t="shared" si="47"/>
        <v>-19827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-7251</v>
      </c>
      <c r="I291" s="251">
        <f t="shared" si="47"/>
        <v>-7251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2.75" thickBot="1" x14ac:dyDescent="0.3">
      <c r="A292" s="126" t="s">
        <v>304</v>
      </c>
      <c r="B292" s="126" t="s">
        <v>305</v>
      </c>
      <c r="C292" s="255">
        <f t="shared" ref="C292:L292" si="48">C21-C286</f>
        <v>-19827</v>
      </c>
      <c r="D292" s="128">
        <f t="shared" si="48"/>
        <v>-19827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-7251</v>
      </c>
      <c r="I292" s="128">
        <f t="shared" si="48"/>
        <v>-7251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M3y+D0y9krTrZwKXXHY7PW8xE5rNIiAsa+m8pOi6oQNTdVEsm6HPijRoPOH3K6JiLeM5D3UL9kYeVu+J+bEwOA==" saltValue="Yp5SmiMJ9sJSNnGHBJ0Pzg==" spinCount="100000" sheet="1" objects="1" scenarios="1" formatCells="0" formatColumns="0" formatRows="0" insertHyperlinks="0"/>
  <autoFilter ref="A18:L301">
    <filterColumn colId="7">
      <filters blank="1">
        <filter val="7 251"/>
        <filter val="-7 251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 </oddHeader>
    <oddFooter>&amp;R&amp;"Times New Roman,Regular"&amp;10&amp;P (&amp;N)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9" sqref="C9:L9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384" width="9.140625" style="1"/>
  </cols>
  <sheetData>
    <row r="1" spans="1:12" x14ac:dyDescent="0.25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ht="12.75" customHeight="1" x14ac:dyDescent="0.25">
      <c r="A3" s="2" t="s">
        <v>3</v>
      </c>
      <c r="B3" s="3"/>
      <c r="C3" s="290" t="s">
        <v>4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1:12" ht="12.75" customHeight="1" x14ac:dyDescent="0.25">
      <c r="A4" s="2" t="s">
        <v>5</v>
      </c>
      <c r="B4" s="3"/>
      <c r="C4" s="290" t="s">
        <v>6</v>
      </c>
      <c r="D4" s="290"/>
      <c r="E4" s="290"/>
      <c r="F4" s="290"/>
      <c r="G4" s="290"/>
      <c r="H4" s="290"/>
      <c r="I4" s="290"/>
      <c r="J4" s="290"/>
      <c r="K4" s="290"/>
      <c r="L4" s="291"/>
    </row>
    <row r="5" spans="1:12" ht="12.75" customHeight="1" x14ac:dyDescent="0.25">
      <c r="A5" s="4" t="s">
        <v>7</v>
      </c>
      <c r="B5" s="5"/>
      <c r="C5" s="284" t="s">
        <v>375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2" ht="12.75" customHeight="1" x14ac:dyDescent="0.25">
      <c r="A6" s="4" t="s">
        <v>9</v>
      </c>
      <c r="B6" s="5"/>
      <c r="C6" s="284" t="s">
        <v>330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2" ht="30.75" customHeight="1" x14ac:dyDescent="0.25">
      <c r="A7" s="4" t="s">
        <v>11</v>
      </c>
      <c r="B7" s="5"/>
      <c r="C7" s="290" t="s">
        <v>396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2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2" ht="12.75" customHeight="1" x14ac:dyDescent="0.25">
      <c r="A9" s="4"/>
      <c r="B9" s="5" t="s">
        <v>14</v>
      </c>
      <c r="C9" s="284"/>
      <c r="D9" s="284"/>
      <c r="E9" s="284"/>
      <c r="F9" s="284"/>
      <c r="G9" s="284"/>
      <c r="H9" s="284"/>
      <c r="I9" s="284"/>
      <c r="J9" s="284"/>
      <c r="K9" s="284"/>
      <c r="L9" s="285"/>
    </row>
    <row r="10" spans="1:12" ht="12.75" customHeight="1" x14ac:dyDescent="0.25">
      <c r="A10" s="4"/>
      <c r="B10" s="5" t="s">
        <v>16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6"/>
    </row>
    <row r="11" spans="1:12" ht="12.75" customHeight="1" x14ac:dyDescent="0.25">
      <c r="A11" s="4"/>
      <c r="B11" s="5" t="s">
        <v>17</v>
      </c>
      <c r="C11" s="292" t="s">
        <v>397</v>
      </c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2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2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2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4159225</v>
      </c>
      <c r="D20" s="28">
        <f>SUM(D21,D24,D25,D41,D43)</f>
        <v>4159225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4140333</v>
      </c>
      <c r="I20" s="28">
        <f>SUM(I21,I24,I25,I41,I43)</f>
        <v>4140333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808539</v>
      </c>
      <c r="D24" s="51">
        <f>187303+611859+9376+1</f>
        <v>808539</v>
      </c>
      <c r="E24" s="51"/>
      <c r="F24" s="52" t="s">
        <v>37</v>
      </c>
      <c r="G24" s="53" t="s">
        <v>37</v>
      </c>
      <c r="H24" s="50">
        <f t="shared" si="1"/>
        <v>789647</v>
      </c>
      <c r="I24" s="51">
        <v>789647</v>
      </c>
      <c r="J24" s="51"/>
      <c r="K24" s="52" t="s">
        <v>37</v>
      </c>
      <c r="L24" s="54" t="s">
        <v>37</v>
      </c>
    </row>
    <row r="25" spans="1:12" s="24" customFormat="1" ht="24.75" thickTop="1" x14ac:dyDescent="0.25">
      <c r="A25" s="55">
        <v>18630</v>
      </c>
      <c r="B25" s="56" t="s">
        <v>38</v>
      </c>
      <c r="C25" s="57">
        <f t="shared" si="0"/>
        <v>3350686</v>
      </c>
      <c r="D25" s="58">
        <f>1782544+1568142</f>
        <v>3350686</v>
      </c>
      <c r="E25" s="59" t="s">
        <v>37</v>
      </c>
      <c r="F25" s="59" t="s">
        <v>37</v>
      </c>
      <c r="G25" s="60" t="s">
        <v>37</v>
      </c>
      <c r="H25" s="57">
        <f t="shared" si="1"/>
        <v>3350686</v>
      </c>
      <c r="I25" s="61">
        <f>1782544+1568142</f>
        <v>3350686</v>
      </c>
      <c r="J25" s="59" t="s">
        <v>37</v>
      </c>
      <c r="K25" s="59" t="s">
        <v>37</v>
      </c>
      <c r="L25" s="62" t="s">
        <v>37</v>
      </c>
    </row>
    <row r="26" spans="1:12" s="24" customFormat="1" ht="36" hidden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" hidden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idden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idden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" hidden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" hidden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" hidden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idden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idden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" hidden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" hidden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idden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idden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" hidden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" hidden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" hidden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" hidden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" hidden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4159225</v>
      </c>
      <c r="D50" s="128">
        <f>SUM(D51,D286)</f>
        <v>4159225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4140333</v>
      </c>
      <c r="I50" s="128">
        <f>SUM(I51,I286)</f>
        <v>4140333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3391686</v>
      </c>
      <c r="D51" s="134">
        <f>SUM(D52,D194)</f>
        <v>3391686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3330726</v>
      </c>
      <c r="I51" s="134">
        <f>SUM(I52,I194)</f>
        <v>3330726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hidden="1" x14ac:dyDescent="0.25">
      <c r="A52" s="137"/>
      <c r="B52" s="18" t="s">
        <v>64</v>
      </c>
      <c r="C52" s="138">
        <f t="shared" si="5"/>
        <v>0</v>
      </c>
      <c r="D52" s="139">
        <f>SUM(D53,D75,D173,D187)</f>
        <v>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hidden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hidden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hidden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hidden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</row>
    <row r="69" spans="1:12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hidden="1" x14ac:dyDescent="0.25">
      <c r="A75" s="142">
        <v>2000</v>
      </c>
      <c r="B75" s="142" t="s">
        <v>87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hidden="1" x14ac:dyDescent="0.25">
      <c r="A83" s="56">
        <v>2200</v>
      </c>
      <c r="B83" s="147" t="s">
        <v>93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hidden="1" x14ac:dyDescent="0.25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hidden="1" customHeight="1" x14ac:dyDescent="0.25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204</v>
      </c>
      <c r="C194" s="138">
        <f t="shared" si="23"/>
        <v>3391686</v>
      </c>
      <c r="D194" s="139">
        <f>SUM(D195,D230,D269,D283)</f>
        <v>3391686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3330726</v>
      </c>
      <c r="I194" s="139">
        <f t="shared" ref="I194:L194" si="26">SUM(I195,I230,I269,I283)</f>
        <v>3330726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x14ac:dyDescent="0.25">
      <c r="A195" s="142">
        <v>5000</v>
      </c>
      <c r="B195" s="142" t="s">
        <v>205</v>
      </c>
      <c r="C195" s="143">
        <f t="shared" si="23"/>
        <v>1823544</v>
      </c>
      <c r="D195" s="144">
        <f>D196+D204</f>
        <v>1823544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1762584</v>
      </c>
      <c r="I195" s="144">
        <f>I196+I204</f>
        <v>1762584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214</v>
      </c>
      <c r="C204" s="57">
        <f t="shared" si="23"/>
        <v>1823544</v>
      </c>
      <c r="D204" s="63">
        <f>D205+D215+D216+D225+D226+D227+D229</f>
        <v>1823544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1762584</v>
      </c>
      <c r="I204" s="63">
        <f>I205+I215+I216+I225+I226+I227+I229</f>
        <v>1762584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236</v>
      </c>
      <c r="C226" s="201">
        <f t="shared" si="23"/>
        <v>1823544</v>
      </c>
      <c r="D226" s="74">
        <f>1823543+1</f>
        <v>1823544</v>
      </c>
      <c r="E226" s="74"/>
      <c r="F226" s="74"/>
      <c r="G226" s="157"/>
      <c r="H226" s="72">
        <f t="shared" si="24"/>
        <v>1762584</v>
      </c>
      <c r="I226" s="74">
        <v>1762584</v>
      </c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x14ac:dyDescent="0.25">
      <c r="A269" s="220">
        <v>7000</v>
      </c>
      <c r="B269" s="220" t="s">
        <v>279</v>
      </c>
      <c r="C269" s="221">
        <f t="shared" si="38"/>
        <v>1568142</v>
      </c>
      <c r="D269" s="222">
        <f>SUM(D270,D281)</f>
        <v>1568142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1568142</v>
      </c>
      <c r="I269" s="222">
        <f>SUM(I270,I281)</f>
        <v>1568142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280</v>
      </c>
      <c r="C270" s="184">
        <f t="shared" si="38"/>
        <v>1568142</v>
      </c>
      <c r="D270" s="63">
        <f>SUM(D271,D272,D275,D276,D280)</f>
        <v>1568142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1568142</v>
      </c>
      <c r="I270" s="63">
        <f>SUM(I271,I272,I275,I276,I280)</f>
        <v>1568142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278">
        <v>7210</v>
      </c>
      <c r="B271" s="65" t="s">
        <v>281</v>
      </c>
      <c r="C271" s="279">
        <f t="shared" si="38"/>
        <v>1568142</v>
      </c>
      <c r="D271" s="280">
        <v>1568142</v>
      </c>
      <c r="E271" s="280"/>
      <c r="F271" s="280"/>
      <c r="G271" s="281"/>
      <c r="H271" s="282">
        <f t="shared" si="39"/>
        <v>1568142</v>
      </c>
      <c r="I271" s="280">
        <v>1568142</v>
      </c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x14ac:dyDescent="0.25">
      <c r="A286" s="174"/>
      <c r="B286" s="71" t="s">
        <v>296</v>
      </c>
      <c r="C286" s="201">
        <f t="shared" si="38"/>
        <v>767539</v>
      </c>
      <c r="D286" s="160">
        <f>SUM(D287:D288)</f>
        <v>767539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809607</v>
      </c>
      <c r="I286" s="160">
        <f>SUM(I287:I288)</f>
        <v>809607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297</v>
      </c>
      <c r="B287" s="44" t="s">
        <v>298</v>
      </c>
      <c r="C287" s="201">
        <f t="shared" si="38"/>
        <v>0</v>
      </c>
      <c r="D287" s="74">
        <v>0</v>
      </c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x14ac:dyDescent="0.25">
      <c r="A288" s="174" t="s">
        <v>299</v>
      </c>
      <c r="B288" s="240" t="s">
        <v>300</v>
      </c>
      <c r="C288" s="205">
        <f t="shared" si="38"/>
        <v>767539</v>
      </c>
      <c r="D288" s="68">
        <v>767539</v>
      </c>
      <c r="E288" s="68"/>
      <c r="F288" s="68"/>
      <c r="G288" s="154"/>
      <c r="H288" s="66">
        <f t="shared" si="39"/>
        <v>809607</v>
      </c>
      <c r="I288" s="68">
        <v>809607</v>
      </c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4159225</v>
      </c>
      <c r="D289" s="242">
        <f t="shared" ref="D289:L289" si="46">SUM(D286,D269,D230,D195,D187,D173,D75,D53,D283)</f>
        <v>4159225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4140333</v>
      </c>
      <c r="I289" s="242">
        <f t="shared" si="46"/>
        <v>4140333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thickTop="1" thickBot="1" x14ac:dyDescent="0.3">
      <c r="A290" s="296" t="s">
        <v>302</v>
      </c>
      <c r="B290" s="297"/>
      <c r="C290" s="246">
        <f>SUM(D290:G290)</f>
        <v>767539</v>
      </c>
      <c r="D290" s="247">
        <f>SUM(D24,D25,D41)-D51</f>
        <v>767539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809607</v>
      </c>
      <c r="I290" s="247">
        <f>SUM(I24,I25,I41)-I51</f>
        <v>809607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thickTop="1" x14ac:dyDescent="0.25">
      <c r="A291" s="315" t="s">
        <v>303</v>
      </c>
      <c r="B291" s="316"/>
      <c r="C291" s="250">
        <f t="shared" ref="C291:L291" si="47">SUM(C292,C293)-C300+C301</f>
        <v>-767539</v>
      </c>
      <c r="D291" s="251">
        <f t="shared" si="47"/>
        <v>-767539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-809607</v>
      </c>
      <c r="I291" s="251">
        <f t="shared" si="47"/>
        <v>-809607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2.75" thickBot="1" x14ac:dyDescent="0.3">
      <c r="A292" s="126" t="s">
        <v>304</v>
      </c>
      <c r="B292" s="126" t="s">
        <v>305</v>
      </c>
      <c r="C292" s="255">
        <f t="shared" ref="C292:L292" si="48">C21-C286</f>
        <v>-767539</v>
      </c>
      <c r="D292" s="128">
        <f t="shared" si="48"/>
        <v>-767539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-809607</v>
      </c>
      <c r="I292" s="128">
        <f t="shared" si="48"/>
        <v>-809607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zXG4+WYdq9/rrg1C/XakjBlqA74yetP6uxnq57QiYCiTpdK2isUTEoVCxF5CJ9rlv1j27DDCxvmmiHnTzhCwLA==" saltValue="fTgmO79uTS2YiKHPahPu0Q==" spinCount="100000" sheet="1" objects="1" scenarios="1" formatCells="0" formatColumns="0" formatRows="0" insertHyperlinks="0"/>
  <autoFilter ref="A18:L301">
    <filterColumn colId="7">
      <filters blank="1">
        <filter val="1 568 142"/>
        <filter val="1 762 584"/>
        <filter val="3 330 726"/>
        <filter val="3 350 686"/>
        <filter val="4 140 333"/>
        <filter val="789 647"/>
        <filter val="809 607"/>
        <filter val="-809 607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 </oddHeader>
    <oddFooter>&amp;R&amp;"Times New Roman,Regular"&amp;10&amp;P (&amp;N)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9" sqref="C9:L9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384" width="9.140625" style="1"/>
  </cols>
  <sheetData>
    <row r="1" spans="1:12" x14ac:dyDescent="0.25">
      <c r="A1" s="286" t="s">
        <v>398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ht="12.75" customHeight="1" x14ac:dyDescent="0.25">
      <c r="A3" s="2" t="s">
        <v>3</v>
      </c>
      <c r="B3" s="3"/>
      <c r="C3" s="290" t="s">
        <v>4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1:12" ht="12.75" customHeight="1" x14ac:dyDescent="0.25">
      <c r="A4" s="2" t="s">
        <v>5</v>
      </c>
      <c r="B4" s="3"/>
      <c r="C4" s="290" t="s">
        <v>6</v>
      </c>
      <c r="D4" s="290"/>
      <c r="E4" s="290"/>
      <c r="F4" s="290"/>
      <c r="G4" s="290"/>
      <c r="H4" s="290"/>
      <c r="I4" s="290"/>
      <c r="J4" s="290"/>
      <c r="K4" s="290"/>
      <c r="L4" s="291"/>
    </row>
    <row r="5" spans="1:12" ht="12.75" customHeight="1" x14ac:dyDescent="0.25">
      <c r="A5" s="4" t="s">
        <v>7</v>
      </c>
      <c r="B5" s="5"/>
      <c r="C5" s="284" t="s">
        <v>375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2" ht="12.75" customHeight="1" x14ac:dyDescent="0.25">
      <c r="A6" s="4" t="s">
        <v>9</v>
      </c>
      <c r="B6" s="5"/>
      <c r="C6" s="284" t="s">
        <v>399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2" ht="37.5" customHeight="1" x14ac:dyDescent="0.25">
      <c r="A7" s="4" t="s">
        <v>11</v>
      </c>
      <c r="B7" s="5"/>
      <c r="C7" s="290" t="s">
        <v>400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2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2" ht="12.75" customHeight="1" x14ac:dyDescent="0.25">
      <c r="A9" s="4"/>
      <c r="B9" s="5" t="s">
        <v>14</v>
      </c>
      <c r="C9" s="284"/>
      <c r="D9" s="284"/>
      <c r="E9" s="284"/>
      <c r="F9" s="284"/>
      <c r="G9" s="284"/>
      <c r="H9" s="284"/>
      <c r="I9" s="284"/>
      <c r="J9" s="284"/>
      <c r="K9" s="284"/>
      <c r="L9" s="285"/>
    </row>
    <row r="10" spans="1:12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2" ht="12.75" customHeight="1" x14ac:dyDescent="0.25">
      <c r="A11" s="4"/>
      <c r="B11" s="5" t="s">
        <v>17</v>
      </c>
      <c r="C11" s="292" t="s">
        <v>401</v>
      </c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2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2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2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2177258</v>
      </c>
      <c r="D20" s="28">
        <f>SUM(D21,D24,D25,D41,D43)</f>
        <v>2177258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2177258</v>
      </c>
      <c r="I20" s="28">
        <f>SUM(I21,I24,I25,I41,I43)</f>
        <v>2084199</v>
      </c>
      <c r="J20" s="28">
        <f>SUM(J21,J24,J43)</f>
        <v>93059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33</v>
      </c>
      <c r="C21" s="33">
        <f t="shared" si="0"/>
        <v>31906</v>
      </c>
      <c r="D21" s="34">
        <f>SUM(D22:D23)</f>
        <v>31906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31906</v>
      </c>
      <c r="I21" s="34">
        <f>SUM(I22:I23)</f>
        <v>31906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idden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35</v>
      </c>
      <c r="C23" s="45">
        <f t="shared" si="0"/>
        <v>31906</v>
      </c>
      <c r="D23" s="46">
        <v>31906</v>
      </c>
      <c r="E23" s="46"/>
      <c r="F23" s="46"/>
      <c r="G23" s="47"/>
      <c r="H23" s="45">
        <f t="shared" si="1"/>
        <v>31906</v>
      </c>
      <c r="I23" s="46">
        <v>31906</v>
      </c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36</v>
      </c>
      <c r="C24" s="50">
        <f t="shared" si="0"/>
        <v>595792</v>
      </c>
      <c r="D24" s="51">
        <f>502733+93059</f>
        <v>595792</v>
      </c>
      <c r="E24" s="51"/>
      <c r="F24" s="52" t="s">
        <v>37</v>
      </c>
      <c r="G24" s="53" t="s">
        <v>37</v>
      </c>
      <c r="H24" s="50">
        <f t="shared" si="1"/>
        <v>595792</v>
      </c>
      <c r="I24" s="51">
        <f>595792-J24</f>
        <v>502733</v>
      </c>
      <c r="J24" s="51">
        <f>93059</f>
        <v>93059</v>
      </c>
      <c r="K24" s="52" t="s">
        <v>37</v>
      </c>
      <c r="L24" s="54" t="s">
        <v>37</v>
      </c>
    </row>
    <row r="25" spans="1:12" s="24" customFormat="1" ht="24.75" thickTop="1" x14ac:dyDescent="0.25">
      <c r="A25" s="55">
        <v>18630</v>
      </c>
      <c r="B25" s="56" t="s">
        <v>38</v>
      </c>
      <c r="C25" s="57">
        <f t="shared" si="0"/>
        <v>1549560</v>
      </c>
      <c r="D25" s="58">
        <v>1549560</v>
      </c>
      <c r="E25" s="59" t="s">
        <v>37</v>
      </c>
      <c r="F25" s="59" t="s">
        <v>37</v>
      </c>
      <c r="G25" s="60" t="s">
        <v>37</v>
      </c>
      <c r="H25" s="57">
        <f t="shared" si="1"/>
        <v>1549560</v>
      </c>
      <c r="I25" s="58">
        <v>1549560</v>
      </c>
      <c r="J25" s="59" t="s">
        <v>37</v>
      </c>
      <c r="K25" s="59" t="s">
        <v>37</v>
      </c>
      <c r="L25" s="62" t="s">
        <v>37</v>
      </c>
    </row>
    <row r="26" spans="1:12" s="24" customFormat="1" ht="36" hidden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" hidden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idden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idden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" hidden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" hidden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" hidden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idden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idden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" hidden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" hidden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idden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idden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" hidden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" hidden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" hidden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" hidden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" hidden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2177258</v>
      </c>
      <c r="D50" s="128">
        <f>SUM(D51,D286)</f>
        <v>2177258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2177258</v>
      </c>
      <c r="I50" s="128">
        <f>SUM(I51,I286)</f>
        <v>2084199</v>
      </c>
      <c r="J50" s="128">
        <f>SUM(J51,J286)</f>
        <v>93059</v>
      </c>
      <c r="K50" s="128">
        <f>SUM(K51,K286)</f>
        <v>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2177258</v>
      </c>
      <c r="D51" s="134">
        <f>SUM(D52,D194)</f>
        <v>2177258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2177258</v>
      </c>
      <c r="I51" s="134">
        <f>SUM(I52,I194)</f>
        <v>2084199</v>
      </c>
      <c r="J51" s="134">
        <f>SUM(J52,J194)</f>
        <v>93059</v>
      </c>
      <c r="K51" s="134">
        <f>SUM(K52,K194)</f>
        <v>0</v>
      </c>
      <c r="L51" s="136">
        <f>SUM(L52,L194)</f>
        <v>0</v>
      </c>
    </row>
    <row r="52" spans="1:12" s="24" customFormat="1" ht="24" hidden="1" x14ac:dyDescent="0.25">
      <c r="A52" s="137"/>
      <c r="B52" s="18" t="s">
        <v>64</v>
      </c>
      <c r="C52" s="138">
        <f t="shared" si="5"/>
        <v>0</v>
      </c>
      <c r="D52" s="139">
        <f>SUM(D53,D75,D173,D187)</f>
        <v>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hidden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hidden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hidden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hidden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</row>
    <row r="69" spans="1:12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hidden="1" x14ac:dyDescent="0.25">
      <c r="A75" s="142">
        <v>2000</v>
      </c>
      <c r="B75" s="142" t="s">
        <v>87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hidden="1" x14ac:dyDescent="0.25">
      <c r="A83" s="56">
        <v>2200</v>
      </c>
      <c r="B83" s="147" t="s">
        <v>93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hidden="1" x14ac:dyDescent="0.25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hidden="1" customHeight="1" x14ac:dyDescent="0.25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204</v>
      </c>
      <c r="C194" s="138">
        <f t="shared" si="23"/>
        <v>2177258</v>
      </c>
      <c r="D194" s="139">
        <f>SUM(D195,D230,D269,D283)</f>
        <v>2177258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2177258</v>
      </c>
      <c r="I194" s="139">
        <f t="shared" ref="I194:L194" si="26">SUM(I195,I230,I269,I283)</f>
        <v>2084199</v>
      </c>
      <c r="J194" s="139">
        <f t="shared" si="26"/>
        <v>93059</v>
      </c>
      <c r="K194" s="139">
        <f t="shared" si="26"/>
        <v>0</v>
      </c>
      <c r="L194" s="199">
        <f t="shared" si="26"/>
        <v>0</v>
      </c>
    </row>
    <row r="195" spans="1:12" x14ac:dyDescent="0.25">
      <c r="A195" s="142">
        <v>5000</v>
      </c>
      <c r="B195" s="142" t="s">
        <v>205</v>
      </c>
      <c r="C195" s="143">
        <f t="shared" si="23"/>
        <v>2177258</v>
      </c>
      <c r="D195" s="144">
        <f>D196+D204</f>
        <v>2177258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2177258</v>
      </c>
      <c r="I195" s="144">
        <f>I196+I204</f>
        <v>2084199</v>
      </c>
      <c r="J195" s="144">
        <f>J196+J204</f>
        <v>93059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214</v>
      </c>
      <c r="C204" s="57">
        <f t="shared" si="23"/>
        <v>2177258</v>
      </c>
      <c r="D204" s="63">
        <f>D205+D215+D216+D225+D226+D227+D229</f>
        <v>2177258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2177258</v>
      </c>
      <c r="I204" s="63">
        <f>I205+I215+I216+I225+I226+I227+I229</f>
        <v>2084199</v>
      </c>
      <c r="J204" s="63">
        <f>J205+J215+J216+J225+J226+J227+J229</f>
        <v>93059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235</v>
      </c>
      <c r="C225" s="201">
        <f t="shared" si="23"/>
        <v>2177258</v>
      </c>
      <c r="D225" s="74">
        <v>2177258</v>
      </c>
      <c r="E225" s="74"/>
      <c r="F225" s="74"/>
      <c r="G225" s="157"/>
      <c r="H225" s="72">
        <f t="shared" si="24"/>
        <v>2177258</v>
      </c>
      <c r="I225" s="74">
        <f>2177258-J225</f>
        <v>2084199</v>
      </c>
      <c r="J225" s="74">
        <f>93059</f>
        <v>93059</v>
      </c>
      <c r="K225" s="74"/>
      <c r="L225" s="158"/>
    </row>
    <row r="226" spans="1:12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>
        <v>0</v>
      </c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2177258</v>
      </c>
      <c r="D289" s="242">
        <f t="shared" ref="D289:L289" si="46">SUM(D286,D269,D230,D195,D187,D173,D75,D53,D283)</f>
        <v>2177258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2177258</v>
      </c>
      <c r="I289" s="242">
        <f t="shared" si="46"/>
        <v>2084199</v>
      </c>
      <c r="J289" s="242">
        <f t="shared" si="46"/>
        <v>93059</v>
      </c>
      <c r="K289" s="242">
        <f t="shared" si="46"/>
        <v>0</v>
      </c>
      <c r="L289" s="245">
        <f t="shared" si="46"/>
        <v>0</v>
      </c>
    </row>
    <row r="290" spans="1:12" s="24" customFormat="1" ht="13.5" thickTop="1" thickBot="1" x14ac:dyDescent="0.3">
      <c r="A290" s="296" t="s">
        <v>302</v>
      </c>
      <c r="B290" s="297"/>
      <c r="C290" s="246">
        <f>SUM(D290:G290)</f>
        <v>-31906</v>
      </c>
      <c r="D290" s="247">
        <f>SUM(D24,D25,D41)-D51</f>
        <v>-31906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-31906</v>
      </c>
      <c r="I290" s="247">
        <f>SUM(I24,I25,I41)-I51</f>
        <v>-31906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thickTop="1" x14ac:dyDescent="0.25">
      <c r="A291" s="315" t="s">
        <v>303</v>
      </c>
      <c r="B291" s="316"/>
      <c r="C291" s="250">
        <f t="shared" ref="C291:L291" si="47">SUM(C292,C293)-C300+C301</f>
        <v>31906</v>
      </c>
      <c r="D291" s="251">
        <f t="shared" si="47"/>
        <v>31906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31906</v>
      </c>
      <c r="I291" s="251">
        <f t="shared" si="47"/>
        <v>31906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2.75" thickBot="1" x14ac:dyDescent="0.3">
      <c r="A292" s="126" t="s">
        <v>304</v>
      </c>
      <c r="B292" s="126" t="s">
        <v>305</v>
      </c>
      <c r="C292" s="255">
        <f t="shared" ref="C292:L292" si="48">C21-C286</f>
        <v>31906</v>
      </c>
      <c r="D292" s="128">
        <f t="shared" si="48"/>
        <v>31906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31906</v>
      </c>
      <c r="I292" s="128">
        <f t="shared" si="48"/>
        <v>31906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VKB0mpT1l0oVTIfHyPrmrT3eloDbwkqYrvoLScTlrz0DKu/Hf6nvj2e8gSyonNu6XIus6H/MML3ajroSWUi70A==" saltValue="nWAMugZKKEN0HHQSz29AKA==" spinCount="100000" sheet="1" objects="1" scenarios="1" formatCells="0" formatColumns="0" formatRows="0" insertHyperlinks="0"/>
  <autoFilter ref="A18:L301">
    <filterColumn colId="7">
      <filters blank="1">
        <filter val="1 549 560"/>
        <filter val="2 177 258"/>
        <filter val="31 906"/>
        <filter val="-31 906"/>
        <filter val="595 792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 </oddHeader>
    <oddFooter>&amp;R&amp;"Times New Roman,Regular"&amp;10&amp;P (&amp;N)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B12" sqref="B12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384" width="9.140625" style="1"/>
  </cols>
  <sheetData>
    <row r="1" spans="1:12" x14ac:dyDescent="0.25">
      <c r="A1" s="286" t="s">
        <v>372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ht="12.75" customHeight="1" x14ac:dyDescent="0.25">
      <c r="A3" s="2" t="s">
        <v>3</v>
      </c>
      <c r="B3" s="3"/>
      <c r="C3" s="290" t="s">
        <v>373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1:12" ht="12.75" customHeight="1" x14ac:dyDescent="0.25">
      <c r="A4" s="2" t="s">
        <v>5</v>
      </c>
      <c r="B4" s="3"/>
      <c r="C4" s="290" t="s">
        <v>374</v>
      </c>
      <c r="D4" s="290"/>
      <c r="E4" s="290"/>
      <c r="F4" s="290"/>
      <c r="G4" s="290"/>
      <c r="H4" s="290"/>
      <c r="I4" s="290"/>
      <c r="J4" s="290"/>
      <c r="K4" s="290"/>
      <c r="L4" s="291"/>
    </row>
    <row r="5" spans="1:12" ht="12.75" customHeight="1" x14ac:dyDescent="0.25">
      <c r="A5" s="4" t="s">
        <v>7</v>
      </c>
      <c r="B5" s="5"/>
      <c r="C5" s="284" t="s">
        <v>375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2" ht="12.75" customHeight="1" x14ac:dyDescent="0.25">
      <c r="A6" s="4" t="s">
        <v>9</v>
      </c>
      <c r="B6" s="5"/>
      <c r="C6" s="284" t="s">
        <v>376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2" ht="25.5" customHeight="1" x14ac:dyDescent="0.25">
      <c r="A7" s="4" t="s">
        <v>11</v>
      </c>
      <c r="B7" s="5"/>
      <c r="C7" s="290" t="s">
        <v>377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2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2" ht="12.75" customHeight="1" x14ac:dyDescent="0.25">
      <c r="A9" s="4"/>
      <c r="B9" s="5" t="s">
        <v>14</v>
      </c>
      <c r="C9" s="284" t="s">
        <v>378</v>
      </c>
      <c r="D9" s="284"/>
      <c r="E9" s="284"/>
      <c r="F9" s="284"/>
      <c r="G9" s="284"/>
      <c r="H9" s="284"/>
      <c r="I9" s="284"/>
      <c r="J9" s="284"/>
      <c r="K9" s="284"/>
      <c r="L9" s="285"/>
    </row>
    <row r="10" spans="1:12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2" ht="12.75" customHeight="1" x14ac:dyDescent="0.25">
      <c r="A11" s="4"/>
      <c r="B11" s="5" t="s">
        <v>17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2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2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2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120629</v>
      </c>
      <c r="D20" s="28">
        <f>SUM(D21,D24,D25,D41,D43)</f>
        <v>120629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91353</v>
      </c>
      <c r="I20" s="28">
        <f>SUM(I21,I24,I25,I41,I43)</f>
        <v>91353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120629</v>
      </c>
      <c r="D24" s="51">
        <f>D51</f>
        <v>120629</v>
      </c>
      <c r="E24" s="51"/>
      <c r="F24" s="52" t="s">
        <v>37</v>
      </c>
      <c r="G24" s="53" t="s">
        <v>37</v>
      </c>
      <c r="H24" s="50">
        <f t="shared" si="1"/>
        <v>91353</v>
      </c>
      <c r="I24" s="51">
        <f>I51</f>
        <v>91353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120629</v>
      </c>
      <c r="D50" s="128">
        <f>SUM(D51,D286)</f>
        <v>120629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91353</v>
      </c>
      <c r="I50" s="128">
        <f>SUM(I51,I286)</f>
        <v>91353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120629</v>
      </c>
      <c r="D51" s="134">
        <f>SUM(D52,D194)</f>
        <v>120629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91353</v>
      </c>
      <c r="I51" s="134">
        <f>SUM(I52,I194)</f>
        <v>91353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64</v>
      </c>
      <c r="C52" s="138">
        <f t="shared" si="5"/>
        <v>120629</v>
      </c>
      <c r="D52" s="139">
        <f>SUM(D53,D75,D173,D187)</f>
        <v>120629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91353</v>
      </c>
      <c r="I52" s="139">
        <f>SUM(I53,I75,I173,I187)</f>
        <v>91353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hidden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hidden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hidden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hidden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</row>
    <row r="69" spans="1:12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hidden="1" x14ac:dyDescent="0.25">
      <c r="A75" s="142">
        <v>2000</v>
      </c>
      <c r="B75" s="142" t="s">
        <v>87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hidden="1" x14ac:dyDescent="0.25">
      <c r="A83" s="56">
        <v>2200</v>
      </c>
      <c r="B83" s="147" t="s">
        <v>93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hidden="1" x14ac:dyDescent="0.25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hidden="1" customHeight="1" x14ac:dyDescent="0.25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183</v>
      </c>
      <c r="C173" s="143">
        <f t="shared" si="7"/>
        <v>120629</v>
      </c>
      <c r="D173" s="144">
        <f>SUM(D174,D184)</f>
        <v>120629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91353</v>
      </c>
      <c r="I173" s="144">
        <f>SUM(I174,I184)</f>
        <v>91353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184</v>
      </c>
      <c r="C174" s="184">
        <f t="shared" si="7"/>
        <v>120629</v>
      </c>
      <c r="D174" s="63">
        <f>SUM(D175,D179)</f>
        <v>120629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91353</v>
      </c>
      <c r="I174" s="63">
        <f>SUM(I175,I179)</f>
        <v>91353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x14ac:dyDescent="0.25">
      <c r="A175" s="168">
        <v>3260</v>
      </c>
      <c r="B175" s="65" t="s">
        <v>185</v>
      </c>
      <c r="C175" s="66">
        <f t="shared" si="7"/>
        <v>120629</v>
      </c>
      <c r="D175" s="169">
        <f>SUM(D176:D178)</f>
        <v>120629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91353</v>
      </c>
      <c r="I175" s="169">
        <f>SUM(I176:I178)</f>
        <v>91353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187</v>
      </c>
      <c r="C177" s="72">
        <f>SUM(D177:G177)</f>
        <v>120629</v>
      </c>
      <c r="D177" s="74">
        <v>120629</v>
      </c>
      <c r="E177" s="74"/>
      <c r="F177" s="74"/>
      <c r="G177" s="157"/>
      <c r="H177" s="72">
        <f>SUM(I177:L177)</f>
        <v>91353</v>
      </c>
      <c r="I177" s="74">
        <v>91353</v>
      </c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hidden="1" x14ac:dyDescent="0.25">
      <c r="A194" s="198"/>
      <c r="B194" s="19" t="s">
        <v>204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120629</v>
      </c>
      <c r="D289" s="242">
        <f t="shared" ref="D289:L289" si="46">SUM(D286,D269,D230,D195,D187,D173,D75,D53,D283)</f>
        <v>120629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91353</v>
      </c>
      <c r="I289" s="242">
        <f t="shared" si="46"/>
        <v>91353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hidden="1" thickTop="1" thickBot="1" x14ac:dyDescent="0.3">
      <c r="A290" s="296" t="s">
        <v>302</v>
      </c>
      <c r="B290" s="297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15" t="s">
        <v>303</v>
      </c>
      <c r="B291" s="316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G7uQZnBJYtqpJ5MAMX7fmGX93GLoFm5UvdczlyZW8yeLjoMR/b6jJrM7zdvTMB2qhGK72Q5NcD6We6RkYJDR2A==" saltValue="9pFr263/09f95WUxl+1KXg==" spinCount="100000" sheet="1" objects="1" scenarios="1" formatCells="0" formatColumns="0" formatRows="0" insertHyperlinks="0"/>
  <autoFilter ref="A18:L301">
    <filterColumn colId="7">
      <filters>
        <filter val="91 353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0" sqref="C10:L10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" width="0" style="1" hidden="1" customWidth="1"/>
    <col min="17" max="16384" width="9.140625" style="1"/>
  </cols>
  <sheetData>
    <row r="1" spans="1:12" x14ac:dyDescent="0.25">
      <c r="A1" s="286" t="s">
        <v>358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ht="12.75" customHeight="1" x14ac:dyDescent="0.25">
      <c r="A3" s="2" t="s">
        <v>3</v>
      </c>
      <c r="B3" s="3"/>
      <c r="C3" s="290" t="s">
        <v>359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1:12" ht="12.75" customHeight="1" x14ac:dyDescent="0.25">
      <c r="A4" s="2" t="s">
        <v>5</v>
      </c>
      <c r="B4" s="3"/>
      <c r="C4" s="290"/>
      <c r="D4" s="290"/>
      <c r="E4" s="290"/>
      <c r="F4" s="290"/>
      <c r="G4" s="290"/>
      <c r="H4" s="290"/>
      <c r="I4" s="290"/>
      <c r="J4" s="290"/>
      <c r="K4" s="290"/>
      <c r="L4" s="291"/>
    </row>
    <row r="5" spans="1:12" ht="12.75" customHeight="1" x14ac:dyDescent="0.25">
      <c r="A5" s="4" t="s">
        <v>7</v>
      </c>
      <c r="B5" s="5"/>
      <c r="C5" s="284" t="s">
        <v>8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2" ht="12.75" customHeight="1" x14ac:dyDescent="0.25">
      <c r="A6" s="4" t="s">
        <v>9</v>
      </c>
      <c r="B6" s="5"/>
      <c r="C6" s="284" t="s">
        <v>360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2" ht="37.5" customHeight="1" x14ac:dyDescent="0.25">
      <c r="A7" s="4" t="s">
        <v>11</v>
      </c>
      <c r="B7" s="5"/>
      <c r="C7" s="290" t="s">
        <v>361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2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2" ht="12.75" customHeight="1" x14ac:dyDescent="0.25">
      <c r="A9" s="4"/>
      <c r="B9" s="5" t="s">
        <v>14</v>
      </c>
      <c r="C9" s="284" t="s">
        <v>362</v>
      </c>
      <c r="D9" s="284"/>
      <c r="E9" s="284"/>
      <c r="F9" s="284"/>
      <c r="G9" s="284"/>
      <c r="H9" s="284"/>
      <c r="I9" s="284"/>
      <c r="J9" s="284"/>
      <c r="K9" s="284"/>
      <c r="L9" s="285"/>
    </row>
    <row r="10" spans="1:12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2" ht="12.75" customHeight="1" x14ac:dyDescent="0.25">
      <c r="A11" s="4"/>
      <c r="B11" s="5" t="s">
        <v>17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2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2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2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256000</v>
      </c>
      <c r="D20" s="28">
        <f>SUM(D21,D24,D25,D41,D43)</f>
        <v>256000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231300</v>
      </c>
      <c r="I20" s="28">
        <f>SUM(I21,I24,I25,I41,I43)</f>
        <v>231300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256000</v>
      </c>
      <c r="D24" s="51">
        <f>D51</f>
        <v>256000</v>
      </c>
      <c r="E24" s="51"/>
      <c r="F24" s="52" t="s">
        <v>37</v>
      </c>
      <c r="G24" s="53" t="s">
        <v>37</v>
      </c>
      <c r="H24" s="50">
        <f t="shared" si="1"/>
        <v>231300</v>
      </c>
      <c r="I24" s="51">
        <f>I51</f>
        <v>231300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256000</v>
      </c>
      <c r="D50" s="128">
        <f>SUM(D51,D286)</f>
        <v>256000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231300</v>
      </c>
      <c r="I50" s="128">
        <f>SUM(I51,I286)</f>
        <v>231300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>SUM(D51:G51)</f>
        <v>256000</v>
      </c>
      <c r="D51" s="134">
        <f>SUM(D52,D194)</f>
        <v>256000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231300</v>
      </c>
      <c r="I51" s="134">
        <f>SUM(I52,I194)</f>
        <v>231300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64</v>
      </c>
      <c r="C52" s="138">
        <f t="shared" si="5"/>
        <v>256000</v>
      </c>
      <c r="D52" s="139">
        <f>SUM(D53,D75,D173,D187)</f>
        <v>256000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231300</v>
      </c>
      <c r="I52" s="139">
        <f>SUM(I53,I75,I173,I187)</f>
        <v>231300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  <c r="M74" s="156"/>
    </row>
    <row r="75" spans="1:13" x14ac:dyDescent="0.25">
      <c r="A75" s="142">
        <v>2000</v>
      </c>
      <c r="B75" s="142" t="s">
        <v>87</v>
      </c>
      <c r="C75" s="143">
        <f t="shared" si="5"/>
        <v>256000</v>
      </c>
      <c r="D75" s="144">
        <f>SUM(D76,D83,D130,D164,D165,D172)</f>
        <v>256000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231300</v>
      </c>
      <c r="I75" s="144">
        <f>SUM(I76,I83,I130,I164,I165,I172)</f>
        <v>231300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  <c r="M82" s="156"/>
    </row>
    <row r="83" spans="1:13" x14ac:dyDescent="0.25">
      <c r="A83" s="56">
        <v>2200</v>
      </c>
      <c r="B83" s="147" t="s">
        <v>93</v>
      </c>
      <c r="C83" s="57">
        <f t="shared" si="5"/>
        <v>256000</v>
      </c>
      <c r="D83" s="63">
        <f>SUM(D84,D89,D95,D103,D112,D116,D122,D128)</f>
        <v>256000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231300</v>
      </c>
      <c r="I83" s="63">
        <f>SUM(I84,I89,I95,I103,I112,I116,I122,I128)</f>
        <v>231300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  <c r="M102" s="156"/>
    </row>
    <row r="103" spans="1:13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132</v>
      </c>
      <c r="C122" s="72">
        <f t="shared" si="7"/>
        <v>256000</v>
      </c>
      <c r="D122" s="160">
        <f>SUM(D123:D127)</f>
        <v>256000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231300</v>
      </c>
      <c r="I122" s="160">
        <f>SUM(I123:I127)</f>
        <v>231300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135</v>
      </c>
      <c r="C125" s="72">
        <f t="shared" si="7"/>
        <v>256000</v>
      </c>
      <c r="D125" s="74">
        <v>256000</v>
      </c>
      <c r="E125" s="74"/>
      <c r="F125" s="74"/>
      <c r="G125" s="157"/>
      <c r="H125" s="72">
        <f t="shared" si="8"/>
        <v>231300</v>
      </c>
      <c r="I125" s="74">
        <v>231300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  <c r="M126" s="156"/>
    </row>
    <row r="127" spans="1:13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  <c r="M193" s="156"/>
    </row>
    <row r="194" spans="1:13" s="24" customFormat="1" ht="24" hidden="1" x14ac:dyDescent="0.25">
      <c r="A194" s="198"/>
      <c r="B194" s="19" t="s">
        <v>204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3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  <c r="M203" s="156"/>
    </row>
    <row r="204" spans="1:13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>SUM(D269:G269)</f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>SUM(D273:G273)</f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38"/>
        <v>0</v>
      </c>
      <c r="D283" s="272">
        <f>D284</f>
        <v>0</v>
      </c>
      <c r="E283" s="272">
        <f t="shared" ref="E283:G284" si="44">E284</f>
        <v>0</v>
      </c>
      <c r="F283" s="272">
        <f t="shared" si="44"/>
        <v>0</v>
      </c>
      <c r="G283" s="273">
        <f t="shared" si="44"/>
        <v>0</v>
      </c>
      <c r="H283" s="236">
        <f t="shared" si="39"/>
        <v>0</v>
      </c>
      <c r="I283" s="272">
        <f t="shared" ref="I283:L284" si="45">I284</f>
        <v>0</v>
      </c>
      <c r="J283" s="272">
        <f>J284</f>
        <v>0</v>
      </c>
      <c r="K283" s="272">
        <f t="shared" si="45"/>
        <v>0</v>
      </c>
      <c r="L283" s="274">
        <f t="shared" si="45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38"/>
        <v>0</v>
      </c>
      <c r="D284" s="151">
        <f>D285</f>
        <v>0</v>
      </c>
      <c r="E284" s="151">
        <f t="shared" si="44"/>
        <v>0</v>
      </c>
      <c r="F284" s="151">
        <f t="shared" si="44"/>
        <v>0</v>
      </c>
      <c r="G284" s="152">
        <f t="shared" si="44"/>
        <v>0</v>
      </c>
      <c r="H284" s="117">
        <f t="shared" si="39"/>
        <v>0</v>
      </c>
      <c r="I284" s="151">
        <f t="shared" si="45"/>
        <v>0</v>
      </c>
      <c r="J284" s="151">
        <f t="shared" si="45"/>
        <v>0</v>
      </c>
      <c r="K284" s="151">
        <f t="shared" si="45"/>
        <v>0</v>
      </c>
      <c r="L284" s="153">
        <f t="shared" si="45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  <c r="M285" s="156"/>
    </row>
    <row r="286" spans="1:13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256000</v>
      </c>
      <c r="D289" s="242">
        <f t="shared" ref="D289:L289" si="46">SUM(D286,D269,D230,D195,D187,D173,D75,D53,D283)</f>
        <v>256000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231300</v>
      </c>
      <c r="I289" s="242">
        <f t="shared" si="46"/>
        <v>231300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hidden="1" thickTop="1" thickBot="1" x14ac:dyDescent="0.3">
      <c r="A290" s="296" t="s">
        <v>302</v>
      </c>
      <c r="B290" s="297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15" t="s">
        <v>303</v>
      </c>
      <c r="B291" s="316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GH4Yyhkd5Xlc+FHo93o3aITNDEGwUls0Aw0r/em0wtTBmILJzI+lMuMR8padGL3BntdIApqm8bxMGQcLBUJopg==" saltValue="5Kzt7Sc/GsTNpXPQMbqsMw==" spinCount="100000" sheet="1" objects="1" scenarios="1" formatCells="0" formatColumns="0" formatRows="0" insertHyperlinks="0"/>
  <autoFilter ref="A18:L301">
    <filterColumn colId="7">
      <filters>
        <filter val="231 300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" width="0" style="1" hidden="1" customWidth="1"/>
    <col min="17" max="16384" width="9.140625" style="1"/>
  </cols>
  <sheetData>
    <row r="1" spans="1:12" x14ac:dyDescent="0.25">
      <c r="A1" s="286" t="s">
        <v>363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ht="12.75" customHeight="1" x14ac:dyDescent="0.25">
      <c r="A3" s="2" t="s">
        <v>3</v>
      </c>
      <c r="B3" s="3"/>
      <c r="C3" s="290" t="s">
        <v>359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1:12" ht="12.75" customHeight="1" x14ac:dyDescent="0.25">
      <c r="A4" s="2" t="s">
        <v>5</v>
      </c>
      <c r="B4" s="3"/>
      <c r="C4" s="290"/>
      <c r="D4" s="290"/>
      <c r="E4" s="290"/>
      <c r="F4" s="290"/>
      <c r="G4" s="290"/>
      <c r="H4" s="290"/>
      <c r="I4" s="290"/>
      <c r="J4" s="290"/>
      <c r="K4" s="290"/>
      <c r="L4" s="291"/>
    </row>
    <row r="5" spans="1:12" ht="12.75" customHeight="1" x14ac:dyDescent="0.25">
      <c r="A5" s="4" t="s">
        <v>7</v>
      </c>
      <c r="B5" s="5"/>
      <c r="C5" s="284" t="s">
        <v>8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2" ht="12.75" customHeight="1" x14ac:dyDescent="0.25">
      <c r="A6" s="4" t="s">
        <v>9</v>
      </c>
      <c r="B6" s="5"/>
      <c r="C6" s="284" t="s">
        <v>364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2" ht="12" customHeight="1" x14ac:dyDescent="0.25">
      <c r="A7" s="4" t="s">
        <v>11</v>
      </c>
      <c r="B7" s="5"/>
      <c r="C7" s="290" t="s">
        <v>365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2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2" ht="12.75" customHeight="1" x14ac:dyDescent="0.25">
      <c r="A9" s="4"/>
      <c r="B9" s="5" t="s">
        <v>14</v>
      </c>
      <c r="C9" s="284" t="s">
        <v>362</v>
      </c>
      <c r="D9" s="284"/>
      <c r="E9" s="284"/>
      <c r="F9" s="284"/>
      <c r="G9" s="284"/>
      <c r="H9" s="284"/>
      <c r="I9" s="284"/>
      <c r="J9" s="284"/>
      <c r="K9" s="284"/>
      <c r="L9" s="285"/>
    </row>
    <row r="10" spans="1:12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2" ht="12.75" customHeight="1" x14ac:dyDescent="0.25">
      <c r="A11" s="4"/>
      <c r="B11" s="5" t="s">
        <v>17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2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2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2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16800</v>
      </c>
      <c r="D20" s="28">
        <f>SUM(D21,D24,D25,D41,D43)</f>
        <v>16800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16800</v>
      </c>
      <c r="I20" s="28">
        <f>SUM(I21,I24,I25,I41,I43)</f>
        <v>16800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16800</v>
      </c>
      <c r="D24" s="51">
        <f>D50</f>
        <v>16800</v>
      </c>
      <c r="E24" s="51"/>
      <c r="F24" s="52" t="s">
        <v>37</v>
      </c>
      <c r="G24" s="53" t="s">
        <v>37</v>
      </c>
      <c r="H24" s="50">
        <f t="shared" si="1"/>
        <v>16800</v>
      </c>
      <c r="I24" s="51">
        <f>I50</f>
        <v>16800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16800</v>
      </c>
      <c r="D50" s="128">
        <f>SUM(D51,D286)</f>
        <v>16800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16800</v>
      </c>
      <c r="I50" s="128">
        <f>SUM(I51,I286)</f>
        <v>16800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>SUM(D51:G51)</f>
        <v>2200</v>
      </c>
      <c r="D51" s="134">
        <f>SUM(D52,D194)</f>
        <v>2200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2200</v>
      </c>
      <c r="I51" s="134">
        <f>SUM(I52,I194)</f>
        <v>2200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64</v>
      </c>
      <c r="C52" s="138">
        <f t="shared" si="5"/>
        <v>2200</v>
      </c>
      <c r="D52" s="139">
        <f>SUM(D53,D75,D173,D187)</f>
        <v>2200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2200</v>
      </c>
      <c r="I52" s="139">
        <f>SUM(I53,I75,I173,I187)</f>
        <v>2200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  <c r="M74" s="156"/>
    </row>
    <row r="75" spans="1:13" x14ac:dyDescent="0.25">
      <c r="A75" s="142">
        <v>2000</v>
      </c>
      <c r="B75" s="142" t="s">
        <v>87</v>
      </c>
      <c r="C75" s="143">
        <f t="shared" si="5"/>
        <v>2200</v>
      </c>
      <c r="D75" s="144">
        <f>SUM(D76,D83,D130,D164,D165,D172)</f>
        <v>2200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2200</v>
      </c>
      <c r="I75" s="144">
        <f>SUM(I76,I83,I130,I164,I165,I172)</f>
        <v>2200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  <c r="M82" s="156"/>
    </row>
    <row r="83" spans="1:13" x14ac:dyDescent="0.25">
      <c r="A83" s="56">
        <v>2200</v>
      </c>
      <c r="B83" s="147" t="s">
        <v>93</v>
      </c>
      <c r="C83" s="57">
        <f t="shared" si="5"/>
        <v>2200</v>
      </c>
      <c r="D83" s="63">
        <f>SUM(D84,D89,D95,D103,D112,D116,D122,D128)</f>
        <v>2200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2200</v>
      </c>
      <c r="I83" s="63">
        <f>SUM(I84,I89,I95,I103,I112,I116,I122,I128)</f>
        <v>2200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105</v>
      </c>
      <c r="C95" s="72">
        <f t="shared" si="5"/>
        <v>2200</v>
      </c>
      <c r="D95" s="160">
        <f>SUM(D96:D102)</f>
        <v>2200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2200</v>
      </c>
      <c r="I95" s="160">
        <f>SUM(I96:I102)</f>
        <v>2200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  <c r="M100" s="156"/>
    </row>
    <row r="101" spans="1:13" x14ac:dyDescent="0.25">
      <c r="A101" s="44">
        <v>2236</v>
      </c>
      <c r="B101" s="71" t="s">
        <v>111</v>
      </c>
      <c r="C101" s="72">
        <f t="shared" si="5"/>
        <v>2200</v>
      </c>
      <c r="D101" s="74">
        <v>2200</v>
      </c>
      <c r="E101" s="74"/>
      <c r="F101" s="74"/>
      <c r="G101" s="157"/>
      <c r="H101" s="72">
        <f t="shared" si="6"/>
        <v>2200</v>
      </c>
      <c r="I101" s="74">
        <v>2200</v>
      </c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  <c r="M102" s="156"/>
    </row>
    <row r="103" spans="1:13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  <c r="M121" s="156"/>
    </row>
    <row r="122" spans="1:13" hidden="1" x14ac:dyDescent="0.25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  <c r="M126" s="156"/>
    </row>
    <row r="127" spans="1:13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  <c r="M193" s="156"/>
    </row>
    <row r="194" spans="1:13" s="24" customFormat="1" ht="24" hidden="1" x14ac:dyDescent="0.25">
      <c r="A194" s="198"/>
      <c r="B194" s="19" t="s">
        <v>204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3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  <c r="M203" s="156"/>
    </row>
    <row r="204" spans="1:13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>SUM(D269:G269)</f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>SUM(D273:G273)</f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38"/>
        <v>0</v>
      </c>
      <c r="D283" s="272">
        <f>D284</f>
        <v>0</v>
      </c>
      <c r="E283" s="272">
        <f t="shared" ref="E283:G284" si="44">E284</f>
        <v>0</v>
      </c>
      <c r="F283" s="272">
        <f t="shared" si="44"/>
        <v>0</v>
      </c>
      <c r="G283" s="273">
        <f t="shared" si="44"/>
        <v>0</v>
      </c>
      <c r="H283" s="236">
        <f t="shared" si="39"/>
        <v>0</v>
      </c>
      <c r="I283" s="272">
        <f t="shared" ref="I283:L284" si="45">I284</f>
        <v>0</v>
      </c>
      <c r="J283" s="272">
        <f>J284</f>
        <v>0</v>
      </c>
      <c r="K283" s="272">
        <f t="shared" si="45"/>
        <v>0</v>
      </c>
      <c r="L283" s="274">
        <f t="shared" si="45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38"/>
        <v>0</v>
      </c>
      <c r="D284" s="151">
        <f>D285</f>
        <v>0</v>
      </c>
      <c r="E284" s="151">
        <f t="shared" si="44"/>
        <v>0</v>
      </c>
      <c r="F284" s="151">
        <f t="shared" si="44"/>
        <v>0</v>
      </c>
      <c r="G284" s="152">
        <f t="shared" si="44"/>
        <v>0</v>
      </c>
      <c r="H284" s="117">
        <f t="shared" si="39"/>
        <v>0</v>
      </c>
      <c r="I284" s="151">
        <f t="shared" si="45"/>
        <v>0</v>
      </c>
      <c r="J284" s="151">
        <f t="shared" si="45"/>
        <v>0</v>
      </c>
      <c r="K284" s="151">
        <f t="shared" si="45"/>
        <v>0</v>
      </c>
      <c r="L284" s="153">
        <f t="shared" si="45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  <c r="M285" s="156"/>
    </row>
    <row r="286" spans="1:13" x14ac:dyDescent="0.25">
      <c r="A286" s="174"/>
      <c r="B286" s="71" t="s">
        <v>296</v>
      </c>
      <c r="C286" s="201">
        <f t="shared" si="38"/>
        <v>14600</v>
      </c>
      <c r="D286" s="160">
        <f>SUM(D287:D288)</f>
        <v>14600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14600</v>
      </c>
      <c r="I286" s="160">
        <f>SUM(I287:I288)</f>
        <v>14600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x14ac:dyDescent="0.25">
      <c r="A287" s="174" t="s">
        <v>297</v>
      </c>
      <c r="B287" s="44" t="s">
        <v>298</v>
      </c>
      <c r="C287" s="201">
        <f t="shared" si="38"/>
        <v>14600</v>
      </c>
      <c r="D287" s="74">
        <v>14600</v>
      </c>
      <c r="E287" s="74"/>
      <c r="F287" s="74"/>
      <c r="G287" s="157"/>
      <c r="H287" s="72">
        <f t="shared" si="39"/>
        <v>14600</v>
      </c>
      <c r="I287" s="74">
        <v>14600</v>
      </c>
      <c r="J287" s="74"/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16800</v>
      </c>
      <c r="D289" s="242">
        <f t="shared" ref="D289:L289" si="46">SUM(D286,D269,D230,D195,D187,D173,D75,D53,D283)</f>
        <v>16800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16800</v>
      </c>
      <c r="I289" s="242">
        <f t="shared" si="46"/>
        <v>16800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thickTop="1" thickBot="1" x14ac:dyDescent="0.3">
      <c r="A290" s="296" t="s">
        <v>302</v>
      </c>
      <c r="B290" s="297"/>
      <c r="C290" s="246">
        <f>SUM(D290:G290)</f>
        <v>14600</v>
      </c>
      <c r="D290" s="247">
        <f>SUM(D24,D25,D41)-D51</f>
        <v>14600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14600</v>
      </c>
      <c r="I290" s="247">
        <f>SUM(I24,I25,I41)-I51</f>
        <v>14600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thickTop="1" x14ac:dyDescent="0.25">
      <c r="A291" s="315" t="s">
        <v>303</v>
      </c>
      <c r="B291" s="316"/>
      <c r="C291" s="250">
        <f t="shared" ref="C291:L291" si="47">SUM(C292,C293)-C300+C301</f>
        <v>-14600</v>
      </c>
      <c r="D291" s="251">
        <f t="shared" si="47"/>
        <v>-14600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-14600</v>
      </c>
      <c r="I291" s="251">
        <f t="shared" si="47"/>
        <v>-14600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2.75" thickBot="1" x14ac:dyDescent="0.3">
      <c r="A292" s="126" t="s">
        <v>304</v>
      </c>
      <c r="B292" s="126" t="s">
        <v>305</v>
      </c>
      <c r="C292" s="255">
        <f t="shared" ref="C292:L292" si="48">C21-C286</f>
        <v>-14600</v>
      </c>
      <c r="D292" s="128">
        <f t="shared" si="48"/>
        <v>-14600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-14600</v>
      </c>
      <c r="I292" s="128">
        <f t="shared" si="48"/>
        <v>-14600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yovmjzd/im09p8Y3VrUT0Ws3xuJMD0HgDt9/pen6U2mrEfZvXn6KLaf8XrK9p+A5O2fTNAqtDKUsgaPbhsQ9ng==" saltValue="MNHrqAmLNCOaAbBMnvxsZQ==" spinCount="100000" sheet="1" objects="1" scenarios="1" formatCells="0" formatColumns="0" formatRows="0" insertHyperlinks="0"/>
  <autoFilter ref="A18:L301">
    <filterColumn colId="7">
      <filters blank="1">
        <filter val="14 600"/>
        <filter val="-14 600"/>
        <filter val="16 800"/>
        <filter val="2 200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N319"/>
  <sheetViews>
    <sheetView showGridLines="0" view="pageLayout" zoomScaleNormal="100" workbookViewId="0">
      <selection activeCell="C13" sqref="C13:L13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" width="0" style="1" hidden="1" customWidth="1"/>
    <col min="17" max="16384" width="9.140625" style="1"/>
  </cols>
  <sheetData>
    <row r="1" spans="1:14" x14ac:dyDescent="0.25">
      <c r="A1" s="286" t="s">
        <v>354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4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  <c r="N2" s="1" t="s">
        <v>355</v>
      </c>
    </row>
    <row r="3" spans="1:14" ht="12.75" customHeight="1" x14ac:dyDescent="0.25">
      <c r="A3" s="2" t="s">
        <v>3</v>
      </c>
      <c r="B3" s="3"/>
      <c r="C3" s="290" t="s">
        <v>4</v>
      </c>
      <c r="D3" s="290"/>
      <c r="E3" s="290"/>
      <c r="F3" s="290"/>
      <c r="G3" s="290"/>
      <c r="H3" s="290"/>
      <c r="I3" s="290"/>
      <c r="J3" s="290"/>
      <c r="K3" s="290"/>
      <c r="L3" s="291"/>
      <c r="N3" s="1" t="s">
        <v>356</v>
      </c>
    </row>
    <row r="4" spans="1:14" ht="12.75" customHeight="1" x14ac:dyDescent="0.25">
      <c r="A4" s="2" t="s">
        <v>5</v>
      </c>
      <c r="B4" s="3"/>
      <c r="C4" s="290" t="s">
        <v>6</v>
      </c>
      <c r="D4" s="290"/>
      <c r="E4" s="290"/>
      <c r="F4" s="290"/>
      <c r="G4" s="290"/>
      <c r="H4" s="290"/>
      <c r="I4" s="290"/>
      <c r="J4" s="290"/>
      <c r="K4" s="290"/>
      <c r="L4" s="291"/>
    </row>
    <row r="5" spans="1:14" ht="12.75" customHeight="1" x14ac:dyDescent="0.25">
      <c r="A5" s="4" t="s">
        <v>7</v>
      </c>
      <c r="B5" s="5"/>
      <c r="C5" s="284" t="s">
        <v>8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4" ht="12.75" customHeight="1" x14ac:dyDescent="0.25">
      <c r="A6" s="4" t="s">
        <v>9</v>
      </c>
      <c r="B6" s="5"/>
      <c r="C6" s="284" t="s">
        <v>326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4" x14ac:dyDescent="0.25">
      <c r="A7" s="4" t="s">
        <v>11</v>
      </c>
      <c r="B7" s="5"/>
      <c r="C7" s="290" t="s">
        <v>357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4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4" ht="12.75" customHeight="1" x14ac:dyDescent="0.25">
      <c r="A9" s="4"/>
      <c r="B9" s="5" t="s">
        <v>14</v>
      </c>
      <c r="C9" s="284" t="s">
        <v>15</v>
      </c>
      <c r="D9" s="284"/>
      <c r="E9" s="284"/>
      <c r="F9" s="284"/>
      <c r="G9" s="284"/>
      <c r="H9" s="284"/>
      <c r="I9" s="284"/>
      <c r="J9" s="284"/>
      <c r="K9" s="284"/>
      <c r="L9" s="285"/>
    </row>
    <row r="10" spans="1:14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4" ht="12.75" customHeight="1" x14ac:dyDescent="0.25">
      <c r="A11" s="4"/>
      <c r="B11" s="5" t="s">
        <v>17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4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4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4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5388</v>
      </c>
      <c r="D20" s="28">
        <f>SUM(D21,D24,D25,D41,D43)</f>
        <v>5388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5388</v>
      </c>
      <c r="I20" s="28">
        <f>SUM(I21,I24,I25,I41,I43)</f>
        <v>5388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5388</v>
      </c>
      <c r="D24" s="51">
        <f>3388+2000</f>
        <v>5388</v>
      </c>
      <c r="E24" s="51"/>
      <c r="F24" s="52" t="s">
        <v>37</v>
      </c>
      <c r="G24" s="53" t="s">
        <v>37</v>
      </c>
      <c r="H24" s="50">
        <f t="shared" si="1"/>
        <v>5388</v>
      </c>
      <c r="I24" s="51">
        <f>I51</f>
        <v>5388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 t="shared" si="0"/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 t="shared" si="0"/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 t="shared" si="1"/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 t="shared" si="0"/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si="1"/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37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 t="shared" si="0"/>
        <v>0</v>
      </c>
      <c r="D44" s="101"/>
      <c r="E44" s="102"/>
      <c r="F44" s="102"/>
      <c r="G44" s="103" t="s">
        <v>37</v>
      </c>
      <c r="H44" s="104">
        <f t="shared" si="1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 t="shared" si="0"/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81" si="2">SUM(D50:G50)</f>
        <v>5388</v>
      </c>
      <c r="D50" s="128">
        <f>SUM(D51,D286)</f>
        <v>5388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81" si="3">SUM(I50:L50)</f>
        <v>5388</v>
      </c>
      <c r="I50" s="128">
        <f>SUM(I51,I286)</f>
        <v>5388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 t="shared" si="2"/>
        <v>5388</v>
      </c>
      <c r="D51" s="134">
        <f>SUM(D52,D194)</f>
        <v>5388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5388</v>
      </c>
      <c r="I51" s="134">
        <f>SUM(I52,I194)</f>
        <v>5388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64</v>
      </c>
      <c r="C52" s="138">
        <f t="shared" si="2"/>
        <v>5388</v>
      </c>
      <c r="D52" s="139">
        <f>SUM(D53,D75,D173,D187)</f>
        <v>5388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5388</v>
      </c>
      <c r="I52" s="139">
        <f>SUM(I53,I75,I173,I187)</f>
        <v>5388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65</v>
      </c>
      <c r="C53" s="143">
        <f t="shared" si="2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66</v>
      </c>
      <c r="C54" s="57">
        <f t="shared" si="2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2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>
        <v>0</v>
      </c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2"/>
        <v>0</v>
      </c>
      <c r="D57" s="74"/>
      <c r="E57" s="74"/>
      <c r="F57" s="74"/>
      <c r="G57" s="157"/>
      <c r="H57" s="72">
        <f t="shared" si="3"/>
        <v>0</v>
      </c>
      <c r="I57" s="74">
        <v>0</v>
      </c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2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>
        <v>0</v>
      </c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2"/>
        <v>0</v>
      </c>
      <c r="D60" s="74"/>
      <c r="E60" s="74"/>
      <c r="F60" s="74"/>
      <c r="G60" s="157"/>
      <c r="H60" s="72">
        <f t="shared" si="3"/>
        <v>0</v>
      </c>
      <c r="I60" s="74">
        <v>0</v>
      </c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>
        <v>0</v>
      </c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2"/>
        <v>0</v>
      </c>
      <c r="D62" s="74"/>
      <c r="E62" s="74"/>
      <c r="F62" s="74"/>
      <c r="G62" s="157"/>
      <c r="H62" s="72">
        <f t="shared" si="3"/>
        <v>0</v>
      </c>
      <c r="I62" s="74">
        <v>0</v>
      </c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2"/>
        <v>0</v>
      </c>
      <c r="D63" s="74"/>
      <c r="E63" s="74"/>
      <c r="F63" s="74"/>
      <c r="G63" s="157"/>
      <c r="H63" s="72">
        <f t="shared" si="3"/>
        <v>0</v>
      </c>
      <c r="I63" s="74">
        <v>0</v>
      </c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2"/>
        <v>0</v>
      </c>
      <c r="D64" s="74"/>
      <c r="E64" s="74"/>
      <c r="F64" s="74"/>
      <c r="G64" s="157"/>
      <c r="H64" s="72">
        <f t="shared" si="3"/>
        <v>0</v>
      </c>
      <c r="I64" s="74">
        <v>0</v>
      </c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>
        <v>0</v>
      </c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78</v>
      </c>
      <c r="C66" s="117">
        <f t="shared" si="2"/>
        <v>0</v>
      </c>
      <c r="D66" s="163"/>
      <c r="E66" s="163"/>
      <c r="F66" s="163"/>
      <c r="G66" s="164"/>
      <c r="H66" s="117">
        <f t="shared" si="3"/>
        <v>0</v>
      </c>
      <c r="I66" s="163">
        <v>0</v>
      </c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79</v>
      </c>
      <c r="C67" s="57">
        <f t="shared" si="2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80</v>
      </c>
      <c r="C68" s="66">
        <f t="shared" si="2"/>
        <v>0</v>
      </c>
      <c r="D68" s="68"/>
      <c r="E68" s="68"/>
      <c r="F68" s="68"/>
      <c r="G68" s="154"/>
      <c r="H68" s="66">
        <f t="shared" si="3"/>
        <v>0</v>
      </c>
      <c r="I68" s="68">
        <v>0</v>
      </c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2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2"/>
        <v>0</v>
      </c>
      <c r="D70" s="74"/>
      <c r="E70" s="74"/>
      <c r="F70" s="74"/>
      <c r="G70" s="157"/>
      <c r="H70" s="72">
        <f t="shared" si="3"/>
        <v>0</v>
      </c>
      <c r="I70" s="74">
        <v>0</v>
      </c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>
        <v>0</v>
      </c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>
        <v>0</v>
      </c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2"/>
        <v>0</v>
      </c>
      <c r="D73" s="74"/>
      <c r="E73" s="74"/>
      <c r="F73" s="74"/>
      <c r="G73" s="157"/>
      <c r="H73" s="72">
        <f t="shared" si="3"/>
        <v>0</v>
      </c>
      <c r="I73" s="74">
        <v>0</v>
      </c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87</v>
      </c>
      <c r="C75" s="143">
        <f t="shared" si="2"/>
        <v>5388</v>
      </c>
      <c r="D75" s="144">
        <f>SUM(D76,D83,D130,D164,D165,D172)</f>
        <v>5388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5388</v>
      </c>
      <c r="I75" s="144">
        <f>SUM(I76,I83,I130,I164,I165,I172)</f>
        <v>5388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>
        <v>0</v>
      </c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>
        <v>0</v>
      </c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>
        <v>0</v>
      </c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ref="C82:C127" si="4">SUM(D82:G82)</f>
        <v>0</v>
      </c>
      <c r="D82" s="74"/>
      <c r="E82" s="74"/>
      <c r="F82" s="74"/>
      <c r="G82" s="157"/>
      <c r="H82" s="72">
        <f t="shared" ref="H82:H127" si="5">SUM(I82:L82)</f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93</v>
      </c>
      <c r="C83" s="57">
        <f t="shared" si="4"/>
        <v>5388</v>
      </c>
      <c r="D83" s="63">
        <f>SUM(D84,D89,D95,D103,D112,D116,D122,D128)</f>
        <v>5388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5"/>
        <v>5388</v>
      </c>
      <c r="I83" s="63">
        <f>SUM(I84,I89,I95,I103,I112,I116,I122,I128)</f>
        <v>5388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4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5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4"/>
        <v>0</v>
      </c>
      <c r="D85" s="68"/>
      <c r="E85" s="68"/>
      <c r="F85" s="68"/>
      <c r="G85" s="154"/>
      <c r="H85" s="66">
        <f t="shared" si="5"/>
        <v>0</v>
      </c>
      <c r="I85" s="68">
        <v>0</v>
      </c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4"/>
        <v>0</v>
      </c>
      <c r="D86" s="74"/>
      <c r="E86" s="74"/>
      <c r="F86" s="74"/>
      <c r="G86" s="157"/>
      <c r="H86" s="72">
        <f t="shared" si="5"/>
        <v>0</v>
      </c>
      <c r="I86" s="74">
        <v>0</v>
      </c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4"/>
        <v>0</v>
      </c>
      <c r="D87" s="74"/>
      <c r="E87" s="74"/>
      <c r="F87" s="74"/>
      <c r="G87" s="157"/>
      <c r="H87" s="72">
        <f t="shared" si="5"/>
        <v>0</v>
      </c>
      <c r="I87" s="74">
        <v>0</v>
      </c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4"/>
        <v>0</v>
      </c>
      <c r="D88" s="74"/>
      <c r="E88" s="74"/>
      <c r="F88" s="74"/>
      <c r="G88" s="157"/>
      <c r="H88" s="72">
        <f t="shared" si="5"/>
        <v>0</v>
      </c>
      <c r="I88" s="74">
        <v>0</v>
      </c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4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5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4"/>
        <v>0</v>
      </c>
      <c r="D90" s="74"/>
      <c r="E90" s="74"/>
      <c r="F90" s="74"/>
      <c r="G90" s="157"/>
      <c r="H90" s="72">
        <f t="shared" si="5"/>
        <v>0</v>
      </c>
      <c r="I90" s="74">
        <v>0</v>
      </c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4"/>
        <v>0</v>
      </c>
      <c r="D91" s="74"/>
      <c r="E91" s="74"/>
      <c r="F91" s="74"/>
      <c r="G91" s="157"/>
      <c r="H91" s="72">
        <f t="shared" si="5"/>
        <v>0</v>
      </c>
      <c r="I91" s="74">
        <v>0</v>
      </c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4"/>
        <v>0</v>
      </c>
      <c r="D92" s="74"/>
      <c r="E92" s="74"/>
      <c r="F92" s="74"/>
      <c r="G92" s="157"/>
      <c r="H92" s="72">
        <f t="shared" si="5"/>
        <v>0</v>
      </c>
      <c r="I92" s="74">
        <v>0</v>
      </c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4"/>
        <v>0</v>
      </c>
      <c r="D93" s="74"/>
      <c r="E93" s="74"/>
      <c r="F93" s="74"/>
      <c r="G93" s="157"/>
      <c r="H93" s="72">
        <f t="shared" si="5"/>
        <v>0</v>
      </c>
      <c r="I93" s="74">
        <v>0</v>
      </c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4"/>
        <v>0</v>
      </c>
      <c r="D94" s="74"/>
      <c r="E94" s="74"/>
      <c r="F94" s="74"/>
      <c r="G94" s="157"/>
      <c r="H94" s="72">
        <f t="shared" si="5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105</v>
      </c>
      <c r="C95" s="72">
        <f t="shared" si="4"/>
        <v>5388</v>
      </c>
      <c r="D95" s="160">
        <f>SUM(D96:D102)</f>
        <v>5388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5"/>
        <v>5388</v>
      </c>
      <c r="I95" s="160">
        <f>SUM(I96:I102)</f>
        <v>5388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4"/>
        <v>0</v>
      </c>
      <c r="D96" s="74"/>
      <c r="E96" s="74"/>
      <c r="F96" s="74"/>
      <c r="G96" s="157"/>
      <c r="H96" s="72">
        <f t="shared" si="5"/>
        <v>0</v>
      </c>
      <c r="I96" s="74">
        <v>0</v>
      </c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107</v>
      </c>
      <c r="C97" s="72">
        <f t="shared" si="4"/>
        <v>0</v>
      </c>
      <c r="D97" s="74"/>
      <c r="E97" s="74"/>
      <c r="F97" s="74"/>
      <c r="G97" s="157"/>
      <c r="H97" s="72">
        <f t="shared" si="5"/>
        <v>0</v>
      </c>
      <c r="I97" s="74">
        <v>0</v>
      </c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4"/>
        <v>0</v>
      </c>
      <c r="D98" s="68"/>
      <c r="E98" s="68"/>
      <c r="F98" s="68"/>
      <c r="G98" s="154"/>
      <c r="H98" s="66">
        <f t="shared" si="5"/>
        <v>0</v>
      </c>
      <c r="I98" s="68">
        <v>0</v>
      </c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4"/>
        <v>0</v>
      </c>
      <c r="D99" s="74"/>
      <c r="E99" s="74"/>
      <c r="F99" s="74"/>
      <c r="G99" s="157"/>
      <c r="H99" s="72">
        <f t="shared" si="5"/>
        <v>0</v>
      </c>
      <c r="I99" s="74">
        <v>0</v>
      </c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4"/>
        <v>0</v>
      </c>
      <c r="D100" s="74"/>
      <c r="E100" s="74"/>
      <c r="F100" s="74"/>
      <c r="G100" s="157"/>
      <c r="H100" s="72">
        <f t="shared" si="5"/>
        <v>0</v>
      </c>
      <c r="I100" s="74">
        <v>0</v>
      </c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4"/>
        <v>0</v>
      </c>
      <c r="D101" s="74"/>
      <c r="E101" s="74"/>
      <c r="F101" s="74"/>
      <c r="G101" s="157"/>
      <c r="H101" s="72">
        <f t="shared" si="5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112</v>
      </c>
      <c r="C102" s="72">
        <f t="shared" si="4"/>
        <v>5388</v>
      </c>
      <c r="D102" s="74">
        <f>3388+2000</f>
        <v>5388</v>
      </c>
      <c r="E102" s="74"/>
      <c r="F102" s="74"/>
      <c r="G102" s="157"/>
      <c r="H102" s="72">
        <f t="shared" si="5"/>
        <v>5388</v>
      </c>
      <c r="I102" s="74">
        <v>5388</v>
      </c>
      <c r="J102" s="74"/>
      <c r="K102" s="74"/>
      <c r="L102" s="158"/>
      <c r="M102" s="156"/>
    </row>
    <row r="103" spans="1:13" ht="36" hidden="1" x14ac:dyDescent="0.25">
      <c r="A103" s="159">
        <v>2240</v>
      </c>
      <c r="B103" s="71" t="s">
        <v>113</v>
      </c>
      <c r="C103" s="72">
        <f t="shared" si="4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5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4"/>
        <v>0</v>
      </c>
      <c r="D104" s="74"/>
      <c r="E104" s="74"/>
      <c r="F104" s="74"/>
      <c r="G104" s="157"/>
      <c r="H104" s="72">
        <f t="shared" si="5"/>
        <v>0</v>
      </c>
      <c r="I104" s="74">
        <v>0</v>
      </c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4"/>
        <v>0</v>
      </c>
      <c r="D105" s="74"/>
      <c r="E105" s="74"/>
      <c r="F105" s="74"/>
      <c r="G105" s="157"/>
      <c r="H105" s="72">
        <f t="shared" si="5"/>
        <v>0</v>
      </c>
      <c r="I105" s="74">
        <v>0</v>
      </c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4"/>
        <v>0</v>
      </c>
      <c r="D106" s="74"/>
      <c r="E106" s="74"/>
      <c r="F106" s="74"/>
      <c r="G106" s="157"/>
      <c r="H106" s="72">
        <f t="shared" si="5"/>
        <v>0</v>
      </c>
      <c r="I106" s="74">
        <v>0</v>
      </c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4"/>
        <v>0</v>
      </c>
      <c r="D107" s="74"/>
      <c r="E107" s="74"/>
      <c r="F107" s="74"/>
      <c r="G107" s="157"/>
      <c r="H107" s="72">
        <f t="shared" si="5"/>
        <v>0</v>
      </c>
      <c r="I107" s="74">
        <v>0</v>
      </c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4"/>
        <v>0</v>
      </c>
      <c r="D108" s="74"/>
      <c r="E108" s="74"/>
      <c r="F108" s="74"/>
      <c r="G108" s="157"/>
      <c r="H108" s="72">
        <f t="shared" si="5"/>
        <v>0</v>
      </c>
      <c r="I108" s="74">
        <v>0</v>
      </c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4"/>
        <v>0</v>
      </c>
      <c r="D109" s="74"/>
      <c r="E109" s="74"/>
      <c r="F109" s="74"/>
      <c r="G109" s="157"/>
      <c r="H109" s="72">
        <f t="shared" si="5"/>
        <v>0</v>
      </c>
      <c r="I109" s="74">
        <v>0</v>
      </c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4"/>
        <v>0</v>
      </c>
      <c r="D110" s="74"/>
      <c r="E110" s="74"/>
      <c r="F110" s="74"/>
      <c r="G110" s="157"/>
      <c r="H110" s="72">
        <f t="shared" si="5"/>
        <v>0</v>
      </c>
      <c r="I110" s="74">
        <v>0</v>
      </c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4"/>
        <v>0</v>
      </c>
      <c r="D111" s="74"/>
      <c r="E111" s="74"/>
      <c r="F111" s="74"/>
      <c r="G111" s="157"/>
      <c r="H111" s="72">
        <f t="shared" si="5"/>
        <v>0</v>
      </c>
      <c r="I111" s="74">
        <v>0</v>
      </c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4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5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4"/>
        <v>0</v>
      </c>
      <c r="D113" s="74"/>
      <c r="E113" s="74"/>
      <c r="F113" s="74"/>
      <c r="G113" s="157"/>
      <c r="H113" s="72">
        <f t="shared" si="5"/>
        <v>0</v>
      </c>
      <c r="I113" s="74">
        <v>0</v>
      </c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 t="shared" si="4"/>
        <v>0</v>
      </c>
      <c r="D114" s="74"/>
      <c r="E114" s="74"/>
      <c r="F114" s="74"/>
      <c r="G114" s="157"/>
      <c r="H114" s="72">
        <f t="shared" si="5"/>
        <v>0</v>
      </c>
      <c r="I114" s="74">
        <v>0</v>
      </c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 t="shared" si="4"/>
        <v>0</v>
      </c>
      <c r="D115" s="74"/>
      <c r="E115" s="74"/>
      <c r="F115" s="74"/>
      <c r="G115" s="157"/>
      <c r="H115" s="72">
        <f t="shared" si="5"/>
        <v>0</v>
      </c>
      <c r="I115" s="74">
        <v>0</v>
      </c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si="4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4"/>
        <v>0</v>
      </c>
      <c r="D117" s="74"/>
      <c r="E117" s="74"/>
      <c r="F117" s="74"/>
      <c r="G117" s="157"/>
      <c r="H117" s="72">
        <f t="shared" si="5"/>
        <v>0</v>
      </c>
      <c r="I117" s="74">
        <v>0</v>
      </c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4"/>
        <v>0</v>
      </c>
      <c r="D118" s="74"/>
      <c r="E118" s="74"/>
      <c r="F118" s="74"/>
      <c r="G118" s="157"/>
      <c r="H118" s="72">
        <f t="shared" si="5"/>
        <v>0</v>
      </c>
      <c r="I118" s="74">
        <v>0</v>
      </c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4"/>
        <v>0</v>
      </c>
      <c r="D119" s="74"/>
      <c r="E119" s="74"/>
      <c r="F119" s="74"/>
      <c r="G119" s="157"/>
      <c r="H119" s="72">
        <f t="shared" si="5"/>
        <v>0</v>
      </c>
      <c r="I119" s="74">
        <v>0</v>
      </c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4"/>
        <v>0</v>
      </c>
      <c r="D120" s="74"/>
      <c r="E120" s="74"/>
      <c r="F120" s="74"/>
      <c r="G120" s="157"/>
      <c r="H120" s="72">
        <f t="shared" si="5"/>
        <v>0</v>
      </c>
      <c r="I120" s="74">
        <v>0</v>
      </c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4"/>
        <v>0</v>
      </c>
      <c r="D121" s="74"/>
      <c r="E121" s="74"/>
      <c r="F121" s="74"/>
      <c r="G121" s="157"/>
      <c r="H121" s="72">
        <f t="shared" si="5"/>
        <v>0</v>
      </c>
      <c r="I121" s="74">
        <v>0</v>
      </c>
      <c r="J121" s="74"/>
      <c r="K121" s="74"/>
      <c r="L121" s="158"/>
      <c r="M121" s="156"/>
    </row>
    <row r="122" spans="1:13" hidden="1" x14ac:dyDescent="0.25">
      <c r="A122" s="159">
        <v>2270</v>
      </c>
      <c r="B122" s="71" t="s">
        <v>132</v>
      </c>
      <c r="C122" s="72">
        <f t="shared" si="4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4"/>
        <v>0</v>
      </c>
      <c r="D123" s="74"/>
      <c r="E123" s="74"/>
      <c r="F123" s="74"/>
      <c r="G123" s="157"/>
      <c r="H123" s="72">
        <f t="shared" si="5"/>
        <v>0</v>
      </c>
      <c r="I123" s="74">
        <v>0</v>
      </c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4"/>
        <v>0</v>
      </c>
      <c r="D124" s="74"/>
      <c r="E124" s="74"/>
      <c r="F124" s="74"/>
      <c r="G124" s="157"/>
      <c r="H124" s="72">
        <f t="shared" si="5"/>
        <v>0</v>
      </c>
      <c r="I124" s="74">
        <v>0</v>
      </c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4"/>
        <v>0</v>
      </c>
      <c r="D125" s="74"/>
      <c r="E125" s="74"/>
      <c r="F125" s="74"/>
      <c r="G125" s="157"/>
      <c r="H125" s="72">
        <f t="shared" si="5"/>
        <v>0</v>
      </c>
      <c r="I125" s="74">
        <v>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4"/>
        <v>0</v>
      </c>
      <c r="D126" s="74"/>
      <c r="E126" s="74"/>
      <c r="F126" s="74"/>
      <c r="G126" s="157"/>
      <c r="H126" s="72">
        <f t="shared" si="5"/>
        <v>0</v>
      </c>
      <c r="I126" s="74">
        <v>0</v>
      </c>
      <c r="J126" s="74"/>
      <c r="K126" s="74"/>
      <c r="L126" s="158"/>
      <c r="M126" s="156"/>
    </row>
    <row r="127" spans="1:13" ht="24" hidden="1" x14ac:dyDescent="0.25">
      <c r="A127" s="44">
        <v>2279</v>
      </c>
      <c r="B127" s="71" t="s">
        <v>137</v>
      </c>
      <c r="C127" s="72">
        <f t="shared" si="4"/>
        <v>0</v>
      </c>
      <c r="D127" s="74"/>
      <c r="E127" s="74"/>
      <c r="F127" s="74"/>
      <c r="G127" s="157"/>
      <c r="H127" s="72">
        <f t="shared" si="5"/>
        <v>0</v>
      </c>
      <c r="I127" s="74">
        <v>0</v>
      </c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6">SUM(C129)</f>
        <v>0</v>
      </c>
      <c r="D128" s="169">
        <f t="shared" si="6"/>
        <v>0</v>
      </c>
      <c r="E128" s="169">
        <f t="shared" si="6"/>
        <v>0</v>
      </c>
      <c r="F128" s="169">
        <f t="shared" si="6"/>
        <v>0</v>
      </c>
      <c r="G128" s="169">
        <f t="shared" si="6"/>
        <v>0</v>
      </c>
      <c r="H128" s="66">
        <f t="shared" si="6"/>
        <v>0</v>
      </c>
      <c r="I128" s="169">
        <f t="shared" si="6"/>
        <v>0</v>
      </c>
      <c r="J128" s="169">
        <f t="shared" si="6"/>
        <v>0</v>
      </c>
      <c r="K128" s="169">
        <f t="shared" si="6"/>
        <v>0</v>
      </c>
      <c r="L128" s="176">
        <f t="shared" si="6"/>
        <v>0</v>
      </c>
    </row>
    <row r="129" spans="1:13" ht="24" hidden="1" x14ac:dyDescent="0.25">
      <c r="A129" s="44">
        <v>2283</v>
      </c>
      <c r="B129" s="71" t="s">
        <v>139</v>
      </c>
      <c r="C129" s="72">
        <f t="shared" ref="C129:C160" si="7">SUM(D129:G129)</f>
        <v>0</v>
      </c>
      <c r="D129" s="74"/>
      <c r="E129" s="74"/>
      <c r="F129" s="74"/>
      <c r="G129" s="157"/>
      <c r="H129" s="72">
        <f t="shared" ref="H129:H192" si="8">SUM(I129:L129)</f>
        <v>0</v>
      </c>
      <c r="I129" s="74">
        <v>0</v>
      </c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8"/>
        <v>0</v>
      </c>
      <c r="I131" s="169">
        <f>SUM(I132:I135)</f>
        <v>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ref="C161:C224" si="9">SUM(D161:G161)</f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9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9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9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9"/>
        <v>0</v>
      </c>
      <c r="D165" s="63">
        <f>SUM(D166,D171)</f>
        <v>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8"/>
        <v>0</v>
      </c>
      <c r="I165" s="63">
        <f>SUM(I166,I171)</f>
        <v>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9"/>
        <v>0</v>
      </c>
      <c r="D166" s="169">
        <f>SUM(D167:D170)</f>
        <v>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8"/>
        <v>0</v>
      </c>
      <c r="I166" s="169">
        <f>SUM(I167:I170)</f>
        <v>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9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9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9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9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9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9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9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9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8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9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 t="shared" si="9"/>
        <v>0</v>
      </c>
      <c r="D176" s="74"/>
      <c r="E176" s="74"/>
      <c r="F176" s="74"/>
      <c r="G176" s="157"/>
      <c r="H176" s="72">
        <f t="shared" si="8"/>
        <v>0</v>
      </c>
      <c r="I176" s="74">
        <v>0</v>
      </c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 t="shared" si="9"/>
        <v>0</v>
      </c>
      <c r="D177" s="74"/>
      <c r="E177" s="74"/>
      <c r="F177" s="74"/>
      <c r="G177" s="157"/>
      <c r="H177" s="72">
        <f t="shared" si="8"/>
        <v>0</v>
      </c>
      <c r="I177" s="74">
        <v>0</v>
      </c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 t="shared" si="9"/>
        <v>0</v>
      </c>
      <c r="D178" s="74"/>
      <c r="E178" s="74"/>
      <c r="F178" s="74"/>
      <c r="G178" s="157"/>
      <c r="H178" s="72">
        <f t="shared" si="8"/>
        <v>0</v>
      </c>
      <c r="I178" s="74">
        <v>0</v>
      </c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si="9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8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9"/>
        <v>0</v>
      </c>
      <c r="D180" s="74"/>
      <c r="E180" s="74"/>
      <c r="F180" s="74"/>
      <c r="G180" s="187"/>
      <c r="H180" s="72">
        <f t="shared" si="8"/>
        <v>0</v>
      </c>
      <c r="I180" s="74">
        <v>0</v>
      </c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9"/>
        <v>0</v>
      </c>
      <c r="D181" s="74"/>
      <c r="E181" s="74"/>
      <c r="F181" s="74"/>
      <c r="G181" s="187"/>
      <c r="H181" s="72">
        <f t="shared" si="8"/>
        <v>0</v>
      </c>
      <c r="I181" s="74">
        <v>0</v>
      </c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9"/>
        <v>0</v>
      </c>
      <c r="D182" s="74"/>
      <c r="E182" s="74"/>
      <c r="F182" s="74"/>
      <c r="G182" s="187"/>
      <c r="H182" s="72">
        <f t="shared" si="8"/>
        <v>0</v>
      </c>
      <c r="I182" s="74">
        <v>0</v>
      </c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9"/>
        <v>0</v>
      </c>
      <c r="D183" s="189"/>
      <c r="E183" s="189"/>
      <c r="F183" s="189"/>
      <c r="G183" s="190"/>
      <c r="H183" s="185">
        <f t="shared" si="8"/>
        <v>0</v>
      </c>
      <c r="I183" s="189">
        <v>0</v>
      </c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9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8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9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9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9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 t="shared" si="9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si="9"/>
        <v>0</v>
      </c>
      <c r="D189" s="68"/>
      <c r="E189" s="68"/>
      <c r="F189" s="68"/>
      <c r="G189" s="154"/>
      <c r="H189" s="66">
        <f t="shared" si="8"/>
        <v>0</v>
      </c>
      <c r="I189" s="68">
        <v>0</v>
      </c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9"/>
        <v>0</v>
      </c>
      <c r="D190" s="74"/>
      <c r="E190" s="74"/>
      <c r="F190" s="74"/>
      <c r="G190" s="157"/>
      <c r="H190" s="72">
        <f t="shared" si="8"/>
        <v>0</v>
      </c>
      <c r="I190" s="74">
        <v>0</v>
      </c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9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8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 t="shared" si="9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8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9"/>
        <v>0</v>
      </c>
      <c r="D193" s="74"/>
      <c r="E193" s="74"/>
      <c r="F193" s="74"/>
      <c r="G193" s="157"/>
      <c r="H193" s="72">
        <f t="shared" ref="H193:H256" si="10">SUM(I193:L193)</f>
        <v>0</v>
      </c>
      <c r="I193" s="74">
        <v>0</v>
      </c>
      <c r="J193" s="74"/>
      <c r="K193" s="74"/>
      <c r="L193" s="158"/>
      <c r="M193" s="156"/>
    </row>
    <row r="194" spans="1:13" s="24" customFormat="1" ht="24" hidden="1" x14ac:dyDescent="0.25">
      <c r="A194" s="198"/>
      <c r="B194" s="19" t="s">
        <v>204</v>
      </c>
      <c r="C194" s="138">
        <f t="shared" si="9"/>
        <v>0</v>
      </c>
      <c r="D194" s="139">
        <f>SUM(D195,D230,D269,D283)</f>
        <v>0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138">
        <f t="shared" si="10"/>
        <v>0</v>
      </c>
      <c r="I194" s="139">
        <f>SUM(I195,I230,I269,I283)</f>
        <v>0</v>
      </c>
      <c r="J194" s="139">
        <f>SUM(J195,J230,J269,J283)</f>
        <v>0</v>
      </c>
      <c r="K194" s="139">
        <f>SUM(K195,K230,K269,K283)</f>
        <v>0</v>
      </c>
      <c r="L194" s="199">
        <f>SUM(L195,L230,L269,L283)</f>
        <v>0</v>
      </c>
    </row>
    <row r="195" spans="1:13" hidden="1" x14ac:dyDescent="0.25">
      <c r="A195" s="142">
        <v>5000</v>
      </c>
      <c r="B195" s="142" t="s">
        <v>205</v>
      </c>
      <c r="C195" s="143">
        <f t="shared" si="9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0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9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0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9"/>
        <v>0</v>
      </c>
      <c r="D197" s="68"/>
      <c r="E197" s="68"/>
      <c r="F197" s="68"/>
      <c r="G197" s="154"/>
      <c r="H197" s="66">
        <f t="shared" si="10"/>
        <v>0</v>
      </c>
      <c r="I197" s="68">
        <v>0</v>
      </c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9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0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9"/>
        <v>0</v>
      </c>
      <c r="D199" s="74"/>
      <c r="E199" s="74"/>
      <c r="F199" s="74"/>
      <c r="G199" s="157"/>
      <c r="H199" s="72">
        <f t="shared" si="10"/>
        <v>0</v>
      </c>
      <c r="I199" s="74">
        <v>0</v>
      </c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9"/>
        <v>0</v>
      </c>
      <c r="D200" s="74"/>
      <c r="E200" s="74"/>
      <c r="F200" s="74"/>
      <c r="G200" s="157"/>
      <c r="H200" s="72">
        <f t="shared" si="10"/>
        <v>0</v>
      </c>
      <c r="I200" s="74">
        <v>0</v>
      </c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9"/>
        <v>0</v>
      </c>
      <c r="D201" s="74"/>
      <c r="E201" s="74"/>
      <c r="F201" s="74"/>
      <c r="G201" s="157"/>
      <c r="H201" s="72">
        <f t="shared" si="10"/>
        <v>0</v>
      </c>
      <c r="I201" s="74">
        <v>0</v>
      </c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9"/>
        <v>0</v>
      </c>
      <c r="D202" s="74"/>
      <c r="E202" s="74"/>
      <c r="F202" s="74"/>
      <c r="G202" s="157"/>
      <c r="H202" s="72">
        <f t="shared" si="10"/>
        <v>0</v>
      </c>
      <c r="I202" s="74">
        <v>0</v>
      </c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9"/>
        <v>0</v>
      </c>
      <c r="D203" s="74"/>
      <c r="E203" s="74"/>
      <c r="F203" s="74"/>
      <c r="G203" s="157"/>
      <c r="H203" s="72">
        <f t="shared" si="10"/>
        <v>0</v>
      </c>
      <c r="I203" s="74">
        <v>0</v>
      </c>
      <c r="J203" s="74"/>
      <c r="K203" s="74"/>
      <c r="L203" s="158"/>
      <c r="M203" s="156"/>
    </row>
    <row r="204" spans="1:13" hidden="1" x14ac:dyDescent="0.25">
      <c r="A204" s="56">
        <v>5200</v>
      </c>
      <c r="B204" s="147" t="s">
        <v>214</v>
      </c>
      <c r="C204" s="57">
        <f t="shared" si="9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0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9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0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9"/>
        <v>0</v>
      </c>
      <c r="D206" s="68"/>
      <c r="E206" s="68"/>
      <c r="F206" s="68"/>
      <c r="G206" s="154"/>
      <c r="H206" s="66">
        <f t="shared" si="10"/>
        <v>0</v>
      </c>
      <c r="I206" s="68">
        <v>0</v>
      </c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9"/>
        <v>0</v>
      </c>
      <c r="D207" s="74"/>
      <c r="E207" s="74"/>
      <c r="F207" s="74"/>
      <c r="G207" s="157"/>
      <c r="H207" s="72">
        <f t="shared" si="10"/>
        <v>0</v>
      </c>
      <c r="I207" s="74">
        <v>0</v>
      </c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9"/>
        <v>0</v>
      </c>
      <c r="D208" s="74"/>
      <c r="E208" s="74"/>
      <c r="F208" s="74"/>
      <c r="G208" s="157"/>
      <c r="H208" s="72">
        <f t="shared" si="10"/>
        <v>0</v>
      </c>
      <c r="I208" s="74">
        <v>0</v>
      </c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9"/>
        <v>0</v>
      </c>
      <c r="D209" s="74"/>
      <c r="E209" s="74"/>
      <c r="F209" s="74"/>
      <c r="G209" s="157"/>
      <c r="H209" s="72">
        <f t="shared" si="10"/>
        <v>0</v>
      </c>
      <c r="I209" s="74">
        <v>0</v>
      </c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 t="shared" si="9"/>
        <v>0</v>
      </c>
      <c r="D210" s="74"/>
      <c r="E210" s="74"/>
      <c r="F210" s="74"/>
      <c r="G210" s="157"/>
      <c r="H210" s="72">
        <f t="shared" si="10"/>
        <v>0</v>
      </c>
      <c r="I210" s="74">
        <v>0</v>
      </c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9"/>
        <v>0</v>
      </c>
      <c r="D211" s="74"/>
      <c r="E211" s="74"/>
      <c r="F211" s="74"/>
      <c r="G211" s="157"/>
      <c r="H211" s="72">
        <f t="shared" si="10"/>
        <v>0</v>
      </c>
      <c r="I211" s="74">
        <v>0</v>
      </c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9"/>
        <v>0</v>
      </c>
      <c r="D212" s="74"/>
      <c r="E212" s="74"/>
      <c r="F212" s="74"/>
      <c r="G212" s="157"/>
      <c r="H212" s="72">
        <f t="shared" si="10"/>
        <v>0</v>
      </c>
      <c r="I212" s="74">
        <v>0</v>
      </c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9"/>
        <v>0</v>
      </c>
      <c r="D213" s="74"/>
      <c r="E213" s="74"/>
      <c r="F213" s="74"/>
      <c r="G213" s="157"/>
      <c r="H213" s="72">
        <f t="shared" si="10"/>
        <v>0</v>
      </c>
      <c r="I213" s="74">
        <v>0</v>
      </c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9"/>
        <v>0</v>
      </c>
      <c r="D214" s="74"/>
      <c r="E214" s="74"/>
      <c r="F214" s="74"/>
      <c r="G214" s="157"/>
      <c r="H214" s="72">
        <f t="shared" si="10"/>
        <v>0</v>
      </c>
      <c r="I214" s="74">
        <v>0</v>
      </c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9"/>
        <v>0</v>
      </c>
      <c r="D215" s="74"/>
      <c r="E215" s="74"/>
      <c r="F215" s="74"/>
      <c r="G215" s="157"/>
      <c r="H215" s="72">
        <f t="shared" si="10"/>
        <v>0</v>
      </c>
      <c r="I215" s="74">
        <v>0</v>
      </c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226</v>
      </c>
      <c r="C216" s="72">
        <f t="shared" si="9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0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9"/>
        <v>0</v>
      </c>
      <c r="D217" s="74"/>
      <c r="E217" s="74"/>
      <c r="F217" s="74"/>
      <c r="G217" s="157"/>
      <c r="H217" s="72">
        <f t="shared" si="10"/>
        <v>0</v>
      </c>
      <c r="I217" s="74">
        <v>0</v>
      </c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9"/>
        <v>0</v>
      </c>
      <c r="D218" s="74"/>
      <c r="E218" s="74"/>
      <c r="F218" s="74"/>
      <c r="G218" s="157"/>
      <c r="H218" s="72">
        <f t="shared" si="10"/>
        <v>0</v>
      </c>
      <c r="I218" s="74">
        <v>0</v>
      </c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9"/>
        <v>0</v>
      </c>
      <c r="D219" s="74"/>
      <c r="E219" s="74"/>
      <c r="F219" s="74"/>
      <c r="G219" s="157"/>
      <c r="H219" s="72">
        <f t="shared" si="10"/>
        <v>0</v>
      </c>
      <c r="I219" s="74">
        <v>0</v>
      </c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9"/>
        <v>0</v>
      </c>
      <c r="D220" s="74"/>
      <c r="E220" s="74"/>
      <c r="F220" s="74"/>
      <c r="G220" s="157"/>
      <c r="H220" s="72">
        <f t="shared" si="10"/>
        <v>0</v>
      </c>
      <c r="I220" s="74">
        <v>0</v>
      </c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9"/>
        <v>0</v>
      </c>
      <c r="D221" s="74"/>
      <c r="E221" s="74"/>
      <c r="F221" s="74"/>
      <c r="G221" s="157"/>
      <c r="H221" s="72">
        <f t="shared" si="10"/>
        <v>0</v>
      </c>
      <c r="I221" s="74">
        <v>0</v>
      </c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9"/>
        <v>0</v>
      </c>
      <c r="D222" s="74"/>
      <c r="E222" s="74"/>
      <c r="F222" s="74"/>
      <c r="G222" s="157"/>
      <c r="H222" s="72">
        <f t="shared" si="10"/>
        <v>0</v>
      </c>
      <c r="I222" s="74">
        <v>0</v>
      </c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9"/>
        <v>0</v>
      </c>
      <c r="D223" s="74"/>
      <c r="E223" s="74"/>
      <c r="F223" s="74"/>
      <c r="G223" s="157"/>
      <c r="H223" s="72">
        <f t="shared" si="10"/>
        <v>0</v>
      </c>
      <c r="I223" s="74">
        <v>0</v>
      </c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234</v>
      </c>
      <c r="C224" s="201">
        <f t="shared" si="9"/>
        <v>0</v>
      </c>
      <c r="D224" s="74"/>
      <c r="E224" s="74"/>
      <c r="F224" s="74"/>
      <c r="G224" s="157"/>
      <c r="H224" s="72">
        <f t="shared" si="10"/>
        <v>0</v>
      </c>
      <c r="I224" s="74">
        <v>0</v>
      </c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235</v>
      </c>
      <c r="C225" s="201">
        <f t="shared" ref="C225:C288" si="11">SUM(D225:G225)</f>
        <v>0</v>
      </c>
      <c r="D225" s="74"/>
      <c r="E225" s="74"/>
      <c r="F225" s="74"/>
      <c r="G225" s="157"/>
      <c r="H225" s="72">
        <f t="shared" si="10"/>
        <v>0</v>
      </c>
      <c r="I225" s="74">
        <v>0</v>
      </c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236</v>
      </c>
      <c r="C226" s="201">
        <f t="shared" si="11"/>
        <v>0</v>
      </c>
      <c r="D226" s="74"/>
      <c r="E226" s="74"/>
      <c r="F226" s="74"/>
      <c r="G226" s="157"/>
      <c r="H226" s="72">
        <f t="shared" si="10"/>
        <v>0</v>
      </c>
      <c r="I226" s="74">
        <v>0</v>
      </c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11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0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11"/>
        <v>0</v>
      </c>
      <c r="D228" s="74"/>
      <c r="E228" s="74"/>
      <c r="F228" s="74"/>
      <c r="G228" s="157"/>
      <c r="H228" s="72">
        <f t="shared" si="10"/>
        <v>0</v>
      </c>
      <c r="I228" s="74">
        <v>0</v>
      </c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11"/>
        <v>0</v>
      </c>
      <c r="D229" s="163"/>
      <c r="E229" s="163"/>
      <c r="F229" s="163"/>
      <c r="G229" s="164"/>
      <c r="H229" s="117">
        <f t="shared" si="10"/>
        <v>0</v>
      </c>
      <c r="I229" s="163">
        <v>0</v>
      </c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240</v>
      </c>
      <c r="C230" s="203">
        <f t="shared" si="11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0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241</v>
      </c>
      <c r="C231" s="204">
        <f t="shared" si="11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0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11"/>
        <v>0</v>
      </c>
      <c r="D232" s="68"/>
      <c r="E232" s="68"/>
      <c r="F232" s="68"/>
      <c r="G232" s="206"/>
      <c r="H232" s="207">
        <f t="shared" si="10"/>
        <v>0</v>
      </c>
      <c r="I232" s="68">
        <v>0</v>
      </c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11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0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11"/>
        <v>0</v>
      </c>
      <c r="D234" s="68"/>
      <c r="E234" s="68"/>
      <c r="F234" s="68"/>
      <c r="G234" s="154"/>
      <c r="H234" s="208">
        <f t="shared" si="10"/>
        <v>0</v>
      </c>
      <c r="I234" s="68">
        <v>0</v>
      </c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 t="shared" si="11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0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 t="shared" si="11"/>
        <v>0</v>
      </c>
      <c r="D236" s="74"/>
      <c r="E236" s="74"/>
      <c r="F236" s="74"/>
      <c r="G236" s="157"/>
      <c r="H236" s="208">
        <f t="shared" si="10"/>
        <v>0</v>
      </c>
      <c r="I236" s="74">
        <v>0</v>
      </c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 t="shared" si="11"/>
        <v>0</v>
      </c>
      <c r="D237" s="74"/>
      <c r="E237" s="74"/>
      <c r="F237" s="74"/>
      <c r="G237" s="157"/>
      <c r="H237" s="208">
        <f t="shared" si="10"/>
        <v>0</v>
      </c>
      <c r="I237" s="74">
        <v>0</v>
      </c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248</v>
      </c>
      <c r="C238" s="201">
        <f t="shared" si="11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0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 t="shared" si="11"/>
        <v>0</v>
      </c>
      <c r="D239" s="74"/>
      <c r="E239" s="74"/>
      <c r="F239" s="74"/>
      <c r="G239" s="157"/>
      <c r="H239" s="208">
        <f t="shared" si="10"/>
        <v>0</v>
      </c>
      <c r="I239" s="74">
        <v>0</v>
      </c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11"/>
        <v>0</v>
      </c>
      <c r="D240" s="74"/>
      <c r="E240" s="74"/>
      <c r="F240" s="74"/>
      <c r="G240" s="157"/>
      <c r="H240" s="208">
        <f t="shared" si="10"/>
        <v>0</v>
      </c>
      <c r="I240" s="74">
        <v>0</v>
      </c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11"/>
        <v>0</v>
      </c>
      <c r="D241" s="74"/>
      <c r="E241" s="74"/>
      <c r="F241" s="74"/>
      <c r="G241" s="157"/>
      <c r="H241" s="208">
        <f t="shared" si="10"/>
        <v>0</v>
      </c>
      <c r="I241" s="74">
        <v>0</v>
      </c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11"/>
        <v>0</v>
      </c>
      <c r="D242" s="74"/>
      <c r="E242" s="74"/>
      <c r="F242" s="74"/>
      <c r="G242" s="157"/>
      <c r="H242" s="208">
        <f t="shared" si="10"/>
        <v>0</v>
      </c>
      <c r="I242" s="74">
        <v>0</v>
      </c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11"/>
        <v>0</v>
      </c>
      <c r="D243" s="74"/>
      <c r="E243" s="74"/>
      <c r="F243" s="74"/>
      <c r="G243" s="157"/>
      <c r="H243" s="208">
        <f t="shared" si="10"/>
        <v>0</v>
      </c>
      <c r="I243" s="74">
        <v>0</v>
      </c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11"/>
        <v>0</v>
      </c>
      <c r="D244" s="74"/>
      <c r="E244" s="74"/>
      <c r="F244" s="74"/>
      <c r="G244" s="157"/>
      <c r="H244" s="208">
        <f t="shared" si="10"/>
        <v>0</v>
      </c>
      <c r="I244" s="74">
        <v>0</v>
      </c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11"/>
        <v>0</v>
      </c>
      <c r="D245" s="74"/>
      <c r="E245" s="74"/>
      <c r="F245" s="74"/>
      <c r="G245" s="157"/>
      <c r="H245" s="208">
        <f t="shared" si="10"/>
        <v>0</v>
      </c>
      <c r="I245" s="74">
        <v>0</v>
      </c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11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0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3" hidden="1" x14ac:dyDescent="0.25">
      <c r="A247" s="44">
        <v>6291</v>
      </c>
      <c r="B247" s="71" t="s">
        <v>257</v>
      </c>
      <c r="C247" s="201">
        <f t="shared" si="11"/>
        <v>0</v>
      </c>
      <c r="D247" s="74"/>
      <c r="E247" s="74"/>
      <c r="F247" s="74"/>
      <c r="G247" s="211"/>
      <c r="H247" s="201">
        <f t="shared" si="10"/>
        <v>0</v>
      </c>
      <c r="I247" s="74">
        <v>0</v>
      </c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11"/>
        <v>0</v>
      </c>
      <c r="D248" s="74"/>
      <c r="E248" s="74"/>
      <c r="F248" s="74"/>
      <c r="G248" s="211"/>
      <c r="H248" s="201">
        <f t="shared" si="10"/>
        <v>0</v>
      </c>
      <c r="I248" s="74">
        <v>0</v>
      </c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11"/>
        <v>0</v>
      </c>
      <c r="D249" s="74"/>
      <c r="E249" s="74"/>
      <c r="F249" s="74"/>
      <c r="G249" s="211"/>
      <c r="H249" s="201">
        <f t="shared" si="10"/>
        <v>0</v>
      </c>
      <c r="I249" s="74">
        <v>0</v>
      </c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11"/>
        <v>0</v>
      </c>
      <c r="D250" s="74"/>
      <c r="E250" s="74"/>
      <c r="F250" s="74"/>
      <c r="G250" s="211"/>
      <c r="H250" s="201">
        <f t="shared" si="10"/>
        <v>0</v>
      </c>
      <c r="I250" s="74">
        <v>0</v>
      </c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11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0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11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0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3" hidden="1" x14ac:dyDescent="0.25">
      <c r="A253" s="44">
        <v>6322</v>
      </c>
      <c r="B253" s="71" t="s">
        <v>263</v>
      </c>
      <c r="C253" s="201">
        <f t="shared" si="11"/>
        <v>0</v>
      </c>
      <c r="D253" s="74"/>
      <c r="E253" s="74"/>
      <c r="F253" s="74"/>
      <c r="G253" s="211"/>
      <c r="H253" s="201">
        <f t="shared" si="10"/>
        <v>0</v>
      </c>
      <c r="I253" s="74">
        <v>0</v>
      </c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11"/>
        <v>0</v>
      </c>
      <c r="D254" s="74"/>
      <c r="E254" s="74"/>
      <c r="F254" s="74"/>
      <c r="G254" s="211"/>
      <c r="H254" s="201">
        <f t="shared" si="10"/>
        <v>0</v>
      </c>
      <c r="I254" s="74">
        <v>0</v>
      </c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11"/>
        <v>0</v>
      </c>
      <c r="D255" s="74"/>
      <c r="E255" s="74"/>
      <c r="F255" s="74"/>
      <c r="G255" s="211"/>
      <c r="H255" s="201">
        <f t="shared" si="10"/>
        <v>0</v>
      </c>
      <c r="I255" s="74">
        <v>0</v>
      </c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11"/>
        <v>0</v>
      </c>
      <c r="D256" s="68"/>
      <c r="E256" s="68"/>
      <c r="F256" s="68"/>
      <c r="G256" s="214"/>
      <c r="H256" s="205">
        <f t="shared" si="10"/>
        <v>0</v>
      </c>
      <c r="I256" s="68">
        <v>0</v>
      </c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 t="shared" si="11"/>
        <v>0</v>
      </c>
      <c r="D257" s="189"/>
      <c r="E257" s="189"/>
      <c r="F257" s="189"/>
      <c r="G257" s="211"/>
      <c r="H257" s="209">
        <f t="shared" ref="H257:H288" si="12">SUM(I257:L257)</f>
        <v>0</v>
      </c>
      <c r="I257" s="189">
        <v>0</v>
      </c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11"/>
        <v>0</v>
      </c>
      <c r="D258" s="74"/>
      <c r="E258" s="74"/>
      <c r="F258" s="74"/>
      <c r="G258" s="157"/>
      <c r="H258" s="208">
        <f t="shared" si="12"/>
        <v>0</v>
      </c>
      <c r="I258" s="74">
        <v>0</v>
      </c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269</v>
      </c>
      <c r="C259" s="184">
        <f t="shared" si="11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2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11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2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hidden="1" x14ac:dyDescent="0.25">
      <c r="A261" s="44">
        <v>6411</v>
      </c>
      <c r="B261" s="174" t="s">
        <v>271</v>
      </c>
      <c r="C261" s="201">
        <f t="shared" si="11"/>
        <v>0</v>
      </c>
      <c r="D261" s="74"/>
      <c r="E261" s="74"/>
      <c r="F261" s="74"/>
      <c r="G261" s="157"/>
      <c r="H261" s="208">
        <f t="shared" si="12"/>
        <v>0</v>
      </c>
      <c r="I261" s="74">
        <v>0</v>
      </c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11"/>
        <v>0</v>
      </c>
      <c r="D262" s="74"/>
      <c r="E262" s="74"/>
      <c r="F262" s="74"/>
      <c r="G262" s="157"/>
      <c r="H262" s="208">
        <f t="shared" si="12"/>
        <v>0</v>
      </c>
      <c r="I262" s="74">
        <v>0</v>
      </c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11"/>
        <v>0</v>
      </c>
      <c r="D263" s="74"/>
      <c r="E263" s="74"/>
      <c r="F263" s="74"/>
      <c r="G263" s="157"/>
      <c r="H263" s="208">
        <f t="shared" si="12"/>
        <v>0</v>
      </c>
      <c r="I263" s="74">
        <v>0</v>
      </c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274</v>
      </c>
      <c r="C264" s="201">
        <f t="shared" si="11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2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si="11"/>
        <v>0</v>
      </c>
      <c r="D265" s="74"/>
      <c r="E265" s="74"/>
      <c r="F265" s="74"/>
      <c r="G265" s="157"/>
      <c r="H265" s="208">
        <f t="shared" si="12"/>
        <v>0</v>
      </c>
      <c r="I265" s="74">
        <v>0</v>
      </c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11"/>
        <v>0</v>
      </c>
      <c r="D266" s="74"/>
      <c r="E266" s="74"/>
      <c r="F266" s="74"/>
      <c r="G266" s="157"/>
      <c r="H266" s="208">
        <f t="shared" si="12"/>
        <v>0</v>
      </c>
      <c r="I266" s="74">
        <v>0</v>
      </c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277</v>
      </c>
      <c r="C267" s="201">
        <f t="shared" si="11"/>
        <v>0</v>
      </c>
      <c r="D267" s="74"/>
      <c r="E267" s="74"/>
      <c r="F267" s="74"/>
      <c r="G267" s="157"/>
      <c r="H267" s="208">
        <f t="shared" si="12"/>
        <v>0</v>
      </c>
      <c r="I267" s="74">
        <v>0</v>
      </c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 t="shared" si="11"/>
        <v>0</v>
      </c>
      <c r="D268" s="74"/>
      <c r="E268" s="74"/>
      <c r="F268" s="74"/>
      <c r="G268" s="157"/>
      <c r="H268" s="208">
        <f t="shared" si="12"/>
        <v>0</v>
      </c>
      <c r="I268" s="74">
        <v>0</v>
      </c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 t="shared" si="11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2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11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2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11"/>
        <v>0</v>
      </c>
      <c r="D271" s="68"/>
      <c r="E271" s="68"/>
      <c r="F271" s="68"/>
      <c r="G271" s="154"/>
      <c r="H271" s="66">
        <f t="shared" si="12"/>
        <v>0</v>
      </c>
      <c r="I271" s="68">
        <v>0</v>
      </c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 t="shared" si="11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2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 t="shared" si="11"/>
        <v>0</v>
      </c>
      <c r="D273" s="74"/>
      <c r="E273" s="74"/>
      <c r="F273" s="74"/>
      <c r="G273" s="157"/>
      <c r="H273" s="72">
        <f t="shared" si="12"/>
        <v>0</v>
      </c>
      <c r="I273" s="74">
        <v>0</v>
      </c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11"/>
        <v>0</v>
      </c>
      <c r="D274" s="74"/>
      <c r="E274" s="74"/>
      <c r="F274" s="74"/>
      <c r="G274" s="157"/>
      <c r="H274" s="72">
        <f t="shared" si="12"/>
        <v>0</v>
      </c>
      <c r="I274" s="74">
        <v>0</v>
      </c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11"/>
        <v>0</v>
      </c>
      <c r="D275" s="74"/>
      <c r="E275" s="74"/>
      <c r="F275" s="74"/>
      <c r="G275" s="157"/>
      <c r="H275" s="72">
        <f t="shared" si="12"/>
        <v>0</v>
      </c>
      <c r="I275" s="74">
        <v>0</v>
      </c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11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2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11"/>
        <v>0</v>
      </c>
      <c r="D277" s="74"/>
      <c r="E277" s="74"/>
      <c r="F277" s="74"/>
      <c r="G277" s="157"/>
      <c r="H277" s="72">
        <f t="shared" si="12"/>
        <v>0</v>
      </c>
      <c r="I277" s="74">
        <v>0</v>
      </c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11"/>
        <v>0</v>
      </c>
      <c r="D278" s="74"/>
      <c r="E278" s="74"/>
      <c r="F278" s="74"/>
      <c r="G278" s="157"/>
      <c r="H278" s="72">
        <f t="shared" si="12"/>
        <v>0</v>
      </c>
      <c r="I278" s="74">
        <v>0</v>
      </c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11"/>
        <v>0</v>
      </c>
      <c r="D279" s="74"/>
      <c r="E279" s="74"/>
      <c r="F279" s="74"/>
      <c r="G279" s="157"/>
      <c r="H279" s="72">
        <f t="shared" si="12"/>
        <v>0</v>
      </c>
      <c r="I279" s="74">
        <v>0</v>
      </c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11"/>
        <v>0</v>
      </c>
      <c r="D280" s="68"/>
      <c r="E280" s="68"/>
      <c r="F280" s="68"/>
      <c r="G280" s="154"/>
      <c r="H280" s="66">
        <f t="shared" si="12"/>
        <v>0</v>
      </c>
      <c r="I280" s="68">
        <v>0</v>
      </c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11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2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3" hidden="1" x14ac:dyDescent="0.25">
      <c r="A282" s="150">
        <v>7720</v>
      </c>
      <c r="B282" s="65" t="s">
        <v>292</v>
      </c>
      <c r="C282" s="79">
        <f t="shared" si="11"/>
        <v>0</v>
      </c>
      <c r="D282" s="81"/>
      <c r="E282" s="81"/>
      <c r="F282" s="81"/>
      <c r="G282" s="229"/>
      <c r="H282" s="79">
        <f t="shared" si="12"/>
        <v>0</v>
      </c>
      <c r="I282" s="81">
        <v>0</v>
      </c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11"/>
        <v>0</v>
      </c>
      <c r="D283" s="234">
        <f>D284</f>
        <v>0</v>
      </c>
      <c r="E283" s="234">
        <f t="shared" ref="E283:G284" si="13">E284</f>
        <v>0</v>
      </c>
      <c r="F283" s="234">
        <f t="shared" si="13"/>
        <v>0</v>
      </c>
      <c r="G283" s="235">
        <f t="shared" si="13"/>
        <v>0</v>
      </c>
      <c r="H283" s="236">
        <f t="shared" si="12"/>
        <v>0</v>
      </c>
      <c r="I283" s="234">
        <f t="shared" ref="I283:L284" si="14">I284</f>
        <v>0</v>
      </c>
      <c r="J283" s="234">
        <f>J284</f>
        <v>0</v>
      </c>
      <c r="K283" s="234">
        <f t="shared" si="14"/>
        <v>0</v>
      </c>
      <c r="L283" s="237">
        <f t="shared" si="14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11"/>
        <v>0</v>
      </c>
      <c r="D284" s="163">
        <f>D285</f>
        <v>0</v>
      </c>
      <c r="E284" s="163">
        <f t="shared" si="13"/>
        <v>0</v>
      </c>
      <c r="F284" s="163">
        <f t="shared" si="13"/>
        <v>0</v>
      </c>
      <c r="G284" s="164">
        <f t="shared" si="13"/>
        <v>0</v>
      </c>
      <c r="H284" s="117">
        <f t="shared" si="12"/>
        <v>0</v>
      </c>
      <c r="I284" s="163">
        <f t="shared" si="14"/>
        <v>0</v>
      </c>
      <c r="J284" s="163">
        <f t="shared" si="14"/>
        <v>0</v>
      </c>
      <c r="K284" s="163">
        <f t="shared" si="14"/>
        <v>0</v>
      </c>
      <c r="L284" s="165">
        <f t="shared" si="14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11"/>
        <v>0</v>
      </c>
      <c r="D285" s="163"/>
      <c r="E285" s="163"/>
      <c r="F285" s="163"/>
      <c r="G285" s="164"/>
      <c r="H285" s="117">
        <f t="shared" si="12"/>
        <v>0</v>
      </c>
      <c r="I285" s="163">
        <v>0</v>
      </c>
      <c r="J285" s="163"/>
      <c r="K285" s="163"/>
      <c r="L285" s="165"/>
      <c r="M285" s="156"/>
    </row>
    <row r="286" spans="1:13" hidden="1" x14ac:dyDescent="0.25">
      <c r="A286" s="174"/>
      <c r="B286" s="71" t="s">
        <v>296</v>
      </c>
      <c r="C286" s="201">
        <f>SUM(D286:G286)</f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>SUM(I286:L286)</f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11"/>
        <v>0</v>
      </c>
      <c r="D287" s="74"/>
      <c r="E287" s="74"/>
      <c r="F287" s="74"/>
      <c r="G287" s="157"/>
      <c r="H287" s="72">
        <f t="shared" si="12"/>
        <v>0</v>
      </c>
      <c r="I287" s="74">
        <v>0</v>
      </c>
      <c r="J287" s="74"/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11"/>
        <v>0</v>
      </c>
      <c r="D288" s="68"/>
      <c r="E288" s="68"/>
      <c r="F288" s="68"/>
      <c r="G288" s="154"/>
      <c r="H288" s="66">
        <f t="shared" si="12"/>
        <v>0</v>
      </c>
      <c r="I288" s="68">
        <v>0</v>
      </c>
      <c r="J288" s="68"/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5388</v>
      </c>
      <c r="D289" s="242">
        <f t="shared" ref="D289:L289" si="15">SUM(D286,D269,D230,D195,D187,D173,D75,D53,D283)</f>
        <v>5388</v>
      </c>
      <c r="E289" s="242">
        <f t="shared" si="15"/>
        <v>0</v>
      </c>
      <c r="F289" s="242">
        <f t="shared" si="15"/>
        <v>0</v>
      </c>
      <c r="G289" s="243">
        <f t="shared" si="15"/>
        <v>0</v>
      </c>
      <c r="H289" s="244">
        <f t="shared" si="15"/>
        <v>5388</v>
      </c>
      <c r="I289" s="242">
        <f t="shared" si="15"/>
        <v>5388</v>
      </c>
      <c r="J289" s="242">
        <f t="shared" si="15"/>
        <v>0</v>
      </c>
      <c r="K289" s="242">
        <f t="shared" si="15"/>
        <v>0</v>
      </c>
      <c r="L289" s="245">
        <f t="shared" si="15"/>
        <v>0</v>
      </c>
    </row>
    <row r="290" spans="1:12" s="24" customFormat="1" ht="13.5" hidden="1" thickTop="1" thickBot="1" x14ac:dyDescent="0.3">
      <c r="A290" s="296" t="s">
        <v>302</v>
      </c>
      <c r="B290" s="297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15" t="s">
        <v>303</v>
      </c>
      <c r="B291" s="316"/>
      <c r="C291" s="250">
        <f t="shared" ref="C291:L291" si="16">SUM(C292,C293)-C300+C301</f>
        <v>0</v>
      </c>
      <c r="D291" s="251">
        <f t="shared" si="16"/>
        <v>0</v>
      </c>
      <c r="E291" s="251">
        <f t="shared" si="16"/>
        <v>0</v>
      </c>
      <c r="F291" s="251">
        <f t="shared" si="16"/>
        <v>0</v>
      </c>
      <c r="G291" s="252">
        <f t="shared" si="16"/>
        <v>0</v>
      </c>
      <c r="H291" s="253">
        <f t="shared" si="16"/>
        <v>0</v>
      </c>
      <c r="I291" s="251">
        <f t="shared" si="16"/>
        <v>0</v>
      </c>
      <c r="J291" s="251">
        <f t="shared" si="16"/>
        <v>0</v>
      </c>
      <c r="K291" s="251">
        <f t="shared" si="16"/>
        <v>0</v>
      </c>
      <c r="L291" s="254">
        <f t="shared" si="16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17">C21-C286</f>
        <v>0</v>
      </c>
      <c r="D292" s="128">
        <f t="shared" si="17"/>
        <v>0</v>
      </c>
      <c r="E292" s="128">
        <f t="shared" si="17"/>
        <v>0</v>
      </c>
      <c r="F292" s="128">
        <f t="shared" si="17"/>
        <v>0</v>
      </c>
      <c r="G292" s="129">
        <f t="shared" si="17"/>
        <v>0</v>
      </c>
      <c r="H292" s="256">
        <f t="shared" si="17"/>
        <v>0</v>
      </c>
      <c r="I292" s="128">
        <f t="shared" si="17"/>
        <v>0</v>
      </c>
      <c r="J292" s="128">
        <f t="shared" si="17"/>
        <v>0</v>
      </c>
      <c r="K292" s="128">
        <f t="shared" si="17"/>
        <v>0</v>
      </c>
      <c r="L292" s="130">
        <f t="shared" si="17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18">SUM(C294,C296,C298)-SUM(C295,C297,C299)</f>
        <v>0</v>
      </c>
      <c r="D293" s="251">
        <f t="shared" si="18"/>
        <v>0</v>
      </c>
      <c r="E293" s="251">
        <f t="shared" si="18"/>
        <v>0</v>
      </c>
      <c r="F293" s="251">
        <f t="shared" si="18"/>
        <v>0</v>
      </c>
      <c r="G293" s="258">
        <f t="shared" si="18"/>
        <v>0</v>
      </c>
      <c r="H293" s="253">
        <f t="shared" si="18"/>
        <v>0</v>
      </c>
      <c r="I293" s="251">
        <f t="shared" si="18"/>
        <v>0</v>
      </c>
      <c r="J293" s="251">
        <f t="shared" si="18"/>
        <v>0</v>
      </c>
      <c r="K293" s="251">
        <f t="shared" si="18"/>
        <v>0</v>
      </c>
      <c r="L293" s="254">
        <f t="shared" si="18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301" si="19">SUM(D294:G294)</f>
        <v>0</v>
      </c>
      <c r="D294" s="81"/>
      <c r="E294" s="81"/>
      <c r="F294" s="81"/>
      <c r="G294" s="229"/>
      <c r="H294" s="79">
        <f t="shared" ref="H294:H301" si="20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19"/>
        <v>0</v>
      </c>
      <c r="D295" s="74"/>
      <c r="E295" s="74"/>
      <c r="F295" s="74"/>
      <c r="G295" s="157"/>
      <c r="H295" s="72">
        <f t="shared" si="20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19"/>
        <v>0</v>
      </c>
      <c r="D296" s="74"/>
      <c r="E296" s="74"/>
      <c r="F296" s="74"/>
      <c r="G296" s="157"/>
      <c r="H296" s="72">
        <f t="shared" si="20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19"/>
        <v>0</v>
      </c>
      <c r="D297" s="74"/>
      <c r="E297" s="74"/>
      <c r="F297" s="74"/>
      <c r="G297" s="157"/>
      <c r="H297" s="72">
        <f t="shared" si="20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19"/>
        <v>0</v>
      </c>
      <c r="D298" s="74"/>
      <c r="E298" s="74"/>
      <c r="F298" s="74"/>
      <c r="G298" s="157"/>
      <c r="H298" s="72">
        <f t="shared" si="20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19"/>
        <v>0</v>
      </c>
      <c r="D299" s="189"/>
      <c r="E299" s="189"/>
      <c r="F299" s="189"/>
      <c r="G299" s="262"/>
      <c r="H299" s="185">
        <f t="shared" si="20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 t="shared" si="19"/>
        <v>0</v>
      </c>
      <c r="D300" s="265"/>
      <c r="E300" s="265"/>
      <c r="F300" s="265"/>
      <c r="G300" s="266"/>
      <c r="H300" s="264">
        <f t="shared" si="20"/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 t="shared" si="19"/>
        <v>0</v>
      </c>
      <c r="D301" s="177"/>
      <c r="E301" s="177"/>
      <c r="F301" s="177"/>
      <c r="G301" s="178"/>
      <c r="H301" s="269">
        <f t="shared" si="20"/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n9Am9vd1yMEDwUWAVl6HEDqHUoi6hJHFq1CVu35Uj6wH37u+v1PaFNgHcvJcWYiolK8q2NnXvPHWttzRG7hXSQ==" saltValue="DlI/gkEdo2jKN58MKzR5uQ==" spinCount="100000" sheet="1" objects="1" scenarios="1" formatCells="0" formatColumns="0" formatRows="0" insertHyperlinks="0"/>
  <autoFilter ref="A18:M301">
    <filterColumn colId="7">
      <filters>
        <filter val="5 388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H14" sqref="H14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" width="0" style="1" hidden="1" customWidth="1"/>
    <col min="17" max="16384" width="9.140625" style="1"/>
  </cols>
  <sheetData>
    <row r="1" spans="1:12" x14ac:dyDescent="0.25">
      <c r="A1" s="286" t="s">
        <v>366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ht="12.75" customHeight="1" x14ac:dyDescent="0.25">
      <c r="A3" s="2" t="s">
        <v>3</v>
      </c>
      <c r="B3" s="3"/>
      <c r="C3" s="290" t="s">
        <v>359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1:12" ht="12.75" customHeight="1" x14ac:dyDescent="0.25">
      <c r="A4" s="2" t="s">
        <v>5</v>
      </c>
      <c r="B4" s="3"/>
      <c r="C4" s="290"/>
      <c r="D4" s="290"/>
      <c r="E4" s="290"/>
      <c r="F4" s="290"/>
      <c r="G4" s="290"/>
      <c r="H4" s="290"/>
      <c r="I4" s="290"/>
      <c r="J4" s="290"/>
      <c r="K4" s="290"/>
      <c r="L4" s="291"/>
    </row>
    <row r="5" spans="1:12" ht="12.75" customHeight="1" x14ac:dyDescent="0.25">
      <c r="A5" s="4" t="s">
        <v>7</v>
      </c>
      <c r="B5" s="5"/>
      <c r="C5" s="284" t="s">
        <v>8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2" ht="12.75" customHeight="1" x14ac:dyDescent="0.25">
      <c r="A6" s="4" t="s">
        <v>9</v>
      </c>
      <c r="B6" s="5"/>
      <c r="C6" s="284" t="s">
        <v>360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2" ht="12" customHeight="1" x14ac:dyDescent="0.25">
      <c r="A7" s="4" t="s">
        <v>11</v>
      </c>
      <c r="B7" s="5"/>
      <c r="C7" s="290" t="s">
        <v>367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2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2" ht="12.75" customHeight="1" x14ac:dyDescent="0.25">
      <c r="A9" s="4"/>
      <c r="B9" s="5" t="s">
        <v>14</v>
      </c>
      <c r="C9" s="284" t="s">
        <v>362</v>
      </c>
      <c r="D9" s="284"/>
      <c r="E9" s="284"/>
      <c r="F9" s="284"/>
      <c r="G9" s="284"/>
      <c r="H9" s="284"/>
      <c r="I9" s="284"/>
      <c r="J9" s="284"/>
      <c r="K9" s="284"/>
      <c r="L9" s="285"/>
    </row>
    <row r="10" spans="1:12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2" ht="12.75" customHeight="1" x14ac:dyDescent="0.25">
      <c r="A11" s="4"/>
      <c r="B11" s="5" t="s">
        <v>17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2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2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2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150000</v>
      </c>
      <c r="D20" s="28">
        <f>SUM(D21,D24,D25,D41,D43)</f>
        <v>150000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150000</v>
      </c>
      <c r="I20" s="28">
        <f>SUM(I21,I24,I25,I41,I43)</f>
        <v>150000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150000</v>
      </c>
      <c r="D24" s="51">
        <f>D51</f>
        <v>150000</v>
      </c>
      <c r="E24" s="51"/>
      <c r="F24" s="52" t="s">
        <v>37</v>
      </c>
      <c r="G24" s="53" t="s">
        <v>37</v>
      </c>
      <c r="H24" s="50">
        <f t="shared" si="1"/>
        <v>150000</v>
      </c>
      <c r="I24" s="51">
        <f>I51</f>
        <v>150000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150000</v>
      </c>
      <c r="D50" s="128">
        <f>SUM(D51,D286)</f>
        <v>150000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150000</v>
      </c>
      <c r="I50" s="128">
        <f>SUM(I51,I286)</f>
        <v>150000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>SUM(D51:G51)</f>
        <v>150000</v>
      </c>
      <c r="D51" s="134">
        <f>SUM(D52,D194)</f>
        <v>150000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150000</v>
      </c>
      <c r="I51" s="134">
        <f>SUM(I52,I194)</f>
        <v>150000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64</v>
      </c>
      <c r="C52" s="138">
        <f t="shared" si="5"/>
        <v>150000</v>
      </c>
      <c r="D52" s="139">
        <f>SUM(D53,D75,D173,D187)</f>
        <v>150000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150000</v>
      </c>
      <c r="I52" s="139">
        <f>SUM(I53,I75,I173,I187)</f>
        <v>150000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  <c r="M74" s="156"/>
    </row>
    <row r="75" spans="1:13" x14ac:dyDescent="0.25">
      <c r="A75" s="142">
        <v>2000</v>
      </c>
      <c r="B75" s="142" t="s">
        <v>87</v>
      </c>
      <c r="C75" s="143">
        <f t="shared" si="5"/>
        <v>150000</v>
      </c>
      <c r="D75" s="144">
        <f>SUM(D76,D83,D130,D164,D165,D172)</f>
        <v>150000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150000</v>
      </c>
      <c r="I75" s="144">
        <f>SUM(I76,I83,I130,I164,I165,I172)</f>
        <v>150000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  <c r="M82" s="156"/>
    </row>
    <row r="83" spans="1:13" x14ac:dyDescent="0.25">
      <c r="A83" s="56">
        <v>2200</v>
      </c>
      <c r="B83" s="147" t="s">
        <v>93</v>
      </c>
      <c r="C83" s="57">
        <f t="shared" si="5"/>
        <v>150000</v>
      </c>
      <c r="D83" s="63">
        <f>SUM(D84,D89,D95,D103,D112,D116,D122,D128)</f>
        <v>150000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150000</v>
      </c>
      <c r="I83" s="63">
        <f>SUM(I84,I89,I95,I103,I112,I116,I122,I128)</f>
        <v>150000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  <c r="M102" s="156"/>
    </row>
    <row r="103" spans="1:13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132</v>
      </c>
      <c r="C122" s="72">
        <f t="shared" si="7"/>
        <v>150000</v>
      </c>
      <c r="D122" s="160">
        <f>SUM(D123:D127)</f>
        <v>150000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150000</v>
      </c>
      <c r="I122" s="160">
        <f>SUM(I123:I127)</f>
        <v>150000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135</v>
      </c>
      <c r="C125" s="72">
        <f t="shared" si="7"/>
        <v>150000</v>
      </c>
      <c r="D125" s="74">
        <v>150000</v>
      </c>
      <c r="E125" s="74"/>
      <c r="F125" s="74"/>
      <c r="G125" s="157"/>
      <c r="H125" s="72">
        <f t="shared" si="8"/>
        <v>150000</v>
      </c>
      <c r="I125" s="74">
        <v>150000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  <c r="M126" s="156"/>
    </row>
    <row r="127" spans="1:13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  <c r="M193" s="156"/>
    </row>
    <row r="194" spans="1:13" s="24" customFormat="1" ht="24" hidden="1" x14ac:dyDescent="0.25">
      <c r="A194" s="198"/>
      <c r="B194" s="19" t="s">
        <v>204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3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  <c r="M203" s="156"/>
    </row>
    <row r="204" spans="1:13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>SUM(D269:G269)</f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>SUM(D273:G273)</f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38"/>
        <v>0</v>
      </c>
      <c r="D283" s="272">
        <f>D284</f>
        <v>0</v>
      </c>
      <c r="E283" s="272">
        <f t="shared" ref="E283:G284" si="44">E284</f>
        <v>0</v>
      </c>
      <c r="F283" s="272">
        <f t="shared" si="44"/>
        <v>0</v>
      </c>
      <c r="G283" s="273">
        <f t="shared" si="44"/>
        <v>0</v>
      </c>
      <c r="H283" s="236">
        <f t="shared" si="39"/>
        <v>0</v>
      </c>
      <c r="I283" s="272">
        <f t="shared" ref="I283:L284" si="45">I284</f>
        <v>0</v>
      </c>
      <c r="J283" s="272">
        <f>J284</f>
        <v>0</v>
      </c>
      <c r="K283" s="272">
        <f t="shared" si="45"/>
        <v>0</v>
      </c>
      <c r="L283" s="274">
        <f t="shared" si="45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38"/>
        <v>0</v>
      </c>
      <c r="D284" s="151">
        <f>D285</f>
        <v>0</v>
      </c>
      <c r="E284" s="151">
        <f t="shared" si="44"/>
        <v>0</v>
      </c>
      <c r="F284" s="151">
        <f t="shared" si="44"/>
        <v>0</v>
      </c>
      <c r="G284" s="152">
        <f t="shared" si="44"/>
        <v>0</v>
      </c>
      <c r="H284" s="117">
        <f t="shared" si="39"/>
        <v>0</v>
      </c>
      <c r="I284" s="151">
        <f t="shared" si="45"/>
        <v>0</v>
      </c>
      <c r="J284" s="151">
        <f t="shared" si="45"/>
        <v>0</v>
      </c>
      <c r="K284" s="151">
        <f t="shared" si="45"/>
        <v>0</v>
      </c>
      <c r="L284" s="153">
        <f t="shared" si="45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  <c r="M285" s="156"/>
    </row>
    <row r="286" spans="1:13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150000</v>
      </c>
      <c r="D289" s="242">
        <f t="shared" ref="D289:L289" si="46">SUM(D286,D269,D230,D195,D187,D173,D75,D53,D283)</f>
        <v>150000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150000</v>
      </c>
      <c r="I289" s="242">
        <f t="shared" si="46"/>
        <v>150000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hidden="1" thickTop="1" thickBot="1" x14ac:dyDescent="0.3">
      <c r="A290" s="296" t="s">
        <v>302</v>
      </c>
      <c r="B290" s="297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15" t="s">
        <v>303</v>
      </c>
      <c r="B291" s="316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ZWsCSfnwtDwtQGG7lfhhgDHrDmM7UmxaWznKS0QFAM7fwMBOwaBXKmZ0DOJ66M3HhBgsuzGh5dKkDw0KuIWxzw==" saltValue="yIkGz4viaPF3KBohxiDa7g==" spinCount="100000" sheet="1" objects="1" scenarios="1" formatCells="0" formatColumns="0" formatRows="0" insertHyperlinks="0"/>
  <autoFilter ref="A18:L301">
    <filterColumn colId="7">
      <filters>
        <filter val="150 000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3" sqref="C13:L13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" width="0" style="1" hidden="1" customWidth="1"/>
    <col min="17" max="16384" width="9.140625" style="1"/>
  </cols>
  <sheetData>
    <row r="1" spans="1:12" x14ac:dyDescent="0.25">
      <c r="A1" s="286" t="s">
        <v>368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ht="12.75" customHeight="1" x14ac:dyDescent="0.25">
      <c r="A3" s="2" t="s">
        <v>3</v>
      </c>
      <c r="B3" s="3"/>
      <c r="C3" s="290" t="s">
        <v>359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1:12" ht="12.75" customHeight="1" x14ac:dyDescent="0.25">
      <c r="A4" s="2" t="s">
        <v>5</v>
      </c>
      <c r="B4" s="3"/>
      <c r="C4" s="290"/>
      <c r="D4" s="290"/>
      <c r="E4" s="290"/>
      <c r="F4" s="290"/>
      <c r="G4" s="290"/>
      <c r="H4" s="290"/>
      <c r="I4" s="290"/>
      <c r="J4" s="290"/>
      <c r="K4" s="290"/>
      <c r="L4" s="291"/>
    </row>
    <row r="5" spans="1:12" ht="12.75" customHeight="1" x14ac:dyDescent="0.25">
      <c r="A5" s="4" t="s">
        <v>7</v>
      </c>
      <c r="B5" s="5"/>
      <c r="C5" s="284" t="s">
        <v>8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2" ht="12.75" customHeight="1" x14ac:dyDescent="0.25">
      <c r="A6" s="4" t="s">
        <v>9</v>
      </c>
      <c r="B6" s="5"/>
      <c r="C6" s="284" t="s">
        <v>360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2" ht="24.75" customHeight="1" x14ac:dyDescent="0.25">
      <c r="A7" s="4" t="s">
        <v>11</v>
      </c>
      <c r="B7" s="5"/>
      <c r="C7" s="290" t="s">
        <v>369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2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2" ht="12.75" customHeight="1" x14ac:dyDescent="0.25">
      <c r="A9" s="4"/>
      <c r="B9" s="5" t="s">
        <v>14</v>
      </c>
      <c r="C9" s="284" t="s">
        <v>362</v>
      </c>
      <c r="D9" s="284"/>
      <c r="E9" s="284"/>
      <c r="F9" s="284"/>
      <c r="G9" s="284"/>
      <c r="H9" s="284"/>
      <c r="I9" s="284"/>
      <c r="J9" s="284"/>
      <c r="K9" s="284"/>
      <c r="L9" s="285"/>
    </row>
    <row r="10" spans="1:12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2" ht="12.75" customHeight="1" x14ac:dyDescent="0.25">
      <c r="A11" s="4"/>
      <c r="B11" s="5" t="s">
        <v>17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2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2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2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50000</v>
      </c>
      <c r="D20" s="28">
        <f>SUM(D21,D24,D25,D41,D43)</f>
        <v>50000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30000</v>
      </c>
      <c r="I20" s="28">
        <f>SUM(I21,I24,I25,I41,I43)</f>
        <v>30000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50000</v>
      </c>
      <c r="D24" s="51">
        <f>D51</f>
        <v>50000</v>
      </c>
      <c r="E24" s="51"/>
      <c r="F24" s="52" t="s">
        <v>37</v>
      </c>
      <c r="G24" s="53" t="s">
        <v>37</v>
      </c>
      <c r="H24" s="50">
        <f t="shared" si="1"/>
        <v>30000</v>
      </c>
      <c r="I24" s="51">
        <f>I51</f>
        <v>30000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50000</v>
      </c>
      <c r="D50" s="128">
        <f>SUM(D51,D286)</f>
        <v>50000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30000</v>
      </c>
      <c r="I50" s="128">
        <f>SUM(I51,I286)</f>
        <v>30000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>SUM(D51:G51)</f>
        <v>50000</v>
      </c>
      <c r="D51" s="134">
        <f>SUM(D52,D194)</f>
        <v>50000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30000</v>
      </c>
      <c r="I51" s="134">
        <f>SUM(I52,I194)</f>
        <v>30000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64</v>
      </c>
      <c r="C52" s="138">
        <f t="shared" si="5"/>
        <v>50000</v>
      </c>
      <c r="D52" s="139">
        <f>SUM(D53,D75,D173,D187)</f>
        <v>50000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30000</v>
      </c>
      <c r="I52" s="139">
        <f>SUM(I53,I75,I173,I187)</f>
        <v>30000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  <c r="M74" s="156"/>
    </row>
    <row r="75" spans="1:13" x14ac:dyDescent="0.25">
      <c r="A75" s="142">
        <v>2000</v>
      </c>
      <c r="B75" s="142" t="s">
        <v>87</v>
      </c>
      <c r="C75" s="143">
        <f t="shared" si="5"/>
        <v>50000</v>
      </c>
      <c r="D75" s="144">
        <f>SUM(D76,D83,D130,D164,D165,D172)</f>
        <v>50000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30000</v>
      </c>
      <c r="I75" s="144">
        <f>SUM(I76,I83,I130,I164,I165,I172)</f>
        <v>30000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  <c r="M82" s="156"/>
    </row>
    <row r="83" spans="1:13" x14ac:dyDescent="0.25">
      <c r="A83" s="56">
        <v>2200</v>
      </c>
      <c r="B83" s="147" t="s">
        <v>93</v>
      </c>
      <c r="C83" s="57">
        <f t="shared" si="5"/>
        <v>50000</v>
      </c>
      <c r="D83" s="63">
        <f>SUM(D84,D89,D95,D103,D112,D116,D122,D128)</f>
        <v>50000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30000</v>
      </c>
      <c r="I83" s="63">
        <f>SUM(I84,I89,I95,I103,I112,I116,I122,I128)</f>
        <v>30000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  <c r="M102" s="156"/>
    </row>
    <row r="103" spans="1:13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132</v>
      </c>
      <c r="C122" s="72">
        <f t="shared" si="7"/>
        <v>50000</v>
      </c>
      <c r="D122" s="160">
        <f>SUM(D123:D127)</f>
        <v>50000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30000</v>
      </c>
      <c r="I122" s="160">
        <f>SUM(I123:I127)</f>
        <v>30000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135</v>
      </c>
      <c r="C125" s="72">
        <f t="shared" si="7"/>
        <v>50000</v>
      </c>
      <c r="D125" s="74">
        <v>50000</v>
      </c>
      <c r="E125" s="74"/>
      <c r="F125" s="74"/>
      <c r="G125" s="157"/>
      <c r="H125" s="72">
        <f t="shared" si="8"/>
        <v>30000</v>
      </c>
      <c r="I125" s="74">
        <v>30000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  <c r="M126" s="156"/>
    </row>
    <row r="127" spans="1:13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  <c r="M193" s="156"/>
    </row>
    <row r="194" spans="1:13" s="24" customFormat="1" ht="24" hidden="1" x14ac:dyDescent="0.25">
      <c r="A194" s="198"/>
      <c r="B194" s="19" t="s">
        <v>204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3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  <c r="M203" s="156"/>
    </row>
    <row r="204" spans="1:13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>SUM(D269:G269)</f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>SUM(D273:G273)</f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38"/>
        <v>0</v>
      </c>
      <c r="D283" s="272">
        <f>D284</f>
        <v>0</v>
      </c>
      <c r="E283" s="272">
        <f t="shared" ref="E283:G284" si="44">E284</f>
        <v>0</v>
      </c>
      <c r="F283" s="272">
        <f t="shared" si="44"/>
        <v>0</v>
      </c>
      <c r="G283" s="273">
        <f t="shared" si="44"/>
        <v>0</v>
      </c>
      <c r="H283" s="236">
        <f t="shared" si="39"/>
        <v>0</v>
      </c>
      <c r="I283" s="272">
        <f t="shared" ref="I283:L284" si="45">I284</f>
        <v>0</v>
      </c>
      <c r="J283" s="272">
        <f>J284</f>
        <v>0</v>
      </c>
      <c r="K283" s="272">
        <f t="shared" si="45"/>
        <v>0</v>
      </c>
      <c r="L283" s="274">
        <f t="shared" si="45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38"/>
        <v>0</v>
      </c>
      <c r="D284" s="151">
        <f>D285</f>
        <v>0</v>
      </c>
      <c r="E284" s="151">
        <f t="shared" si="44"/>
        <v>0</v>
      </c>
      <c r="F284" s="151">
        <f t="shared" si="44"/>
        <v>0</v>
      </c>
      <c r="G284" s="152">
        <f t="shared" si="44"/>
        <v>0</v>
      </c>
      <c r="H284" s="117">
        <f t="shared" si="39"/>
        <v>0</v>
      </c>
      <c r="I284" s="151">
        <f t="shared" si="45"/>
        <v>0</v>
      </c>
      <c r="J284" s="151">
        <f t="shared" si="45"/>
        <v>0</v>
      </c>
      <c r="K284" s="151">
        <f t="shared" si="45"/>
        <v>0</v>
      </c>
      <c r="L284" s="153">
        <f t="shared" si="45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  <c r="M285" s="156"/>
    </row>
    <row r="286" spans="1:13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50000</v>
      </c>
      <c r="D289" s="242">
        <f t="shared" ref="D289:L289" si="46">SUM(D286,D269,D230,D195,D187,D173,D75,D53,D283)</f>
        <v>50000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30000</v>
      </c>
      <c r="I289" s="242">
        <f t="shared" si="46"/>
        <v>30000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hidden="1" thickTop="1" thickBot="1" x14ac:dyDescent="0.3">
      <c r="A290" s="296" t="s">
        <v>302</v>
      </c>
      <c r="B290" s="297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15" t="s">
        <v>303</v>
      </c>
      <c r="B291" s="316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TOu97qkU51FGokPGbPpY382OYRwYNjwTqxtBFhYLFiu01yODDq5qs2QmF99AV7lExRHLq8vDMziqzg0ijDX5ew==" saltValue="TZwjO40B3td875e7wvpMXQ==" spinCount="100000" sheet="1" objects="1" scenarios="1" formatCells="0" formatColumns="0" formatRows="0" insertHyperlinks="0"/>
  <autoFilter ref="A18:L301">
    <filterColumn colId="7">
      <filters>
        <filter val="30 000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" width="0" style="1" hidden="1" customWidth="1"/>
    <col min="17" max="16384" width="9.140625" style="1"/>
  </cols>
  <sheetData>
    <row r="1" spans="1:12" x14ac:dyDescent="0.25">
      <c r="A1" s="286" t="s">
        <v>370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ht="12.75" customHeight="1" x14ac:dyDescent="0.25">
      <c r="A3" s="2" t="s">
        <v>3</v>
      </c>
      <c r="B3" s="3"/>
      <c r="C3" s="290" t="s">
        <v>359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1:12" ht="12.75" customHeight="1" x14ac:dyDescent="0.25">
      <c r="A4" s="2" t="s">
        <v>5</v>
      </c>
      <c r="B4" s="3"/>
      <c r="C4" s="290"/>
      <c r="D4" s="290"/>
      <c r="E4" s="290"/>
      <c r="F4" s="290"/>
      <c r="G4" s="290"/>
      <c r="H4" s="290"/>
      <c r="I4" s="290"/>
      <c r="J4" s="290"/>
      <c r="K4" s="290"/>
      <c r="L4" s="291"/>
    </row>
    <row r="5" spans="1:12" ht="12.75" customHeight="1" x14ac:dyDescent="0.25">
      <c r="A5" s="4" t="s">
        <v>7</v>
      </c>
      <c r="B5" s="5"/>
      <c r="C5" s="284" t="s">
        <v>8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2" ht="12.75" customHeight="1" x14ac:dyDescent="0.25">
      <c r="A6" s="4" t="s">
        <v>9</v>
      </c>
      <c r="B6" s="5"/>
      <c r="C6" s="284" t="s">
        <v>326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2" ht="26.25" customHeight="1" x14ac:dyDescent="0.25">
      <c r="A7" s="4" t="s">
        <v>11</v>
      </c>
      <c r="B7" s="5"/>
      <c r="C7" s="290" t="s">
        <v>371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2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2" ht="12.75" customHeight="1" x14ac:dyDescent="0.25">
      <c r="A9" s="4"/>
      <c r="B9" s="5" t="s">
        <v>14</v>
      </c>
      <c r="C9" s="284" t="s">
        <v>362</v>
      </c>
      <c r="D9" s="284"/>
      <c r="E9" s="284"/>
      <c r="F9" s="284"/>
      <c r="G9" s="284"/>
      <c r="H9" s="284"/>
      <c r="I9" s="284"/>
      <c r="J9" s="284"/>
      <c r="K9" s="284"/>
      <c r="L9" s="285"/>
    </row>
    <row r="10" spans="1:12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2" ht="12.75" customHeight="1" x14ac:dyDescent="0.25">
      <c r="A11" s="4"/>
      <c r="B11" s="5" t="s">
        <v>17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2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2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2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6500</v>
      </c>
      <c r="D20" s="28">
        <f>SUM(D21,D24,D25,D41,D43)</f>
        <v>6500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6500</v>
      </c>
      <c r="I20" s="28">
        <f>SUM(I21,I24,I25,I41,I43)</f>
        <v>6500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6500</v>
      </c>
      <c r="D24" s="51">
        <f>D51</f>
        <v>6500</v>
      </c>
      <c r="E24" s="51"/>
      <c r="F24" s="52" t="s">
        <v>37</v>
      </c>
      <c r="G24" s="53" t="s">
        <v>37</v>
      </c>
      <c r="H24" s="50">
        <f t="shared" si="1"/>
        <v>6500</v>
      </c>
      <c r="I24" s="51">
        <f>I51</f>
        <v>6500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6500</v>
      </c>
      <c r="D50" s="128">
        <f>SUM(D51,D286)</f>
        <v>6500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6500</v>
      </c>
      <c r="I50" s="128">
        <f>SUM(I51,I286)</f>
        <v>6500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>SUM(D51:G51)</f>
        <v>6500</v>
      </c>
      <c r="D51" s="134">
        <f>SUM(D52,D194)</f>
        <v>6500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6500</v>
      </c>
      <c r="I51" s="134">
        <f>SUM(I52,I194)</f>
        <v>6500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64</v>
      </c>
      <c r="C52" s="138">
        <f t="shared" si="5"/>
        <v>6500</v>
      </c>
      <c r="D52" s="139">
        <f>SUM(D53,D75,D173,D187)</f>
        <v>6500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6500</v>
      </c>
      <c r="I52" s="139">
        <f>SUM(I53,I75,I173,I187)</f>
        <v>6500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  <c r="M74" s="156"/>
    </row>
    <row r="75" spans="1:13" x14ac:dyDescent="0.25">
      <c r="A75" s="142">
        <v>2000</v>
      </c>
      <c r="B75" s="142" t="s">
        <v>87</v>
      </c>
      <c r="C75" s="143">
        <f t="shared" si="5"/>
        <v>6500</v>
      </c>
      <c r="D75" s="144">
        <f>SUM(D76,D83,D130,D164,D165,D172)</f>
        <v>6500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6500</v>
      </c>
      <c r="I75" s="144">
        <f>SUM(I76,I83,I130,I164,I165,I172)</f>
        <v>6500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  <c r="M82" s="156"/>
    </row>
    <row r="83" spans="1:13" x14ac:dyDescent="0.25">
      <c r="A83" s="56">
        <v>2200</v>
      </c>
      <c r="B83" s="147" t="s">
        <v>93</v>
      </c>
      <c r="C83" s="57">
        <f t="shared" si="5"/>
        <v>6500</v>
      </c>
      <c r="D83" s="63">
        <f>SUM(D84,D89,D95,D103,D112,D116,D122,D128)</f>
        <v>6500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6500</v>
      </c>
      <c r="I83" s="63">
        <f>SUM(I84,I89,I95,I103,I112,I116,I122,I128)</f>
        <v>6500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  <c r="M102" s="156"/>
    </row>
    <row r="103" spans="1:13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132</v>
      </c>
      <c r="C122" s="72">
        <f t="shared" si="7"/>
        <v>6500</v>
      </c>
      <c r="D122" s="160">
        <f>SUM(D123:D127)</f>
        <v>6500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6500</v>
      </c>
      <c r="I122" s="160">
        <f>SUM(I123:I127)</f>
        <v>6500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137</v>
      </c>
      <c r="C127" s="72">
        <f t="shared" si="7"/>
        <v>6500</v>
      </c>
      <c r="D127" s="74">
        <v>6500</v>
      </c>
      <c r="E127" s="74"/>
      <c r="F127" s="74"/>
      <c r="G127" s="157"/>
      <c r="H127" s="72">
        <f t="shared" si="8"/>
        <v>6500</v>
      </c>
      <c r="I127" s="74">
        <v>6500</v>
      </c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  <c r="M193" s="156"/>
    </row>
    <row r="194" spans="1:13" s="24" customFormat="1" ht="24" hidden="1" x14ac:dyDescent="0.25">
      <c r="A194" s="198"/>
      <c r="B194" s="19" t="s">
        <v>204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3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  <c r="M203" s="156"/>
    </row>
    <row r="204" spans="1:13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>SUM(D269:G269)</f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>SUM(D273:G273)</f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38"/>
        <v>0</v>
      </c>
      <c r="D283" s="272">
        <f>D284</f>
        <v>0</v>
      </c>
      <c r="E283" s="272">
        <f t="shared" ref="E283:G284" si="44">E284</f>
        <v>0</v>
      </c>
      <c r="F283" s="272">
        <f t="shared" si="44"/>
        <v>0</v>
      </c>
      <c r="G283" s="273">
        <f t="shared" si="44"/>
        <v>0</v>
      </c>
      <c r="H283" s="236">
        <f t="shared" si="39"/>
        <v>0</v>
      </c>
      <c r="I283" s="272">
        <f t="shared" ref="I283:L284" si="45">I284</f>
        <v>0</v>
      </c>
      <c r="J283" s="272">
        <f>J284</f>
        <v>0</v>
      </c>
      <c r="K283" s="272">
        <f t="shared" si="45"/>
        <v>0</v>
      </c>
      <c r="L283" s="274">
        <f t="shared" si="45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38"/>
        <v>0</v>
      </c>
      <c r="D284" s="151">
        <f>D285</f>
        <v>0</v>
      </c>
      <c r="E284" s="151">
        <f t="shared" si="44"/>
        <v>0</v>
      </c>
      <c r="F284" s="151">
        <f t="shared" si="44"/>
        <v>0</v>
      </c>
      <c r="G284" s="152">
        <f t="shared" si="44"/>
        <v>0</v>
      </c>
      <c r="H284" s="117">
        <f t="shared" si="39"/>
        <v>0</v>
      </c>
      <c r="I284" s="151">
        <f t="shared" si="45"/>
        <v>0</v>
      </c>
      <c r="J284" s="151">
        <f t="shared" si="45"/>
        <v>0</v>
      </c>
      <c r="K284" s="151">
        <f t="shared" si="45"/>
        <v>0</v>
      </c>
      <c r="L284" s="153">
        <f t="shared" si="45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  <c r="M285" s="156"/>
    </row>
    <row r="286" spans="1:13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6500</v>
      </c>
      <c r="D289" s="242">
        <f t="shared" ref="D289:L289" si="46">SUM(D286,D269,D230,D195,D187,D173,D75,D53,D283)</f>
        <v>6500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6500</v>
      </c>
      <c r="I289" s="242">
        <f t="shared" si="46"/>
        <v>6500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hidden="1" thickTop="1" thickBot="1" x14ac:dyDescent="0.3">
      <c r="A290" s="296" t="s">
        <v>302</v>
      </c>
      <c r="B290" s="297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15" t="s">
        <v>303</v>
      </c>
      <c r="B291" s="316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OVagB6a3Hm8LG51wFguJMRrMgjU4HNjwnQdWEmOeksSA6MAyo9cTLr3r+8Ou+WuItu8+PDIulyGpa3KfCsGW9g==" saltValue="6reGWgDs/W1rwghIhEUOUw==" spinCount="100000" sheet="1" objects="1" scenarios="1" formatCells="0" formatColumns="0" formatRows="0" insertHyperlinks="0"/>
  <autoFilter ref="A18:L301">
    <filterColumn colId="7">
      <filters>
        <filter val="6 500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N319"/>
  <sheetViews>
    <sheetView showGridLines="0" view="pageLayout" zoomScaleNormal="100" workbookViewId="0">
      <selection activeCell="J26" sqref="J26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5" width="0" style="1" hidden="1" customWidth="1"/>
    <col min="16" max="16384" width="9.140625" style="1"/>
  </cols>
  <sheetData>
    <row r="1" spans="1:14" x14ac:dyDescent="0.2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4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  <c r="N2" s="1" t="s">
        <v>2</v>
      </c>
    </row>
    <row r="3" spans="1:14" ht="12.75" customHeight="1" x14ac:dyDescent="0.25">
      <c r="A3" s="2" t="s">
        <v>3</v>
      </c>
      <c r="B3" s="3"/>
      <c r="C3" s="290" t="s">
        <v>4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1:14" ht="12.75" customHeight="1" x14ac:dyDescent="0.25">
      <c r="A4" s="2" t="s">
        <v>5</v>
      </c>
      <c r="B4" s="3"/>
      <c r="C4" s="290" t="s">
        <v>6</v>
      </c>
      <c r="D4" s="290"/>
      <c r="E4" s="290"/>
      <c r="F4" s="290"/>
      <c r="G4" s="290"/>
      <c r="H4" s="290"/>
      <c r="I4" s="290"/>
      <c r="J4" s="290"/>
      <c r="K4" s="290"/>
      <c r="L4" s="291"/>
    </row>
    <row r="5" spans="1:14" ht="12.75" customHeight="1" x14ac:dyDescent="0.25">
      <c r="A5" s="4" t="s">
        <v>7</v>
      </c>
      <c r="B5" s="5"/>
      <c r="C5" s="284" t="s">
        <v>8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4" ht="12.75" customHeight="1" x14ac:dyDescent="0.25">
      <c r="A6" s="4" t="s">
        <v>9</v>
      </c>
      <c r="B6" s="5"/>
      <c r="C6" s="284" t="s">
        <v>10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4" x14ac:dyDescent="0.25">
      <c r="A7" s="4" t="s">
        <v>11</v>
      </c>
      <c r="B7" s="5"/>
      <c r="C7" s="290" t="s">
        <v>12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4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4" ht="12.75" customHeight="1" x14ac:dyDescent="0.25">
      <c r="A9" s="4"/>
      <c r="B9" s="5" t="s">
        <v>14</v>
      </c>
      <c r="C9" s="284" t="s">
        <v>15</v>
      </c>
      <c r="D9" s="284"/>
      <c r="E9" s="284"/>
      <c r="F9" s="284"/>
      <c r="G9" s="284"/>
      <c r="H9" s="284"/>
      <c r="I9" s="284"/>
      <c r="J9" s="284"/>
      <c r="K9" s="284"/>
      <c r="L9" s="285"/>
    </row>
    <row r="10" spans="1:14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4" ht="12.75" customHeight="1" x14ac:dyDescent="0.25">
      <c r="A11" s="4"/>
      <c r="B11" s="5" t="s">
        <v>17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4" ht="12.75" customHeight="1" x14ac:dyDescent="0.25">
      <c r="A12" s="4"/>
      <c r="B12" s="5" t="s">
        <v>18</v>
      </c>
      <c r="C12" s="284" t="s">
        <v>19</v>
      </c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4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4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4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2525982</v>
      </c>
      <c r="D20" s="28">
        <f>SUM(D21,D24,D25,D41,D43)</f>
        <v>2333086</v>
      </c>
      <c r="E20" s="28">
        <f>SUM(E21,E24,E43)</f>
        <v>187000</v>
      </c>
      <c r="F20" s="28">
        <f>SUM(F21,F26,F43)</f>
        <v>5896</v>
      </c>
      <c r="G20" s="29">
        <f>SUM(G21,G45)</f>
        <v>0</v>
      </c>
      <c r="H20" s="27">
        <f>SUM(I20:L20)</f>
        <v>2305016</v>
      </c>
      <c r="I20" s="28">
        <f>SUM(I21,I24,I25,I41,I43)</f>
        <v>2112120</v>
      </c>
      <c r="J20" s="28">
        <f>SUM(J21,J24,J43)</f>
        <v>187000</v>
      </c>
      <c r="K20" s="28">
        <f>SUM(K21,K26,K43)</f>
        <v>5896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2520086</v>
      </c>
      <c r="D24" s="51">
        <f>2520086-187000</f>
        <v>2333086</v>
      </c>
      <c r="E24" s="51">
        <v>187000</v>
      </c>
      <c r="F24" s="52" t="s">
        <v>37</v>
      </c>
      <c r="G24" s="53" t="s">
        <v>37</v>
      </c>
      <c r="H24" s="50">
        <f t="shared" si="1"/>
        <v>2299120</v>
      </c>
      <c r="I24" s="51">
        <f>I51</f>
        <v>2112120</v>
      </c>
      <c r="J24" s="51">
        <f>J51</f>
        <v>187000</v>
      </c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thickTop="1" x14ac:dyDescent="0.25">
      <c r="A26" s="56">
        <v>21300</v>
      </c>
      <c r="B26" s="56" t="s">
        <v>39</v>
      </c>
      <c r="C26" s="57">
        <f t="shared" si="0"/>
        <v>5896</v>
      </c>
      <c r="D26" s="59" t="s">
        <v>37</v>
      </c>
      <c r="E26" s="59" t="s">
        <v>37</v>
      </c>
      <c r="F26" s="63">
        <f>SUM(F27,F31,F33,F36)</f>
        <v>5896</v>
      </c>
      <c r="G26" s="60" t="s">
        <v>37</v>
      </c>
      <c r="H26" s="57">
        <f t="shared" si="1"/>
        <v>5896</v>
      </c>
      <c r="I26" s="59" t="s">
        <v>37</v>
      </c>
      <c r="J26" s="59" t="s">
        <v>37</v>
      </c>
      <c r="K26" s="63">
        <f>SUM(K27,K31,K33,K36)</f>
        <v>5896</v>
      </c>
      <c r="L26" s="62" t="s">
        <v>37</v>
      </c>
    </row>
    <row r="27" spans="1:12" s="24" customFormat="1" ht="24" hidden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idden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idden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" hidden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" x14ac:dyDescent="0.25">
      <c r="A31" s="64">
        <v>21370</v>
      </c>
      <c r="B31" s="56" t="s">
        <v>44</v>
      </c>
      <c r="C31" s="57">
        <f t="shared" si="0"/>
        <v>5896</v>
      </c>
      <c r="D31" s="59" t="s">
        <v>37</v>
      </c>
      <c r="E31" s="59" t="s">
        <v>37</v>
      </c>
      <c r="F31" s="63">
        <f>SUM(F32)</f>
        <v>5896</v>
      </c>
      <c r="G31" s="60" t="s">
        <v>37</v>
      </c>
      <c r="H31" s="57">
        <f t="shared" si="1"/>
        <v>5896</v>
      </c>
      <c r="I31" s="59" t="s">
        <v>37</v>
      </c>
      <c r="J31" s="59" t="s">
        <v>37</v>
      </c>
      <c r="K31" s="63">
        <f>SUM(K32)</f>
        <v>5896</v>
      </c>
      <c r="L31" s="62" t="s">
        <v>37</v>
      </c>
    </row>
    <row r="32" spans="1:12" ht="36" x14ac:dyDescent="0.25">
      <c r="A32" s="77">
        <v>21379</v>
      </c>
      <c r="B32" s="78" t="s">
        <v>45</v>
      </c>
      <c r="C32" s="79">
        <f t="shared" si="0"/>
        <v>5896</v>
      </c>
      <c r="D32" s="80" t="s">
        <v>37</v>
      </c>
      <c r="E32" s="80" t="s">
        <v>37</v>
      </c>
      <c r="F32" s="81">
        <f>5896</f>
        <v>5896</v>
      </c>
      <c r="G32" s="82" t="s">
        <v>37</v>
      </c>
      <c r="H32" s="79">
        <f t="shared" si="1"/>
        <v>5896</v>
      </c>
      <c r="I32" s="80" t="s">
        <v>37</v>
      </c>
      <c r="J32" s="80" t="s">
        <v>37</v>
      </c>
      <c r="K32" s="81">
        <v>5896</v>
      </c>
      <c r="L32" s="83" t="s">
        <v>37</v>
      </c>
    </row>
    <row r="33" spans="1:12" s="24" customFormat="1" hidden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idden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" hidden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" hidden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idden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idden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" hidden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" hidden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" hidden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" hidden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" hidden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2525982</v>
      </c>
      <c r="D50" s="128">
        <f>SUM(D51,D286)</f>
        <v>2333086</v>
      </c>
      <c r="E50" s="128">
        <f>SUM(E51,E286)</f>
        <v>187000</v>
      </c>
      <c r="F50" s="128">
        <f>SUM(F51,F286)</f>
        <v>5896</v>
      </c>
      <c r="G50" s="129">
        <f>SUM(G51,G286)</f>
        <v>0</v>
      </c>
      <c r="H50" s="127">
        <f t="shared" ref="H50:H113" si="6">SUM(I50:L50)</f>
        <v>2305016</v>
      </c>
      <c r="I50" s="128">
        <f>SUM(I51,I286)</f>
        <v>2112120</v>
      </c>
      <c r="J50" s="128">
        <f>SUM(J51,J286)</f>
        <v>187000</v>
      </c>
      <c r="K50" s="128">
        <f>SUM(K51,K286)</f>
        <v>5896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 t="shared" si="5"/>
        <v>2525982</v>
      </c>
      <c r="D51" s="134">
        <f>SUM(D52,D194)</f>
        <v>2333086</v>
      </c>
      <c r="E51" s="134">
        <f>SUM(E52,E194)</f>
        <v>187000</v>
      </c>
      <c r="F51" s="134">
        <f>SUM(F52,F194)</f>
        <v>5896</v>
      </c>
      <c r="G51" s="135">
        <f>SUM(G52,G194)</f>
        <v>0</v>
      </c>
      <c r="H51" s="133">
        <f t="shared" si="6"/>
        <v>2305016</v>
      </c>
      <c r="I51" s="134">
        <f>SUM(I52,I194)</f>
        <v>2112120</v>
      </c>
      <c r="J51" s="134">
        <f>SUM(J52,J194)</f>
        <v>187000</v>
      </c>
      <c r="K51" s="134">
        <f>SUM(K52,K194)</f>
        <v>5896</v>
      </c>
      <c r="L51" s="136">
        <f>SUM(L52,L194)</f>
        <v>0</v>
      </c>
    </row>
    <row r="52" spans="1:13" s="24" customFormat="1" ht="24" x14ac:dyDescent="0.25">
      <c r="A52" s="137"/>
      <c r="B52" s="18" t="s">
        <v>64</v>
      </c>
      <c r="C52" s="138">
        <f t="shared" si="5"/>
        <v>2382366</v>
      </c>
      <c r="D52" s="139">
        <f>SUM(D53,D75,D173,D187)</f>
        <v>2189470</v>
      </c>
      <c r="E52" s="139">
        <f>SUM(E53,E75,E173,E187)</f>
        <v>187000</v>
      </c>
      <c r="F52" s="139">
        <f>SUM(F53,F75,F173,F187)</f>
        <v>5896</v>
      </c>
      <c r="G52" s="140">
        <f>SUM(G53,G75,G173,G187)</f>
        <v>0</v>
      </c>
      <c r="H52" s="138">
        <f t="shared" si="6"/>
        <v>2261400</v>
      </c>
      <c r="I52" s="139">
        <f>SUM(I53,I75,I173,I187)</f>
        <v>2068504</v>
      </c>
      <c r="J52" s="139">
        <f>SUM(J53,J75,J173,J187)</f>
        <v>187000</v>
      </c>
      <c r="K52" s="139">
        <f>SUM(K53,K75,K173,K187)</f>
        <v>5896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65</v>
      </c>
      <c r="C53" s="143">
        <f t="shared" si="5"/>
        <v>6322</v>
      </c>
      <c r="D53" s="144">
        <f>SUM(D54,D67)</f>
        <v>6322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6322</v>
      </c>
      <c r="I53" s="144">
        <f>SUM(I54,I67)</f>
        <v>6322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66</v>
      </c>
      <c r="C54" s="57">
        <f t="shared" si="5"/>
        <v>5095</v>
      </c>
      <c r="D54" s="63">
        <f>SUM(D55,D58,D66)</f>
        <v>5095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5095</v>
      </c>
      <c r="I54" s="63">
        <f>SUM(I55,I58,I66)</f>
        <v>5095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>
        <v>0</v>
      </c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>
        <v>0</v>
      </c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>
        <v>0</v>
      </c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>
        <v>0</v>
      </c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>
        <v>0</v>
      </c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>
        <v>0</v>
      </c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>
        <v>0</v>
      </c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>
        <v>0</v>
      </c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>
        <v>0</v>
      </c>
      <c r="L65" s="158"/>
      <c r="M65" s="156"/>
    </row>
    <row r="66" spans="1:13" ht="36" x14ac:dyDescent="0.25">
      <c r="A66" s="150">
        <v>1150</v>
      </c>
      <c r="B66" s="112" t="s">
        <v>78</v>
      </c>
      <c r="C66" s="117">
        <f t="shared" si="5"/>
        <v>5095</v>
      </c>
      <c r="D66" s="163">
        <f>5095</f>
        <v>5095</v>
      </c>
      <c r="E66" s="163"/>
      <c r="F66" s="163"/>
      <c r="G66" s="164"/>
      <c r="H66" s="117">
        <f t="shared" si="6"/>
        <v>5095</v>
      </c>
      <c r="I66" s="163">
        <v>5095</v>
      </c>
      <c r="J66" s="163"/>
      <c r="K66" s="163">
        <v>0</v>
      </c>
      <c r="L66" s="165"/>
      <c r="M66" s="156"/>
    </row>
    <row r="67" spans="1:13" ht="24" x14ac:dyDescent="0.25">
      <c r="A67" s="56">
        <v>1200</v>
      </c>
      <c r="B67" s="147" t="s">
        <v>79</v>
      </c>
      <c r="C67" s="57">
        <f t="shared" si="5"/>
        <v>1227</v>
      </c>
      <c r="D67" s="63">
        <f>SUM(D68:D69)</f>
        <v>1227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1227</v>
      </c>
      <c r="I67" s="63">
        <f>SUM(I68:I69)</f>
        <v>1227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80</v>
      </c>
      <c r="C68" s="66">
        <f t="shared" si="5"/>
        <v>1227</v>
      </c>
      <c r="D68" s="68">
        <f>1227</f>
        <v>1227</v>
      </c>
      <c r="E68" s="68"/>
      <c r="F68" s="68"/>
      <c r="G68" s="154"/>
      <c r="H68" s="66">
        <f t="shared" si="6"/>
        <v>1227</v>
      </c>
      <c r="I68" s="68">
        <v>1227</v>
      </c>
      <c r="J68" s="68"/>
      <c r="K68" s="68">
        <v>0</v>
      </c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>
        <v>0</v>
      </c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>
        <v>0</v>
      </c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>
        <v>0</v>
      </c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>
        <v>0</v>
      </c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>
        <v>0</v>
      </c>
      <c r="L74" s="158"/>
      <c r="M74" s="156"/>
    </row>
    <row r="75" spans="1:13" x14ac:dyDescent="0.25">
      <c r="A75" s="142">
        <v>2000</v>
      </c>
      <c r="B75" s="142" t="s">
        <v>87</v>
      </c>
      <c r="C75" s="143">
        <f t="shared" si="5"/>
        <v>389044</v>
      </c>
      <c r="D75" s="144">
        <f>SUM(D76,D83,D130,D164,D165,D172)</f>
        <v>383148</v>
      </c>
      <c r="E75" s="144">
        <f>SUM(E76,E83,E130,E164,E165,E172)</f>
        <v>0</v>
      </c>
      <c r="F75" s="144">
        <f>SUM(F76,F83,F130,F164,F165,F172)</f>
        <v>5896</v>
      </c>
      <c r="G75" s="145">
        <f>SUM(G76,G83,G130,G164,G165,G172)</f>
        <v>0</v>
      </c>
      <c r="H75" s="143">
        <f t="shared" si="6"/>
        <v>308078</v>
      </c>
      <c r="I75" s="144">
        <f>SUM(I76,I83,I130,I164,I165,I172)</f>
        <v>302182</v>
      </c>
      <c r="J75" s="144">
        <f>SUM(J76,J83,J130,J164,J165,J172)</f>
        <v>0</v>
      </c>
      <c r="K75" s="144">
        <f>SUM(K76,K83,K130,K164,K165,K172)</f>
        <v>5896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>
        <v>0</v>
      </c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>
        <v>0</v>
      </c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>
        <v>0</v>
      </c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>
        <v>0</v>
      </c>
      <c r="L82" s="158"/>
      <c r="M82" s="156"/>
    </row>
    <row r="83" spans="1:13" x14ac:dyDescent="0.25">
      <c r="A83" s="56">
        <v>2200</v>
      </c>
      <c r="B83" s="147" t="s">
        <v>93</v>
      </c>
      <c r="C83" s="57">
        <f t="shared" si="5"/>
        <v>314644</v>
      </c>
      <c r="D83" s="63">
        <f>SUM(D84,D89,D95,D103,D112,D116,D122,D128)</f>
        <v>314644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254678</v>
      </c>
      <c r="I83" s="63">
        <f>SUM(I84,I89,I95,I103,I112,I116,I122,I128)</f>
        <v>254678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>
        <v>0</v>
      </c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>
        <v>0</v>
      </c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>
        <v>0</v>
      </c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>
        <v>0</v>
      </c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>
        <v>0</v>
      </c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>
        <v>0</v>
      </c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>
        <v>0</v>
      </c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>
        <v>0</v>
      </c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>
        <v>0</v>
      </c>
      <c r="L94" s="158"/>
      <c r="M94" s="156"/>
    </row>
    <row r="95" spans="1:13" ht="36" x14ac:dyDescent="0.25">
      <c r="A95" s="159">
        <v>2230</v>
      </c>
      <c r="B95" s="71" t="s">
        <v>105</v>
      </c>
      <c r="C95" s="72">
        <f t="shared" si="5"/>
        <v>16000</v>
      </c>
      <c r="D95" s="160">
        <f>SUM(D96:D102)</f>
        <v>16000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7000</v>
      </c>
      <c r="I95" s="160">
        <f>SUM(I96:I102)</f>
        <v>7000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>
        <v>0</v>
      </c>
      <c r="L96" s="158"/>
      <c r="M96" s="156"/>
    </row>
    <row r="97" spans="1:13" ht="24.75" customHeight="1" x14ac:dyDescent="0.25">
      <c r="A97" s="44">
        <v>2232</v>
      </c>
      <c r="B97" s="71" t="s">
        <v>107</v>
      </c>
      <c r="C97" s="72">
        <f t="shared" si="5"/>
        <v>16000</v>
      </c>
      <c r="D97" s="74">
        <f>16000</f>
        <v>16000</v>
      </c>
      <c r="E97" s="74"/>
      <c r="F97" s="74"/>
      <c r="G97" s="157"/>
      <c r="H97" s="72">
        <f t="shared" si="6"/>
        <v>7000</v>
      </c>
      <c r="I97" s="74">
        <v>7000</v>
      </c>
      <c r="J97" s="74"/>
      <c r="K97" s="74">
        <v>0</v>
      </c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>
        <v>0</v>
      </c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>
        <v>0</v>
      </c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>
        <v>0</v>
      </c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>
        <v>0</v>
      </c>
      <c r="L101" s="158"/>
      <c r="M101" s="156"/>
    </row>
    <row r="102" spans="1:13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>
        <v>0</v>
      </c>
      <c r="L102" s="158"/>
      <c r="M102" s="156"/>
    </row>
    <row r="103" spans="1:13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>
        <v>0</v>
      </c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>
        <v>0</v>
      </c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>
        <v>0</v>
      </c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>
        <v>0</v>
      </c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>
        <v>0</v>
      </c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>
        <v>0</v>
      </c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>
        <v>0</v>
      </c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>
        <v>0</v>
      </c>
      <c r="L111" s="158"/>
      <c r="M111" s="156"/>
    </row>
    <row r="112" spans="1:13" x14ac:dyDescent="0.25">
      <c r="A112" s="159">
        <v>2250</v>
      </c>
      <c r="B112" s="71" t="s">
        <v>122</v>
      </c>
      <c r="C112" s="72">
        <f t="shared" si="5"/>
        <v>84358</v>
      </c>
      <c r="D112" s="160">
        <f>SUM(D113:D115)</f>
        <v>84358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84358</v>
      </c>
      <c r="I112" s="160">
        <f>SUM(I113:I115)</f>
        <v>84358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>
        <v>0</v>
      </c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>
        <v>0</v>
      </c>
      <c r="L114" s="158"/>
      <c r="M114" s="156"/>
    </row>
    <row r="115" spans="1:13" ht="24" x14ac:dyDescent="0.25">
      <c r="A115" s="44">
        <v>2259</v>
      </c>
      <c r="B115" s="71" t="s">
        <v>125</v>
      </c>
      <c r="C115" s="72">
        <f>SUM(D115:G115)</f>
        <v>84358</v>
      </c>
      <c r="D115" s="74">
        <f>84358</f>
        <v>84358</v>
      </c>
      <c r="E115" s="74"/>
      <c r="F115" s="74"/>
      <c r="G115" s="157"/>
      <c r="H115" s="72">
        <f>SUM(I115:L115)</f>
        <v>84358</v>
      </c>
      <c r="I115" s="74">
        <v>84358</v>
      </c>
      <c r="J115" s="74"/>
      <c r="K115" s="74">
        <v>0</v>
      </c>
      <c r="L115" s="158"/>
      <c r="M115" s="156"/>
    </row>
    <row r="116" spans="1:13" x14ac:dyDescent="0.25">
      <c r="A116" s="159">
        <v>2260</v>
      </c>
      <c r="B116" s="71" t="s">
        <v>126</v>
      </c>
      <c r="C116" s="72">
        <f t="shared" ref="C116:C187" si="7">SUM(D116:G116)</f>
        <v>163200</v>
      </c>
      <c r="D116" s="160">
        <f>SUM(D117:D121)</f>
        <v>163200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114400</v>
      </c>
      <c r="I116" s="160">
        <f>SUM(I117:I121)</f>
        <v>114400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>
        <v>0</v>
      </c>
      <c r="L117" s="158"/>
      <c r="M117" s="156"/>
    </row>
    <row r="118" spans="1:13" x14ac:dyDescent="0.25">
      <c r="A118" s="44">
        <v>2262</v>
      </c>
      <c r="B118" s="71" t="s">
        <v>128</v>
      </c>
      <c r="C118" s="72">
        <f t="shared" si="7"/>
        <v>163200</v>
      </c>
      <c r="D118" s="74">
        <f>163200</f>
        <v>163200</v>
      </c>
      <c r="E118" s="74"/>
      <c r="F118" s="74"/>
      <c r="G118" s="157"/>
      <c r="H118" s="72">
        <f t="shared" si="8"/>
        <v>114400</v>
      </c>
      <c r="I118" s="74">
        <v>114400</v>
      </c>
      <c r="J118" s="74"/>
      <c r="K118" s="74">
        <v>0</v>
      </c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>
        <v>0</v>
      </c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>
        <v>0</v>
      </c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>
        <v>0</v>
      </c>
      <c r="L121" s="158"/>
      <c r="M121" s="156"/>
    </row>
    <row r="122" spans="1:13" x14ac:dyDescent="0.25">
      <c r="A122" s="159">
        <v>2270</v>
      </c>
      <c r="B122" s="71" t="s">
        <v>132</v>
      </c>
      <c r="C122" s="72">
        <f t="shared" si="7"/>
        <v>51086</v>
      </c>
      <c r="D122" s="160">
        <f>SUM(D123:D127)</f>
        <v>51086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48920</v>
      </c>
      <c r="I122" s="160">
        <f>SUM(I123:I127)</f>
        <v>48920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>
        <v>0</v>
      </c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>
        <v>0</v>
      </c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>
        <v>0</v>
      </c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>
        <v>0</v>
      </c>
      <c r="L126" s="158"/>
      <c r="M126" s="156"/>
    </row>
    <row r="127" spans="1:13" ht="24" x14ac:dyDescent="0.25">
      <c r="A127" s="44">
        <v>2279</v>
      </c>
      <c r="B127" s="71" t="s">
        <v>137</v>
      </c>
      <c r="C127" s="72">
        <f t="shared" si="7"/>
        <v>51086</v>
      </c>
      <c r="D127" s="74">
        <f>12686+38400</f>
        <v>51086</v>
      </c>
      <c r="E127" s="74"/>
      <c r="F127" s="74"/>
      <c r="G127" s="157"/>
      <c r="H127" s="72">
        <f t="shared" si="8"/>
        <v>48920</v>
      </c>
      <c r="I127" s="74">
        <v>48920</v>
      </c>
      <c r="J127" s="74"/>
      <c r="K127" s="74">
        <v>0</v>
      </c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>
        <v>0</v>
      </c>
      <c r="L129" s="158"/>
      <c r="M129" s="156"/>
    </row>
    <row r="130" spans="1:13" ht="38.25" customHeight="1" x14ac:dyDescent="0.25">
      <c r="A130" s="56">
        <v>2300</v>
      </c>
      <c r="B130" s="147" t="s">
        <v>140</v>
      </c>
      <c r="C130" s="57">
        <f t="shared" si="7"/>
        <v>74400</v>
      </c>
      <c r="D130" s="63">
        <f>SUM(D131,D136,D140,D141,D144,D151,D159,D160,D163)</f>
        <v>68504</v>
      </c>
      <c r="E130" s="63">
        <f>SUM(E131,E136,E140,E141,E144,E151,E159,E160,E163)</f>
        <v>0</v>
      </c>
      <c r="F130" s="63">
        <f>SUM(F131,F136,F140,F141,F144,F151,F159,F160,F163)</f>
        <v>5896</v>
      </c>
      <c r="G130" s="166">
        <f>SUM(G131,G136,G140,G141,G144,G151,G159,G160,G163)</f>
        <v>0</v>
      </c>
      <c r="H130" s="57">
        <f t="shared" si="8"/>
        <v>53400</v>
      </c>
      <c r="I130" s="63">
        <f>SUM(I131,I136,I140,I141,I144,I151,I159,I160,I163)</f>
        <v>47504</v>
      </c>
      <c r="J130" s="63">
        <f>SUM(J131,J136,J140,J141,J144,J151,J159,J160,J163)</f>
        <v>0</v>
      </c>
      <c r="K130" s="63">
        <f>SUM(K131,K136,K140,K141,K144,K151,K159,K160,K163)</f>
        <v>5896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141</v>
      </c>
      <c r="C131" s="66">
        <f t="shared" si="7"/>
        <v>25000</v>
      </c>
      <c r="D131" s="169">
        <f>SUM(D132:D135)</f>
        <v>25000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4000</v>
      </c>
      <c r="I131" s="169">
        <f t="shared" si="10"/>
        <v>4000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>
        <v>0</v>
      </c>
      <c r="L132" s="158"/>
      <c r="M132" s="156"/>
    </row>
    <row r="133" spans="1:13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>
        <v>0</v>
      </c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>
        <v>0</v>
      </c>
      <c r="L134" s="158"/>
      <c r="M134" s="156"/>
    </row>
    <row r="135" spans="1:13" ht="36" customHeight="1" x14ac:dyDescent="0.25">
      <c r="A135" s="44">
        <v>2314</v>
      </c>
      <c r="B135" s="71" t="s">
        <v>145</v>
      </c>
      <c r="C135" s="72">
        <f t="shared" si="7"/>
        <v>25000</v>
      </c>
      <c r="D135" s="74">
        <f>25000</f>
        <v>25000</v>
      </c>
      <c r="E135" s="74"/>
      <c r="F135" s="74"/>
      <c r="G135" s="157"/>
      <c r="H135" s="72">
        <f t="shared" si="8"/>
        <v>4000</v>
      </c>
      <c r="I135" s="74">
        <v>4000</v>
      </c>
      <c r="J135" s="74"/>
      <c r="K135" s="74">
        <v>0</v>
      </c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>
        <v>0</v>
      </c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>
        <v>0</v>
      </c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>
        <v>0</v>
      </c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>
        <v>0</v>
      </c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>
        <v>0</v>
      </c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>
        <v>0</v>
      </c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>
        <v>0</v>
      </c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>
        <v>0</v>
      </c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>
        <v>0</v>
      </c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>
        <v>0</v>
      </c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>
        <v>0</v>
      </c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>
        <v>0</v>
      </c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>
        <v>0</v>
      </c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>
        <v>0</v>
      </c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>
        <v>0</v>
      </c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>
        <v>0</v>
      </c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>
        <v>0</v>
      </c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>
        <v>0</v>
      </c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>
        <v>0</v>
      </c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>
        <v>0</v>
      </c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>
        <v>0</v>
      </c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>
        <v>0</v>
      </c>
      <c r="L162" s="158"/>
      <c r="M162" s="156"/>
    </row>
    <row r="163" spans="1:13" x14ac:dyDescent="0.25">
      <c r="A163" s="150">
        <v>2390</v>
      </c>
      <c r="B163" s="112" t="s">
        <v>173</v>
      </c>
      <c r="C163" s="117">
        <f t="shared" si="7"/>
        <v>49400</v>
      </c>
      <c r="D163" s="163">
        <f>43504</f>
        <v>43504</v>
      </c>
      <c r="E163" s="163"/>
      <c r="F163" s="163">
        <v>5896</v>
      </c>
      <c r="G163" s="164"/>
      <c r="H163" s="117">
        <f t="shared" si="8"/>
        <v>49400</v>
      </c>
      <c r="I163" s="163">
        <v>43504</v>
      </c>
      <c r="J163" s="163"/>
      <c r="K163" s="163">
        <v>5896</v>
      </c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>
        <v>0</v>
      </c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>
        <v>0</v>
      </c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>
        <v>0</v>
      </c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>
        <v>0</v>
      </c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>
        <v>0</v>
      </c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>
        <v>0</v>
      </c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>
        <v>0</v>
      </c>
      <c r="L172" s="42"/>
      <c r="M172" s="181"/>
    </row>
    <row r="173" spans="1:13" x14ac:dyDescent="0.25">
      <c r="A173" s="142">
        <v>3000</v>
      </c>
      <c r="B173" s="142" t="s">
        <v>183</v>
      </c>
      <c r="C173" s="143">
        <f t="shared" si="7"/>
        <v>1987000</v>
      </c>
      <c r="D173" s="144">
        <f>SUM(D174,D184)</f>
        <v>1800000</v>
      </c>
      <c r="E173" s="144">
        <f>SUM(E174,E184)</f>
        <v>187000</v>
      </c>
      <c r="F173" s="144">
        <f>SUM(F174,F184)</f>
        <v>0</v>
      </c>
      <c r="G173" s="145">
        <f>SUM(G174,G184)</f>
        <v>0</v>
      </c>
      <c r="H173" s="143">
        <f t="shared" si="8"/>
        <v>1947000</v>
      </c>
      <c r="I173" s="144">
        <f>SUM(I174,I184)</f>
        <v>1760000</v>
      </c>
      <c r="J173" s="144">
        <f>SUM(J174,J184)</f>
        <v>187000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>
        <v>0</v>
      </c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>
        <v>0</v>
      </c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>
        <v>0</v>
      </c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>
        <v>0</v>
      </c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>
        <v>0</v>
      </c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>
        <v>0</v>
      </c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>
        <v>0</v>
      </c>
      <c r="L183" s="191"/>
      <c r="M183" s="156"/>
    </row>
    <row r="184" spans="1:13" ht="48" x14ac:dyDescent="0.25">
      <c r="A184" s="192">
        <v>3300</v>
      </c>
      <c r="B184" s="183" t="s">
        <v>194</v>
      </c>
      <c r="C184" s="193">
        <f t="shared" si="7"/>
        <v>1987000</v>
      </c>
      <c r="D184" s="194">
        <f>SUM(D185:D186)</f>
        <v>1800000</v>
      </c>
      <c r="E184" s="194">
        <f t="shared" ref="E184:G184" si="21">SUM(E185:E186)</f>
        <v>187000</v>
      </c>
      <c r="F184" s="194">
        <f t="shared" si="21"/>
        <v>0</v>
      </c>
      <c r="G184" s="194">
        <f t="shared" si="21"/>
        <v>0</v>
      </c>
      <c r="H184" s="193">
        <f t="shared" si="8"/>
        <v>1947000</v>
      </c>
      <c r="I184" s="194">
        <f>SUM(I185:I186)</f>
        <v>1760000</v>
      </c>
      <c r="J184" s="194">
        <f t="shared" ref="J184:L184" si="22">SUM(J185:J186)</f>
        <v>187000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195</v>
      </c>
      <c r="C185" s="195">
        <f t="shared" si="7"/>
        <v>187000</v>
      </c>
      <c r="D185" s="163"/>
      <c r="E185" s="163">
        <v>187000</v>
      </c>
      <c r="F185" s="163"/>
      <c r="G185" s="164"/>
      <c r="H185" s="195">
        <f t="shared" si="8"/>
        <v>187000</v>
      </c>
      <c r="I185" s="163">
        <v>0</v>
      </c>
      <c r="J185" s="163">
        <v>187000</v>
      </c>
      <c r="K185" s="163">
        <v>0</v>
      </c>
      <c r="L185" s="165"/>
      <c r="M185" s="156"/>
    </row>
    <row r="186" spans="1:13" ht="48.75" customHeight="1" x14ac:dyDescent="0.25">
      <c r="A186" s="44">
        <v>3320</v>
      </c>
      <c r="B186" s="71" t="s">
        <v>196</v>
      </c>
      <c r="C186" s="66">
        <f t="shared" si="7"/>
        <v>1800000</v>
      </c>
      <c r="D186" s="68">
        <f>1800000</f>
        <v>1800000</v>
      </c>
      <c r="E186" s="68"/>
      <c r="F186" s="68"/>
      <c r="G186" s="154"/>
      <c r="H186" s="72">
        <f t="shared" si="8"/>
        <v>1760000</v>
      </c>
      <c r="I186" s="74">
        <v>1760000</v>
      </c>
      <c r="J186" s="74"/>
      <c r="K186" s="74">
        <v>0</v>
      </c>
      <c r="L186" s="155"/>
      <c r="M186" s="156"/>
    </row>
    <row r="187" spans="1:13" hidden="1" x14ac:dyDescent="0.25">
      <c r="A187" s="283">
        <v>4000</v>
      </c>
      <c r="B187" s="220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223">
        <f t="shared" si="8"/>
        <v>0</v>
      </c>
      <c r="I187" s="222">
        <f>SUM(I188,I191)</f>
        <v>0</v>
      </c>
      <c r="J187" s="222">
        <f>SUM(J188,J191)</f>
        <v>0</v>
      </c>
      <c r="K187" s="222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>
        <v>0</v>
      </c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>
        <v>0</v>
      </c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>
        <v>0</v>
      </c>
      <c r="L193" s="158"/>
      <c r="M193" s="156"/>
    </row>
    <row r="194" spans="1:13" s="24" customFormat="1" ht="24" x14ac:dyDescent="0.25">
      <c r="A194" s="198"/>
      <c r="B194" s="19" t="s">
        <v>204</v>
      </c>
      <c r="C194" s="138">
        <f t="shared" si="23"/>
        <v>143616</v>
      </c>
      <c r="D194" s="139">
        <f>SUM(D195,D230,D269,D283)</f>
        <v>143616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138">
        <f t="shared" si="24"/>
        <v>43616</v>
      </c>
      <c r="I194" s="139">
        <f>SUM(I195,I230,I269,I283)</f>
        <v>43616</v>
      </c>
      <c r="J194" s="139">
        <f>SUM(J195,J230,J269,J283)</f>
        <v>0</v>
      </c>
      <c r="K194" s="139">
        <f>SUM(K195,K230,K269,K283)</f>
        <v>0</v>
      </c>
      <c r="L194" s="199">
        <f>SUM(L195,L230,L269,L283)</f>
        <v>0</v>
      </c>
    </row>
    <row r="195" spans="1:13" x14ac:dyDescent="0.25">
      <c r="A195" s="142">
        <v>5000</v>
      </c>
      <c r="B195" s="142" t="s">
        <v>205</v>
      </c>
      <c r="C195" s="143">
        <f t="shared" si="23"/>
        <v>143616</v>
      </c>
      <c r="D195" s="144">
        <f>D196+D204</f>
        <v>143616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43616</v>
      </c>
      <c r="I195" s="144">
        <f>I196+I204</f>
        <v>43616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23"/>
        <v>100000</v>
      </c>
      <c r="D196" s="63">
        <f>D197+D198+D201+D202+D203</f>
        <v>100000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>
        <v>0</v>
      </c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>
        <v>0</v>
      </c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>
        <v>0</v>
      </c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>
        <v>0</v>
      </c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23"/>
        <v>100000</v>
      </c>
      <c r="D202" s="74">
        <f>100000</f>
        <v>100000</v>
      </c>
      <c r="E202" s="74"/>
      <c r="F202" s="74"/>
      <c r="G202" s="157"/>
      <c r="H202" s="72">
        <f t="shared" si="24"/>
        <v>0</v>
      </c>
      <c r="I202" s="74">
        <v>0</v>
      </c>
      <c r="J202" s="74"/>
      <c r="K202" s="74">
        <v>0</v>
      </c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>
        <v>0</v>
      </c>
      <c r="L203" s="158"/>
      <c r="M203" s="156"/>
    </row>
    <row r="204" spans="1:13" x14ac:dyDescent="0.25">
      <c r="A204" s="56">
        <v>5200</v>
      </c>
      <c r="B204" s="147" t="s">
        <v>214</v>
      </c>
      <c r="C204" s="57">
        <f t="shared" si="23"/>
        <v>43616</v>
      </c>
      <c r="D204" s="63">
        <f>D205+D215+D216+D225+D226+D227+D229</f>
        <v>43616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43616</v>
      </c>
      <c r="I204" s="63">
        <f>I205+I215+I216+I225+I226+I227+I229</f>
        <v>43616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>
        <v>0</v>
      </c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>
        <v>0</v>
      </c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>
        <v>0</v>
      </c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>
        <v>0</v>
      </c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>
        <v>0</v>
      </c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>
        <v>0</v>
      </c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>
        <v>0</v>
      </c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>
        <v>0</v>
      </c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>
        <v>0</v>
      </c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>
        <v>0</v>
      </c>
      <c r="L215" s="158"/>
      <c r="M215" s="156"/>
    </row>
    <row r="216" spans="1:13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>
        <v>0</v>
      </c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>
        <v>0</v>
      </c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>
        <v>0</v>
      </c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>
        <v>0</v>
      </c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>
        <v>0</v>
      </c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>
        <v>0</v>
      </c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>
        <v>0</v>
      </c>
      <c r="L223" s="158"/>
      <c r="M223" s="156"/>
    </row>
    <row r="224" spans="1:13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>
        <v>0</v>
      </c>
      <c r="L224" s="158"/>
      <c r="M224" s="156"/>
    </row>
    <row r="225" spans="1:13" ht="24" x14ac:dyDescent="0.25">
      <c r="A225" s="159">
        <v>5240</v>
      </c>
      <c r="B225" s="71" t="s">
        <v>235</v>
      </c>
      <c r="C225" s="201">
        <f t="shared" si="23"/>
        <v>43616</v>
      </c>
      <c r="D225" s="74">
        <f>43616</f>
        <v>43616</v>
      </c>
      <c r="E225" s="74"/>
      <c r="F225" s="74"/>
      <c r="G225" s="157"/>
      <c r="H225" s="72">
        <f t="shared" si="24"/>
        <v>43616</v>
      </c>
      <c r="I225" s="74">
        <v>43616</v>
      </c>
      <c r="J225" s="74"/>
      <c r="K225" s="74">
        <v>0</v>
      </c>
      <c r="L225" s="158"/>
      <c r="M225" s="156"/>
    </row>
    <row r="226" spans="1:13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>
        <v>0</v>
      </c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>
        <v>0</v>
      </c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>
        <v>0</v>
      </c>
      <c r="L229" s="165"/>
      <c r="M229" s="156"/>
    </row>
    <row r="230" spans="1:13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>
        <v>0</v>
      </c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>
        <v>0</v>
      </c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>
        <v>0</v>
      </c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>
        <v>0</v>
      </c>
      <c r="L237" s="158"/>
      <c r="M237" s="156"/>
    </row>
    <row r="238" spans="1:13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>
        <v>0</v>
      </c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>
        <v>0</v>
      </c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>
        <v>0</v>
      </c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>
        <v>0</v>
      </c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>
        <v>0</v>
      </c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>
        <v>0</v>
      </c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>
        <v>0</v>
      </c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>
        <v>0</v>
      </c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>
        <v>0</v>
      </c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>
        <v>0</v>
      </c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>
        <v>0</v>
      </c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>
        <v>0</v>
      </c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>
        <v>0</v>
      </c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>
        <v>0</v>
      </c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>
        <v>0</v>
      </c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>
        <v>0</v>
      </c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>
        <v>0</v>
      </c>
      <c r="L258" s="158"/>
      <c r="M258" s="156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>
        <v>0</v>
      </c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>
        <v>0</v>
      </c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>
        <v>0</v>
      </c>
      <c r="L263" s="158"/>
      <c r="M263" s="156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6">SUM(D265:G265)</f>
        <v>0</v>
      </c>
      <c r="D265" s="74"/>
      <c r="E265" s="74"/>
      <c r="F265" s="74"/>
      <c r="G265" s="157"/>
      <c r="H265" s="208">
        <f t="shared" ref="H265:H288" si="37">SUM(I265:L265)</f>
        <v>0</v>
      </c>
      <c r="I265" s="74">
        <v>0</v>
      </c>
      <c r="J265" s="74"/>
      <c r="K265" s="74">
        <v>0</v>
      </c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>
        <v>0</v>
      </c>
      <c r="L266" s="158"/>
      <c r="M266" s="156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>
        <v>0</v>
      </c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>
        <v>0</v>
      </c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>
        <v>0</v>
      </c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>
        <v>0</v>
      </c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>
        <v>0</v>
      </c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>
        <v>0</v>
      </c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>
        <v>0</v>
      </c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>
        <v>0</v>
      </c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>
        <v>0</v>
      </c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>
        <v>0</v>
      </c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>
        <v>0</v>
      </c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36"/>
        <v>0</v>
      </c>
      <c r="D283" s="234">
        <f>D284</f>
        <v>0</v>
      </c>
      <c r="E283" s="234">
        <f t="shared" ref="E283:G284" si="42">E284</f>
        <v>0</v>
      </c>
      <c r="F283" s="234">
        <f t="shared" si="42"/>
        <v>0</v>
      </c>
      <c r="G283" s="235">
        <f t="shared" si="42"/>
        <v>0</v>
      </c>
      <c r="H283" s="236">
        <f t="shared" si="37"/>
        <v>0</v>
      </c>
      <c r="I283" s="234">
        <f t="shared" ref="I283:L284" si="43">I284</f>
        <v>0</v>
      </c>
      <c r="J283" s="234">
        <f>J284</f>
        <v>0</v>
      </c>
      <c r="K283" s="234">
        <f t="shared" si="43"/>
        <v>0</v>
      </c>
      <c r="L283" s="237">
        <f t="shared" si="43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36"/>
        <v>0</v>
      </c>
      <c r="D284" s="163">
        <f>D285</f>
        <v>0</v>
      </c>
      <c r="E284" s="163">
        <f t="shared" si="42"/>
        <v>0</v>
      </c>
      <c r="F284" s="163">
        <f t="shared" si="42"/>
        <v>0</v>
      </c>
      <c r="G284" s="164">
        <f t="shared" si="42"/>
        <v>0</v>
      </c>
      <c r="H284" s="117">
        <f t="shared" si="37"/>
        <v>0</v>
      </c>
      <c r="I284" s="163">
        <f t="shared" si="43"/>
        <v>0</v>
      </c>
      <c r="J284" s="163">
        <f t="shared" si="43"/>
        <v>0</v>
      </c>
      <c r="K284" s="163">
        <f t="shared" si="43"/>
        <v>0</v>
      </c>
      <c r="L284" s="165">
        <f t="shared" si="43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36"/>
        <v>0</v>
      </c>
      <c r="D285" s="163"/>
      <c r="E285" s="163"/>
      <c r="F285" s="163"/>
      <c r="G285" s="164"/>
      <c r="H285" s="117">
        <f t="shared" si="37"/>
        <v>0</v>
      </c>
      <c r="I285" s="163">
        <v>0</v>
      </c>
      <c r="J285" s="163"/>
      <c r="K285" s="163">
        <v>0</v>
      </c>
      <c r="L285" s="165"/>
      <c r="M285" s="156"/>
    </row>
    <row r="286" spans="1:13" hidden="1" x14ac:dyDescent="0.25">
      <c r="A286" s="174"/>
      <c r="B286" s="71" t="s">
        <v>296</v>
      </c>
      <c r="C286" s="201">
        <f>SUM(D286:G286)</f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>SUM(I286:L286)</f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36"/>
        <v>0</v>
      </c>
      <c r="D287" s="74"/>
      <c r="E287" s="74"/>
      <c r="F287" s="74"/>
      <c r="G287" s="157"/>
      <c r="H287" s="72">
        <f t="shared" si="37"/>
        <v>0</v>
      </c>
      <c r="I287" s="74">
        <v>0</v>
      </c>
      <c r="J287" s="74"/>
      <c r="K287" s="74">
        <v>0</v>
      </c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6"/>
        <v>0</v>
      </c>
      <c r="D288" s="68"/>
      <c r="E288" s="68"/>
      <c r="F288" s="68"/>
      <c r="G288" s="154"/>
      <c r="H288" s="66">
        <f t="shared" si="37"/>
        <v>0</v>
      </c>
      <c r="I288" s="68">
        <v>0</v>
      </c>
      <c r="J288" s="68"/>
      <c r="K288" s="68">
        <v>0</v>
      </c>
      <c r="L288" s="155"/>
      <c r="M288" s="156"/>
    </row>
    <row r="289" spans="1:12" ht="12.75" thickBot="1" x14ac:dyDescent="0.3">
      <c r="A289" s="241"/>
      <c r="B289" s="241" t="s">
        <v>301</v>
      </c>
      <c r="C289" s="242">
        <f t="shared" ref="C289:L289" si="44">SUM(C286,C269,C230,C195,C187,C173,C75,C53,C283)</f>
        <v>2525982</v>
      </c>
      <c r="D289" s="242">
        <f t="shared" si="44"/>
        <v>2333086</v>
      </c>
      <c r="E289" s="242">
        <f t="shared" si="44"/>
        <v>187000</v>
      </c>
      <c r="F289" s="242">
        <f t="shared" si="44"/>
        <v>5896</v>
      </c>
      <c r="G289" s="243">
        <f t="shared" si="44"/>
        <v>0</v>
      </c>
      <c r="H289" s="244">
        <f t="shared" si="44"/>
        <v>2305016</v>
      </c>
      <c r="I289" s="242">
        <f t="shared" si="44"/>
        <v>2112120</v>
      </c>
      <c r="J289" s="242">
        <f t="shared" si="44"/>
        <v>187000</v>
      </c>
      <c r="K289" s="242">
        <f t="shared" si="44"/>
        <v>5896</v>
      </c>
      <c r="L289" s="245">
        <f t="shared" si="44"/>
        <v>0</v>
      </c>
    </row>
    <row r="290" spans="1:12" s="24" customFormat="1" ht="13.5" hidden="1" thickTop="1" thickBot="1" x14ac:dyDescent="0.3">
      <c r="A290" s="296" t="s">
        <v>302</v>
      </c>
      <c r="B290" s="297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15" t="s">
        <v>303</v>
      </c>
      <c r="B291" s="316"/>
      <c r="C291" s="250">
        <f t="shared" ref="C291:L291" si="45">SUM(C292,C293)-C300+C301</f>
        <v>0</v>
      </c>
      <c r="D291" s="251">
        <f t="shared" si="45"/>
        <v>0</v>
      </c>
      <c r="E291" s="251">
        <f t="shared" si="45"/>
        <v>0</v>
      </c>
      <c r="F291" s="251">
        <f t="shared" si="45"/>
        <v>0</v>
      </c>
      <c r="G291" s="252">
        <f t="shared" si="45"/>
        <v>0</v>
      </c>
      <c r="H291" s="253">
        <f t="shared" si="45"/>
        <v>0</v>
      </c>
      <c r="I291" s="251">
        <f t="shared" si="45"/>
        <v>0</v>
      </c>
      <c r="J291" s="251">
        <f t="shared" si="45"/>
        <v>0</v>
      </c>
      <c r="K291" s="251">
        <f t="shared" si="45"/>
        <v>0</v>
      </c>
      <c r="L291" s="254">
        <f t="shared" si="45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6">C21-C286</f>
        <v>0</v>
      </c>
      <c r="D292" s="128">
        <f t="shared" si="46"/>
        <v>0</v>
      </c>
      <c r="E292" s="128">
        <f t="shared" si="46"/>
        <v>0</v>
      </c>
      <c r="F292" s="128">
        <f t="shared" si="46"/>
        <v>0</v>
      </c>
      <c r="G292" s="129">
        <f t="shared" si="46"/>
        <v>0</v>
      </c>
      <c r="H292" s="256">
        <f t="shared" si="46"/>
        <v>0</v>
      </c>
      <c r="I292" s="128">
        <f t="shared" si="46"/>
        <v>0</v>
      </c>
      <c r="J292" s="128">
        <f t="shared" si="46"/>
        <v>0</v>
      </c>
      <c r="K292" s="128">
        <f t="shared" si="46"/>
        <v>0</v>
      </c>
      <c r="L292" s="130">
        <f t="shared" si="46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7">SUM(C294,C296,C298)-SUM(C295,C297,C299)</f>
        <v>0</v>
      </c>
      <c r="D293" s="251">
        <f t="shared" si="47"/>
        <v>0</v>
      </c>
      <c r="E293" s="251">
        <f t="shared" si="47"/>
        <v>0</v>
      </c>
      <c r="F293" s="251">
        <f t="shared" si="47"/>
        <v>0</v>
      </c>
      <c r="G293" s="258">
        <f t="shared" si="47"/>
        <v>0</v>
      </c>
      <c r="H293" s="253">
        <f t="shared" si="47"/>
        <v>0</v>
      </c>
      <c r="I293" s="251">
        <f t="shared" si="47"/>
        <v>0</v>
      </c>
      <c r="J293" s="251">
        <f t="shared" si="47"/>
        <v>0</v>
      </c>
      <c r="K293" s="251">
        <f t="shared" si="47"/>
        <v>0</v>
      </c>
      <c r="L293" s="254">
        <f t="shared" si="47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48">SUM(D294:G294)</f>
        <v>0</v>
      </c>
      <c r="D294" s="81"/>
      <c r="E294" s="81"/>
      <c r="F294" s="81"/>
      <c r="G294" s="229"/>
      <c r="H294" s="79">
        <f t="shared" ref="H294:H299" si="49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48"/>
        <v>0</v>
      </c>
      <c r="D295" s="74"/>
      <c r="E295" s="74"/>
      <c r="F295" s="74"/>
      <c r="G295" s="157"/>
      <c r="H295" s="72">
        <f t="shared" si="49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48"/>
        <v>0</v>
      </c>
      <c r="D296" s="74"/>
      <c r="E296" s="74"/>
      <c r="F296" s="74"/>
      <c r="G296" s="157"/>
      <c r="H296" s="72">
        <f t="shared" si="49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48"/>
        <v>0</v>
      </c>
      <c r="D297" s="74"/>
      <c r="E297" s="74"/>
      <c r="F297" s="74"/>
      <c r="G297" s="157"/>
      <c r="H297" s="72">
        <f t="shared" si="49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48"/>
        <v>0</v>
      </c>
      <c r="D298" s="74"/>
      <c r="E298" s="74"/>
      <c r="F298" s="74"/>
      <c r="G298" s="157"/>
      <c r="H298" s="72">
        <f t="shared" si="49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48"/>
        <v>0</v>
      </c>
      <c r="D299" s="189"/>
      <c r="E299" s="189"/>
      <c r="F299" s="189"/>
      <c r="G299" s="262"/>
      <c r="H299" s="185">
        <f t="shared" si="49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0H9RKluloTmfKXxRKNorunyN2MIs210Z1h6cuoUj6XZXQovg+cCGxm7RNATQPmaBbTTPPjbeekYL+l0Txw3fmg==" saltValue="96/o5YJwm78R2YJSN7ulEg==" spinCount="100000" sheet="1" objects="1" scenarios="1" formatCells="0" formatColumns="0" formatRows="0" insertHyperlinks="0"/>
  <autoFilter ref="A18:M301">
    <filterColumn colId="7">
      <filters blank="1">
        <filter val="1 227"/>
        <filter val="1 760 000"/>
        <filter val="1 947 000"/>
        <filter val="114 400"/>
        <filter val="187 000"/>
        <filter val="2 261 400"/>
        <filter val="2 299 120"/>
        <filter val="2 305 016"/>
        <filter val="254 678"/>
        <filter val="308 078"/>
        <filter val="4 000"/>
        <filter val="43 616"/>
        <filter val="48 920"/>
        <filter val="49 400"/>
        <filter val="5 095"/>
        <filter val="5 896"/>
        <filter val="53 400"/>
        <filter val="6 322"/>
        <filter val="7 000"/>
        <filter val="84 358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N319"/>
  <sheetViews>
    <sheetView showGridLines="0" view="pageLayout" zoomScaleNormal="100" workbookViewId="0">
      <selection activeCell="C13" sqref="C13:L13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5" width="0" style="1" hidden="1" customWidth="1"/>
    <col min="16" max="16384" width="9.140625" style="1"/>
  </cols>
  <sheetData>
    <row r="1" spans="1:14" x14ac:dyDescent="0.25">
      <c r="A1" s="286" t="s">
        <v>324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4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  <c r="N2" s="1" t="s">
        <v>325</v>
      </c>
    </row>
    <row r="3" spans="1:14" ht="12.75" customHeight="1" x14ac:dyDescent="0.25">
      <c r="A3" s="2" t="s">
        <v>3</v>
      </c>
      <c r="B3" s="3"/>
      <c r="C3" s="290" t="s">
        <v>4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1:14" ht="12.75" customHeight="1" x14ac:dyDescent="0.25">
      <c r="A4" s="2" t="s">
        <v>5</v>
      </c>
      <c r="B4" s="3"/>
      <c r="C4" s="290" t="s">
        <v>6</v>
      </c>
      <c r="D4" s="290"/>
      <c r="E4" s="290"/>
      <c r="F4" s="290"/>
      <c r="G4" s="290"/>
      <c r="H4" s="290"/>
      <c r="I4" s="290"/>
      <c r="J4" s="290"/>
      <c r="K4" s="290"/>
      <c r="L4" s="291"/>
    </row>
    <row r="5" spans="1:14" ht="12.75" customHeight="1" x14ac:dyDescent="0.25">
      <c r="A5" s="4" t="s">
        <v>7</v>
      </c>
      <c r="B5" s="5"/>
      <c r="C5" s="284" t="s">
        <v>8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4" ht="12.75" customHeight="1" x14ac:dyDescent="0.25">
      <c r="A6" s="4" t="s">
        <v>9</v>
      </c>
      <c r="B6" s="5"/>
      <c r="C6" s="284" t="s">
        <v>326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4" ht="24.75" customHeight="1" x14ac:dyDescent="0.25">
      <c r="A7" s="4" t="s">
        <v>11</v>
      </c>
      <c r="B7" s="5"/>
      <c r="C7" s="290" t="s">
        <v>327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4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4" ht="12.75" customHeight="1" x14ac:dyDescent="0.25">
      <c r="A9" s="4"/>
      <c r="B9" s="5" t="s">
        <v>14</v>
      </c>
      <c r="C9" s="284" t="s">
        <v>15</v>
      </c>
      <c r="D9" s="284"/>
      <c r="E9" s="284"/>
      <c r="F9" s="284"/>
      <c r="G9" s="284"/>
      <c r="H9" s="284"/>
      <c r="I9" s="284"/>
      <c r="J9" s="284"/>
      <c r="K9" s="284"/>
      <c r="L9" s="285"/>
    </row>
    <row r="10" spans="1:14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4" ht="12.75" customHeight="1" x14ac:dyDescent="0.25">
      <c r="A11" s="4"/>
      <c r="B11" s="5" t="s">
        <v>17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4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4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4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66863</v>
      </c>
      <c r="D20" s="28">
        <f>SUM(D21,D24,D25,D41,D43)</f>
        <v>66863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54303</v>
      </c>
      <c r="I20" s="28">
        <f>SUM(I21,I24,I25,I41,I43)</f>
        <v>54303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66863</v>
      </c>
      <c r="D24" s="51">
        <f>66863</f>
        <v>66863</v>
      </c>
      <c r="E24" s="51"/>
      <c r="F24" s="52" t="s">
        <v>37</v>
      </c>
      <c r="G24" s="53" t="s">
        <v>37</v>
      </c>
      <c r="H24" s="50">
        <f t="shared" si="1"/>
        <v>54303</v>
      </c>
      <c r="I24" s="51">
        <f>I51</f>
        <v>54303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66863</v>
      </c>
      <c r="D50" s="128">
        <f>SUM(D51,D286)</f>
        <v>66863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54303</v>
      </c>
      <c r="I50" s="128">
        <f>SUM(I51,I286)</f>
        <v>54303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 t="shared" si="5"/>
        <v>66863</v>
      </c>
      <c r="D51" s="134">
        <f>SUM(D52,D194)</f>
        <v>66863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54303</v>
      </c>
      <c r="I51" s="134">
        <f>SUM(I52,I194)</f>
        <v>54303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64</v>
      </c>
      <c r="C52" s="138">
        <f t="shared" si="5"/>
        <v>66863</v>
      </c>
      <c r="D52" s="139">
        <f>SUM(D53,D75,D173,D187)</f>
        <v>66863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54303</v>
      </c>
      <c r="I52" s="139">
        <f>SUM(I53,I75,I173,I187)</f>
        <v>54303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65</v>
      </c>
      <c r="C53" s="143">
        <f t="shared" si="5"/>
        <v>1313</v>
      </c>
      <c r="D53" s="144">
        <f>SUM(D54,D67)</f>
        <v>1313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1313</v>
      </c>
      <c r="I53" s="144">
        <f>SUM(I54,I67)</f>
        <v>1313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66</v>
      </c>
      <c r="C54" s="57">
        <f t="shared" si="5"/>
        <v>1250</v>
      </c>
      <c r="D54" s="63">
        <f>SUM(D55,D58,D66)</f>
        <v>1250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1250</v>
      </c>
      <c r="I54" s="63">
        <f>SUM(I55,I58,I66)</f>
        <v>1250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78</v>
      </c>
      <c r="C66" s="117">
        <f t="shared" si="5"/>
        <v>1250</v>
      </c>
      <c r="D66" s="163">
        <f>1250</f>
        <v>1250</v>
      </c>
      <c r="E66" s="163"/>
      <c r="F66" s="163"/>
      <c r="G66" s="164"/>
      <c r="H66" s="117">
        <f t="shared" si="6"/>
        <v>1250</v>
      </c>
      <c r="I66" s="163">
        <v>1250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79</v>
      </c>
      <c r="C67" s="57">
        <f t="shared" si="5"/>
        <v>63</v>
      </c>
      <c r="D67" s="63">
        <f>SUM(D68:D69)</f>
        <v>63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63</v>
      </c>
      <c r="I67" s="63">
        <f>SUM(I68:I69)</f>
        <v>63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80</v>
      </c>
      <c r="C68" s="66">
        <f t="shared" si="5"/>
        <v>63</v>
      </c>
      <c r="D68" s="68">
        <f>63</f>
        <v>63</v>
      </c>
      <c r="E68" s="68"/>
      <c r="F68" s="68"/>
      <c r="G68" s="154"/>
      <c r="H68" s="66">
        <f t="shared" si="6"/>
        <v>63</v>
      </c>
      <c r="I68" s="68">
        <v>63</v>
      </c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87</v>
      </c>
      <c r="C75" s="143">
        <f t="shared" si="5"/>
        <v>65550</v>
      </c>
      <c r="D75" s="144">
        <f>SUM(D76,D83,D130,D164,D165,D172)</f>
        <v>65550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52990</v>
      </c>
      <c r="I75" s="144">
        <f>SUM(I76,I83,I130,I164,I165,I172)</f>
        <v>52990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88</v>
      </c>
      <c r="C76" s="57">
        <f t="shared" si="5"/>
        <v>10500</v>
      </c>
      <c r="D76" s="63">
        <f>SUM(D77,D80)</f>
        <v>10500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9700</v>
      </c>
      <c r="I76" s="63">
        <f>SUM(I77,I80)</f>
        <v>9700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92</v>
      </c>
      <c r="C80" s="72">
        <f t="shared" si="5"/>
        <v>10500</v>
      </c>
      <c r="D80" s="160">
        <f>SUM(D81:D82)</f>
        <v>10500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9700</v>
      </c>
      <c r="I80" s="160">
        <f>SUM(I81:I82)</f>
        <v>9700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90</v>
      </c>
      <c r="C81" s="72">
        <f t="shared" si="5"/>
        <v>2500</v>
      </c>
      <c r="D81" s="74">
        <f>2500</f>
        <v>2500</v>
      </c>
      <c r="E81" s="74"/>
      <c r="F81" s="74"/>
      <c r="G81" s="157"/>
      <c r="H81" s="72">
        <f t="shared" si="6"/>
        <v>1700</v>
      </c>
      <c r="I81" s="74">
        <v>1700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91</v>
      </c>
      <c r="C82" s="72">
        <f t="shared" si="5"/>
        <v>8000</v>
      </c>
      <c r="D82" s="74">
        <f>8000</f>
        <v>8000</v>
      </c>
      <c r="E82" s="74"/>
      <c r="F82" s="74"/>
      <c r="G82" s="157"/>
      <c r="H82" s="72">
        <f t="shared" si="6"/>
        <v>8000</v>
      </c>
      <c r="I82" s="74">
        <v>8000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93</v>
      </c>
      <c r="C83" s="57">
        <f t="shared" si="5"/>
        <v>53550</v>
      </c>
      <c r="D83" s="63">
        <f>SUM(D84,D89,D95,D103,D112,D116,D122,D128)</f>
        <v>53550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41790</v>
      </c>
      <c r="I83" s="63">
        <f>SUM(I84,I89,I95,I103,I112,I116,I122,I128)</f>
        <v>41790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105</v>
      </c>
      <c r="C95" s="72">
        <f t="shared" si="5"/>
        <v>49300</v>
      </c>
      <c r="D95" s="160">
        <f>SUM(D96:D102)</f>
        <v>49300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37740</v>
      </c>
      <c r="I95" s="160">
        <f>SUM(I96:I102)</f>
        <v>37740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106</v>
      </c>
      <c r="C96" s="72">
        <f t="shared" si="5"/>
        <v>49000</v>
      </c>
      <c r="D96" s="74">
        <f>5000+44000</f>
        <v>49000</v>
      </c>
      <c r="E96" s="74"/>
      <c r="F96" s="74"/>
      <c r="G96" s="157"/>
      <c r="H96" s="72">
        <f t="shared" si="6"/>
        <v>37500</v>
      </c>
      <c r="I96" s="74">
        <v>37500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107</v>
      </c>
      <c r="C97" s="72">
        <f t="shared" si="5"/>
        <v>300</v>
      </c>
      <c r="D97" s="74">
        <f>300</f>
        <v>300</v>
      </c>
      <c r="E97" s="74"/>
      <c r="F97" s="74"/>
      <c r="G97" s="157"/>
      <c r="H97" s="72">
        <f t="shared" si="6"/>
        <v>240</v>
      </c>
      <c r="I97" s="74">
        <v>240</v>
      </c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126</v>
      </c>
      <c r="C116" s="72">
        <f t="shared" ref="C116:C187" si="7">SUM(D116:G116)</f>
        <v>1000</v>
      </c>
      <c r="D116" s="160">
        <f>SUM(D117:D121)</f>
        <v>1000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800</v>
      </c>
      <c r="I116" s="160">
        <f>SUM(I117:I121)</f>
        <v>800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128</v>
      </c>
      <c r="C118" s="72">
        <f t="shared" si="7"/>
        <v>1000</v>
      </c>
      <c r="D118" s="74">
        <f>1000</f>
        <v>1000</v>
      </c>
      <c r="E118" s="74"/>
      <c r="F118" s="74"/>
      <c r="G118" s="157"/>
      <c r="H118" s="72">
        <f t="shared" si="8"/>
        <v>800</v>
      </c>
      <c r="I118" s="74">
        <v>800</v>
      </c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132</v>
      </c>
      <c r="C122" s="72">
        <f t="shared" si="7"/>
        <v>3250</v>
      </c>
      <c r="D122" s="160">
        <f>SUM(D123:D127)</f>
        <v>3250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3250</v>
      </c>
      <c r="I122" s="160">
        <f>SUM(I123:I127)</f>
        <v>3250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137</v>
      </c>
      <c r="C127" s="72">
        <f t="shared" si="7"/>
        <v>3250</v>
      </c>
      <c r="D127" s="74">
        <f>3250</f>
        <v>3250</v>
      </c>
      <c r="E127" s="74"/>
      <c r="F127" s="74"/>
      <c r="G127" s="157"/>
      <c r="H127" s="72">
        <f t="shared" si="8"/>
        <v>3250</v>
      </c>
      <c r="I127" s="74">
        <v>3250</v>
      </c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140</v>
      </c>
      <c r="C130" s="57">
        <f t="shared" si="7"/>
        <v>1500</v>
      </c>
      <c r="D130" s="63">
        <f>SUM(D131,D136,D140,D141,D144,D151,D159,D160,D163)</f>
        <v>1500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1500</v>
      </c>
      <c r="I130" s="63">
        <f>SUM(I131,I136,I140,I141,I144,I151,I159,I160,I163)</f>
        <v>1500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141</v>
      </c>
      <c r="C131" s="66">
        <f t="shared" si="7"/>
        <v>1500</v>
      </c>
      <c r="D131" s="169">
        <f>SUM(D132:D135)</f>
        <v>1500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1500</v>
      </c>
      <c r="I131" s="169">
        <f t="shared" si="10"/>
        <v>1500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145</v>
      </c>
      <c r="C135" s="72">
        <f t="shared" si="7"/>
        <v>1500</v>
      </c>
      <c r="D135" s="74">
        <f>1500</f>
        <v>1500</v>
      </c>
      <c r="E135" s="74"/>
      <c r="F135" s="74"/>
      <c r="G135" s="157"/>
      <c r="H135" s="72">
        <f t="shared" si="8"/>
        <v>1500</v>
      </c>
      <c r="I135" s="74">
        <v>1500</v>
      </c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hidden="1" x14ac:dyDescent="0.25">
      <c r="A194" s="198"/>
      <c r="B194" s="19" t="s">
        <v>204</v>
      </c>
      <c r="C194" s="138">
        <f t="shared" si="23"/>
        <v>0</v>
      </c>
      <c r="D194" s="139">
        <f>SUM(D195,D230,D269,D283)</f>
        <v>0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138">
        <f t="shared" si="24"/>
        <v>0</v>
      </c>
      <c r="I194" s="139">
        <f>SUM(I195,I230,I269,I283)</f>
        <v>0</v>
      </c>
      <c r="J194" s="139">
        <f>SUM(J195,J230,J269,J283)</f>
        <v>0</v>
      </c>
      <c r="K194" s="139">
        <f>SUM(K195,K230,K269,K283)</f>
        <v>0</v>
      </c>
      <c r="L194" s="199">
        <f>SUM(L195,L230,L269,L283)</f>
        <v>0</v>
      </c>
    </row>
    <row r="195" spans="1:13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6">SUM(D265:G265)</f>
        <v>0</v>
      </c>
      <c r="D265" s="74"/>
      <c r="E265" s="74"/>
      <c r="F265" s="74"/>
      <c r="G265" s="157"/>
      <c r="H265" s="208">
        <f t="shared" ref="H265:H288" si="37">SUM(I265:L265)</f>
        <v>0</v>
      </c>
      <c r="I265" s="74">
        <v>0</v>
      </c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36"/>
        <v>0</v>
      </c>
      <c r="D283" s="234">
        <f>D284</f>
        <v>0</v>
      </c>
      <c r="E283" s="234">
        <f t="shared" ref="E283:G284" si="42">E284</f>
        <v>0</v>
      </c>
      <c r="F283" s="234">
        <f t="shared" si="42"/>
        <v>0</v>
      </c>
      <c r="G283" s="235">
        <f t="shared" si="42"/>
        <v>0</v>
      </c>
      <c r="H283" s="236">
        <f t="shared" si="37"/>
        <v>0</v>
      </c>
      <c r="I283" s="234">
        <f t="shared" ref="I283:L284" si="43">I284</f>
        <v>0</v>
      </c>
      <c r="J283" s="234">
        <f>J284</f>
        <v>0</v>
      </c>
      <c r="K283" s="234">
        <f t="shared" si="43"/>
        <v>0</v>
      </c>
      <c r="L283" s="237">
        <f t="shared" si="43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36"/>
        <v>0</v>
      </c>
      <c r="D284" s="163">
        <f>D285</f>
        <v>0</v>
      </c>
      <c r="E284" s="163">
        <f t="shared" si="42"/>
        <v>0</v>
      </c>
      <c r="F284" s="163">
        <f t="shared" si="42"/>
        <v>0</v>
      </c>
      <c r="G284" s="164">
        <f t="shared" si="42"/>
        <v>0</v>
      </c>
      <c r="H284" s="117">
        <f t="shared" si="37"/>
        <v>0</v>
      </c>
      <c r="I284" s="163">
        <f t="shared" si="43"/>
        <v>0</v>
      </c>
      <c r="J284" s="163">
        <f t="shared" si="43"/>
        <v>0</v>
      </c>
      <c r="K284" s="163">
        <f t="shared" si="43"/>
        <v>0</v>
      </c>
      <c r="L284" s="165">
        <f t="shared" si="43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36"/>
        <v>0</v>
      </c>
      <c r="D285" s="163"/>
      <c r="E285" s="163"/>
      <c r="F285" s="163"/>
      <c r="G285" s="164"/>
      <c r="H285" s="117">
        <f t="shared" si="37"/>
        <v>0</v>
      </c>
      <c r="I285" s="163">
        <v>0</v>
      </c>
      <c r="J285" s="163"/>
      <c r="K285" s="163"/>
      <c r="L285" s="165"/>
      <c r="M285" s="156"/>
    </row>
    <row r="286" spans="1:13" hidden="1" x14ac:dyDescent="0.25">
      <c r="A286" s="174"/>
      <c r="B286" s="71" t="s">
        <v>296</v>
      </c>
      <c r="C286" s="201">
        <f>SUM(D286:G286)</f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>SUM(I286:L286)</f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36"/>
        <v>0</v>
      </c>
      <c r="D287" s="74"/>
      <c r="E287" s="74"/>
      <c r="F287" s="74"/>
      <c r="G287" s="157"/>
      <c r="H287" s="72">
        <f t="shared" si="37"/>
        <v>0</v>
      </c>
      <c r="I287" s="74">
        <v>0</v>
      </c>
      <c r="J287" s="74"/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6"/>
        <v>0</v>
      </c>
      <c r="D288" s="68"/>
      <c r="E288" s="68"/>
      <c r="F288" s="68"/>
      <c r="G288" s="154"/>
      <c r="H288" s="66">
        <f t="shared" si="37"/>
        <v>0</v>
      </c>
      <c r="I288" s="68">
        <v>0</v>
      </c>
      <c r="J288" s="68"/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 t="shared" ref="C289:L289" si="44">SUM(C286,C269,C230,C195,C187,C173,C75,C53,C283)</f>
        <v>66863</v>
      </c>
      <c r="D289" s="242">
        <f t="shared" si="44"/>
        <v>66863</v>
      </c>
      <c r="E289" s="242">
        <f t="shared" si="44"/>
        <v>0</v>
      </c>
      <c r="F289" s="242">
        <f t="shared" si="44"/>
        <v>0</v>
      </c>
      <c r="G289" s="243">
        <f t="shared" si="44"/>
        <v>0</v>
      </c>
      <c r="H289" s="244">
        <f t="shared" si="44"/>
        <v>54303</v>
      </c>
      <c r="I289" s="242">
        <f t="shared" si="44"/>
        <v>54303</v>
      </c>
      <c r="J289" s="242">
        <f t="shared" si="44"/>
        <v>0</v>
      </c>
      <c r="K289" s="242">
        <f t="shared" si="44"/>
        <v>0</v>
      </c>
      <c r="L289" s="245">
        <f t="shared" si="44"/>
        <v>0</v>
      </c>
    </row>
    <row r="290" spans="1:12" s="24" customFormat="1" ht="13.5" hidden="1" thickTop="1" thickBot="1" x14ac:dyDescent="0.3">
      <c r="A290" s="296" t="s">
        <v>302</v>
      </c>
      <c r="B290" s="297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15" t="s">
        <v>303</v>
      </c>
      <c r="B291" s="316"/>
      <c r="C291" s="250">
        <f t="shared" ref="C291:L291" si="45">SUM(C292,C293)-C300+C301</f>
        <v>0</v>
      </c>
      <c r="D291" s="251">
        <f t="shared" si="45"/>
        <v>0</v>
      </c>
      <c r="E291" s="251">
        <f t="shared" si="45"/>
        <v>0</v>
      </c>
      <c r="F291" s="251">
        <f t="shared" si="45"/>
        <v>0</v>
      </c>
      <c r="G291" s="252">
        <f t="shared" si="45"/>
        <v>0</v>
      </c>
      <c r="H291" s="253">
        <f t="shared" si="45"/>
        <v>0</v>
      </c>
      <c r="I291" s="251">
        <f t="shared" si="45"/>
        <v>0</v>
      </c>
      <c r="J291" s="251">
        <f t="shared" si="45"/>
        <v>0</v>
      </c>
      <c r="K291" s="251">
        <f t="shared" si="45"/>
        <v>0</v>
      </c>
      <c r="L291" s="254">
        <f t="shared" si="45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6">C21-C286</f>
        <v>0</v>
      </c>
      <c r="D292" s="128">
        <f t="shared" si="46"/>
        <v>0</v>
      </c>
      <c r="E292" s="128">
        <f t="shared" si="46"/>
        <v>0</v>
      </c>
      <c r="F292" s="128">
        <f t="shared" si="46"/>
        <v>0</v>
      </c>
      <c r="G292" s="129">
        <f t="shared" si="46"/>
        <v>0</v>
      </c>
      <c r="H292" s="256">
        <f t="shared" si="46"/>
        <v>0</v>
      </c>
      <c r="I292" s="128">
        <f t="shared" si="46"/>
        <v>0</v>
      </c>
      <c r="J292" s="128">
        <f t="shared" si="46"/>
        <v>0</v>
      </c>
      <c r="K292" s="128">
        <f t="shared" si="46"/>
        <v>0</v>
      </c>
      <c r="L292" s="130">
        <f t="shared" si="46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7">SUM(C294,C296,C298)-SUM(C295,C297,C299)</f>
        <v>0</v>
      </c>
      <c r="D293" s="251">
        <f t="shared" si="47"/>
        <v>0</v>
      </c>
      <c r="E293" s="251">
        <f t="shared" si="47"/>
        <v>0</v>
      </c>
      <c r="F293" s="251">
        <f t="shared" si="47"/>
        <v>0</v>
      </c>
      <c r="G293" s="258">
        <f t="shared" si="47"/>
        <v>0</v>
      </c>
      <c r="H293" s="253">
        <f t="shared" si="47"/>
        <v>0</v>
      </c>
      <c r="I293" s="251">
        <f t="shared" si="47"/>
        <v>0</v>
      </c>
      <c r="J293" s="251">
        <f t="shared" si="47"/>
        <v>0</v>
      </c>
      <c r="K293" s="251">
        <f t="shared" si="47"/>
        <v>0</v>
      </c>
      <c r="L293" s="254">
        <f t="shared" si="47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48">SUM(D294:G294)</f>
        <v>0</v>
      </c>
      <c r="D294" s="81"/>
      <c r="E294" s="81"/>
      <c r="F294" s="81"/>
      <c r="G294" s="229"/>
      <c r="H294" s="79">
        <f t="shared" ref="H294:H299" si="49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48"/>
        <v>0</v>
      </c>
      <c r="D295" s="74"/>
      <c r="E295" s="74"/>
      <c r="F295" s="74"/>
      <c r="G295" s="157"/>
      <c r="H295" s="72">
        <f t="shared" si="49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48"/>
        <v>0</v>
      </c>
      <c r="D296" s="74"/>
      <c r="E296" s="74"/>
      <c r="F296" s="74"/>
      <c r="G296" s="157"/>
      <c r="H296" s="72">
        <f t="shared" si="49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48"/>
        <v>0</v>
      </c>
      <c r="D297" s="74"/>
      <c r="E297" s="74"/>
      <c r="F297" s="74"/>
      <c r="G297" s="157"/>
      <c r="H297" s="72">
        <f t="shared" si="49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48"/>
        <v>0</v>
      </c>
      <c r="D298" s="74"/>
      <c r="E298" s="74"/>
      <c r="F298" s="74"/>
      <c r="G298" s="157"/>
      <c r="H298" s="72">
        <f t="shared" si="49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48"/>
        <v>0</v>
      </c>
      <c r="D299" s="189"/>
      <c r="E299" s="189"/>
      <c r="F299" s="189"/>
      <c r="G299" s="262"/>
      <c r="H299" s="185">
        <f t="shared" si="49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KRlGU4hHhAi5fmigiv8XyKBhY1MKqqHQ6fxmSQyo4MC6Rbyc89MRvGD9uTNVnwY8xn7Y3OurwwzkaUo8NRCvLQ==" saltValue="NjjAnARdRxc8RTdboWzYow==" spinCount="100000" sheet="1" objects="1" scenarios="1" formatCells="0" formatColumns="0" formatRows="0" insertHyperlinks="0"/>
  <autoFilter ref="A18:M301">
    <filterColumn colId="7">
      <filters blank="1">
        <filter val="1 250"/>
        <filter val="1 313"/>
        <filter val="1 500"/>
        <filter val="1 700"/>
        <filter val="240"/>
        <filter val="3 250"/>
        <filter val="37 500"/>
        <filter val="37 740"/>
        <filter val="41 790"/>
        <filter val="52 990"/>
        <filter val="54 303"/>
        <filter val="63"/>
        <filter val="8 000"/>
        <filter val="800"/>
        <filter val="9 700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N319"/>
  <sheetViews>
    <sheetView showGridLines="0" view="pageLayout" zoomScaleNormal="100" workbookViewId="0">
      <selection activeCell="B51" sqref="B51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5" width="0" style="1" hidden="1" customWidth="1"/>
    <col min="16" max="16384" width="9.140625" style="1"/>
  </cols>
  <sheetData>
    <row r="1" spans="1:14" x14ac:dyDescent="0.25">
      <c r="A1" s="286" t="s">
        <v>328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4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  <c r="N2" s="1" t="s">
        <v>329</v>
      </c>
    </row>
    <row r="3" spans="1:14" ht="12.75" customHeight="1" x14ac:dyDescent="0.25">
      <c r="A3" s="2" t="s">
        <v>3</v>
      </c>
      <c r="B3" s="3"/>
      <c r="C3" s="290" t="s">
        <v>4</v>
      </c>
      <c r="D3" s="290"/>
      <c r="E3" s="290"/>
      <c r="F3" s="290"/>
      <c r="G3" s="290"/>
      <c r="H3" s="290"/>
      <c r="I3" s="290"/>
      <c r="J3" s="290"/>
      <c r="K3" s="290"/>
      <c r="L3" s="291"/>
      <c r="N3" s="1" t="s">
        <v>2</v>
      </c>
    </row>
    <row r="4" spans="1:14" ht="12.75" customHeight="1" x14ac:dyDescent="0.25">
      <c r="A4" s="2" t="s">
        <v>5</v>
      </c>
      <c r="B4" s="3"/>
      <c r="C4" s="290" t="s">
        <v>6</v>
      </c>
      <c r="D4" s="290"/>
      <c r="E4" s="290"/>
      <c r="F4" s="290"/>
      <c r="G4" s="290"/>
      <c r="H4" s="290"/>
      <c r="I4" s="290"/>
      <c r="J4" s="290"/>
      <c r="K4" s="290"/>
      <c r="L4" s="291"/>
    </row>
    <row r="5" spans="1:14" ht="12.75" customHeight="1" x14ac:dyDescent="0.25">
      <c r="A5" s="4" t="s">
        <v>7</v>
      </c>
      <c r="B5" s="5"/>
      <c r="C5" s="284" t="s">
        <v>8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4" ht="12.75" customHeight="1" x14ac:dyDescent="0.25">
      <c r="A6" s="4" t="s">
        <v>9</v>
      </c>
      <c r="B6" s="5"/>
      <c r="C6" s="284" t="s">
        <v>330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4" x14ac:dyDescent="0.25">
      <c r="A7" s="4" t="s">
        <v>11</v>
      </c>
      <c r="B7" s="5"/>
      <c r="C7" s="290" t="s">
        <v>331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4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4" ht="12.75" customHeight="1" x14ac:dyDescent="0.25">
      <c r="A9" s="4"/>
      <c r="B9" s="5" t="s">
        <v>14</v>
      </c>
      <c r="C9" s="284" t="s">
        <v>15</v>
      </c>
      <c r="D9" s="284"/>
      <c r="E9" s="284"/>
      <c r="F9" s="284"/>
      <c r="G9" s="284"/>
      <c r="H9" s="284"/>
      <c r="I9" s="284"/>
      <c r="J9" s="284"/>
      <c r="K9" s="284"/>
      <c r="L9" s="285"/>
    </row>
    <row r="10" spans="1:14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4" ht="12.75" customHeight="1" x14ac:dyDescent="0.25">
      <c r="A11" s="4"/>
      <c r="B11" s="5" t="s">
        <v>17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4" ht="12.75" customHeight="1" x14ac:dyDescent="0.25">
      <c r="A12" s="4"/>
      <c r="B12" s="5" t="s">
        <v>18</v>
      </c>
      <c r="C12" s="284" t="s">
        <v>19</v>
      </c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4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4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413553</v>
      </c>
      <c r="D20" s="28">
        <f>SUM(D21,D24,D25,D41,D43)</f>
        <v>409391</v>
      </c>
      <c r="E20" s="28">
        <f>SUM(E21,E24,E43)</f>
        <v>0</v>
      </c>
      <c r="F20" s="28">
        <f>SUM(F21,F26,F43)</f>
        <v>4162</v>
      </c>
      <c r="G20" s="29">
        <f>SUM(G21,G45)</f>
        <v>0</v>
      </c>
      <c r="H20" s="27">
        <f>SUM(I20:L20)</f>
        <v>461728</v>
      </c>
      <c r="I20" s="28">
        <f>SUM(I21,I24,I25,I41,I43)</f>
        <v>456463</v>
      </c>
      <c r="J20" s="28">
        <f>SUM(J21,J24,J43)</f>
        <v>0</v>
      </c>
      <c r="K20" s="28">
        <f>SUM(K21,K26,K43)</f>
        <v>5265</v>
      </c>
      <c r="L20" s="30">
        <f>SUM(L21,L45)</f>
        <v>0</v>
      </c>
    </row>
    <row r="21" spans="1:12" ht="12.75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3665</v>
      </c>
      <c r="I21" s="34">
        <f>SUM(I22:I23)</f>
        <v>0</v>
      </c>
      <c r="J21" s="34">
        <f>SUM(J22:J23)</f>
        <v>0</v>
      </c>
      <c r="K21" s="34">
        <f>SUM(K22:K23)</f>
        <v>3665</v>
      </c>
      <c r="L21" s="36">
        <f>SUM(L22:L23)</f>
        <v>0</v>
      </c>
    </row>
    <row r="22" spans="1:12" hidden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3665</v>
      </c>
      <c r="I23" s="46"/>
      <c r="J23" s="46"/>
      <c r="K23" s="46">
        <v>3665</v>
      </c>
      <c r="L23" s="48"/>
    </row>
    <row r="24" spans="1:12" s="24" customFormat="1" ht="24.75" thickBot="1" x14ac:dyDescent="0.3">
      <c r="A24" s="49">
        <v>19300</v>
      </c>
      <c r="B24" s="49" t="s">
        <v>36</v>
      </c>
      <c r="C24" s="50">
        <f t="shared" si="0"/>
        <v>409391</v>
      </c>
      <c r="D24" s="51">
        <f>247615+161776</f>
        <v>409391</v>
      </c>
      <c r="E24" s="51"/>
      <c r="F24" s="52" t="s">
        <v>37</v>
      </c>
      <c r="G24" s="53" t="s">
        <v>37</v>
      </c>
      <c r="H24" s="50">
        <f t="shared" si="1"/>
        <v>456463</v>
      </c>
      <c r="I24" s="51">
        <f>I51</f>
        <v>456463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thickTop="1" x14ac:dyDescent="0.25">
      <c r="A26" s="56">
        <v>21300</v>
      </c>
      <c r="B26" s="56" t="s">
        <v>39</v>
      </c>
      <c r="C26" s="57">
        <f t="shared" si="0"/>
        <v>4162</v>
      </c>
      <c r="D26" s="59" t="s">
        <v>37</v>
      </c>
      <c r="E26" s="59" t="s">
        <v>37</v>
      </c>
      <c r="F26" s="63">
        <f>SUM(F27,F31,F33,F36)</f>
        <v>4162</v>
      </c>
      <c r="G26" s="60" t="s">
        <v>37</v>
      </c>
      <c r="H26" s="57">
        <f t="shared" si="1"/>
        <v>1600</v>
      </c>
      <c r="I26" s="59" t="s">
        <v>37</v>
      </c>
      <c r="J26" s="59" t="s">
        <v>37</v>
      </c>
      <c r="K26" s="63">
        <f>SUM(K27,K31,K33,K36)</f>
        <v>1600</v>
      </c>
      <c r="L26" s="62" t="s">
        <v>37</v>
      </c>
    </row>
    <row r="27" spans="1:12" s="24" customFormat="1" ht="24" hidden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idden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idden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" hidden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" hidden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" hidden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idden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idden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" hidden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customHeight="1" x14ac:dyDescent="0.25">
      <c r="A36" s="64">
        <v>21390</v>
      </c>
      <c r="B36" s="56" t="s">
        <v>49</v>
      </c>
      <c r="C36" s="57">
        <f t="shared" si="0"/>
        <v>4162</v>
      </c>
      <c r="D36" s="59" t="s">
        <v>37</v>
      </c>
      <c r="E36" s="59" t="s">
        <v>37</v>
      </c>
      <c r="F36" s="63">
        <f>SUM(F37:F40)</f>
        <v>4162</v>
      </c>
      <c r="G36" s="60" t="s">
        <v>37</v>
      </c>
      <c r="H36" s="57">
        <f t="shared" si="1"/>
        <v>1600</v>
      </c>
      <c r="I36" s="59" t="s">
        <v>37</v>
      </c>
      <c r="J36" s="59" t="s">
        <v>37</v>
      </c>
      <c r="K36" s="63">
        <f>SUM(K37:K40)</f>
        <v>1600</v>
      </c>
      <c r="L36" s="62" t="s">
        <v>37</v>
      </c>
    </row>
    <row r="37" spans="1:12" ht="24" hidden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idden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idden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" x14ac:dyDescent="0.25">
      <c r="A40" s="84">
        <v>21399</v>
      </c>
      <c r="B40" s="85" t="s">
        <v>53</v>
      </c>
      <c r="C40" s="86">
        <f t="shared" si="0"/>
        <v>4162</v>
      </c>
      <c r="D40" s="87" t="s">
        <v>37</v>
      </c>
      <c r="E40" s="87" t="s">
        <v>37</v>
      </c>
      <c r="F40" s="88">
        <f>3490+672</f>
        <v>4162</v>
      </c>
      <c r="G40" s="89" t="s">
        <v>37</v>
      </c>
      <c r="H40" s="86">
        <f t="shared" si="1"/>
        <v>1600</v>
      </c>
      <c r="I40" s="87" t="s">
        <v>37</v>
      </c>
      <c r="J40" s="87" t="s">
        <v>37</v>
      </c>
      <c r="K40" s="88">
        <v>1600</v>
      </c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" hidden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" hidden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" hidden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" hidden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413553</v>
      </c>
      <c r="D50" s="128">
        <f>SUM(D51,D286)</f>
        <v>409391</v>
      </c>
      <c r="E50" s="128">
        <f>SUM(E51,E286)</f>
        <v>0</v>
      </c>
      <c r="F50" s="128">
        <f>SUM(F51,F286)</f>
        <v>4162</v>
      </c>
      <c r="G50" s="129">
        <f>SUM(G51,G286)</f>
        <v>0</v>
      </c>
      <c r="H50" s="127">
        <f t="shared" ref="H50:H113" si="6">SUM(I50:L50)</f>
        <v>461728</v>
      </c>
      <c r="I50" s="128">
        <f>SUM(I51,I286)</f>
        <v>456463</v>
      </c>
      <c r="J50" s="128">
        <f>SUM(J51,J286)</f>
        <v>0</v>
      </c>
      <c r="K50" s="128">
        <f>SUM(K51,K286)</f>
        <v>5265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 t="shared" si="5"/>
        <v>413553</v>
      </c>
      <c r="D51" s="134">
        <f>SUM(D52,D194)</f>
        <v>409391</v>
      </c>
      <c r="E51" s="134">
        <f>SUM(E52,E194)</f>
        <v>0</v>
      </c>
      <c r="F51" s="134">
        <f>SUM(F52,F194)</f>
        <v>4162</v>
      </c>
      <c r="G51" s="135">
        <f>SUM(G52,G194)</f>
        <v>0</v>
      </c>
      <c r="H51" s="133">
        <f t="shared" si="6"/>
        <v>461728</v>
      </c>
      <c r="I51" s="134">
        <f>SUM(I52,I194)</f>
        <v>456463</v>
      </c>
      <c r="J51" s="134">
        <f>SUM(J52,J194)</f>
        <v>0</v>
      </c>
      <c r="K51" s="134">
        <f>SUM(K52,K194)</f>
        <v>5265</v>
      </c>
      <c r="L51" s="136">
        <f>SUM(L52,L194)</f>
        <v>0</v>
      </c>
    </row>
    <row r="52" spans="1:13" s="24" customFormat="1" ht="24" x14ac:dyDescent="0.25">
      <c r="A52" s="137"/>
      <c r="B52" s="18" t="s">
        <v>64</v>
      </c>
      <c r="C52" s="138">
        <f t="shared" si="5"/>
        <v>373278</v>
      </c>
      <c r="D52" s="139">
        <f>SUM(D53,D75,D173,D187)</f>
        <v>369116</v>
      </c>
      <c r="E52" s="139">
        <f>SUM(E53,E75,E173,E187)</f>
        <v>0</v>
      </c>
      <c r="F52" s="139">
        <f>SUM(F53,F75,F173,F187)</f>
        <v>4162</v>
      </c>
      <c r="G52" s="140">
        <f>SUM(G53,G75,G173,G187)</f>
        <v>0</v>
      </c>
      <c r="H52" s="138">
        <f t="shared" si="6"/>
        <v>411453</v>
      </c>
      <c r="I52" s="139">
        <f>SUM(I53,I75,I173,I187)</f>
        <v>406188</v>
      </c>
      <c r="J52" s="139">
        <f>SUM(J53,J75,J173,J187)</f>
        <v>0</v>
      </c>
      <c r="K52" s="139">
        <f>SUM(K53,K75,K173,K187)</f>
        <v>5265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900</v>
      </c>
      <c r="I53" s="144">
        <f>SUM(I54,I67)</f>
        <v>900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900</v>
      </c>
      <c r="I54" s="63">
        <f>SUM(I55,I58,I66)</f>
        <v>900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>
        <v>0</v>
      </c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>
        <v>0</v>
      </c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>
        <v>0</v>
      </c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>
        <v>0</v>
      </c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>
        <v>0</v>
      </c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>
        <v>0</v>
      </c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>
        <v>0</v>
      </c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>
        <v>0</v>
      </c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>
        <v>0</v>
      </c>
      <c r="L65" s="158"/>
      <c r="M65" s="156"/>
    </row>
    <row r="66" spans="1:13" ht="36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900</v>
      </c>
      <c r="I66" s="163">
        <v>900</v>
      </c>
      <c r="J66" s="163"/>
      <c r="K66" s="163">
        <v>0</v>
      </c>
      <c r="L66" s="165"/>
      <c r="M66" s="156"/>
    </row>
    <row r="67" spans="1:13" ht="24" hidden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>
        <v>0</v>
      </c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>
        <v>0</v>
      </c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>
        <v>0</v>
      </c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>
        <v>0</v>
      </c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>
        <v>0</v>
      </c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>
        <v>0</v>
      </c>
      <c r="L74" s="158"/>
      <c r="M74" s="156"/>
    </row>
    <row r="75" spans="1:13" x14ac:dyDescent="0.25">
      <c r="A75" s="142">
        <v>2000</v>
      </c>
      <c r="B75" s="142" t="s">
        <v>87</v>
      </c>
      <c r="C75" s="143">
        <f t="shared" si="5"/>
        <v>371838</v>
      </c>
      <c r="D75" s="144">
        <f>SUM(D76,D83,D130,D164,D165,D172)</f>
        <v>367676</v>
      </c>
      <c r="E75" s="144">
        <f>SUM(E76,E83,E130,E164,E165,E172)</f>
        <v>0</v>
      </c>
      <c r="F75" s="144">
        <f>SUM(F76,F83,F130,F164,F165,F172)</f>
        <v>4162</v>
      </c>
      <c r="G75" s="145">
        <f>SUM(G76,G83,G130,G164,G165,G172)</f>
        <v>0</v>
      </c>
      <c r="H75" s="143">
        <f t="shared" si="6"/>
        <v>409113</v>
      </c>
      <c r="I75" s="144">
        <f>SUM(I76,I83,I130,I164,I165,I172)</f>
        <v>403848</v>
      </c>
      <c r="J75" s="144">
        <f>SUM(J76,J83,J130,J164,J165,J172)</f>
        <v>0</v>
      </c>
      <c r="K75" s="144">
        <f>SUM(K76,K83,K130,K164,K165,K172)</f>
        <v>5265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88</v>
      </c>
      <c r="C76" s="57">
        <f t="shared" si="5"/>
        <v>1704</v>
      </c>
      <c r="D76" s="63">
        <f>SUM(D77,D80)</f>
        <v>1704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1704</v>
      </c>
      <c r="I76" s="63">
        <f>SUM(I77,I80)</f>
        <v>1704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>
        <v>0</v>
      </c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>
        <v>0</v>
      </c>
      <c r="L79" s="158"/>
      <c r="M79" s="156"/>
    </row>
    <row r="80" spans="1:13" ht="24" x14ac:dyDescent="0.25">
      <c r="A80" s="159">
        <v>2120</v>
      </c>
      <c r="B80" s="71" t="s">
        <v>92</v>
      </c>
      <c r="C80" s="72">
        <f t="shared" si="5"/>
        <v>1704</v>
      </c>
      <c r="D80" s="160">
        <f>SUM(D81:D82)</f>
        <v>1704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1704</v>
      </c>
      <c r="I80" s="160">
        <f>SUM(I81:I82)</f>
        <v>1704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90</v>
      </c>
      <c r="C81" s="72">
        <f t="shared" si="5"/>
        <v>504</v>
      </c>
      <c r="D81" s="74">
        <f>330+174</f>
        <v>504</v>
      </c>
      <c r="E81" s="74"/>
      <c r="F81" s="74"/>
      <c r="G81" s="157"/>
      <c r="H81" s="72">
        <f t="shared" si="6"/>
        <v>504</v>
      </c>
      <c r="I81" s="74">
        <v>504</v>
      </c>
      <c r="J81" s="74"/>
      <c r="K81" s="74">
        <v>0</v>
      </c>
      <c r="L81" s="158"/>
      <c r="M81" s="156"/>
    </row>
    <row r="82" spans="1:13" ht="24" x14ac:dyDescent="0.25">
      <c r="A82" s="44">
        <v>2122</v>
      </c>
      <c r="B82" s="71" t="s">
        <v>91</v>
      </c>
      <c r="C82" s="72">
        <f t="shared" si="5"/>
        <v>1200</v>
      </c>
      <c r="D82" s="74">
        <f>1200</f>
        <v>1200</v>
      </c>
      <c r="E82" s="74"/>
      <c r="F82" s="74"/>
      <c r="G82" s="157"/>
      <c r="H82" s="72">
        <f t="shared" si="6"/>
        <v>1200</v>
      </c>
      <c r="I82" s="74">
        <v>1200</v>
      </c>
      <c r="J82" s="74"/>
      <c r="K82" s="74">
        <v>0</v>
      </c>
      <c r="L82" s="158"/>
      <c r="M82" s="156"/>
    </row>
    <row r="83" spans="1:13" x14ac:dyDescent="0.25">
      <c r="A83" s="56">
        <v>2200</v>
      </c>
      <c r="B83" s="147" t="s">
        <v>93</v>
      </c>
      <c r="C83" s="57">
        <f t="shared" si="5"/>
        <v>330044</v>
      </c>
      <c r="D83" s="63">
        <f>SUM(D84,D89,D95,D103,D112,D116,D122,D128)</f>
        <v>329372</v>
      </c>
      <c r="E83" s="63">
        <f>SUM(E84,E89,E95,E103,E112,E116,E122,E128)</f>
        <v>0</v>
      </c>
      <c r="F83" s="63">
        <f>SUM(F84,F89,F95,F103,F112,F116,F122,F128)</f>
        <v>672</v>
      </c>
      <c r="G83" s="166">
        <f>SUM(G84,G89,G95,G103,G112,G116,G122,G128)</f>
        <v>0</v>
      </c>
      <c r="H83" s="57">
        <f t="shared" si="6"/>
        <v>363644</v>
      </c>
      <c r="I83" s="63">
        <f>SUM(I84,I89,I95,I103,I112,I116,I122,I128)</f>
        <v>361444</v>
      </c>
      <c r="J83" s="63">
        <f>SUM(J84,J89,J95,J103,J112,J116,J122,J128)</f>
        <v>0</v>
      </c>
      <c r="K83" s="63">
        <f>SUM(K84,K89,K95,K103,K112,K116,K122,K128)</f>
        <v>2200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>
        <v>0</v>
      </c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>
        <v>0</v>
      </c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>
        <v>0</v>
      </c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>
        <v>0</v>
      </c>
      <c r="L88" s="158"/>
      <c r="M88" s="156"/>
    </row>
    <row r="89" spans="1:13" ht="24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20000</v>
      </c>
      <c r="I89" s="160">
        <f>SUM(I90:I94)</f>
        <v>20000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>
        <v>0</v>
      </c>
      <c r="L90" s="158"/>
      <c r="M90" s="156"/>
    </row>
    <row r="91" spans="1:13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1500</v>
      </c>
      <c r="I91" s="74">
        <v>1500</v>
      </c>
      <c r="J91" s="74"/>
      <c r="K91" s="74">
        <v>0</v>
      </c>
      <c r="L91" s="158"/>
      <c r="M91" s="156"/>
    </row>
    <row r="92" spans="1:13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18500</v>
      </c>
      <c r="I92" s="74">
        <v>18500</v>
      </c>
      <c r="J92" s="74"/>
      <c r="K92" s="74">
        <v>0</v>
      </c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>
        <v>0</v>
      </c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>
        <v>0</v>
      </c>
      <c r="L94" s="158"/>
      <c r="M94" s="156"/>
    </row>
    <row r="95" spans="1:13" ht="36" x14ac:dyDescent="0.25">
      <c r="A95" s="159">
        <v>2230</v>
      </c>
      <c r="B95" s="71" t="s">
        <v>105</v>
      </c>
      <c r="C95" s="72">
        <f t="shared" si="5"/>
        <v>173000</v>
      </c>
      <c r="D95" s="160">
        <f>SUM(D96:D102)</f>
        <v>173000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193700</v>
      </c>
      <c r="I95" s="160">
        <f>SUM(I96:I102)</f>
        <v>191500</v>
      </c>
      <c r="J95" s="160">
        <f>SUM(J96:J102)</f>
        <v>0</v>
      </c>
      <c r="K95" s="160">
        <f>SUM(K96:K102)</f>
        <v>2200</v>
      </c>
      <c r="L95" s="162">
        <f>SUM(L96:L102)</f>
        <v>0</v>
      </c>
    </row>
    <row r="96" spans="1:13" ht="24" x14ac:dyDescent="0.25">
      <c r="A96" s="44">
        <v>2231</v>
      </c>
      <c r="B96" s="71" t="s">
        <v>106</v>
      </c>
      <c r="C96" s="72">
        <f t="shared" si="5"/>
        <v>4600</v>
      </c>
      <c r="D96" s="74">
        <f>4000+600</f>
        <v>4600</v>
      </c>
      <c r="E96" s="74"/>
      <c r="F96" s="74"/>
      <c r="G96" s="157"/>
      <c r="H96" s="72">
        <f t="shared" si="6"/>
        <v>4600</v>
      </c>
      <c r="I96" s="74">
        <v>4600</v>
      </c>
      <c r="J96" s="74"/>
      <c r="K96" s="74">
        <v>0</v>
      </c>
      <c r="L96" s="158"/>
      <c r="M96" s="156"/>
    </row>
    <row r="97" spans="1:13" ht="24.75" customHeight="1" x14ac:dyDescent="0.25">
      <c r="A97" s="44">
        <v>2232</v>
      </c>
      <c r="B97" s="71" t="s">
        <v>107</v>
      </c>
      <c r="C97" s="72">
        <f t="shared" si="5"/>
        <v>7000</v>
      </c>
      <c r="D97" s="74">
        <f>7000</f>
        <v>7000</v>
      </c>
      <c r="E97" s="74"/>
      <c r="F97" s="74"/>
      <c r="G97" s="157"/>
      <c r="H97" s="72">
        <f t="shared" si="6"/>
        <v>5500</v>
      </c>
      <c r="I97" s="74">
        <v>5500</v>
      </c>
      <c r="J97" s="74"/>
      <c r="K97" s="74">
        <v>0</v>
      </c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>
        <v>0</v>
      </c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>
        <v>0</v>
      </c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>
        <v>0</v>
      </c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>
        <v>0</v>
      </c>
      <c r="L101" s="158"/>
      <c r="M101" s="156"/>
    </row>
    <row r="102" spans="1:13" ht="24" x14ac:dyDescent="0.25">
      <c r="A102" s="44">
        <v>2239</v>
      </c>
      <c r="B102" s="71" t="s">
        <v>112</v>
      </c>
      <c r="C102" s="72">
        <f t="shared" si="5"/>
        <v>161400</v>
      </c>
      <c r="D102" s="74">
        <f>130000+30000+1400</f>
        <v>161400</v>
      </c>
      <c r="E102" s="74"/>
      <c r="F102" s="74"/>
      <c r="G102" s="157"/>
      <c r="H102" s="72">
        <f t="shared" si="6"/>
        <v>183600</v>
      </c>
      <c r="I102" s="74">
        <v>181400</v>
      </c>
      <c r="J102" s="74"/>
      <c r="K102" s="74">
        <v>2200</v>
      </c>
      <c r="L102" s="158"/>
      <c r="M102" s="156"/>
    </row>
    <row r="103" spans="1:13" ht="36" x14ac:dyDescent="0.25">
      <c r="A103" s="159">
        <v>2240</v>
      </c>
      <c r="B103" s="71" t="s">
        <v>113</v>
      </c>
      <c r="C103" s="72">
        <f t="shared" si="5"/>
        <v>110</v>
      </c>
      <c r="D103" s="160">
        <f>SUM(D104:D111)</f>
        <v>110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110</v>
      </c>
      <c r="I103" s="160">
        <f>SUM(I104:I111)</f>
        <v>110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>
        <v>0</v>
      </c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>
        <v>0</v>
      </c>
      <c r="L105" s="158"/>
      <c r="M105" s="156"/>
    </row>
    <row r="106" spans="1:13" ht="24" x14ac:dyDescent="0.25">
      <c r="A106" s="44">
        <v>2243</v>
      </c>
      <c r="B106" s="71" t="s">
        <v>116</v>
      </c>
      <c r="C106" s="72">
        <f t="shared" si="5"/>
        <v>110</v>
      </c>
      <c r="D106" s="74">
        <f>110</f>
        <v>110</v>
      </c>
      <c r="E106" s="74"/>
      <c r="F106" s="74"/>
      <c r="G106" s="157"/>
      <c r="H106" s="72">
        <f t="shared" si="6"/>
        <v>110</v>
      </c>
      <c r="I106" s="74">
        <v>110</v>
      </c>
      <c r="J106" s="74"/>
      <c r="K106" s="74">
        <v>0</v>
      </c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>
        <v>0</v>
      </c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>
        <v>0</v>
      </c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>
        <v>0</v>
      </c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>
        <v>0</v>
      </c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>
        <v>0</v>
      </c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>
        <v>0</v>
      </c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>
        <v>0</v>
      </c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>
        <v>0</v>
      </c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>
        <v>0</v>
      </c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>
        <v>0</v>
      </c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>
        <v>0</v>
      </c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>
        <v>0</v>
      </c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>
        <v>0</v>
      </c>
      <c r="L121" s="158"/>
      <c r="M121" s="156"/>
    </row>
    <row r="122" spans="1:13" x14ac:dyDescent="0.25">
      <c r="A122" s="159">
        <v>2270</v>
      </c>
      <c r="B122" s="71" t="s">
        <v>132</v>
      </c>
      <c r="C122" s="72">
        <f t="shared" si="7"/>
        <v>156934</v>
      </c>
      <c r="D122" s="160">
        <f>SUM(D123:D127)</f>
        <v>156262</v>
      </c>
      <c r="E122" s="160">
        <f>SUM(E123:E127)</f>
        <v>0</v>
      </c>
      <c r="F122" s="160">
        <f>SUM(F123:F127)</f>
        <v>672</v>
      </c>
      <c r="G122" s="161">
        <f>SUM(G123:G127)</f>
        <v>0</v>
      </c>
      <c r="H122" s="72">
        <f t="shared" si="8"/>
        <v>149834</v>
      </c>
      <c r="I122" s="160">
        <f>SUM(I123:I127)</f>
        <v>149834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>
        <v>0</v>
      </c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>
        <v>0</v>
      </c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>
        <v>0</v>
      </c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>
        <v>0</v>
      </c>
      <c r="L126" s="158"/>
      <c r="M126" s="156"/>
    </row>
    <row r="127" spans="1:13" ht="24" x14ac:dyDescent="0.25">
      <c r="A127" s="44">
        <v>2279</v>
      </c>
      <c r="B127" s="71" t="s">
        <v>137</v>
      </c>
      <c r="C127" s="72">
        <f t="shared" si="7"/>
        <v>156934</v>
      </c>
      <c r="D127" s="74">
        <f>530+15728+35000+5000+150+95600+854+400+3000</f>
        <v>156262</v>
      </c>
      <c r="E127" s="74"/>
      <c r="F127" s="74">
        <f>672</f>
        <v>672</v>
      </c>
      <c r="G127" s="157"/>
      <c r="H127" s="72">
        <f t="shared" si="8"/>
        <v>149834</v>
      </c>
      <c r="I127" s="74">
        <v>149834</v>
      </c>
      <c r="J127" s="74"/>
      <c r="K127" s="74">
        <v>0</v>
      </c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>
        <v>0</v>
      </c>
      <c r="L129" s="158"/>
      <c r="M129" s="156"/>
    </row>
    <row r="130" spans="1:13" ht="38.25" customHeight="1" x14ac:dyDescent="0.25">
      <c r="A130" s="56">
        <v>2300</v>
      </c>
      <c r="B130" s="147" t="s">
        <v>140</v>
      </c>
      <c r="C130" s="57">
        <f t="shared" si="7"/>
        <v>38490</v>
      </c>
      <c r="D130" s="63">
        <f>SUM(D131,D136,D140,D141,D144,D151,D159,D160,D163)</f>
        <v>36600</v>
      </c>
      <c r="E130" s="63">
        <f>SUM(E131,E136,E140,E141,E144,E151,E159,E160,E163)</f>
        <v>0</v>
      </c>
      <c r="F130" s="63">
        <f>SUM(F131,F136,F140,F141,F144,F151,F159,F160,F163)</f>
        <v>1890</v>
      </c>
      <c r="G130" s="166">
        <f>SUM(G131,G136,G140,G141,G144,G151,G159,G160,G163)</f>
        <v>0</v>
      </c>
      <c r="H130" s="57">
        <f t="shared" si="8"/>
        <v>42590</v>
      </c>
      <c r="I130" s="63">
        <f>SUM(I131,I136,I140,I141,I144,I151,I159,I160,I163)</f>
        <v>40700</v>
      </c>
      <c r="J130" s="63">
        <f>SUM(J131,J136,J140,J141,J144,J151,J159,J160,J163)</f>
        <v>0</v>
      </c>
      <c r="K130" s="63">
        <f>SUM(K131,K136,K140,K141,K144,K151,K159,K160,K163)</f>
        <v>1890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141</v>
      </c>
      <c r="C131" s="66">
        <f t="shared" si="7"/>
        <v>36600</v>
      </c>
      <c r="D131" s="169">
        <f>SUM(D132:D135)</f>
        <v>36600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40700</v>
      </c>
      <c r="I131" s="169">
        <f t="shared" si="10"/>
        <v>40700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>
        <v>0</v>
      </c>
      <c r="L132" s="158"/>
      <c r="M132" s="156"/>
    </row>
    <row r="133" spans="1:13" x14ac:dyDescent="0.25">
      <c r="A133" s="44">
        <v>2312</v>
      </c>
      <c r="B133" s="71" t="s">
        <v>143</v>
      </c>
      <c r="C133" s="72">
        <f t="shared" si="7"/>
        <v>5700</v>
      </c>
      <c r="D133" s="74">
        <f>5700</f>
        <v>5700</v>
      </c>
      <c r="E133" s="74"/>
      <c r="F133" s="74"/>
      <c r="G133" s="157"/>
      <c r="H133" s="72">
        <f t="shared" si="8"/>
        <v>5700</v>
      </c>
      <c r="I133" s="74">
        <v>5700</v>
      </c>
      <c r="J133" s="74"/>
      <c r="K133" s="74">
        <v>0</v>
      </c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>
        <v>0</v>
      </c>
      <c r="L134" s="158"/>
      <c r="M134" s="156"/>
    </row>
    <row r="135" spans="1:13" ht="36" customHeight="1" x14ac:dyDescent="0.25">
      <c r="A135" s="44">
        <v>2314</v>
      </c>
      <c r="B135" s="71" t="s">
        <v>145</v>
      </c>
      <c r="C135" s="72">
        <f t="shared" si="7"/>
        <v>30900</v>
      </c>
      <c r="D135" s="74">
        <f>30000+900</f>
        <v>30900</v>
      </c>
      <c r="E135" s="74"/>
      <c r="F135" s="74"/>
      <c r="G135" s="157"/>
      <c r="H135" s="72">
        <f t="shared" si="8"/>
        <v>35000</v>
      </c>
      <c r="I135" s="74">
        <v>35000</v>
      </c>
      <c r="J135" s="74"/>
      <c r="K135" s="74">
        <v>0</v>
      </c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>
        <v>0</v>
      </c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>
        <v>0</v>
      </c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>
        <v>0</v>
      </c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>
        <v>0</v>
      </c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>
        <v>0</v>
      </c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>
        <v>0</v>
      </c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>
        <v>0</v>
      </c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>
        <v>0</v>
      </c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>
        <v>0</v>
      </c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>
        <v>0</v>
      </c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>
        <v>0</v>
      </c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>
        <v>0</v>
      </c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>
        <v>0</v>
      </c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>
        <v>0</v>
      </c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>
        <v>0</v>
      </c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>
        <v>0</v>
      </c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>
        <v>0</v>
      </c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>
        <v>0</v>
      </c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>
        <v>0</v>
      </c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>
        <v>0</v>
      </c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>
        <v>0</v>
      </c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>
        <v>0</v>
      </c>
      <c r="L162" s="158"/>
      <c r="M162" s="156"/>
    </row>
    <row r="163" spans="1:13" x14ac:dyDescent="0.25">
      <c r="A163" s="150">
        <v>2390</v>
      </c>
      <c r="B163" s="112" t="s">
        <v>173</v>
      </c>
      <c r="C163" s="117">
        <f t="shared" si="7"/>
        <v>1890</v>
      </c>
      <c r="D163" s="163"/>
      <c r="E163" s="163"/>
      <c r="F163" s="163">
        <v>1890</v>
      </c>
      <c r="G163" s="164"/>
      <c r="H163" s="117">
        <f t="shared" si="8"/>
        <v>1890</v>
      </c>
      <c r="I163" s="163">
        <v>0</v>
      </c>
      <c r="J163" s="163"/>
      <c r="K163" s="163">
        <v>1890</v>
      </c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>
        <v>0</v>
      </c>
      <c r="L164" s="179"/>
      <c r="M164" s="156"/>
    </row>
    <row r="165" spans="1:13" ht="24" x14ac:dyDescent="0.25">
      <c r="A165" s="56">
        <v>2500</v>
      </c>
      <c r="B165" s="147" t="s">
        <v>175</v>
      </c>
      <c r="C165" s="57">
        <f t="shared" si="7"/>
        <v>1600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1600</v>
      </c>
      <c r="G165" s="63">
        <f t="shared" si="11"/>
        <v>0</v>
      </c>
      <c r="H165" s="57">
        <f t="shared" si="8"/>
        <v>1175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1175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176</v>
      </c>
      <c r="C166" s="66">
        <f t="shared" si="7"/>
        <v>1600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1600</v>
      </c>
      <c r="G166" s="169">
        <f t="shared" si="13"/>
        <v>0</v>
      </c>
      <c r="H166" s="66">
        <f t="shared" si="8"/>
        <v>1175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1175</v>
      </c>
      <c r="L166" s="180">
        <f t="shared" si="14"/>
        <v>0</v>
      </c>
    </row>
    <row r="167" spans="1:13" ht="24" x14ac:dyDescent="0.25">
      <c r="A167" s="44">
        <v>2512</v>
      </c>
      <c r="B167" s="71" t="s">
        <v>177</v>
      </c>
      <c r="C167" s="72">
        <f t="shared" si="7"/>
        <v>1600</v>
      </c>
      <c r="D167" s="74"/>
      <c r="E167" s="74"/>
      <c r="F167" s="74">
        <v>1600</v>
      </c>
      <c r="G167" s="157"/>
      <c r="H167" s="72">
        <f t="shared" si="8"/>
        <v>1175</v>
      </c>
      <c r="I167" s="74">
        <v>0</v>
      </c>
      <c r="J167" s="74"/>
      <c r="K167" s="74">
        <v>1175</v>
      </c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>
        <v>0</v>
      </c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>
        <v>0</v>
      </c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>
        <v>0</v>
      </c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>
        <v>0</v>
      </c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>
        <v>0</v>
      </c>
      <c r="L172" s="42"/>
      <c r="M172" s="181"/>
    </row>
    <row r="173" spans="1:13" x14ac:dyDescent="0.25">
      <c r="A173" s="142">
        <v>3000</v>
      </c>
      <c r="B173" s="142" t="s">
        <v>183</v>
      </c>
      <c r="C173" s="143">
        <f t="shared" si="7"/>
        <v>1440</v>
      </c>
      <c r="D173" s="144">
        <f>SUM(D174,D184)</f>
        <v>1440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1440</v>
      </c>
      <c r="I173" s="144">
        <f>SUM(I174,I184)</f>
        <v>1440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184</v>
      </c>
      <c r="C174" s="184">
        <f t="shared" si="7"/>
        <v>1440</v>
      </c>
      <c r="D174" s="63">
        <f>SUM(D175,D179)</f>
        <v>1440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1440</v>
      </c>
      <c r="I174" s="63">
        <f>SUM(I175,I179)</f>
        <v>1440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185</v>
      </c>
      <c r="C175" s="66">
        <f t="shared" si="7"/>
        <v>1440</v>
      </c>
      <c r="D175" s="169">
        <f>SUM(D176:D178)</f>
        <v>1440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1440</v>
      </c>
      <c r="I175" s="169">
        <f>SUM(I176:I178)</f>
        <v>1440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>
        <v>0</v>
      </c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>
        <v>0</v>
      </c>
      <c r="L177" s="158"/>
      <c r="M177" s="156"/>
    </row>
    <row r="178" spans="1:13" ht="24" x14ac:dyDescent="0.25">
      <c r="A178" s="44">
        <v>3263</v>
      </c>
      <c r="B178" s="71" t="s">
        <v>188</v>
      </c>
      <c r="C178" s="72">
        <f>SUM(D178:G178)</f>
        <v>1440</v>
      </c>
      <c r="D178" s="74">
        <f>1440</f>
        <v>1440</v>
      </c>
      <c r="E178" s="74"/>
      <c r="F178" s="74"/>
      <c r="G178" s="157"/>
      <c r="H178" s="72">
        <f>SUM(I178:L178)</f>
        <v>1440</v>
      </c>
      <c r="I178" s="74">
        <v>1440</v>
      </c>
      <c r="J178" s="74"/>
      <c r="K178" s="74">
        <v>0</v>
      </c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>
        <v>0</v>
      </c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>
        <v>0</v>
      </c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>
        <v>0</v>
      </c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>
        <v>0</v>
      </c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>
        <v>0</v>
      </c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>
        <v>0</v>
      </c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>
        <v>0</v>
      </c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>
        <v>0</v>
      </c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>
        <v>0</v>
      </c>
      <c r="L193" s="158"/>
      <c r="M193" s="156"/>
    </row>
    <row r="194" spans="1:13" s="24" customFormat="1" ht="24" x14ac:dyDescent="0.25">
      <c r="A194" s="198"/>
      <c r="B194" s="19" t="s">
        <v>204</v>
      </c>
      <c r="C194" s="138">
        <f t="shared" si="23"/>
        <v>40275</v>
      </c>
      <c r="D194" s="139">
        <f>SUM(D195,D230,D269,D283)</f>
        <v>40275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138">
        <f t="shared" si="24"/>
        <v>50275</v>
      </c>
      <c r="I194" s="139">
        <f>SUM(I195,I230,I269,I283)</f>
        <v>50275</v>
      </c>
      <c r="J194" s="139">
        <f>SUM(J195,J230,J269,J283)</f>
        <v>0</v>
      </c>
      <c r="K194" s="139">
        <f>SUM(K195,K230,K269,K283)</f>
        <v>0</v>
      </c>
      <c r="L194" s="199">
        <f>SUM(L195,L230,L269,L283)</f>
        <v>0</v>
      </c>
    </row>
    <row r="195" spans="1:13" x14ac:dyDescent="0.25">
      <c r="A195" s="142">
        <v>5000</v>
      </c>
      <c r="B195" s="142" t="s">
        <v>205</v>
      </c>
      <c r="C195" s="143">
        <f t="shared" si="23"/>
        <v>40275</v>
      </c>
      <c r="D195" s="144">
        <f>D196+D204</f>
        <v>40275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50275</v>
      </c>
      <c r="I195" s="144">
        <f>I196+I204</f>
        <v>50275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206</v>
      </c>
      <c r="C196" s="57">
        <f t="shared" si="23"/>
        <v>31775</v>
      </c>
      <c r="D196" s="63">
        <f>D197+D198+D201+D202+D203</f>
        <v>31775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31775</v>
      </c>
      <c r="I196" s="63">
        <f>I197+I198+I201+I202+I203</f>
        <v>31775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207</v>
      </c>
      <c r="C197" s="66">
        <f t="shared" si="23"/>
        <v>20000</v>
      </c>
      <c r="D197" s="68">
        <f>20000</f>
        <v>20000</v>
      </c>
      <c r="E197" s="68"/>
      <c r="F197" s="68"/>
      <c r="G197" s="154"/>
      <c r="H197" s="66">
        <f t="shared" si="24"/>
        <v>20000</v>
      </c>
      <c r="I197" s="68">
        <v>20000</v>
      </c>
      <c r="J197" s="68"/>
      <c r="K197" s="68">
        <v>0</v>
      </c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>
        <v>0</v>
      </c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>
        <v>0</v>
      </c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>
        <v>0</v>
      </c>
      <c r="L201" s="158"/>
      <c r="M201" s="156"/>
    </row>
    <row r="202" spans="1:13" x14ac:dyDescent="0.25">
      <c r="A202" s="159">
        <v>5140</v>
      </c>
      <c r="B202" s="71" t="s">
        <v>212</v>
      </c>
      <c r="C202" s="72">
        <f t="shared" si="23"/>
        <v>11775</v>
      </c>
      <c r="D202" s="74">
        <f>11775</f>
        <v>11775</v>
      </c>
      <c r="E202" s="74"/>
      <c r="F202" s="74"/>
      <c r="G202" s="157"/>
      <c r="H202" s="72">
        <f t="shared" si="24"/>
        <v>11775</v>
      </c>
      <c r="I202" s="74">
        <v>11775</v>
      </c>
      <c r="J202" s="74"/>
      <c r="K202" s="74">
        <v>0</v>
      </c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>
        <v>0</v>
      </c>
      <c r="L203" s="158"/>
      <c r="M203" s="156"/>
    </row>
    <row r="204" spans="1:13" x14ac:dyDescent="0.25">
      <c r="A204" s="56">
        <v>5200</v>
      </c>
      <c r="B204" s="147" t="s">
        <v>214</v>
      </c>
      <c r="C204" s="57">
        <f t="shared" si="23"/>
        <v>8500</v>
      </c>
      <c r="D204" s="63">
        <f>D205+D215+D216+D225+D226+D227+D229</f>
        <v>8500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18500</v>
      </c>
      <c r="I204" s="63">
        <f>I205+I215+I216+I225+I226+I227+I229</f>
        <v>18500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>
        <v>0</v>
      </c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>
        <v>0</v>
      </c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>
        <v>0</v>
      </c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>
        <v>0</v>
      </c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>
        <v>0</v>
      </c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>
        <v>0</v>
      </c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>
        <v>0</v>
      </c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>
        <v>0</v>
      </c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>
        <v>0</v>
      </c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>
        <v>0</v>
      </c>
      <c r="L215" s="158"/>
      <c r="M215" s="156"/>
    </row>
    <row r="216" spans="1:13" x14ac:dyDescent="0.25">
      <c r="A216" s="159">
        <v>5230</v>
      </c>
      <c r="B216" s="71" t="s">
        <v>226</v>
      </c>
      <c r="C216" s="72">
        <f t="shared" si="23"/>
        <v>8500</v>
      </c>
      <c r="D216" s="160">
        <f>SUM(D217:D224)</f>
        <v>8500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18500</v>
      </c>
      <c r="I216" s="160">
        <f>SUM(I217:I224)</f>
        <v>18500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>
        <v>0</v>
      </c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>
        <v>0</v>
      </c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>
        <v>0</v>
      </c>
      <c r="L219" s="158"/>
      <c r="M219" s="156"/>
    </row>
    <row r="220" spans="1:13" ht="24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10000</v>
      </c>
      <c r="I220" s="74">
        <v>10000</v>
      </c>
      <c r="J220" s="74"/>
      <c r="K220" s="74">
        <v>0</v>
      </c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>
        <v>0</v>
      </c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>
        <v>0</v>
      </c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>
        <v>0</v>
      </c>
      <c r="L223" s="158"/>
      <c r="M223" s="156"/>
    </row>
    <row r="224" spans="1:13" ht="24" x14ac:dyDescent="0.25">
      <c r="A224" s="44">
        <v>5239</v>
      </c>
      <c r="B224" s="71" t="s">
        <v>234</v>
      </c>
      <c r="C224" s="201">
        <f t="shared" si="23"/>
        <v>8500</v>
      </c>
      <c r="D224" s="74">
        <f>8500</f>
        <v>8500</v>
      </c>
      <c r="E224" s="74"/>
      <c r="F224" s="74"/>
      <c r="G224" s="157"/>
      <c r="H224" s="72">
        <f t="shared" si="24"/>
        <v>8500</v>
      </c>
      <c r="I224" s="74">
        <v>8500</v>
      </c>
      <c r="J224" s="74"/>
      <c r="K224" s="74">
        <v>0</v>
      </c>
      <c r="L224" s="158"/>
      <c r="M224" s="156"/>
    </row>
    <row r="225" spans="1:13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>
        <v>0</v>
      </c>
      <c r="L225" s="158"/>
      <c r="M225" s="156"/>
    </row>
    <row r="226" spans="1:13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>
        <v>0</v>
      </c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>
        <v>0</v>
      </c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>
        <v>0</v>
      </c>
      <c r="L229" s="165"/>
      <c r="M229" s="156"/>
    </row>
    <row r="230" spans="1:13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>
        <v>0</v>
      </c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>
        <v>0</v>
      </c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>
        <v>0</v>
      </c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>
        <v>0</v>
      </c>
      <c r="L237" s="158"/>
      <c r="M237" s="156"/>
    </row>
    <row r="238" spans="1:13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>
        <v>0</v>
      </c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>
        <v>0</v>
      </c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>
        <v>0</v>
      </c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>
        <v>0</v>
      </c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>
        <v>0</v>
      </c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>
        <v>0</v>
      </c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>
        <v>0</v>
      </c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>
        <v>0</v>
      </c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>
        <v>0</v>
      </c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>
        <v>0</v>
      </c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>
        <v>0</v>
      </c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>
        <v>0</v>
      </c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>
        <v>0</v>
      </c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>
        <v>0</v>
      </c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>
        <v>0</v>
      </c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>
        <v>0</v>
      </c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>
        <v>0</v>
      </c>
      <c r="L258" s="158"/>
      <c r="M258" s="156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>
        <v>0</v>
      </c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>
        <v>0</v>
      </c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>
        <v>0</v>
      </c>
      <c r="L263" s="158"/>
      <c r="M263" s="156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6">SUM(D265:G265)</f>
        <v>0</v>
      </c>
      <c r="D265" s="74"/>
      <c r="E265" s="74"/>
      <c r="F265" s="74"/>
      <c r="G265" s="157"/>
      <c r="H265" s="208">
        <f t="shared" ref="H265:H288" si="37">SUM(I265:L265)</f>
        <v>0</v>
      </c>
      <c r="I265" s="74">
        <v>0</v>
      </c>
      <c r="J265" s="74"/>
      <c r="K265" s="74">
        <v>0</v>
      </c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>
        <v>0</v>
      </c>
      <c r="L266" s="158"/>
      <c r="M266" s="156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>
        <v>0</v>
      </c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>
        <v>0</v>
      </c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>
        <v>0</v>
      </c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>
        <v>0</v>
      </c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>
        <v>0</v>
      </c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>
        <v>0</v>
      </c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>
        <v>0</v>
      </c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>
        <v>0</v>
      </c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>
        <v>0</v>
      </c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>
        <v>0</v>
      </c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>
        <v>0</v>
      </c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36"/>
        <v>0</v>
      </c>
      <c r="D283" s="234">
        <f>D284</f>
        <v>0</v>
      </c>
      <c r="E283" s="234">
        <f t="shared" ref="E283:G284" si="42">E284</f>
        <v>0</v>
      </c>
      <c r="F283" s="234">
        <f t="shared" si="42"/>
        <v>0</v>
      </c>
      <c r="G283" s="235">
        <f t="shared" si="42"/>
        <v>0</v>
      </c>
      <c r="H283" s="236">
        <f t="shared" si="37"/>
        <v>0</v>
      </c>
      <c r="I283" s="234">
        <f t="shared" ref="I283:L284" si="43">I284</f>
        <v>0</v>
      </c>
      <c r="J283" s="234">
        <f>J284</f>
        <v>0</v>
      </c>
      <c r="K283" s="234">
        <f t="shared" si="43"/>
        <v>0</v>
      </c>
      <c r="L283" s="237">
        <f t="shared" si="43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36"/>
        <v>0</v>
      </c>
      <c r="D284" s="163">
        <f>D285</f>
        <v>0</v>
      </c>
      <c r="E284" s="163">
        <f t="shared" si="42"/>
        <v>0</v>
      </c>
      <c r="F284" s="163">
        <f t="shared" si="42"/>
        <v>0</v>
      </c>
      <c r="G284" s="164">
        <f t="shared" si="42"/>
        <v>0</v>
      </c>
      <c r="H284" s="117">
        <f t="shared" si="37"/>
        <v>0</v>
      </c>
      <c r="I284" s="163">
        <f t="shared" si="43"/>
        <v>0</v>
      </c>
      <c r="J284" s="163">
        <f t="shared" si="43"/>
        <v>0</v>
      </c>
      <c r="K284" s="163">
        <f t="shared" si="43"/>
        <v>0</v>
      </c>
      <c r="L284" s="165">
        <f t="shared" si="43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36"/>
        <v>0</v>
      </c>
      <c r="D285" s="163"/>
      <c r="E285" s="163"/>
      <c r="F285" s="163"/>
      <c r="G285" s="164"/>
      <c r="H285" s="117">
        <f t="shared" si="37"/>
        <v>0</v>
      </c>
      <c r="I285" s="163">
        <v>0</v>
      </c>
      <c r="J285" s="163"/>
      <c r="K285" s="163">
        <v>0</v>
      </c>
      <c r="L285" s="165"/>
      <c r="M285" s="156"/>
    </row>
    <row r="286" spans="1:13" hidden="1" x14ac:dyDescent="0.25">
      <c r="A286" s="174"/>
      <c r="B286" s="71" t="s">
        <v>296</v>
      </c>
      <c r="C286" s="201">
        <f>SUM(D286:G286)</f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>SUM(I286:L286)</f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36"/>
        <v>0</v>
      </c>
      <c r="D287" s="74"/>
      <c r="E287" s="74"/>
      <c r="F287" s="74"/>
      <c r="G287" s="157"/>
      <c r="H287" s="72">
        <f t="shared" si="37"/>
        <v>0</v>
      </c>
      <c r="I287" s="74">
        <v>0</v>
      </c>
      <c r="J287" s="74"/>
      <c r="K287" s="74">
        <v>0</v>
      </c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6"/>
        <v>0</v>
      </c>
      <c r="D288" s="68"/>
      <c r="E288" s="68"/>
      <c r="F288" s="68"/>
      <c r="G288" s="154"/>
      <c r="H288" s="66">
        <f t="shared" si="37"/>
        <v>0</v>
      </c>
      <c r="I288" s="68">
        <v>0</v>
      </c>
      <c r="J288" s="68"/>
      <c r="K288" s="68">
        <v>0</v>
      </c>
      <c r="L288" s="155"/>
      <c r="M288" s="156"/>
    </row>
    <row r="289" spans="1:12" ht="12.75" thickBot="1" x14ac:dyDescent="0.3">
      <c r="A289" s="241"/>
      <c r="B289" s="241" t="s">
        <v>301</v>
      </c>
      <c r="C289" s="242">
        <f t="shared" ref="C289:L289" si="44">SUM(C286,C269,C230,C195,C187,C173,C75,C53,C283)</f>
        <v>413553</v>
      </c>
      <c r="D289" s="242">
        <f t="shared" si="44"/>
        <v>409391</v>
      </c>
      <c r="E289" s="242">
        <f t="shared" si="44"/>
        <v>0</v>
      </c>
      <c r="F289" s="242">
        <f t="shared" si="44"/>
        <v>4162</v>
      </c>
      <c r="G289" s="243">
        <f t="shared" si="44"/>
        <v>0</v>
      </c>
      <c r="H289" s="244">
        <f t="shared" si="44"/>
        <v>461728</v>
      </c>
      <c r="I289" s="242">
        <f t="shared" si="44"/>
        <v>456463</v>
      </c>
      <c r="J289" s="242">
        <f t="shared" si="44"/>
        <v>0</v>
      </c>
      <c r="K289" s="242">
        <f t="shared" si="44"/>
        <v>5265</v>
      </c>
      <c r="L289" s="245">
        <f t="shared" si="44"/>
        <v>0</v>
      </c>
    </row>
    <row r="290" spans="1:12" s="24" customFormat="1" ht="13.5" thickTop="1" thickBot="1" x14ac:dyDescent="0.3">
      <c r="A290" s="296" t="s">
        <v>302</v>
      </c>
      <c r="B290" s="297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-3665</v>
      </c>
      <c r="I290" s="247">
        <f>SUM(I24,I25,I41)-I51</f>
        <v>0</v>
      </c>
      <c r="J290" s="247">
        <f>SUM(J24,J25,J41)-J51</f>
        <v>0</v>
      </c>
      <c r="K290" s="247">
        <f>(K26+K43)-K51</f>
        <v>-3665</v>
      </c>
      <c r="L290" s="249">
        <f>L45-L51</f>
        <v>0</v>
      </c>
    </row>
    <row r="291" spans="1:12" s="24" customFormat="1" ht="12.75" thickTop="1" x14ac:dyDescent="0.25">
      <c r="A291" s="315" t="s">
        <v>303</v>
      </c>
      <c r="B291" s="316"/>
      <c r="C291" s="250">
        <f t="shared" ref="C291:L291" si="45">SUM(C292,C293)-C300+C301</f>
        <v>0</v>
      </c>
      <c r="D291" s="251">
        <f t="shared" si="45"/>
        <v>0</v>
      </c>
      <c r="E291" s="251">
        <f t="shared" si="45"/>
        <v>0</v>
      </c>
      <c r="F291" s="251">
        <f t="shared" si="45"/>
        <v>0</v>
      </c>
      <c r="G291" s="252">
        <f t="shared" si="45"/>
        <v>0</v>
      </c>
      <c r="H291" s="253">
        <f t="shared" si="45"/>
        <v>3665</v>
      </c>
      <c r="I291" s="251">
        <f t="shared" si="45"/>
        <v>0</v>
      </c>
      <c r="J291" s="251">
        <f t="shared" si="45"/>
        <v>0</v>
      </c>
      <c r="K291" s="251">
        <f t="shared" si="45"/>
        <v>3665</v>
      </c>
      <c r="L291" s="254">
        <f t="shared" si="45"/>
        <v>0</v>
      </c>
    </row>
    <row r="292" spans="1:12" s="24" customFormat="1" ht="12.75" thickBot="1" x14ac:dyDescent="0.3">
      <c r="A292" s="126" t="s">
        <v>304</v>
      </c>
      <c r="B292" s="126" t="s">
        <v>305</v>
      </c>
      <c r="C292" s="255">
        <f t="shared" ref="C292:L292" si="46">C21-C286</f>
        <v>0</v>
      </c>
      <c r="D292" s="128">
        <f t="shared" si="46"/>
        <v>0</v>
      </c>
      <c r="E292" s="128">
        <f t="shared" si="46"/>
        <v>0</v>
      </c>
      <c r="F292" s="128">
        <f t="shared" si="46"/>
        <v>0</v>
      </c>
      <c r="G292" s="129">
        <f t="shared" si="46"/>
        <v>0</v>
      </c>
      <c r="H292" s="256">
        <f t="shared" si="46"/>
        <v>3665</v>
      </c>
      <c r="I292" s="128">
        <f t="shared" si="46"/>
        <v>0</v>
      </c>
      <c r="J292" s="128">
        <f t="shared" si="46"/>
        <v>0</v>
      </c>
      <c r="K292" s="128">
        <f t="shared" si="46"/>
        <v>3665</v>
      </c>
      <c r="L292" s="130">
        <f t="shared" si="46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7">SUM(C294,C296,C298)-SUM(C295,C297,C299)</f>
        <v>0</v>
      </c>
      <c r="D293" s="251">
        <f t="shared" si="47"/>
        <v>0</v>
      </c>
      <c r="E293" s="251">
        <f t="shared" si="47"/>
        <v>0</v>
      </c>
      <c r="F293" s="251">
        <f t="shared" si="47"/>
        <v>0</v>
      </c>
      <c r="G293" s="258">
        <f t="shared" si="47"/>
        <v>0</v>
      </c>
      <c r="H293" s="253">
        <f t="shared" si="47"/>
        <v>0</v>
      </c>
      <c r="I293" s="251">
        <f t="shared" si="47"/>
        <v>0</v>
      </c>
      <c r="J293" s="251">
        <f t="shared" si="47"/>
        <v>0</v>
      </c>
      <c r="K293" s="251">
        <f t="shared" si="47"/>
        <v>0</v>
      </c>
      <c r="L293" s="254">
        <f t="shared" si="47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48">SUM(D294:G294)</f>
        <v>0</v>
      </c>
      <c r="D294" s="81"/>
      <c r="E294" s="81"/>
      <c r="F294" s="81"/>
      <c r="G294" s="229"/>
      <c r="H294" s="79">
        <f t="shared" ref="H294:H299" si="49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48"/>
        <v>0</v>
      </c>
      <c r="D295" s="74"/>
      <c r="E295" s="74"/>
      <c r="F295" s="74"/>
      <c r="G295" s="157"/>
      <c r="H295" s="72">
        <f t="shared" si="49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48"/>
        <v>0</v>
      </c>
      <c r="D296" s="74"/>
      <c r="E296" s="74"/>
      <c r="F296" s="74"/>
      <c r="G296" s="157"/>
      <c r="H296" s="72">
        <f t="shared" si="49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48"/>
        <v>0</v>
      </c>
      <c r="D297" s="74"/>
      <c r="E297" s="74"/>
      <c r="F297" s="74"/>
      <c r="G297" s="157"/>
      <c r="H297" s="72">
        <f t="shared" si="49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48"/>
        <v>0</v>
      </c>
      <c r="D298" s="74"/>
      <c r="E298" s="74"/>
      <c r="F298" s="74"/>
      <c r="G298" s="157"/>
      <c r="H298" s="72">
        <f t="shared" si="49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48"/>
        <v>0</v>
      </c>
      <c r="D299" s="189"/>
      <c r="E299" s="189"/>
      <c r="F299" s="189"/>
      <c r="G299" s="262"/>
      <c r="H299" s="185">
        <f t="shared" si="49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zaq1scVjzrD2Q9FjizYdX7iCgVwQemDqwNQlcMIs/4uC8/5C+MrChUuN3QgS/2+nbYtnm934ZNPMkr3L4Hwzww==" saltValue="+JNhr4wwl6zyM+c6iLcrkw==" spinCount="100000" sheet="1" objects="1" scenarios="1" formatCells="0" formatColumns="0" formatRows="0" insertHyperlinks="0"/>
  <autoFilter ref="A18:M301">
    <filterColumn colId="7">
      <filters blank="1">
        <filter val="1 175"/>
        <filter val="1 200"/>
        <filter val="1 440"/>
        <filter val="1 500"/>
        <filter val="1 600"/>
        <filter val="1 704"/>
        <filter val="1 890"/>
        <filter val="10 000"/>
        <filter val="11 775"/>
        <filter val="110"/>
        <filter val="149 834"/>
        <filter val="18 500"/>
        <filter val="183 600"/>
        <filter val="193 700"/>
        <filter val="20 000"/>
        <filter val="3 665"/>
        <filter val="-3 665"/>
        <filter val="31 775"/>
        <filter val="35 000"/>
        <filter val="363 644"/>
        <filter val="4 600"/>
        <filter val="40 700"/>
        <filter val="409 113"/>
        <filter val="411 453"/>
        <filter val="42 590"/>
        <filter val="456 463"/>
        <filter val="461 728"/>
        <filter val="5 500"/>
        <filter val="5 700"/>
        <filter val="50 275"/>
        <filter val="504"/>
        <filter val="8 500"/>
        <filter val="900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N319"/>
  <sheetViews>
    <sheetView showGridLines="0" view="pageLayout" zoomScaleNormal="100" workbookViewId="0">
      <selection activeCell="C10" sqref="C10:L10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5" width="0" style="1" hidden="1" customWidth="1"/>
    <col min="16" max="16384" width="9.140625" style="1"/>
  </cols>
  <sheetData>
    <row r="1" spans="1:14" x14ac:dyDescent="0.25">
      <c r="A1" s="286" t="s">
        <v>332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4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  <c r="N2" s="1" t="s">
        <v>333</v>
      </c>
    </row>
    <row r="3" spans="1:14" ht="12.75" customHeight="1" x14ac:dyDescent="0.25">
      <c r="A3" s="2" t="s">
        <v>3</v>
      </c>
      <c r="B3" s="3"/>
      <c r="C3" s="290" t="s">
        <v>4</v>
      </c>
      <c r="D3" s="290"/>
      <c r="E3" s="290"/>
      <c r="F3" s="290"/>
      <c r="G3" s="290"/>
      <c r="H3" s="290"/>
      <c r="I3" s="290"/>
      <c r="J3" s="290"/>
      <c r="K3" s="290"/>
      <c r="L3" s="291"/>
      <c r="N3" s="1" t="s">
        <v>334</v>
      </c>
    </row>
    <row r="4" spans="1:14" ht="12.75" customHeight="1" x14ac:dyDescent="0.25">
      <c r="A4" s="2" t="s">
        <v>5</v>
      </c>
      <c r="B4" s="3"/>
      <c r="C4" s="290" t="s">
        <v>6</v>
      </c>
      <c r="D4" s="290"/>
      <c r="E4" s="290"/>
      <c r="F4" s="290"/>
      <c r="G4" s="290"/>
      <c r="H4" s="290"/>
      <c r="I4" s="290"/>
      <c r="J4" s="290"/>
      <c r="K4" s="290"/>
      <c r="L4" s="291"/>
      <c r="N4" s="1" t="s">
        <v>335</v>
      </c>
    </row>
    <row r="5" spans="1:14" ht="12.75" customHeight="1" x14ac:dyDescent="0.25">
      <c r="A5" s="4" t="s">
        <v>7</v>
      </c>
      <c r="B5" s="5"/>
      <c r="C5" s="284" t="s">
        <v>8</v>
      </c>
      <c r="D5" s="284"/>
      <c r="E5" s="284"/>
      <c r="F5" s="284"/>
      <c r="G5" s="284"/>
      <c r="H5" s="284"/>
      <c r="I5" s="284"/>
      <c r="J5" s="284"/>
      <c r="K5" s="284"/>
      <c r="L5" s="285"/>
      <c r="N5" s="1" t="s">
        <v>336</v>
      </c>
    </row>
    <row r="6" spans="1:14" ht="12.75" customHeight="1" x14ac:dyDescent="0.25">
      <c r="A6" s="4" t="s">
        <v>9</v>
      </c>
      <c r="B6" s="5"/>
      <c r="C6" s="284" t="s">
        <v>326</v>
      </c>
      <c r="D6" s="284"/>
      <c r="E6" s="284"/>
      <c r="F6" s="284"/>
      <c r="G6" s="284"/>
      <c r="H6" s="284"/>
      <c r="I6" s="284"/>
      <c r="J6" s="284"/>
      <c r="K6" s="284"/>
      <c r="L6" s="285"/>
      <c r="N6" s="1" t="s">
        <v>2</v>
      </c>
    </row>
    <row r="7" spans="1:14" x14ac:dyDescent="0.25">
      <c r="A7" s="4" t="s">
        <v>11</v>
      </c>
      <c r="B7" s="5"/>
      <c r="C7" s="290" t="s">
        <v>337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4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4" ht="12.75" customHeight="1" x14ac:dyDescent="0.25">
      <c r="A9" s="4"/>
      <c r="B9" s="5" t="s">
        <v>14</v>
      </c>
      <c r="C9" s="284" t="s">
        <v>15</v>
      </c>
      <c r="D9" s="284"/>
      <c r="E9" s="284"/>
      <c r="F9" s="284"/>
      <c r="G9" s="284"/>
      <c r="H9" s="284"/>
      <c r="I9" s="284"/>
      <c r="J9" s="284"/>
      <c r="K9" s="284"/>
      <c r="L9" s="285"/>
    </row>
    <row r="10" spans="1:14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4" ht="12.75" customHeight="1" x14ac:dyDescent="0.25">
      <c r="A11" s="4"/>
      <c r="B11" s="5" t="s">
        <v>17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4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4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4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1169401</v>
      </c>
      <c r="D20" s="28">
        <f>SUM(D21,D24,D25,D41,D43)</f>
        <v>1169401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807594</v>
      </c>
      <c r="I20" s="28">
        <f>SUM(I21,I24,I25,I41,I43)</f>
        <v>807594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1169401</v>
      </c>
      <c r="D24" s="51">
        <f>33356+167105+14702+577850+376388</f>
        <v>1169401</v>
      </c>
      <c r="E24" s="51"/>
      <c r="F24" s="52" t="s">
        <v>37</v>
      </c>
      <c r="G24" s="53" t="s">
        <v>37</v>
      </c>
      <c r="H24" s="50">
        <f t="shared" si="1"/>
        <v>807594</v>
      </c>
      <c r="I24" s="51">
        <f>I51</f>
        <v>807594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1169401</v>
      </c>
      <c r="D50" s="128">
        <f>SUM(D51,D286)</f>
        <v>1169401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807594</v>
      </c>
      <c r="I50" s="128">
        <f>SUM(I51,I286)</f>
        <v>807594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 t="shared" si="5"/>
        <v>1169401</v>
      </c>
      <c r="D51" s="134">
        <f>SUM(D52,D194)</f>
        <v>1169401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807594</v>
      </c>
      <c r="I51" s="134">
        <f>SUM(I52,I194)</f>
        <v>807594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64</v>
      </c>
      <c r="C52" s="138">
        <f t="shared" si="5"/>
        <v>750711</v>
      </c>
      <c r="D52" s="139">
        <f>SUM(D53,D75,D173,D187)</f>
        <v>750711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585004</v>
      </c>
      <c r="I52" s="139">
        <f>SUM(I53,I75,I173,I187)</f>
        <v>585004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65</v>
      </c>
      <c r="C53" s="143">
        <f t="shared" si="5"/>
        <v>7350</v>
      </c>
      <c r="D53" s="144">
        <f>SUM(D54,D67)</f>
        <v>7350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5350</v>
      </c>
      <c r="I53" s="144">
        <f>SUM(I54,I67)</f>
        <v>5350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66</v>
      </c>
      <c r="C54" s="57">
        <f t="shared" si="5"/>
        <v>7000</v>
      </c>
      <c r="D54" s="63">
        <f>SUM(D55,D58,D66)</f>
        <v>7000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5000</v>
      </c>
      <c r="I54" s="63">
        <f>SUM(I55,I58,I66)</f>
        <v>5000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>
        <v>0</v>
      </c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>
        <v>0</v>
      </c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>
        <v>0</v>
      </c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>
        <v>0</v>
      </c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>
        <v>0</v>
      </c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>
        <v>0</v>
      </c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>
        <v>0</v>
      </c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>
        <v>0</v>
      </c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>
        <v>0</v>
      </c>
      <c r="L65" s="158"/>
      <c r="M65" s="156"/>
    </row>
    <row r="66" spans="1:13" ht="36" x14ac:dyDescent="0.25">
      <c r="A66" s="150">
        <v>1150</v>
      </c>
      <c r="B66" s="112" t="s">
        <v>78</v>
      </c>
      <c r="C66" s="117">
        <f t="shared" si="5"/>
        <v>7000</v>
      </c>
      <c r="D66" s="163">
        <f>7000</f>
        <v>7000</v>
      </c>
      <c r="E66" s="163"/>
      <c r="F66" s="163"/>
      <c r="G66" s="164"/>
      <c r="H66" s="117">
        <f t="shared" si="6"/>
        <v>5000</v>
      </c>
      <c r="I66" s="163">
        <v>5000</v>
      </c>
      <c r="J66" s="163"/>
      <c r="K66" s="163">
        <v>0</v>
      </c>
      <c r="L66" s="165"/>
      <c r="M66" s="156"/>
    </row>
    <row r="67" spans="1:13" ht="24" x14ac:dyDescent="0.25">
      <c r="A67" s="56">
        <v>1200</v>
      </c>
      <c r="B67" s="147" t="s">
        <v>79</v>
      </c>
      <c r="C67" s="57">
        <f t="shared" si="5"/>
        <v>350</v>
      </c>
      <c r="D67" s="63">
        <f>SUM(D68:D69)</f>
        <v>350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350</v>
      </c>
      <c r="I67" s="63">
        <f>SUM(I68:I69)</f>
        <v>350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80</v>
      </c>
      <c r="C68" s="66">
        <f t="shared" si="5"/>
        <v>350</v>
      </c>
      <c r="D68" s="68">
        <f>350</f>
        <v>350</v>
      </c>
      <c r="E68" s="68"/>
      <c r="F68" s="68"/>
      <c r="G68" s="154"/>
      <c r="H68" s="66">
        <f t="shared" si="6"/>
        <v>350</v>
      </c>
      <c r="I68" s="68">
        <v>350</v>
      </c>
      <c r="J68" s="68"/>
      <c r="K68" s="68">
        <v>0</v>
      </c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>
        <v>0</v>
      </c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>
        <v>0</v>
      </c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>
        <v>0</v>
      </c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>
        <v>0</v>
      </c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>
        <v>0</v>
      </c>
      <c r="L74" s="158"/>
      <c r="M74" s="156"/>
    </row>
    <row r="75" spans="1:13" x14ac:dyDescent="0.25">
      <c r="A75" s="142">
        <v>2000</v>
      </c>
      <c r="B75" s="142" t="s">
        <v>87</v>
      </c>
      <c r="C75" s="143">
        <f t="shared" si="5"/>
        <v>679361</v>
      </c>
      <c r="D75" s="144">
        <f>SUM(D76,D83,D130,D164,D165,D172)</f>
        <v>679361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516633</v>
      </c>
      <c r="I75" s="144">
        <f>SUM(I76,I83,I130,I164,I165,I172)</f>
        <v>516633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5"/>
        <v>3000</v>
      </c>
      <c r="D76" s="63">
        <f>SUM(D77,D80)</f>
        <v>3000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>
        <v>0</v>
      </c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>
        <v>0</v>
      </c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5"/>
        <v>3000</v>
      </c>
      <c r="D80" s="160">
        <f>SUM(D81:D82)</f>
        <v>3000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5"/>
        <v>690</v>
      </c>
      <c r="D81" s="74">
        <f>690</f>
        <v>690</v>
      </c>
      <c r="E81" s="74"/>
      <c r="F81" s="74"/>
      <c r="G81" s="157"/>
      <c r="H81" s="72">
        <f t="shared" si="6"/>
        <v>0</v>
      </c>
      <c r="I81" s="74">
        <v>0</v>
      </c>
      <c r="J81" s="74"/>
      <c r="K81" s="74">
        <v>0</v>
      </c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si="5"/>
        <v>2310</v>
      </c>
      <c r="D82" s="74">
        <f>2310</f>
        <v>2310</v>
      </c>
      <c r="E82" s="74"/>
      <c r="F82" s="74"/>
      <c r="G82" s="157"/>
      <c r="H82" s="72">
        <f t="shared" si="6"/>
        <v>0</v>
      </c>
      <c r="I82" s="74">
        <v>0</v>
      </c>
      <c r="J82" s="74"/>
      <c r="K82" s="74">
        <v>0</v>
      </c>
      <c r="L82" s="158"/>
      <c r="M82" s="156"/>
    </row>
    <row r="83" spans="1:13" x14ac:dyDescent="0.25">
      <c r="A83" s="56">
        <v>2200</v>
      </c>
      <c r="B83" s="147" t="s">
        <v>93</v>
      </c>
      <c r="C83" s="57">
        <f t="shared" si="5"/>
        <v>626251</v>
      </c>
      <c r="D83" s="63">
        <f>SUM(D84,D89,D95,D103,D112,D116,D122,D128)</f>
        <v>626251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478151</v>
      </c>
      <c r="I83" s="63">
        <f>SUM(I84,I89,I95,I103,I112,I116,I122,I128)</f>
        <v>478151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>
        <v>0</v>
      </c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>
        <v>0</v>
      </c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>
        <v>0</v>
      </c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>
        <v>0</v>
      </c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>
        <v>0</v>
      </c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>
        <v>0</v>
      </c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>
        <v>0</v>
      </c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>
        <v>0</v>
      </c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>
        <v>0</v>
      </c>
      <c r="L94" s="158"/>
      <c r="M94" s="156"/>
    </row>
    <row r="95" spans="1:13" ht="36" x14ac:dyDescent="0.25">
      <c r="A95" s="159">
        <v>2230</v>
      </c>
      <c r="B95" s="71" t="s">
        <v>105</v>
      </c>
      <c r="C95" s="72">
        <f t="shared" si="5"/>
        <v>420900</v>
      </c>
      <c r="D95" s="160">
        <f>SUM(D96:D102)</f>
        <v>420900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338600</v>
      </c>
      <c r="I95" s="160">
        <f>SUM(I96:I102)</f>
        <v>338600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106</v>
      </c>
      <c r="C96" s="72">
        <f t="shared" si="5"/>
        <v>27400</v>
      </c>
      <c r="D96" s="74">
        <f>4000+15000+8400</f>
        <v>27400</v>
      </c>
      <c r="E96" s="74"/>
      <c r="F96" s="74"/>
      <c r="G96" s="157"/>
      <c r="H96" s="72">
        <f t="shared" si="6"/>
        <v>16500</v>
      </c>
      <c r="I96" s="74">
        <v>16500</v>
      </c>
      <c r="J96" s="74"/>
      <c r="K96" s="74">
        <v>0</v>
      </c>
      <c r="L96" s="158"/>
      <c r="M96" s="156"/>
    </row>
    <row r="97" spans="1:13" ht="24.75" customHeight="1" x14ac:dyDescent="0.25">
      <c r="A97" s="44">
        <v>2232</v>
      </c>
      <c r="B97" s="71" t="s">
        <v>107</v>
      </c>
      <c r="C97" s="72">
        <f t="shared" si="5"/>
        <v>8500</v>
      </c>
      <c r="D97" s="74">
        <f>8500</f>
        <v>8500</v>
      </c>
      <c r="E97" s="74"/>
      <c r="F97" s="74"/>
      <c r="G97" s="157"/>
      <c r="H97" s="72">
        <f t="shared" si="6"/>
        <v>12100</v>
      </c>
      <c r="I97" s="74">
        <v>12100</v>
      </c>
      <c r="J97" s="74"/>
      <c r="K97" s="74">
        <v>0</v>
      </c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>
        <v>0</v>
      </c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>
        <v>0</v>
      </c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>
        <v>0</v>
      </c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>
        <v>0</v>
      </c>
      <c r="L101" s="158"/>
      <c r="M101" s="156"/>
    </row>
    <row r="102" spans="1:13" ht="24" x14ac:dyDescent="0.25">
      <c r="A102" s="44">
        <v>2239</v>
      </c>
      <c r="B102" s="71" t="s">
        <v>112</v>
      </c>
      <c r="C102" s="72">
        <f t="shared" si="5"/>
        <v>385000</v>
      </c>
      <c r="D102" s="74">
        <f>285000+100000</f>
        <v>385000</v>
      </c>
      <c r="E102" s="74"/>
      <c r="F102" s="74"/>
      <c r="G102" s="157"/>
      <c r="H102" s="72">
        <f t="shared" si="6"/>
        <v>310000</v>
      </c>
      <c r="I102" s="74">
        <v>310000</v>
      </c>
      <c r="J102" s="74"/>
      <c r="K102" s="74">
        <v>0</v>
      </c>
      <c r="L102" s="158"/>
      <c r="M102" s="156"/>
    </row>
    <row r="103" spans="1:13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>
        <v>0</v>
      </c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>
        <v>0</v>
      </c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>
        <v>0</v>
      </c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>
        <v>0</v>
      </c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>
        <v>0</v>
      </c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>
        <v>0</v>
      </c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>
        <v>0</v>
      </c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>
        <v>0</v>
      </c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>
        <v>0</v>
      </c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>
        <v>0</v>
      </c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>
        <v>0</v>
      </c>
      <c r="L115" s="158"/>
      <c r="M115" s="156"/>
    </row>
    <row r="116" spans="1:13" x14ac:dyDescent="0.25">
      <c r="A116" s="159">
        <v>2260</v>
      </c>
      <c r="B116" s="71" t="s">
        <v>126</v>
      </c>
      <c r="C116" s="72">
        <f t="shared" ref="C116:C187" si="7">SUM(D116:G116)</f>
        <v>5300</v>
      </c>
      <c r="D116" s="160">
        <f>SUM(D117:D121)</f>
        <v>5300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5300</v>
      </c>
      <c r="I116" s="160">
        <f>SUM(I117:I121)</f>
        <v>5300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127</v>
      </c>
      <c r="C117" s="72">
        <f t="shared" si="7"/>
        <v>3300</v>
      </c>
      <c r="D117" s="74">
        <f>3300</f>
        <v>3300</v>
      </c>
      <c r="E117" s="74"/>
      <c r="F117" s="74"/>
      <c r="G117" s="157"/>
      <c r="H117" s="72">
        <f t="shared" si="8"/>
        <v>3300</v>
      </c>
      <c r="I117" s="74">
        <v>3300</v>
      </c>
      <c r="J117" s="74"/>
      <c r="K117" s="74">
        <v>0</v>
      </c>
      <c r="L117" s="158"/>
      <c r="M117" s="156"/>
    </row>
    <row r="118" spans="1:13" x14ac:dyDescent="0.25">
      <c r="A118" s="44">
        <v>2262</v>
      </c>
      <c r="B118" s="71" t="s">
        <v>128</v>
      </c>
      <c r="C118" s="72">
        <f t="shared" si="7"/>
        <v>2000</v>
      </c>
      <c r="D118" s="74">
        <f>2000</f>
        <v>2000</v>
      </c>
      <c r="E118" s="74"/>
      <c r="F118" s="74"/>
      <c r="G118" s="157"/>
      <c r="H118" s="72">
        <f t="shared" si="8"/>
        <v>2000</v>
      </c>
      <c r="I118" s="74">
        <v>2000</v>
      </c>
      <c r="J118" s="74"/>
      <c r="K118" s="74">
        <v>0</v>
      </c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>
        <v>0</v>
      </c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>
        <v>0</v>
      </c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>
        <v>0</v>
      </c>
      <c r="L121" s="158"/>
      <c r="M121" s="156"/>
    </row>
    <row r="122" spans="1:13" x14ac:dyDescent="0.25">
      <c r="A122" s="159">
        <v>2270</v>
      </c>
      <c r="B122" s="71" t="s">
        <v>132</v>
      </c>
      <c r="C122" s="72">
        <f t="shared" si="7"/>
        <v>200051</v>
      </c>
      <c r="D122" s="160">
        <f>SUM(D123:D127)</f>
        <v>200051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134251</v>
      </c>
      <c r="I122" s="160">
        <f>SUM(I123:I127)</f>
        <v>134251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>
        <v>0</v>
      </c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>
        <v>0</v>
      </c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>
        <v>0</v>
      </c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>
        <v>0</v>
      </c>
      <c r="L126" s="158"/>
      <c r="M126" s="156"/>
    </row>
    <row r="127" spans="1:13" ht="24" x14ac:dyDescent="0.25">
      <c r="A127" s="44">
        <v>2279</v>
      </c>
      <c r="B127" s="71" t="s">
        <v>137</v>
      </c>
      <c r="C127" s="72">
        <f t="shared" si="7"/>
        <v>200051</v>
      </c>
      <c r="D127" s="74">
        <f>146+12000+6000+50000+605+84500+3000+3000+10000+3000+4500+15000+5400+2900</f>
        <v>200051</v>
      </c>
      <c r="E127" s="74"/>
      <c r="F127" s="74"/>
      <c r="G127" s="157"/>
      <c r="H127" s="72">
        <f t="shared" si="8"/>
        <v>134251</v>
      </c>
      <c r="I127" s="74">
        <v>134251</v>
      </c>
      <c r="J127" s="74"/>
      <c r="K127" s="74">
        <v>0</v>
      </c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>
        <v>0</v>
      </c>
      <c r="L129" s="158"/>
      <c r="M129" s="156"/>
    </row>
    <row r="130" spans="1:13" ht="38.25" customHeight="1" x14ac:dyDescent="0.25">
      <c r="A130" s="56">
        <v>2300</v>
      </c>
      <c r="B130" s="147" t="s">
        <v>140</v>
      </c>
      <c r="C130" s="57">
        <f t="shared" si="7"/>
        <v>50110</v>
      </c>
      <c r="D130" s="63">
        <f>SUM(D131,D136,D140,D141,D144,D151,D159,D160,D163)</f>
        <v>50110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38482</v>
      </c>
      <c r="I130" s="63">
        <f>SUM(I131,I136,I140,I141,I144,I151,I159,I160,I163)</f>
        <v>38482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141</v>
      </c>
      <c r="C131" s="66">
        <f t="shared" si="7"/>
        <v>50110</v>
      </c>
      <c r="D131" s="169">
        <f>SUM(D132:D135)</f>
        <v>50110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38482</v>
      </c>
      <c r="I131" s="169">
        <f t="shared" si="10"/>
        <v>38482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>
        <v>0</v>
      </c>
      <c r="L132" s="158"/>
      <c r="M132" s="156"/>
    </row>
    <row r="133" spans="1:13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3272</v>
      </c>
      <c r="I133" s="74">
        <v>3272</v>
      </c>
      <c r="J133" s="74"/>
      <c r="K133" s="74">
        <v>0</v>
      </c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>
        <v>0</v>
      </c>
      <c r="L134" s="158"/>
      <c r="M134" s="156"/>
    </row>
    <row r="135" spans="1:13" ht="36" customHeight="1" x14ac:dyDescent="0.25">
      <c r="A135" s="44">
        <v>2314</v>
      </c>
      <c r="B135" s="71" t="s">
        <v>145</v>
      </c>
      <c r="C135" s="72">
        <f t="shared" si="7"/>
        <v>50110</v>
      </c>
      <c r="D135" s="74">
        <f>210+49900</f>
        <v>50110</v>
      </c>
      <c r="E135" s="74"/>
      <c r="F135" s="74"/>
      <c r="G135" s="157"/>
      <c r="H135" s="72">
        <f t="shared" si="8"/>
        <v>35210</v>
      </c>
      <c r="I135" s="74">
        <v>35210</v>
      </c>
      <c r="J135" s="74"/>
      <c r="K135" s="74">
        <v>0</v>
      </c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>
        <v>0</v>
      </c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>
        <v>0</v>
      </c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>
        <v>0</v>
      </c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>
        <v>0</v>
      </c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>
        <v>0</v>
      </c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>
        <v>0</v>
      </c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>
        <v>0</v>
      </c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>
        <v>0</v>
      </c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>
        <v>0</v>
      </c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>
        <v>0</v>
      </c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>
        <v>0</v>
      </c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>
        <v>0</v>
      </c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>
        <v>0</v>
      </c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>
        <v>0</v>
      </c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>
        <v>0</v>
      </c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>
        <v>0</v>
      </c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>
        <v>0</v>
      </c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>
        <v>0</v>
      </c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>
        <v>0</v>
      </c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>
        <v>0</v>
      </c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>
        <v>0</v>
      </c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>
        <v>0</v>
      </c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>
        <v>0</v>
      </c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>
        <v>0</v>
      </c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>
        <v>0</v>
      </c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>
        <v>0</v>
      </c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>
        <v>0</v>
      </c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>
        <v>0</v>
      </c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>
        <v>0</v>
      </c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>
        <v>0</v>
      </c>
      <c r="L172" s="42"/>
      <c r="M172" s="181"/>
    </row>
    <row r="173" spans="1:13" x14ac:dyDescent="0.25">
      <c r="A173" s="142">
        <v>3000</v>
      </c>
      <c r="B173" s="142" t="s">
        <v>183</v>
      </c>
      <c r="C173" s="143">
        <f t="shared" si="7"/>
        <v>64000</v>
      </c>
      <c r="D173" s="144">
        <f>SUM(D174,D184)</f>
        <v>64000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63021</v>
      </c>
      <c r="I173" s="144">
        <f>SUM(I174,I184)</f>
        <v>63021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184</v>
      </c>
      <c r="C174" s="184">
        <f t="shared" si="7"/>
        <v>64000</v>
      </c>
      <c r="D174" s="63">
        <f>SUM(D175,D179)</f>
        <v>64000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63021</v>
      </c>
      <c r="I174" s="63">
        <f>SUM(I175,I179)</f>
        <v>63021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185</v>
      </c>
      <c r="C175" s="66">
        <f t="shared" si="7"/>
        <v>64000</v>
      </c>
      <c r="D175" s="169">
        <f>SUM(D176:D178)</f>
        <v>64000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63021</v>
      </c>
      <c r="I175" s="169">
        <f>SUM(I176:I178)</f>
        <v>63021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>
        <v>0</v>
      </c>
      <c r="L176" s="158"/>
      <c r="M176" s="156"/>
    </row>
    <row r="177" spans="1:13" ht="36" x14ac:dyDescent="0.25">
      <c r="A177" s="44">
        <v>3262</v>
      </c>
      <c r="B177" s="71" t="s">
        <v>187</v>
      </c>
      <c r="C177" s="72">
        <f>SUM(D177:G177)</f>
        <v>43000</v>
      </c>
      <c r="D177" s="74">
        <f>30000+13000</f>
        <v>43000</v>
      </c>
      <c r="E177" s="74"/>
      <c r="F177" s="74"/>
      <c r="G177" s="157"/>
      <c r="H177" s="72">
        <f>SUM(I177:L177)</f>
        <v>42021</v>
      </c>
      <c r="I177" s="74">
        <v>42021</v>
      </c>
      <c r="J177" s="74"/>
      <c r="K177" s="74">
        <v>0</v>
      </c>
      <c r="L177" s="158"/>
      <c r="M177" s="156"/>
    </row>
    <row r="178" spans="1:13" ht="24" x14ac:dyDescent="0.25">
      <c r="A178" s="44">
        <v>3263</v>
      </c>
      <c r="B178" s="71" t="s">
        <v>188</v>
      </c>
      <c r="C178" s="72">
        <f>SUM(D178:G178)</f>
        <v>21000</v>
      </c>
      <c r="D178" s="74">
        <f>21000</f>
        <v>21000</v>
      </c>
      <c r="E178" s="74"/>
      <c r="F178" s="74"/>
      <c r="G178" s="157"/>
      <c r="H178" s="72">
        <f>SUM(I178:L178)</f>
        <v>21000</v>
      </c>
      <c r="I178" s="74">
        <v>21000</v>
      </c>
      <c r="J178" s="74"/>
      <c r="K178" s="74">
        <v>0</v>
      </c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>
        <v>0</v>
      </c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>
        <v>0</v>
      </c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>
        <v>0</v>
      </c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>
        <v>0</v>
      </c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>
        <v>0</v>
      </c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>
        <v>0</v>
      </c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>
        <v>0</v>
      </c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>
        <v>0</v>
      </c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>
        <v>0</v>
      </c>
      <c r="L193" s="158"/>
      <c r="M193" s="156"/>
    </row>
    <row r="194" spans="1:13" s="24" customFormat="1" ht="24" x14ac:dyDescent="0.25">
      <c r="A194" s="198"/>
      <c r="B194" s="19" t="s">
        <v>204</v>
      </c>
      <c r="C194" s="138">
        <f t="shared" si="23"/>
        <v>418690</v>
      </c>
      <c r="D194" s="139">
        <f>SUM(D195,D230,D269,D283)</f>
        <v>418690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138">
        <f t="shared" si="24"/>
        <v>222590</v>
      </c>
      <c r="I194" s="139">
        <f>SUM(I195,I230,I269,I283)</f>
        <v>222590</v>
      </c>
      <c r="J194" s="139">
        <f>SUM(J195,J230,J269,J283)</f>
        <v>0</v>
      </c>
      <c r="K194" s="139">
        <f>SUM(K195,K230,K269,K283)</f>
        <v>0</v>
      </c>
      <c r="L194" s="199">
        <f>SUM(L195,L230,L269,L283)</f>
        <v>0</v>
      </c>
    </row>
    <row r="195" spans="1:13" x14ac:dyDescent="0.25">
      <c r="A195" s="142">
        <v>5000</v>
      </c>
      <c r="B195" s="142" t="s">
        <v>205</v>
      </c>
      <c r="C195" s="143">
        <f t="shared" si="23"/>
        <v>416590</v>
      </c>
      <c r="D195" s="144">
        <f>D196+D204</f>
        <v>416590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222590</v>
      </c>
      <c r="I195" s="144">
        <f>I196+I204</f>
        <v>222590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206</v>
      </c>
      <c r="C196" s="57">
        <f t="shared" si="23"/>
        <v>93205</v>
      </c>
      <c r="D196" s="63">
        <f>D197+D198+D201+D202+D203</f>
        <v>93205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68205</v>
      </c>
      <c r="I196" s="63">
        <f>I197+I198+I201+I202+I203</f>
        <v>68205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207</v>
      </c>
      <c r="C197" s="66">
        <f t="shared" si="23"/>
        <v>53205</v>
      </c>
      <c r="D197" s="68">
        <f>41105+12100</f>
        <v>53205</v>
      </c>
      <c r="E197" s="68"/>
      <c r="F197" s="68"/>
      <c r="G197" s="154"/>
      <c r="H197" s="66">
        <f t="shared" si="24"/>
        <v>68205</v>
      </c>
      <c r="I197" s="68">
        <v>68205</v>
      </c>
      <c r="J197" s="68"/>
      <c r="K197" s="68">
        <v>0</v>
      </c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>
        <v>0</v>
      </c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>
        <v>0</v>
      </c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>
        <v>0</v>
      </c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23"/>
        <v>40000</v>
      </c>
      <c r="D202" s="74">
        <f>40000</f>
        <v>40000</v>
      </c>
      <c r="E202" s="74"/>
      <c r="F202" s="74"/>
      <c r="G202" s="157"/>
      <c r="H202" s="72">
        <f t="shared" si="24"/>
        <v>0</v>
      </c>
      <c r="I202" s="74">
        <v>0</v>
      </c>
      <c r="J202" s="74"/>
      <c r="K202" s="74">
        <v>0</v>
      </c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>
        <v>0</v>
      </c>
      <c r="L203" s="158"/>
      <c r="M203" s="156"/>
    </row>
    <row r="204" spans="1:13" x14ac:dyDescent="0.25">
      <c r="A204" s="56">
        <v>5200</v>
      </c>
      <c r="B204" s="147" t="s">
        <v>214</v>
      </c>
      <c r="C204" s="57">
        <f t="shared" si="23"/>
        <v>323385</v>
      </c>
      <c r="D204" s="63">
        <f>D205+D215+D216+D225+D226+D227+D229</f>
        <v>323385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154385</v>
      </c>
      <c r="I204" s="63">
        <f>I205+I215+I216+I225+I226+I227+I229</f>
        <v>154385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>
        <v>0</v>
      </c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>
        <v>0</v>
      </c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>
        <v>0</v>
      </c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>
        <v>0</v>
      </c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>
        <v>0</v>
      </c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>
        <v>0</v>
      </c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>
        <v>0</v>
      </c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>
        <v>0</v>
      </c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>
        <v>0</v>
      </c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>
        <v>0</v>
      </c>
      <c r="L215" s="158"/>
      <c r="M215" s="156"/>
    </row>
    <row r="216" spans="1:13" x14ac:dyDescent="0.25">
      <c r="A216" s="159">
        <v>5230</v>
      </c>
      <c r="B216" s="71" t="s">
        <v>226</v>
      </c>
      <c r="C216" s="72">
        <f t="shared" si="23"/>
        <v>23500</v>
      </c>
      <c r="D216" s="160">
        <f>SUM(D217:D224)</f>
        <v>23500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5500</v>
      </c>
      <c r="I216" s="160">
        <f>SUM(I217:I224)</f>
        <v>5500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>
        <v>0</v>
      </c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>
        <v>0</v>
      </c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>
        <v>0</v>
      </c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23"/>
        <v>20000</v>
      </c>
      <c r="D220" s="74">
        <f>20000</f>
        <v>20000</v>
      </c>
      <c r="E220" s="74"/>
      <c r="F220" s="74"/>
      <c r="G220" s="157"/>
      <c r="H220" s="72">
        <f t="shared" si="24"/>
        <v>0</v>
      </c>
      <c r="I220" s="74">
        <v>0</v>
      </c>
      <c r="J220" s="74"/>
      <c r="K220" s="74">
        <v>0</v>
      </c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>
        <v>0</v>
      </c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>
        <v>0</v>
      </c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>
        <v>0</v>
      </c>
      <c r="L223" s="158"/>
      <c r="M223" s="156"/>
    </row>
    <row r="224" spans="1:13" ht="24" x14ac:dyDescent="0.25">
      <c r="A224" s="44">
        <v>5239</v>
      </c>
      <c r="B224" s="71" t="s">
        <v>234</v>
      </c>
      <c r="C224" s="201">
        <f t="shared" si="23"/>
        <v>3500</v>
      </c>
      <c r="D224" s="74">
        <f>3500</f>
        <v>3500</v>
      </c>
      <c r="E224" s="74"/>
      <c r="F224" s="74"/>
      <c r="G224" s="157"/>
      <c r="H224" s="72">
        <f t="shared" si="24"/>
        <v>5500</v>
      </c>
      <c r="I224" s="74">
        <v>5500</v>
      </c>
      <c r="J224" s="74"/>
      <c r="K224" s="74">
        <v>0</v>
      </c>
      <c r="L224" s="158"/>
      <c r="M224" s="156"/>
    </row>
    <row r="225" spans="1:13" ht="24" x14ac:dyDescent="0.25">
      <c r="A225" s="159">
        <v>5240</v>
      </c>
      <c r="B225" s="71" t="s">
        <v>235</v>
      </c>
      <c r="C225" s="201">
        <f t="shared" si="23"/>
        <v>113376</v>
      </c>
      <c r="D225" s="74">
        <f>4235+2118+4235+102788</f>
        <v>113376</v>
      </c>
      <c r="E225" s="74"/>
      <c r="F225" s="74"/>
      <c r="G225" s="157"/>
      <c r="H225" s="72">
        <f t="shared" si="24"/>
        <v>88376</v>
      </c>
      <c r="I225" s="74">
        <v>88376</v>
      </c>
      <c r="J225" s="74"/>
      <c r="K225" s="74">
        <v>0</v>
      </c>
      <c r="L225" s="158"/>
      <c r="M225" s="156"/>
    </row>
    <row r="226" spans="1:13" x14ac:dyDescent="0.25">
      <c r="A226" s="159">
        <v>5250</v>
      </c>
      <c r="B226" s="71" t="s">
        <v>236</v>
      </c>
      <c r="C226" s="201">
        <f t="shared" si="23"/>
        <v>186509</v>
      </c>
      <c r="D226" s="74">
        <f>30000+1210+1089+1210+153000</f>
        <v>186509</v>
      </c>
      <c r="E226" s="74"/>
      <c r="F226" s="74"/>
      <c r="G226" s="157"/>
      <c r="H226" s="72">
        <f t="shared" si="24"/>
        <v>60509</v>
      </c>
      <c r="I226" s="74">
        <v>60509</v>
      </c>
      <c r="J226" s="74"/>
      <c r="K226" s="74">
        <v>0</v>
      </c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>
        <v>0</v>
      </c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>
        <v>0</v>
      </c>
      <c r="L229" s="165"/>
      <c r="M229" s="156"/>
    </row>
    <row r="230" spans="1:13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>
        <v>0</v>
      </c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>
        <v>0</v>
      </c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>
        <v>0</v>
      </c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>
        <v>0</v>
      </c>
      <c r="L237" s="158"/>
      <c r="M237" s="156"/>
    </row>
    <row r="238" spans="1:13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>
        <v>0</v>
      </c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>
        <v>0</v>
      </c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>
        <v>0</v>
      </c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>
        <v>0</v>
      </c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>
        <v>0</v>
      </c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>
        <v>0</v>
      </c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>
        <v>0</v>
      </c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>
        <v>0</v>
      </c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>
        <v>0</v>
      </c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>
        <v>0</v>
      </c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>
        <v>0</v>
      </c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>
        <v>0</v>
      </c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>
        <v>0</v>
      </c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>
        <v>0</v>
      </c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>
        <v>0</v>
      </c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>
        <v>0</v>
      </c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>
        <v>0</v>
      </c>
      <c r="L258" s="158"/>
      <c r="M258" s="156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>
        <v>0</v>
      </c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>
        <v>0</v>
      </c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>
        <v>0</v>
      </c>
      <c r="L263" s="158"/>
      <c r="M263" s="156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6">SUM(D265:G265)</f>
        <v>0</v>
      </c>
      <c r="D265" s="74"/>
      <c r="E265" s="74"/>
      <c r="F265" s="74"/>
      <c r="G265" s="157"/>
      <c r="H265" s="208">
        <f t="shared" ref="H265:H288" si="37">SUM(I265:L265)</f>
        <v>0</v>
      </c>
      <c r="I265" s="74">
        <v>0</v>
      </c>
      <c r="J265" s="74"/>
      <c r="K265" s="74">
        <v>0</v>
      </c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>
        <v>0</v>
      </c>
      <c r="L266" s="158"/>
      <c r="M266" s="156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>
        <v>0</v>
      </c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>
        <v>0</v>
      </c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 t="shared" si="36"/>
        <v>2100</v>
      </c>
      <c r="D269" s="222">
        <f>SUM(D270,D281)</f>
        <v>2100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>
        <v>0</v>
      </c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>
        <v>0</v>
      </c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>
        <v>0</v>
      </c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>
        <v>0</v>
      </c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>
        <v>0</v>
      </c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>
        <v>0</v>
      </c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>
        <v>0</v>
      </c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>
        <v>0</v>
      </c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6"/>
        <v>2100</v>
      </c>
      <c r="D281" s="226">
        <f>D282</f>
        <v>2100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6"/>
        <v>2100</v>
      </c>
      <c r="D282" s="81">
        <f>2100</f>
        <v>2100</v>
      </c>
      <c r="E282" s="81"/>
      <c r="F282" s="81"/>
      <c r="G282" s="229"/>
      <c r="H282" s="79">
        <f t="shared" si="37"/>
        <v>0</v>
      </c>
      <c r="I282" s="81">
        <v>0</v>
      </c>
      <c r="J282" s="81"/>
      <c r="K282" s="81">
        <v>0</v>
      </c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36"/>
        <v>0</v>
      </c>
      <c r="D283" s="234">
        <f>D284</f>
        <v>0</v>
      </c>
      <c r="E283" s="234">
        <f t="shared" ref="E283:G284" si="42">E284</f>
        <v>0</v>
      </c>
      <c r="F283" s="234">
        <f t="shared" si="42"/>
        <v>0</v>
      </c>
      <c r="G283" s="235">
        <f t="shared" si="42"/>
        <v>0</v>
      </c>
      <c r="H283" s="236">
        <f t="shared" si="37"/>
        <v>0</v>
      </c>
      <c r="I283" s="234">
        <f t="shared" ref="I283:L284" si="43">I284</f>
        <v>0</v>
      </c>
      <c r="J283" s="234">
        <f>J284</f>
        <v>0</v>
      </c>
      <c r="K283" s="234">
        <f t="shared" si="43"/>
        <v>0</v>
      </c>
      <c r="L283" s="237">
        <f t="shared" si="43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36"/>
        <v>0</v>
      </c>
      <c r="D284" s="163">
        <f>D285</f>
        <v>0</v>
      </c>
      <c r="E284" s="163">
        <f t="shared" si="42"/>
        <v>0</v>
      </c>
      <c r="F284" s="163">
        <f t="shared" si="42"/>
        <v>0</v>
      </c>
      <c r="G284" s="164">
        <f t="shared" si="42"/>
        <v>0</v>
      </c>
      <c r="H284" s="117">
        <f t="shared" si="37"/>
        <v>0</v>
      </c>
      <c r="I284" s="163">
        <f t="shared" si="43"/>
        <v>0</v>
      </c>
      <c r="J284" s="163">
        <f t="shared" si="43"/>
        <v>0</v>
      </c>
      <c r="K284" s="163">
        <f t="shared" si="43"/>
        <v>0</v>
      </c>
      <c r="L284" s="165">
        <f t="shared" si="43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36"/>
        <v>0</v>
      </c>
      <c r="D285" s="163"/>
      <c r="E285" s="163"/>
      <c r="F285" s="163"/>
      <c r="G285" s="164"/>
      <c r="H285" s="117">
        <f t="shared" si="37"/>
        <v>0</v>
      </c>
      <c r="I285" s="163">
        <v>0</v>
      </c>
      <c r="J285" s="163"/>
      <c r="K285" s="163">
        <v>0</v>
      </c>
      <c r="L285" s="165"/>
      <c r="M285" s="156"/>
    </row>
    <row r="286" spans="1:13" hidden="1" x14ac:dyDescent="0.25">
      <c r="A286" s="174"/>
      <c r="B286" s="71" t="s">
        <v>296</v>
      </c>
      <c r="C286" s="201">
        <f>SUM(D286:G286)</f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>SUM(I286:L286)</f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36"/>
        <v>0</v>
      </c>
      <c r="D287" s="74"/>
      <c r="E287" s="74"/>
      <c r="F287" s="74"/>
      <c r="G287" s="157"/>
      <c r="H287" s="72">
        <f t="shared" si="37"/>
        <v>0</v>
      </c>
      <c r="I287" s="74">
        <v>0</v>
      </c>
      <c r="J287" s="74"/>
      <c r="K287" s="74">
        <v>0</v>
      </c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6"/>
        <v>0</v>
      </c>
      <c r="D288" s="68"/>
      <c r="E288" s="68"/>
      <c r="F288" s="68"/>
      <c r="G288" s="154"/>
      <c r="H288" s="66">
        <f t="shared" si="37"/>
        <v>0</v>
      </c>
      <c r="I288" s="68">
        <v>0</v>
      </c>
      <c r="J288" s="68"/>
      <c r="K288" s="68">
        <v>0</v>
      </c>
      <c r="L288" s="155"/>
      <c r="M288" s="156"/>
    </row>
    <row r="289" spans="1:12" ht="12.75" thickBot="1" x14ac:dyDescent="0.3">
      <c r="A289" s="241"/>
      <c r="B289" s="241" t="s">
        <v>301</v>
      </c>
      <c r="C289" s="242">
        <f t="shared" ref="C289:L289" si="44">SUM(C286,C269,C230,C195,C187,C173,C75,C53,C283)</f>
        <v>1169401</v>
      </c>
      <c r="D289" s="242">
        <f t="shared" si="44"/>
        <v>1169401</v>
      </c>
      <c r="E289" s="242">
        <f t="shared" si="44"/>
        <v>0</v>
      </c>
      <c r="F289" s="242">
        <f t="shared" si="44"/>
        <v>0</v>
      </c>
      <c r="G289" s="243">
        <f t="shared" si="44"/>
        <v>0</v>
      </c>
      <c r="H289" s="244">
        <f t="shared" si="44"/>
        <v>807594</v>
      </c>
      <c r="I289" s="242">
        <f t="shared" si="44"/>
        <v>807594</v>
      </c>
      <c r="J289" s="242">
        <f t="shared" si="44"/>
        <v>0</v>
      </c>
      <c r="K289" s="242">
        <f t="shared" si="44"/>
        <v>0</v>
      </c>
      <c r="L289" s="245">
        <f t="shared" si="44"/>
        <v>0</v>
      </c>
    </row>
    <row r="290" spans="1:12" s="24" customFormat="1" ht="13.5" hidden="1" thickTop="1" thickBot="1" x14ac:dyDescent="0.3">
      <c r="A290" s="296" t="s">
        <v>302</v>
      </c>
      <c r="B290" s="297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15" t="s">
        <v>303</v>
      </c>
      <c r="B291" s="316"/>
      <c r="C291" s="250">
        <f t="shared" ref="C291:L291" si="45">SUM(C292,C293)-C300+C301</f>
        <v>0</v>
      </c>
      <c r="D291" s="251">
        <f t="shared" si="45"/>
        <v>0</v>
      </c>
      <c r="E291" s="251">
        <f t="shared" si="45"/>
        <v>0</v>
      </c>
      <c r="F291" s="251">
        <f t="shared" si="45"/>
        <v>0</v>
      </c>
      <c r="G291" s="252">
        <f t="shared" si="45"/>
        <v>0</v>
      </c>
      <c r="H291" s="253">
        <f t="shared" si="45"/>
        <v>0</v>
      </c>
      <c r="I291" s="251">
        <f t="shared" si="45"/>
        <v>0</v>
      </c>
      <c r="J291" s="251">
        <f t="shared" si="45"/>
        <v>0</v>
      </c>
      <c r="K291" s="251">
        <f t="shared" si="45"/>
        <v>0</v>
      </c>
      <c r="L291" s="254">
        <f t="shared" si="45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6">C21-C286</f>
        <v>0</v>
      </c>
      <c r="D292" s="128">
        <f t="shared" si="46"/>
        <v>0</v>
      </c>
      <c r="E292" s="128">
        <f t="shared" si="46"/>
        <v>0</v>
      </c>
      <c r="F292" s="128">
        <f t="shared" si="46"/>
        <v>0</v>
      </c>
      <c r="G292" s="129">
        <f t="shared" si="46"/>
        <v>0</v>
      </c>
      <c r="H292" s="256">
        <f t="shared" si="46"/>
        <v>0</v>
      </c>
      <c r="I292" s="128">
        <f t="shared" si="46"/>
        <v>0</v>
      </c>
      <c r="J292" s="128">
        <f t="shared" si="46"/>
        <v>0</v>
      </c>
      <c r="K292" s="128">
        <f t="shared" si="46"/>
        <v>0</v>
      </c>
      <c r="L292" s="130">
        <f t="shared" si="46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7">SUM(C294,C296,C298)-SUM(C295,C297,C299)</f>
        <v>0</v>
      </c>
      <c r="D293" s="251">
        <f t="shared" si="47"/>
        <v>0</v>
      </c>
      <c r="E293" s="251">
        <f t="shared" si="47"/>
        <v>0</v>
      </c>
      <c r="F293" s="251">
        <f t="shared" si="47"/>
        <v>0</v>
      </c>
      <c r="G293" s="258">
        <f t="shared" si="47"/>
        <v>0</v>
      </c>
      <c r="H293" s="253">
        <f t="shared" si="47"/>
        <v>0</v>
      </c>
      <c r="I293" s="251">
        <f t="shared" si="47"/>
        <v>0</v>
      </c>
      <c r="J293" s="251">
        <f t="shared" si="47"/>
        <v>0</v>
      </c>
      <c r="K293" s="251">
        <f t="shared" si="47"/>
        <v>0</v>
      </c>
      <c r="L293" s="254">
        <f t="shared" si="47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48">SUM(D294:G294)</f>
        <v>0</v>
      </c>
      <c r="D294" s="81"/>
      <c r="E294" s="81"/>
      <c r="F294" s="81"/>
      <c r="G294" s="229"/>
      <c r="H294" s="79">
        <f t="shared" ref="H294:H299" si="49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48"/>
        <v>0</v>
      </c>
      <c r="D295" s="74"/>
      <c r="E295" s="74"/>
      <c r="F295" s="74"/>
      <c r="G295" s="157"/>
      <c r="H295" s="72">
        <f t="shared" si="49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48"/>
        <v>0</v>
      </c>
      <c r="D296" s="74"/>
      <c r="E296" s="74"/>
      <c r="F296" s="74"/>
      <c r="G296" s="157"/>
      <c r="H296" s="72">
        <f t="shared" si="49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48"/>
        <v>0</v>
      </c>
      <c r="D297" s="74"/>
      <c r="E297" s="74"/>
      <c r="F297" s="74"/>
      <c r="G297" s="157"/>
      <c r="H297" s="72">
        <f t="shared" si="49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48"/>
        <v>0</v>
      </c>
      <c r="D298" s="74"/>
      <c r="E298" s="74"/>
      <c r="F298" s="74"/>
      <c r="G298" s="157"/>
      <c r="H298" s="72">
        <f t="shared" si="49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48"/>
        <v>0</v>
      </c>
      <c r="D299" s="189"/>
      <c r="E299" s="189"/>
      <c r="F299" s="189"/>
      <c r="G299" s="262"/>
      <c r="H299" s="185">
        <f t="shared" si="49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jCCYsGlyrmskcKfOaFy/VvYfZs9QSrVvv3oZT/zVHo5hJfp1+LlVzcnFEMNUKRRZnFDPwoc03gH0PWdVI4cI6w==" saltValue="9bmjguZei7s6WqyTiK35Qw==" spinCount="100000" sheet="1" objects="1" scenarios="1" formatCells="0" formatColumns="0" formatRows="0" insertHyperlinks="0"/>
  <autoFilter ref="A18:M301">
    <filterColumn colId="7">
      <filters blank="1">
        <filter val="12 100"/>
        <filter val="134 251"/>
        <filter val="154 385"/>
        <filter val="16 500"/>
        <filter val="2 000"/>
        <filter val="21 000"/>
        <filter val="222 590"/>
        <filter val="3 272"/>
        <filter val="3 300"/>
        <filter val="310 000"/>
        <filter val="338 600"/>
        <filter val="35 210"/>
        <filter val="350"/>
        <filter val="38 482"/>
        <filter val="42 021"/>
        <filter val="478 151"/>
        <filter val="5 000"/>
        <filter val="5 300"/>
        <filter val="5 350"/>
        <filter val="5 500"/>
        <filter val="516 633"/>
        <filter val="585 004"/>
        <filter val="60 509"/>
        <filter val="63 021"/>
        <filter val="68 205"/>
        <filter val="807 594"/>
        <filter val="88 376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N319"/>
  <sheetViews>
    <sheetView showGridLines="0" view="pageLayout" zoomScaleNormal="100" workbookViewId="0">
      <selection activeCell="C13" sqref="C13:L13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5" width="0" style="1" hidden="1" customWidth="1"/>
    <col min="16" max="16384" width="9.140625" style="1"/>
  </cols>
  <sheetData>
    <row r="1" spans="1:14" x14ac:dyDescent="0.25">
      <c r="A1" s="286" t="s">
        <v>338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4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  <c r="N2" s="1" t="s">
        <v>339</v>
      </c>
    </row>
    <row r="3" spans="1:14" ht="12.75" customHeight="1" x14ac:dyDescent="0.25">
      <c r="A3" s="2" t="s">
        <v>3</v>
      </c>
      <c r="B3" s="3"/>
      <c r="C3" s="290" t="s">
        <v>4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1:14" ht="12.75" customHeight="1" x14ac:dyDescent="0.25">
      <c r="A4" s="2" t="s">
        <v>5</v>
      </c>
      <c r="B4" s="3"/>
      <c r="C4" s="290" t="s">
        <v>6</v>
      </c>
      <c r="D4" s="290"/>
      <c r="E4" s="290"/>
      <c r="F4" s="290"/>
      <c r="G4" s="290"/>
      <c r="H4" s="290"/>
      <c r="I4" s="290"/>
      <c r="J4" s="290"/>
      <c r="K4" s="290"/>
      <c r="L4" s="291"/>
    </row>
    <row r="5" spans="1:14" ht="12.75" customHeight="1" x14ac:dyDescent="0.25">
      <c r="A5" s="4" t="s">
        <v>7</v>
      </c>
      <c r="B5" s="5"/>
      <c r="C5" s="284" t="s">
        <v>8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4" ht="12.75" customHeight="1" x14ac:dyDescent="0.25">
      <c r="A6" s="4" t="s">
        <v>9</v>
      </c>
      <c r="B6" s="5"/>
      <c r="C6" s="284" t="s">
        <v>340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4" ht="24" customHeight="1" x14ac:dyDescent="0.25">
      <c r="A7" s="4" t="s">
        <v>11</v>
      </c>
      <c r="B7" s="5"/>
      <c r="C7" s="290" t="s">
        <v>341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4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4" ht="12.75" customHeight="1" x14ac:dyDescent="0.25">
      <c r="A9" s="4"/>
      <c r="B9" s="5" t="s">
        <v>14</v>
      </c>
      <c r="C9" s="284" t="s">
        <v>15</v>
      </c>
      <c r="D9" s="284"/>
      <c r="E9" s="284"/>
      <c r="F9" s="284"/>
      <c r="G9" s="284"/>
      <c r="H9" s="284"/>
      <c r="I9" s="284"/>
      <c r="J9" s="284"/>
      <c r="K9" s="284"/>
      <c r="L9" s="285"/>
    </row>
    <row r="10" spans="1:14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4" ht="12.75" customHeight="1" x14ac:dyDescent="0.25">
      <c r="A11" s="4"/>
      <c r="B11" s="5" t="s">
        <v>17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4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4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4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114100</v>
      </c>
      <c r="D20" s="28">
        <f>SUM(D21,D24,D25,D41,D43)</f>
        <v>114100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114100</v>
      </c>
      <c r="I20" s="28">
        <f>SUM(I21,I24,I25,I41,I43)</f>
        <v>114100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114100</v>
      </c>
      <c r="D24" s="51">
        <f>114100</f>
        <v>114100</v>
      </c>
      <c r="E24" s="51"/>
      <c r="F24" s="52" t="s">
        <v>37</v>
      </c>
      <c r="G24" s="53" t="s">
        <v>37</v>
      </c>
      <c r="H24" s="50">
        <f t="shared" si="1"/>
        <v>114100</v>
      </c>
      <c r="I24" s="51">
        <f>I51</f>
        <v>114100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114100</v>
      </c>
      <c r="D50" s="128">
        <f>SUM(D51,D286)</f>
        <v>114100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114100</v>
      </c>
      <c r="I50" s="128">
        <f>SUM(I51,I286)</f>
        <v>114100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 t="shared" si="5"/>
        <v>114100</v>
      </c>
      <c r="D51" s="134">
        <f>SUM(D52,D194)</f>
        <v>114100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114100</v>
      </c>
      <c r="I51" s="134">
        <f>SUM(I52,I194)</f>
        <v>114100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64</v>
      </c>
      <c r="C52" s="138">
        <f t="shared" si="5"/>
        <v>114000</v>
      </c>
      <c r="D52" s="139">
        <f>SUM(D53,D75,D173,D187)</f>
        <v>114000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114000</v>
      </c>
      <c r="I52" s="139">
        <f>SUM(I53,I75,I173,I187)</f>
        <v>114000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87</v>
      </c>
      <c r="C75" s="143">
        <f t="shared" si="5"/>
        <v>114000</v>
      </c>
      <c r="D75" s="144">
        <f>SUM(D76,D83,D130,D164,D165,D172)</f>
        <v>114000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114000</v>
      </c>
      <c r="I75" s="144">
        <f>SUM(I76,I83,I130,I164,I165,I172)</f>
        <v>114000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93</v>
      </c>
      <c r="C83" s="57">
        <f t="shared" si="5"/>
        <v>114000</v>
      </c>
      <c r="D83" s="63">
        <f>SUM(D84,D89,D95,D103,D112,D116,D122,D128)</f>
        <v>114000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114000</v>
      </c>
      <c r="I83" s="63">
        <f>SUM(I84,I89,I95,I103,I112,I116,I122,I128)</f>
        <v>114000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113</v>
      </c>
      <c r="C103" s="72">
        <f t="shared" si="5"/>
        <v>113000</v>
      </c>
      <c r="D103" s="160">
        <f>SUM(D104:D111)</f>
        <v>113000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113000</v>
      </c>
      <c r="I103" s="160">
        <f>SUM(I104:I111)</f>
        <v>113000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117</v>
      </c>
      <c r="C107" s="72">
        <f t="shared" si="5"/>
        <v>113000</v>
      </c>
      <c r="D107" s="74">
        <f>44000+17000+21000+17000+10000+4000</f>
        <v>113000</v>
      </c>
      <c r="E107" s="74"/>
      <c r="F107" s="74"/>
      <c r="G107" s="157"/>
      <c r="H107" s="72">
        <f t="shared" si="6"/>
        <v>113000</v>
      </c>
      <c r="I107" s="74">
        <v>113000</v>
      </c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132</v>
      </c>
      <c r="C122" s="72">
        <f t="shared" si="7"/>
        <v>1000</v>
      </c>
      <c r="D122" s="160">
        <f>SUM(D123:D127)</f>
        <v>1000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1000</v>
      </c>
      <c r="I122" s="160">
        <f>SUM(I123:I127)</f>
        <v>1000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137</v>
      </c>
      <c r="C127" s="72">
        <f t="shared" si="7"/>
        <v>1000</v>
      </c>
      <c r="D127" s="74">
        <f>1000</f>
        <v>1000</v>
      </c>
      <c r="E127" s="74"/>
      <c r="F127" s="74"/>
      <c r="G127" s="157"/>
      <c r="H127" s="72">
        <f t="shared" si="8"/>
        <v>1000</v>
      </c>
      <c r="I127" s="74">
        <v>1000</v>
      </c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204</v>
      </c>
      <c r="C194" s="138">
        <f t="shared" si="23"/>
        <v>100</v>
      </c>
      <c r="D194" s="139">
        <f>SUM(D195,D230,D269,D283)</f>
        <v>100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138">
        <f t="shared" si="24"/>
        <v>100</v>
      </c>
      <c r="I194" s="139">
        <f>SUM(I195,I230,I269,I283)</f>
        <v>100</v>
      </c>
      <c r="J194" s="139">
        <f>SUM(J195,J230,J269,J283)</f>
        <v>0</v>
      </c>
      <c r="K194" s="139">
        <f>SUM(K195,K230,K269,K283)</f>
        <v>0</v>
      </c>
      <c r="L194" s="199">
        <f>SUM(L195,L230,L269,L283)</f>
        <v>0</v>
      </c>
    </row>
    <row r="195" spans="1:13" x14ac:dyDescent="0.25">
      <c r="A195" s="142">
        <v>5000</v>
      </c>
      <c r="B195" s="142" t="s">
        <v>205</v>
      </c>
      <c r="C195" s="143">
        <f t="shared" si="23"/>
        <v>100</v>
      </c>
      <c r="D195" s="144">
        <f>D196+D204</f>
        <v>100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100</v>
      </c>
      <c r="I195" s="144">
        <f>I196+I204</f>
        <v>100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214</v>
      </c>
      <c r="C204" s="57">
        <f t="shared" si="23"/>
        <v>100</v>
      </c>
      <c r="D204" s="63">
        <f>D205+D215+D216+D225+D226+D227+D229</f>
        <v>100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100</v>
      </c>
      <c r="I204" s="63">
        <f>I205+I215+I216+I225+I226+I227+I229</f>
        <v>100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237</v>
      </c>
      <c r="C227" s="201">
        <f t="shared" si="23"/>
        <v>100</v>
      </c>
      <c r="D227" s="160">
        <f>SUM(D228)</f>
        <v>100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100</v>
      </c>
      <c r="I227" s="160">
        <f>SUM(I228)</f>
        <v>100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238</v>
      </c>
      <c r="C228" s="201">
        <f t="shared" si="23"/>
        <v>100</v>
      </c>
      <c r="D228" s="74">
        <f>100</f>
        <v>100</v>
      </c>
      <c r="E228" s="74"/>
      <c r="F228" s="74"/>
      <c r="G228" s="157"/>
      <c r="H228" s="72">
        <f t="shared" si="24"/>
        <v>100</v>
      </c>
      <c r="I228" s="74">
        <v>100</v>
      </c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6">SUM(D265:G265)</f>
        <v>0</v>
      </c>
      <c r="D265" s="74"/>
      <c r="E265" s="74"/>
      <c r="F265" s="74"/>
      <c r="G265" s="157"/>
      <c r="H265" s="208">
        <f t="shared" ref="H265:H288" si="37">SUM(I265:L265)</f>
        <v>0</v>
      </c>
      <c r="I265" s="74">
        <v>0</v>
      </c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36"/>
        <v>0</v>
      </c>
      <c r="D283" s="234">
        <f>D284</f>
        <v>0</v>
      </c>
      <c r="E283" s="234">
        <f t="shared" ref="E283:G284" si="42">E284</f>
        <v>0</v>
      </c>
      <c r="F283" s="234">
        <f t="shared" si="42"/>
        <v>0</v>
      </c>
      <c r="G283" s="235">
        <f t="shared" si="42"/>
        <v>0</v>
      </c>
      <c r="H283" s="236">
        <f t="shared" si="37"/>
        <v>0</v>
      </c>
      <c r="I283" s="234">
        <f t="shared" ref="I283:L284" si="43">I284</f>
        <v>0</v>
      </c>
      <c r="J283" s="234">
        <f>J284</f>
        <v>0</v>
      </c>
      <c r="K283" s="234">
        <f t="shared" si="43"/>
        <v>0</v>
      </c>
      <c r="L283" s="237">
        <f t="shared" si="43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36"/>
        <v>0</v>
      </c>
      <c r="D284" s="163">
        <f>D285</f>
        <v>0</v>
      </c>
      <c r="E284" s="163">
        <f t="shared" si="42"/>
        <v>0</v>
      </c>
      <c r="F284" s="163">
        <f t="shared" si="42"/>
        <v>0</v>
      </c>
      <c r="G284" s="164">
        <f t="shared" si="42"/>
        <v>0</v>
      </c>
      <c r="H284" s="117">
        <f t="shared" si="37"/>
        <v>0</v>
      </c>
      <c r="I284" s="163">
        <f t="shared" si="43"/>
        <v>0</v>
      </c>
      <c r="J284" s="163">
        <f t="shared" si="43"/>
        <v>0</v>
      </c>
      <c r="K284" s="163">
        <f t="shared" si="43"/>
        <v>0</v>
      </c>
      <c r="L284" s="165">
        <f t="shared" si="43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36"/>
        <v>0</v>
      </c>
      <c r="D285" s="163"/>
      <c r="E285" s="163"/>
      <c r="F285" s="163"/>
      <c r="G285" s="164"/>
      <c r="H285" s="117">
        <f t="shared" si="37"/>
        <v>0</v>
      </c>
      <c r="I285" s="163">
        <v>0</v>
      </c>
      <c r="J285" s="163"/>
      <c r="K285" s="163"/>
      <c r="L285" s="165"/>
      <c r="M285" s="156"/>
    </row>
    <row r="286" spans="1:13" hidden="1" x14ac:dyDescent="0.25">
      <c r="A286" s="174"/>
      <c r="B286" s="71" t="s">
        <v>296</v>
      </c>
      <c r="C286" s="201">
        <f>SUM(D286:G286)</f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>SUM(I286:L286)</f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36"/>
        <v>0</v>
      </c>
      <c r="D287" s="74"/>
      <c r="E287" s="74"/>
      <c r="F287" s="74"/>
      <c r="G287" s="157"/>
      <c r="H287" s="72">
        <f t="shared" si="37"/>
        <v>0</v>
      </c>
      <c r="I287" s="74">
        <v>0</v>
      </c>
      <c r="J287" s="74"/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6"/>
        <v>0</v>
      </c>
      <c r="D288" s="68"/>
      <c r="E288" s="68"/>
      <c r="F288" s="68"/>
      <c r="G288" s="154"/>
      <c r="H288" s="66">
        <f t="shared" si="37"/>
        <v>0</v>
      </c>
      <c r="I288" s="68">
        <v>0</v>
      </c>
      <c r="J288" s="68"/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 t="shared" ref="C289:L289" si="44">SUM(C286,C269,C230,C195,C187,C173,C75,C53,C283)</f>
        <v>114100</v>
      </c>
      <c r="D289" s="242">
        <f t="shared" si="44"/>
        <v>114100</v>
      </c>
      <c r="E289" s="242">
        <f t="shared" si="44"/>
        <v>0</v>
      </c>
      <c r="F289" s="242">
        <f t="shared" si="44"/>
        <v>0</v>
      </c>
      <c r="G289" s="243">
        <f t="shared" si="44"/>
        <v>0</v>
      </c>
      <c r="H289" s="244">
        <f t="shared" si="44"/>
        <v>114100</v>
      </c>
      <c r="I289" s="242">
        <f t="shared" si="44"/>
        <v>114100</v>
      </c>
      <c r="J289" s="242">
        <f t="shared" si="44"/>
        <v>0</v>
      </c>
      <c r="K289" s="242">
        <f t="shared" si="44"/>
        <v>0</v>
      </c>
      <c r="L289" s="245">
        <f t="shared" si="44"/>
        <v>0</v>
      </c>
    </row>
    <row r="290" spans="1:12" s="24" customFormat="1" ht="13.5" hidden="1" thickTop="1" thickBot="1" x14ac:dyDescent="0.3">
      <c r="A290" s="296" t="s">
        <v>302</v>
      </c>
      <c r="B290" s="297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15" t="s">
        <v>303</v>
      </c>
      <c r="B291" s="316"/>
      <c r="C291" s="250">
        <f t="shared" ref="C291:L291" si="45">SUM(C292,C293)-C300+C301</f>
        <v>0</v>
      </c>
      <c r="D291" s="251">
        <f t="shared" si="45"/>
        <v>0</v>
      </c>
      <c r="E291" s="251">
        <f t="shared" si="45"/>
        <v>0</v>
      </c>
      <c r="F291" s="251">
        <f t="shared" si="45"/>
        <v>0</v>
      </c>
      <c r="G291" s="252">
        <f t="shared" si="45"/>
        <v>0</v>
      </c>
      <c r="H291" s="253">
        <f t="shared" si="45"/>
        <v>0</v>
      </c>
      <c r="I291" s="251">
        <f t="shared" si="45"/>
        <v>0</v>
      </c>
      <c r="J291" s="251">
        <f t="shared" si="45"/>
        <v>0</v>
      </c>
      <c r="K291" s="251">
        <f t="shared" si="45"/>
        <v>0</v>
      </c>
      <c r="L291" s="254">
        <f t="shared" si="45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6">C21-C286</f>
        <v>0</v>
      </c>
      <c r="D292" s="128">
        <f t="shared" si="46"/>
        <v>0</v>
      </c>
      <c r="E292" s="128">
        <f t="shared" si="46"/>
        <v>0</v>
      </c>
      <c r="F292" s="128">
        <f t="shared" si="46"/>
        <v>0</v>
      </c>
      <c r="G292" s="129">
        <f t="shared" si="46"/>
        <v>0</v>
      </c>
      <c r="H292" s="256">
        <f t="shared" si="46"/>
        <v>0</v>
      </c>
      <c r="I292" s="128">
        <f t="shared" si="46"/>
        <v>0</v>
      </c>
      <c r="J292" s="128">
        <f t="shared" si="46"/>
        <v>0</v>
      </c>
      <c r="K292" s="128">
        <f t="shared" si="46"/>
        <v>0</v>
      </c>
      <c r="L292" s="130">
        <f t="shared" si="46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7">SUM(C294,C296,C298)-SUM(C295,C297,C299)</f>
        <v>0</v>
      </c>
      <c r="D293" s="251">
        <f t="shared" si="47"/>
        <v>0</v>
      </c>
      <c r="E293" s="251">
        <f t="shared" si="47"/>
        <v>0</v>
      </c>
      <c r="F293" s="251">
        <f t="shared" si="47"/>
        <v>0</v>
      </c>
      <c r="G293" s="258">
        <f t="shared" si="47"/>
        <v>0</v>
      </c>
      <c r="H293" s="253">
        <f t="shared" si="47"/>
        <v>0</v>
      </c>
      <c r="I293" s="251">
        <f t="shared" si="47"/>
        <v>0</v>
      </c>
      <c r="J293" s="251">
        <f t="shared" si="47"/>
        <v>0</v>
      </c>
      <c r="K293" s="251">
        <f t="shared" si="47"/>
        <v>0</v>
      </c>
      <c r="L293" s="254">
        <f t="shared" si="47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48">SUM(D294:G294)</f>
        <v>0</v>
      </c>
      <c r="D294" s="81"/>
      <c r="E294" s="81"/>
      <c r="F294" s="81"/>
      <c r="G294" s="229"/>
      <c r="H294" s="79">
        <f t="shared" ref="H294:H299" si="49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48"/>
        <v>0</v>
      </c>
      <c r="D295" s="74"/>
      <c r="E295" s="74"/>
      <c r="F295" s="74"/>
      <c r="G295" s="157"/>
      <c r="H295" s="72">
        <f t="shared" si="49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48"/>
        <v>0</v>
      </c>
      <c r="D296" s="74"/>
      <c r="E296" s="74"/>
      <c r="F296" s="74"/>
      <c r="G296" s="157"/>
      <c r="H296" s="72">
        <f t="shared" si="49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48"/>
        <v>0</v>
      </c>
      <c r="D297" s="74"/>
      <c r="E297" s="74"/>
      <c r="F297" s="74"/>
      <c r="G297" s="157"/>
      <c r="H297" s="72">
        <f t="shared" si="49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48"/>
        <v>0</v>
      </c>
      <c r="D298" s="74"/>
      <c r="E298" s="74"/>
      <c r="F298" s="74"/>
      <c r="G298" s="157"/>
      <c r="H298" s="72">
        <f t="shared" si="49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48"/>
        <v>0</v>
      </c>
      <c r="D299" s="189"/>
      <c r="E299" s="189"/>
      <c r="F299" s="189"/>
      <c r="G299" s="262"/>
      <c r="H299" s="185">
        <f t="shared" si="49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jfVAxFKTillg1r8uT6BaQgkWc0JvCsB3nRgLJZcKqNDI0HwIiYu+xiNeUEDHOl3V9ceOSdb71FyYnWNxYeuX0A==" saltValue="+tKOIPHnvI/GGIS6OojDdw==" spinCount="100000" sheet="1" objects="1" scenarios="1" formatCells="0" formatColumns="0" formatRows="0" insertHyperlinks="0"/>
  <autoFilter ref="A18:M301">
    <filterColumn colId="7">
      <filters blank="1">
        <filter val="1 000"/>
        <filter val="100"/>
        <filter val="113 000"/>
        <filter val="114 000"/>
        <filter val="114 100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N319"/>
  <sheetViews>
    <sheetView showGridLines="0" view="pageLayout" zoomScaleNormal="100" workbookViewId="0">
      <selection activeCell="H15" sqref="H15:L15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5" width="0" style="1" hidden="1" customWidth="1"/>
    <col min="16" max="16384" width="9.140625" style="1"/>
  </cols>
  <sheetData>
    <row r="1" spans="1:14" x14ac:dyDescent="0.25">
      <c r="A1" s="286" t="s">
        <v>342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4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  <c r="N2" s="1" t="s">
        <v>343</v>
      </c>
    </row>
    <row r="3" spans="1:14" ht="12.75" customHeight="1" x14ac:dyDescent="0.25">
      <c r="A3" s="2" t="s">
        <v>3</v>
      </c>
      <c r="B3" s="3"/>
      <c r="C3" s="290" t="s">
        <v>4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1:14" ht="12.75" customHeight="1" x14ac:dyDescent="0.25">
      <c r="A4" s="2" t="s">
        <v>5</v>
      </c>
      <c r="B4" s="3"/>
      <c r="C4" s="290" t="s">
        <v>6</v>
      </c>
      <c r="D4" s="290"/>
      <c r="E4" s="290"/>
      <c r="F4" s="290"/>
      <c r="G4" s="290"/>
      <c r="H4" s="290"/>
      <c r="I4" s="290"/>
      <c r="J4" s="290"/>
      <c r="K4" s="290"/>
      <c r="L4" s="291"/>
    </row>
    <row r="5" spans="1:14" ht="12.75" customHeight="1" x14ac:dyDescent="0.25">
      <c r="A5" s="4" t="s">
        <v>7</v>
      </c>
      <c r="B5" s="5"/>
      <c r="C5" s="284" t="s">
        <v>8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4" ht="12.75" customHeight="1" x14ac:dyDescent="0.25">
      <c r="A6" s="4" t="s">
        <v>9</v>
      </c>
      <c r="B6" s="5"/>
      <c r="C6" s="284" t="s">
        <v>10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4" ht="24" customHeight="1" x14ac:dyDescent="0.25">
      <c r="A7" s="4" t="s">
        <v>11</v>
      </c>
      <c r="B7" s="5"/>
      <c r="C7" s="290" t="s">
        <v>344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4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4" ht="12.75" customHeight="1" x14ac:dyDescent="0.25">
      <c r="A9" s="4"/>
      <c r="B9" s="5" t="s">
        <v>14</v>
      </c>
      <c r="C9" s="284" t="s">
        <v>15</v>
      </c>
      <c r="D9" s="284"/>
      <c r="E9" s="284"/>
      <c r="F9" s="284"/>
      <c r="G9" s="284"/>
      <c r="H9" s="284"/>
      <c r="I9" s="284"/>
      <c r="J9" s="284"/>
      <c r="K9" s="284"/>
      <c r="L9" s="285"/>
    </row>
    <row r="10" spans="1:14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4" ht="12.75" customHeight="1" x14ac:dyDescent="0.25">
      <c r="A11" s="4"/>
      <c r="B11" s="5" t="s">
        <v>17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4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4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4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9375401</v>
      </c>
      <c r="D20" s="28">
        <f>SUM(D21,D24,D25,D41,D43)</f>
        <v>9375401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3333107</v>
      </c>
      <c r="I20" s="28">
        <f>SUM(I21,I24,I25,I41,I43)</f>
        <v>2443706</v>
      </c>
      <c r="J20" s="28">
        <f>SUM(J21,J24,J43)</f>
        <v>889401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9375401</v>
      </c>
      <c r="D24" s="51">
        <f>9375401</f>
        <v>9375401</v>
      </c>
      <c r="E24" s="51"/>
      <c r="F24" s="52" t="s">
        <v>37</v>
      </c>
      <c r="G24" s="53" t="s">
        <v>37</v>
      </c>
      <c r="H24" s="50">
        <f t="shared" si="1"/>
        <v>3333107</v>
      </c>
      <c r="I24" s="51">
        <f>I51</f>
        <v>2443706</v>
      </c>
      <c r="J24" s="51">
        <f>J51</f>
        <v>889401</v>
      </c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9375401</v>
      </c>
      <c r="D50" s="128">
        <f>SUM(D51,D286)</f>
        <v>9375401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3333107</v>
      </c>
      <c r="I50" s="128">
        <f>SUM(I51,I286)</f>
        <v>2443706</v>
      </c>
      <c r="J50" s="128">
        <f>SUM(J51,J286)</f>
        <v>889401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 t="shared" si="5"/>
        <v>9375401</v>
      </c>
      <c r="D51" s="134">
        <f>SUM(D52,D194)</f>
        <v>9375401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3333107</v>
      </c>
      <c r="I51" s="134">
        <f>SUM(I52,I194)</f>
        <v>2443706</v>
      </c>
      <c r="J51" s="134">
        <f>SUM(J52,J194)</f>
        <v>889401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64</v>
      </c>
      <c r="C52" s="138">
        <f t="shared" si="5"/>
        <v>600000</v>
      </c>
      <c r="D52" s="139">
        <f>SUM(D53,D75,D173,D187)</f>
        <v>600000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560342</v>
      </c>
      <c r="I52" s="139">
        <f>SUM(I53,I75,I173,I187)</f>
        <v>109701</v>
      </c>
      <c r="J52" s="139">
        <f>SUM(J53,J75,J173,J187)</f>
        <v>450641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>
        <v>0</v>
      </c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>
        <v>0</v>
      </c>
      <c r="K57" s="74"/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>
        <v>0</v>
      </c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>
        <v>0</v>
      </c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>
        <v>0</v>
      </c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>
        <v>0</v>
      </c>
      <c r="K62" s="74"/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>
        <v>0</v>
      </c>
      <c r="K63" s="74"/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>
        <v>0</v>
      </c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>
        <v>0</v>
      </c>
      <c r="K65" s="74"/>
      <c r="L65" s="158"/>
      <c r="M65" s="156"/>
    </row>
    <row r="66" spans="1:13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>
        <v>0</v>
      </c>
      <c r="K66" s="163"/>
      <c r="L66" s="165"/>
      <c r="M66" s="156"/>
    </row>
    <row r="67" spans="1:13" ht="24" hidden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>
        <v>0</v>
      </c>
      <c r="K68" s="68"/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>
        <v>0</v>
      </c>
      <c r="K70" s="74"/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>
        <v>0</v>
      </c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>
        <v>0</v>
      </c>
      <c r="K72" s="74"/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>
        <v>0</v>
      </c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>
        <v>0</v>
      </c>
      <c r="K74" s="74"/>
      <c r="L74" s="158"/>
      <c r="M74" s="156"/>
    </row>
    <row r="75" spans="1:13" x14ac:dyDescent="0.25">
      <c r="A75" s="142">
        <v>2000</v>
      </c>
      <c r="B75" s="142" t="s">
        <v>87</v>
      </c>
      <c r="C75" s="143">
        <f t="shared" si="5"/>
        <v>600000</v>
      </c>
      <c r="D75" s="144">
        <f>SUM(D76,D83,D130,D164,D165,D172)</f>
        <v>600000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560342</v>
      </c>
      <c r="I75" s="144">
        <f>SUM(I76,I83,I130,I164,I165,I172)</f>
        <v>109701</v>
      </c>
      <c r="J75" s="144">
        <f>SUM(J76,J83,J130,J164,J165,J172)</f>
        <v>450641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>
        <v>0</v>
      </c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>
        <v>0</v>
      </c>
      <c r="K79" s="74"/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>
        <v>0</v>
      </c>
      <c r="K81" s="74"/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>
        <v>0</v>
      </c>
      <c r="K82" s="74"/>
      <c r="L82" s="158"/>
      <c r="M82" s="156"/>
    </row>
    <row r="83" spans="1:13" x14ac:dyDescent="0.25">
      <c r="A83" s="56">
        <v>2200</v>
      </c>
      <c r="B83" s="147" t="s">
        <v>93</v>
      </c>
      <c r="C83" s="57">
        <f t="shared" si="5"/>
        <v>586000</v>
      </c>
      <c r="D83" s="63">
        <f>SUM(D84,D89,D95,D103,D112,D116,D122,D128)</f>
        <v>586000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546342</v>
      </c>
      <c r="I83" s="63">
        <f>SUM(I84,I89,I95,I103,I112,I116,I122,I128)</f>
        <v>109701</v>
      </c>
      <c r="J83" s="63">
        <f>SUM(J84,J89,J95,J103,J112,J116,J122,J128)</f>
        <v>436641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>
        <v>0</v>
      </c>
      <c r="K85" s="68"/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>
        <v>0</v>
      </c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>
        <v>0</v>
      </c>
      <c r="K87" s="74"/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>
        <v>0</v>
      </c>
      <c r="K88" s="74"/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>
        <v>0</v>
      </c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>
        <v>0</v>
      </c>
      <c r="K91" s="74"/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>
        <v>0</v>
      </c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>
        <v>0</v>
      </c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>
        <v>0</v>
      </c>
      <c r="K94" s="74"/>
      <c r="L94" s="158"/>
      <c r="M94" s="156"/>
    </row>
    <row r="95" spans="1:13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>
        <v>0</v>
      </c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>
        <v>0</v>
      </c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>
        <v>0</v>
      </c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>
        <v>0</v>
      </c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>
        <v>0</v>
      </c>
      <c r="K100" s="74"/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>
        <v>0</v>
      </c>
      <c r="K101" s="74"/>
      <c r="L101" s="158"/>
      <c r="M101" s="156"/>
    </row>
    <row r="102" spans="1:13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>
        <v>0</v>
      </c>
      <c r="K102" s="74"/>
      <c r="L102" s="158"/>
      <c r="M102" s="156"/>
    </row>
    <row r="103" spans="1:13" ht="36" x14ac:dyDescent="0.25">
      <c r="A103" s="159">
        <v>2240</v>
      </c>
      <c r="B103" s="71" t="s">
        <v>113</v>
      </c>
      <c r="C103" s="72">
        <f t="shared" si="5"/>
        <v>586000</v>
      </c>
      <c r="D103" s="160">
        <f>SUM(D104:D111)</f>
        <v>586000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546342</v>
      </c>
      <c r="I103" s="160">
        <f>SUM(I104:I111)</f>
        <v>109701</v>
      </c>
      <c r="J103" s="160">
        <f>SUM(J104:J111)</f>
        <v>436641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>
        <v>0</v>
      </c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>
        <v>0</v>
      </c>
      <c r="K105" s="74"/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>
        <v>0</v>
      </c>
      <c r="K106" s="74"/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>
        <v>0</v>
      </c>
      <c r="K107" s="74"/>
      <c r="L107" s="158"/>
      <c r="M107" s="156"/>
    </row>
    <row r="108" spans="1:13" ht="24" x14ac:dyDescent="0.25">
      <c r="A108" s="44">
        <v>2246</v>
      </c>
      <c r="B108" s="71" t="s">
        <v>118</v>
      </c>
      <c r="C108" s="72">
        <f t="shared" si="5"/>
        <v>586000</v>
      </c>
      <c r="D108" s="74">
        <f>208000+160000+20000+130000+47500+1200+13000+6300</f>
        <v>586000</v>
      </c>
      <c r="E108" s="74"/>
      <c r="F108" s="74"/>
      <c r="G108" s="157"/>
      <c r="H108" s="72">
        <f t="shared" si="6"/>
        <v>546342</v>
      </c>
      <c r="I108" s="74">
        <v>109701</v>
      </c>
      <c r="J108" s="74">
        <v>436641</v>
      </c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>
        <v>0</v>
      </c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>
        <v>0</v>
      </c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>
        <v>0</v>
      </c>
      <c r="K111" s="74"/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>
        <v>0</v>
      </c>
      <c r="K113" s="74"/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>
        <v>0</v>
      </c>
      <c r="K114" s="74"/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>
        <v>0</v>
      </c>
      <c r="K115" s="74"/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>
        <v>0</v>
      </c>
      <c r="K117" s="74"/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>
        <v>0</v>
      </c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>
        <v>0</v>
      </c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>
        <v>0</v>
      </c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>
        <v>0</v>
      </c>
      <c r="K121" s="74"/>
      <c r="L121" s="158"/>
      <c r="M121" s="156"/>
    </row>
    <row r="122" spans="1:13" hidden="1" x14ac:dyDescent="0.25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>
        <v>0</v>
      </c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>
        <v>0</v>
      </c>
      <c r="K124" s="74"/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>
        <v>0</v>
      </c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>
        <v>0</v>
      </c>
      <c r="K126" s="74"/>
      <c r="L126" s="158"/>
      <c r="M126" s="156"/>
    </row>
    <row r="127" spans="1:13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>
        <v>0</v>
      </c>
      <c r="J127" s="74">
        <v>0</v>
      </c>
      <c r="K127" s="74"/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>
        <v>0</v>
      </c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140</v>
      </c>
      <c r="C130" s="57">
        <f t="shared" si="7"/>
        <v>14000</v>
      </c>
      <c r="D130" s="63">
        <f>SUM(D131,D136,D140,D141,D144,D151,D159,D160,D163)</f>
        <v>14000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14000</v>
      </c>
      <c r="I130" s="63">
        <f>SUM(I131,I136,I140,I141,I144,I151,I159,I160,I163)</f>
        <v>0</v>
      </c>
      <c r="J130" s="63">
        <f>SUM(J131,J136,J140,J141,J144,J151,J159,J160,J163)</f>
        <v>14000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141</v>
      </c>
      <c r="C131" s="66">
        <f t="shared" si="7"/>
        <v>14000</v>
      </c>
      <c r="D131" s="169">
        <f>SUM(D132:D135)</f>
        <v>14000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14000</v>
      </c>
      <c r="I131" s="169">
        <f t="shared" si="10"/>
        <v>0</v>
      </c>
      <c r="J131" s="169">
        <f t="shared" si="10"/>
        <v>14000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>
        <v>0</v>
      </c>
      <c r="K132" s="74"/>
      <c r="L132" s="158"/>
      <c r="M132" s="156"/>
    </row>
    <row r="133" spans="1:13" x14ac:dyDescent="0.25">
      <c r="A133" s="44">
        <v>2312</v>
      </c>
      <c r="B133" s="71" t="s">
        <v>143</v>
      </c>
      <c r="C133" s="72">
        <f t="shared" si="7"/>
        <v>14000</v>
      </c>
      <c r="D133" s="74">
        <f>14000</f>
        <v>14000</v>
      </c>
      <c r="E133" s="74"/>
      <c r="F133" s="74"/>
      <c r="G133" s="157"/>
      <c r="H133" s="72">
        <f t="shared" si="8"/>
        <v>14000</v>
      </c>
      <c r="I133" s="74">
        <v>0</v>
      </c>
      <c r="J133" s="74">
        <v>14000</v>
      </c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>
        <v>0</v>
      </c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>
        <v>0</v>
      </c>
      <c r="K135" s="74"/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>
        <v>0</v>
      </c>
      <c r="K137" s="74"/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>
        <v>0</v>
      </c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>
        <v>0</v>
      </c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>
        <v>0</v>
      </c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>
        <v>0</v>
      </c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>
        <v>0</v>
      </c>
      <c r="K143" s="74"/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>
        <v>0</v>
      </c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>
        <v>0</v>
      </c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>
        <v>0</v>
      </c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>
        <v>0</v>
      </c>
      <c r="K148" s="74"/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>
        <v>0</v>
      </c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>
        <v>0</v>
      </c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>
        <v>0</v>
      </c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>
        <v>0</v>
      </c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>
        <v>0</v>
      </c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>
        <v>0</v>
      </c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>
        <v>0</v>
      </c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>
        <v>0</v>
      </c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>
        <v>0</v>
      </c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>
        <v>0</v>
      </c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>
        <v>0</v>
      </c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>
        <v>0</v>
      </c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>
        <v>0</v>
      </c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>
        <v>0</v>
      </c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>
        <v>0</v>
      </c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>
        <v>0</v>
      </c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>
        <v>0</v>
      </c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>
        <v>0</v>
      </c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>
        <v>0</v>
      </c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>
        <v>0</v>
      </c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>
        <v>0</v>
      </c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>
        <v>0</v>
      </c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>
        <v>0</v>
      </c>
      <c r="K178" s="74"/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>
        <v>0</v>
      </c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>
        <v>0</v>
      </c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>
        <v>0</v>
      </c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>
        <v>0</v>
      </c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>
        <v>0</v>
      </c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>
        <v>0</v>
      </c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>
        <v>0</v>
      </c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>
        <v>0</v>
      </c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>
        <v>0</v>
      </c>
      <c r="K193" s="74"/>
      <c r="L193" s="158"/>
      <c r="M193" s="156"/>
    </row>
    <row r="194" spans="1:13" s="24" customFormat="1" ht="24" x14ac:dyDescent="0.25">
      <c r="A194" s="198"/>
      <c r="B194" s="19" t="s">
        <v>204</v>
      </c>
      <c r="C194" s="138">
        <f t="shared" si="23"/>
        <v>8775401</v>
      </c>
      <c r="D194" s="139">
        <f>SUM(D195,D230,D269,D283)</f>
        <v>8775401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138">
        <f t="shared" si="24"/>
        <v>2772765</v>
      </c>
      <c r="I194" s="139">
        <f>SUM(I195,I230,I269,I283)</f>
        <v>2334005</v>
      </c>
      <c r="J194" s="139">
        <f>SUM(J195,J230,J269,J283)</f>
        <v>438760</v>
      </c>
      <c r="K194" s="139">
        <f>SUM(K195,K230,K269,K283)</f>
        <v>0</v>
      </c>
      <c r="L194" s="199">
        <f>SUM(L195,L230,L269,L283)</f>
        <v>0</v>
      </c>
    </row>
    <row r="195" spans="1:13" x14ac:dyDescent="0.25">
      <c r="A195" s="142">
        <v>5000</v>
      </c>
      <c r="B195" s="142" t="s">
        <v>205</v>
      </c>
      <c r="C195" s="143">
        <f t="shared" si="23"/>
        <v>8775401</v>
      </c>
      <c r="D195" s="144">
        <f>D196+D204</f>
        <v>8775401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2772765</v>
      </c>
      <c r="I195" s="144">
        <f>I196+I204</f>
        <v>2334005</v>
      </c>
      <c r="J195" s="144">
        <f>J196+J204</f>
        <v>438760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>
        <v>0</v>
      </c>
      <c r="K197" s="68"/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>
        <v>0</v>
      </c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>
        <v>0</v>
      </c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>
        <v>0</v>
      </c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>
        <v>0</v>
      </c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>
        <v>0</v>
      </c>
      <c r="K203" s="74"/>
      <c r="L203" s="158"/>
      <c r="M203" s="156"/>
    </row>
    <row r="204" spans="1:13" x14ac:dyDescent="0.25">
      <c r="A204" s="56">
        <v>5200</v>
      </c>
      <c r="B204" s="147" t="s">
        <v>214</v>
      </c>
      <c r="C204" s="57">
        <f t="shared" si="23"/>
        <v>8775401</v>
      </c>
      <c r="D204" s="63">
        <f>D205+D215+D216+D225+D226+D227+D229</f>
        <v>8775401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2772765</v>
      </c>
      <c r="I204" s="63">
        <f>I205+I215+I216+I225+I226+I227+I229</f>
        <v>2334005</v>
      </c>
      <c r="J204" s="63">
        <f>J205+J215+J216+J225+J226+J227+J229</f>
        <v>438760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>
        <v>0</v>
      </c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>
        <v>0</v>
      </c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>
        <v>0</v>
      </c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>
        <v>0</v>
      </c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>
        <v>0</v>
      </c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>
        <v>0</v>
      </c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>
        <v>0</v>
      </c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>
        <v>0</v>
      </c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>
        <v>0</v>
      </c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>
        <v>0</v>
      </c>
      <c r="K215" s="74"/>
      <c r="L215" s="158"/>
      <c r="M215" s="156"/>
    </row>
    <row r="216" spans="1:13" x14ac:dyDescent="0.25">
      <c r="A216" s="159">
        <v>5230</v>
      </c>
      <c r="B216" s="71" t="s">
        <v>226</v>
      </c>
      <c r="C216" s="72">
        <f t="shared" si="23"/>
        <v>66000</v>
      </c>
      <c r="D216" s="160">
        <f>SUM(D217:D224)</f>
        <v>66000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66000</v>
      </c>
      <c r="I216" s="160">
        <f>SUM(I217:I224)</f>
        <v>0</v>
      </c>
      <c r="J216" s="160">
        <f>SUM(J217:J224)</f>
        <v>66000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>
        <v>0</v>
      </c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>
        <v>0</v>
      </c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>
        <v>0</v>
      </c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>
        <v>0</v>
      </c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>
        <v>0</v>
      </c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>
        <v>0</v>
      </c>
      <c r="K222" s="74"/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>
        <v>0</v>
      </c>
      <c r="K223" s="74"/>
      <c r="L223" s="158"/>
      <c r="M223" s="156"/>
    </row>
    <row r="224" spans="1:13" ht="24" x14ac:dyDescent="0.25">
      <c r="A224" s="44">
        <v>5239</v>
      </c>
      <c r="B224" s="71" t="s">
        <v>234</v>
      </c>
      <c r="C224" s="201">
        <f t="shared" si="23"/>
        <v>66000</v>
      </c>
      <c r="D224" s="74">
        <f>65000+1000</f>
        <v>66000</v>
      </c>
      <c r="E224" s="74"/>
      <c r="F224" s="74"/>
      <c r="G224" s="157"/>
      <c r="H224" s="72">
        <f t="shared" si="24"/>
        <v>66000</v>
      </c>
      <c r="I224" s="74">
        <v>0</v>
      </c>
      <c r="J224" s="74">
        <v>66000</v>
      </c>
      <c r="K224" s="74"/>
      <c r="L224" s="158"/>
      <c r="M224" s="156"/>
    </row>
    <row r="225" spans="1:13" ht="24" x14ac:dyDescent="0.25">
      <c r="A225" s="159">
        <v>5240</v>
      </c>
      <c r="B225" s="71" t="s">
        <v>235</v>
      </c>
      <c r="C225" s="201">
        <f t="shared" si="23"/>
        <v>933735</v>
      </c>
      <c r="D225" s="74">
        <f>228041+20000+516694+169000</f>
        <v>933735</v>
      </c>
      <c r="E225" s="74"/>
      <c r="F225" s="74"/>
      <c r="G225" s="157"/>
      <c r="H225" s="72">
        <f t="shared" si="24"/>
        <v>323567</v>
      </c>
      <c r="I225" s="74">
        <v>136501</v>
      </c>
      <c r="J225" s="74">
        <v>187066</v>
      </c>
      <c r="K225" s="74"/>
      <c r="L225" s="158"/>
      <c r="M225" s="156"/>
    </row>
    <row r="226" spans="1:13" x14ac:dyDescent="0.25">
      <c r="A226" s="159">
        <v>5250</v>
      </c>
      <c r="B226" s="71" t="s">
        <v>236</v>
      </c>
      <c r="C226" s="201">
        <f t="shared" si="23"/>
        <v>7775666</v>
      </c>
      <c r="D226" s="74">
        <f>2417528+2399840+589500+1658679+125000+513919+50000+21200</f>
        <v>7775666</v>
      </c>
      <c r="E226" s="74"/>
      <c r="F226" s="74"/>
      <c r="G226" s="157"/>
      <c r="H226" s="72">
        <f t="shared" si="24"/>
        <v>2383198</v>
      </c>
      <c r="I226" s="74">
        <v>2197504</v>
      </c>
      <c r="J226" s="74">
        <v>185694</v>
      </c>
      <c r="K226" s="74"/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>
        <v>0</v>
      </c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>
        <v>0</v>
      </c>
      <c r="K229" s="163"/>
      <c r="L229" s="165"/>
      <c r="M229" s="156"/>
    </row>
    <row r="230" spans="1:13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>
        <v>0</v>
      </c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>
        <v>0</v>
      </c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>
        <v>0</v>
      </c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>
        <v>0</v>
      </c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>
        <v>0</v>
      </c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>
        <v>0</v>
      </c>
      <c r="K240" s="74"/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>
        <v>0</v>
      </c>
      <c r="K241" s="74"/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>
        <v>0</v>
      </c>
      <c r="K242" s="74"/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>
        <v>0</v>
      </c>
      <c r="K243" s="74"/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>
        <v>0</v>
      </c>
      <c r="K244" s="74"/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>
        <v>0</v>
      </c>
      <c r="K245" s="74"/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>
        <v>0</v>
      </c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>
        <v>0</v>
      </c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>
        <v>0</v>
      </c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>
        <v>0</v>
      </c>
      <c r="K250" s="74"/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>
        <v>0</v>
      </c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>
        <v>0</v>
      </c>
      <c r="K254" s="74"/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>
        <v>0</v>
      </c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>
        <v>0</v>
      </c>
      <c r="K256" s="68"/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>
        <v>0</v>
      </c>
      <c r="K257" s="189"/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>
        <v>0</v>
      </c>
      <c r="K258" s="74"/>
      <c r="L258" s="158"/>
      <c r="M258" s="156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>
        <v>0</v>
      </c>
      <c r="K261" s="74"/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>
        <v>0</v>
      </c>
      <c r="K262" s="74"/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>
        <v>0</v>
      </c>
      <c r="K263" s="74"/>
      <c r="L263" s="158"/>
      <c r="M263" s="156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6">SUM(D265:G265)</f>
        <v>0</v>
      </c>
      <c r="D265" s="74"/>
      <c r="E265" s="74"/>
      <c r="F265" s="74"/>
      <c r="G265" s="157"/>
      <c r="H265" s="208">
        <f t="shared" ref="H265:H288" si="37">SUM(I265:L265)</f>
        <v>0</v>
      </c>
      <c r="I265" s="74">
        <v>0</v>
      </c>
      <c r="J265" s="74">
        <v>0</v>
      </c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>
        <v>0</v>
      </c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>
        <v>0</v>
      </c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>
        <v>0</v>
      </c>
      <c r="K268" s="74"/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>
        <v>0</v>
      </c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>
        <v>0</v>
      </c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>
        <v>0</v>
      </c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>
        <v>0</v>
      </c>
      <c r="K275" s="74"/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>
        <v>0</v>
      </c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>
        <v>0</v>
      </c>
      <c r="K278" s="74"/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>
        <v>0</v>
      </c>
      <c r="K279" s="74"/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>
        <v>0</v>
      </c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>
        <v>0</v>
      </c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36"/>
        <v>0</v>
      </c>
      <c r="D283" s="234">
        <f>D284</f>
        <v>0</v>
      </c>
      <c r="E283" s="234">
        <f t="shared" ref="E283:G284" si="42">E284</f>
        <v>0</v>
      </c>
      <c r="F283" s="234">
        <f t="shared" si="42"/>
        <v>0</v>
      </c>
      <c r="G283" s="235">
        <f t="shared" si="42"/>
        <v>0</v>
      </c>
      <c r="H283" s="236">
        <f t="shared" si="37"/>
        <v>0</v>
      </c>
      <c r="I283" s="234">
        <f t="shared" ref="I283:L284" si="43">I284</f>
        <v>0</v>
      </c>
      <c r="J283" s="234">
        <f>J284</f>
        <v>0</v>
      </c>
      <c r="K283" s="234">
        <f t="shared" si="43"/>
        <v>0</v>
      </c>
      <c r="L283" s="237">
        <f t="shared" si="43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36"/>
        <v>0</v>
      </c>
      <c r="D284" s="163">
        <f>D285</f>
        <v>0</v>
      </c>
      <c r="E284" s="163">
        <f t="shared" si="42"/>
        <v>0</v>
      </c>
      <c r="F284" s="163">
        <f t="shared" si="42"/>
        <v>0</v>
      </c>
      <c r="G284" s="164">
        <f t="shared" si="42"/>
        <v>0</v>
      </c>
      <c r="H284" s="117">
        <f t="shared" si="37"/>
        <v>0</v>
      </c>
      <c r="I284" s="163">
        <f t="shared" si="43"/>
        <v>0</v>
      </c>
      <c r="J284" s="163">
        <f t="shared" si="43"/>
        <v>0</v>
      </c>
      <c r="K284" s="163">
        <f t="shared" si="43"/>
        <v>0</v>
      </c>
      <c r="L284" s="165">
        <f t="shared" si="43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36"/>
        <v>0</v>
      </c>
      <c r="D285" s="163"/>
      <c r="E285" s="163"/>
      <c r="F285" s="163"/>
      <c r="G285" s="164"/>
      <c r="H285" s="117">
        <f t="shared" si="37"/>
        <v>0</v>
      </c>
      <c r="I285" s="163">
        <v>0</v>
      </c>
      <c r="J285" s="163">
        <v>0</v>
      </c>
      <c r="K285" s="163"/>
      <c r="L285" s="165"/>
      <c r="M285" s="156"/>
    </row>
    <row r="286" spans="1:13" hidden="1" x14ac:dyDescent="0.25">
      <c r="A286" s="174"/>
      <c r="B286" s="71" t="s">
        <v>296</v>
      </c>
      <c r="C286" s="201">
        <f>SUM(D286:G286)</f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>SUM(I286:L286)</f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36"/>
        <v>0</v>
      </c>
      <c r="D287" s="74"/>
      <c r="E287" s="74"/>
      <c r="F287" s="74"/>
      <c r="G287" s="157"/>
      <c r="H287" s="72">
        <f t="shared" si="37"/>
        <v>0</v>
      </c>
      <c r="I287" s="74">
        <v>0</v>
      </c>
      <c r="J287" s="74">
        <v>0</v>
      </c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6"/>
        <v>0</v>
      </c>
      <c r="D288" s="68"/>
      <c r="E288" s="68"/>
      <c r="F288" s="68"/>
      <c r="G288" s="154"/>
      <c r="H288" s="66">
        <f t="shared" si="37"/>
        <v>0</v>
      </c>
      <c r="I288" s="68">
        <v>0</v>
      </c>
      <c r="J288" s="68">
        <v>0</v>
      </c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 t="shared" ref="C289:L289" si="44">SUM(C286,C269,C230,C195,C187,C173,C75,C53,C283)</f>
        <v>9375401</v>
      </c>
      <c r="D289" s="242">
        <f t="shared" si="44"/>
        <v>9375401</v>
      </c>
      <c r="E289" s="242">
        <f t="shared" si="44"/>
        <v>0</v>
      </c>
      <c r="F289" s="242">
        <f t="shared" si="44"/>
        <v>0</v>
      </c>
      <c r="G289" s="243">
        <f t="shared" si="44"/>
        <v>0</v>
      </c>
      <c r="H289" s="244">
        <f t="shared" si="44"/>
        <v>3333107</v>
      </c>
      <c r="I289" s="242">
        <f t="shared" si="44"/>
        <v>2443706</v>
      </c>
      <c r="J289" s="242">
        <f t="shared" si="44"/>
        <v>889401</v>
      </c>
      <c r="K289" s="242">
        <f t="shared" si="44"/>
        <v>0</v>
      </c>
      <c r="L289" s="245">
        <f t="shared" si="44"/>
        <v>0</v>
      </c>
    </row>
    <row r="290" spans="1:12" s="24" customFormat="1" ht="13.5" hidden="1" thickTop="1" thickBot="1" x14ac:dyDescent="0.3">
      <c r="A290" s="296" t="s">
        <v>302</v>
      </c>
      <c r="B290" s="297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15" t="s">
        <v>303</v>
      </c>
      <c r="B291" s="316"/>
      <c r="C291" s="250">
        <f t="shared" ref="C291:L291" si="45">SUM(C292,C293)-C300+C301</f>
        <v>0</v>
      </c>
      <c r="D291" s="251">
        <f t="shared" si="45"/>
        <v>0</v>
      </c>
      <c r="E291" s="251">
        <f t="shared" si="45"/>
        <v>0</v>
      </c>
      <c r="F291" s="251">
        <f t="shared" si="45"/>
        <v>0</v>
      </c>
      <c r="G291" s="252">
        <f t="shared" si="45"/>
        <v>0</v>
      </c>
      <c r="H291" s="253">
        <f t="shared" si="45"/>
        <v>0</v>
      </c>
      <c r="I291" s="251">
        <f t="shared" si="45"/>
        <v>0</v>
      </c>
      <c r="J291" s="251">
        <f t="shared" si="45"/>
        <v>0</v>
      </c>
      <c r="K291" s="251">
        <f t="shared" si="45"/>
        <v>0</v>
      </c>
      <c r="L291" s="254">
        <f t="shared" si="45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6">C21-C286</f>
        <v>0</v>
      </c>
      <c r="D292" s="128">
        <f t="shared" si="46"/>
        <v>0</v>
      </c>
      <c r="E292" s="128">
        <f t="shared" si="46"/>
        <v>0</v>
      </c>
      <c r="F292" s="128">
        <f t="shared" si="46"/>
        <v>0</v>
      </c>
      <c r="G292" s="129">
        <f t="shared" si="46"/>
        <v>0</v>
      </c>
      <c r="H292" s="256">
        <f t="shared" si="46"/>
        <v>0</v>
      </c>
      <c r="I292" s="128">
        <f t="shared" si="46"/>
        <v>0</v>
      </c>
      <c r="J292" s="128">
        <f t="shared" si="46"/>
        <v>0</v>
      </c>
      <c r="K292" s="128">
        <f t="shared" si="46"/>
        <v>0</v>
      </c>
      <c r="L292" s="130">
        <f t="shared" si="46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7">SUM(C294,C296,C298)-SUM(C295,C297,C299)</f>
        <v>0</v>
      </c>
      <c r="D293" s="251">
        <f t="shared" si="47"/>
        <v>0</v>
      </c>
      <c r="E293" s="251">
        <f t="shared" si="47"/>
        <v>0</v>
      </c>
      <c r="F293" s="251">
        <f t="shared" si="47"/>
        <v>0</v>
      </c>
      <c r="G293" s="258">
        <f t="shared" si="47"/>
        <v>0</v>
      </c>
      <c r="H293" s="253">
        <f t="shared" si="47"/>
        <v>0</v>
      </c>
      <c r="I293" s="251">
        <f t="shared" si="47"/>
        <v>0</v>
      </c>
      <c r="J293" s="251">
        <f t="shared" si="47"/>
        <v>0</v>
      </c>
      <c r="K293" s="251">
        <f t="shared" si="47"/>
        <v>0</v>
      </c>
      <c r="L293" s="254">
        <f t="shared" si="47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48">SUM(D294:G294)</f>
        <v>0</v>
      </c>
      <c r="D294" s="81"/>
      <c r="E294" s="81"/>
      <c r="F294" s="81"/>
      <c r="G294" s="229"/>
      <c r="H294" s="79">
        <f t="shared" ref="H294:H299" si="49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48"/>
        <v>0</v>
      </c>
      <c r="D295" s="74"/>
      <c r="E295" s="74"/>
      <c r="F295" s="74"/>
      <c r="G295" s="157"/>
      <c r="H295" s="72">
        <f t="shared" si="49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48"/>
        <v>0</v>
      </c>
      <c r="D296" s="74"/>
      <c r="E296" s="74"/>
      <c r="F296" s="74"/>
      <c r="G296" s="157"/>
      <c r="H296" s="72">
        <f t="shared" si="49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48"/>
        <v>0</v>
      </c>
      <c r="D297" s="74"/>
      <c r="E297" s="74"/>
      <c r="F297" s="74"/>
      <c r="G297" s="157"/>
      <c r="H297" s="72">
        <f t="shared" si="49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48"/>
        <v>0</v>
      </c>
      <c r="D298" s="74"/>
      <c r="E298" s="74"/>
      <c r="F298" s="74"/>
      <c r="G298" s="157"/>
      <c r="H298" s="72">
        <f t="shared" si="49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48"/>
        <v>0</v>
      </c>
      <c r="D299" s="189"/>
      <c r="E299" s="189"/>
      <c r="F299" s="189"/>
      <c r="G299" s="262"/>
      <c r="H299" s="185">
        <f t="shared" si="49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jPe4TM/dVO56FWM5EJ6kaodDQHEJoEszOPR+FjaK94kwBY1Mwji8vuDqBlGUXJF24r48gxAxxv81kMQjNbgaaQ==" saltValue="A56LOsBHaICMJuxtxg1sKw==" spinCount="100000" sheet="1" objects="1" scenarios="1" formatCells="0" formatColumns="0" formatRows="0" insertHyperlinks="0"/>
  <autoFilter ref="A18:M301">
    <filterColumn colId="7">
      <filters blank="1">
        <filter val="14 000"/>
        <filter val="2 383 198"/>
        <filter val="2 772 765"/>
        <filter val="3 333 107"/>
        <filter val="323 567"/>
        <filter val="546 342"/>
        <filter val="560 342"/>
        <filter val="66 000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N319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5" width="0" style="1" hidden="1" customWidth="1"/>
    <col min="16" max="16384" width="9.140625" style="1"/>
  </cols>
  <sheetData>
    <row r="1" spans="1:14" x14ac:dyDescent="0.25">
      <c r="A1" s="286" t="s">
        <v>345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4" ht="35.25" customHeight="1" x14ac:dyDescent="0.25">
      <c r="A2" s="287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  <c r="N2" s="1" t="s">
        <v>346</v>
      </c>
    </row>
    <row r="3" spans="1:14" ht="12.75" customHeight="1" x14ac:dyDescent="0.25">
      <c r="A3" s="2" t="s">
        <v>3</v>
      </c>
      <c r="B3" s="3"/>
      <c r="C3" s="290" t="s">
        <v>4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1:14" ht="12.75" customHeight="1" x14ac:dyDescent="0.25">
      <c r="A4" s="2" t="s">
        <v>5</v>
      </c>
      <c r="B4" s="3"/>
      <c r="C4" s="290" t="s">
        <v>6</v>
      </c>
      <c r="D4" s="290"/>
      <c r="E4" s="290"/>
      <c r="F4" s="290"/>
      <c r="G4" s="290"/>
      <c r="H4" s="290"/>
      <c r="I4" s="290"/>
      <c r="J4" s="290"/>
      <c r="K4" s="290"/>
      <c r="L4" s="291"/>
    </row>
    <row r="5" spans="1:14" ht="12.75" customHeight="1" x14ac:dyDescent="0.25">
      <c r="A5" s="4" t="s">
        <v>7</v>
      </c>
      <c r="B5" s="5"/>
      <c r="C5" s="284" t="s">
        <v>8</v>
      </c>
      <c r="D5" s="284"/>
      <c r="E5" s="284"/>
      <c r="F5" s="284"/>
      <c r="G5" s="284"/>
      <c r="H5" s="284"/>
      <c r="I5" s="284"/>
      <c r="J5" s="284"/>
      <c r="K5" s="284"/>
      <c r="L5" s="285"/>
    </row>
    <row r="6" spans="1:14" ht="12.75" customHeight="1" x14ac:dyDescent="0.25">
      <c r="A6" s="4" t="s">
        <v>9</v>
      </c>
      <c r="B6" s="5"/>
      <c r="C6" s="284" t="s">
        <v>10</v>
      </c>
      <c r="D6" s="284"/>
      <c r="E6" s="284"/>
      <c r="F6" s="284"/>
      <c r="G6" s="284"/>
      <c r="H6" s="284"/>
      <c r="I6" s="284"/>
      <c r="J6" s="284"/>
      <c r="K6" s="284"/>
      <c r="L6" s="285"/>
    </row>
    <row r="7" spans="1:14" ht="24" customHeight="1" x14ac:dyDescent="0.25">
      <c r="A7" s="4" t="s">
        <v>11</v>
      </c>
      <c r="B7" s="5"/>
      <c r="C7" s="290" t="s">
        <v>344</v>
      </c>
      <c r="D7" s="290"/>
      <c r="E7" s="290"/>
      <c r="F7" s="290"/>
      <c r="G7" s="290"/>
      <c r="H7" s="290"/>
      <c r="I7" s="290"/>
      <c r="J7" s="290"/>
      <c r="K7" s="290"/>
      <c r="L7" s="291"/>
    </row>
    <row r="8" spans="1:14" ht="12.75" customHeight="1" x14ac:dyDescent="0.25">
      <c r="A8" s="6" t="s">
        <v>13</v>
      </c>
      <c r="B8" s="5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1:14" ht="12.75" customHeight="1" x14ac:dyDescent="0.25">
      <c r="A9" s="4"/>
      <c r="B9" s="5" t="s">
        <v>14</v>
      </c>
      <c r="C9" s="284" t="s">
        <v>347</v>
      </c>
      <c r="D9" s="284"/>
      <c r="E9" s="284"/>
      <c r="F9" s="284"/>
      <c r="G9" s="284"/>
      <c r="H9" s="284"/>
      <c r="I9" s="284"/>
      <c r="J9" s="284"/>
      <c r="K9" s="284"/>
      <c r="L9" s="285"/>
    </row>
    <row r="10" spans="1:14" ht="12.75" customHeight="1" x14ac:dyDescent="0.25">
      <c r="A10" s="4"/>
      <c r="B10" s="5" t="s">
        <v>16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4" ht="12.75" customHeight="1" x14ac:dyDescent="0.25">
      <c r="A11" s="4"/>
      <c r="B11" s="5" t="s">
        <v>17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4" ht="12.75" customHeight="1" x14ac:dyDescent="0.25">
      <c r="A12" s="4"/>
      <c r="B12" s="5" t="s">
        <v>18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4" ht="12.75" customHeight="1" x14ac:dyDescent="0.25">
      <c r="A13" s="4"/>
      <c r="B13" s="5" t="s">
        <v>20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5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98" t="s">
        <v>21</v>
      </c>
      <c r="B15" s="301" t="s">
        <v>22</v>
      </c>
      <c r="C15" s="303" t="s">
        <v>23</v>
      </c>
      <c r="D15" s="304"/>
      <c r="E15" s="304"/>
      <c r="F15" s="304"/>
      <c r="G15" s="305"/>
      <c r="H15" s="303" t="s">
        <v>24</v>
      </c>
      <c r="I15" s="304"/>
      <c r="J15" s="304"/>
      <c r="K15" s="304"/>
      <c r="L15" s="306"/>
    </row>
    <row r="16" spans="1:14" s="11" customFormat="1" ht="12.75" customHeight="1" x14ac:dyDescent="0.25">
      <c r="A16" s="299"/>
      <c r="B16" s="302"/>
      <c r="C16" s="307" t="s">
        <v>25</v>
      </c>
      <c r="D16" s="308" t="s">
        <v>26</v>
      </c>
      <c r="E16" s="310" t="s">
        <v>27</v>
      </c>
      <c r="F16" s="312" t="s">
        <v>28</v>
      </c>
      <c r="G16" s="314" t="s">
        <v>29</v>
      </c>
      <c r="H16" s="307" t="s">
        <v>25</v>
      </c>
      <c r="I16" s="308" t="s">
        <v>26</v>
      </c>
      <c r="J16" s="310" t="s">
        <v>27</v>
      </c>
      <c r="K16" s="312" t="s">
        <v>28</v>
      </c>
      <c r="L16" s="294" t="s">
        <v>29</v>
      </c>
    </row>
    <row r="17" spans="1:12" s="12" customFormat="1" ht="61.5" customHeight="1" thickBot="1" x14ac:dyDescent="0.3">
      <c r="A17" s="300"/>
      <c r="B17" s="302"/>
      <c r="C17" s="307"/>
      <c r="D17" s="309"/>
      <c r="E17" s="311"/>
      <c r="F17" s="313"/>
      <c r="G17" s="314"/>
      <c r="H17" s="317"/>
      <c r="I17" s="318"/>
      <c r="J17" s="311"/>
      <c r="K17" s="313"/>
      <c r="L17" s="295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9375401</v>
      </c>
      <c r="D20" s="28">
        <f>SUM(D21,D24,D25,D41,D43)</f>
        <v>9375401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4924140</v>
      </c>
      <c r="I20" s="28">
        <f>SUM(I21,I24,I25,I41,I43)</f>
        <v>4924140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9375401</v>
      </c>
      <c r="D24" s="51">
        <f>9375401</f>
        <v>9375401</v>
      </c>
      <c r="E24" s="51"/>
      <c r="F24" s="52" t="s">
        <v>37</v>
      </c>
      <c r="G24" s="53" t="s">
        <v>37</v>
      </c>
      <c r="H24" s="50">
        <f t="shared" si="1"/>
        <v>4924140</v>
      </c>
      <c r="I24" s="51">
        <f>I51</f>
        <v>4924140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9375401</v>
      </c>
      <c r="D50" s="128">
        <f>SUM(D51,D286)</f>
        <v>9375401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4924140</v>
      </c>
      <c r="I50" s="128">
        <f>SUM(I51,I286)</f>
        <v>4924140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 t="shared" si="5"/>
        <v>9375401</v>
      </c>
      <c r="D51" s="134">
        <f>SUM(D52,D194)</f>
        <v>9375401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4924140</v>
      </c>
      <c r="I51" s="134">
        <f>SUM(I52,I194)</f>
        <v>4924140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hidden="1" x14ac:dyDescent="0.25">
      <c r="A52" s="137"/>
      <c r="B52" s="18" t="s">
        <v>64</v>
      </c>
      <c r="C52" s="138">
        <f t="shared" si="5"/>
        <v>600000</v>
      </c>
      <c r="D52" s="139">
        <f>SUM(D53,D75,D173,D187)</f>
        <v>600000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hidden="1" x14ac:dyDescent="0.25">
      <c r="A75" s="142">
        <v>2000</v>
      </c>
      <c r="B75" s="142" t="s">
        <v>87</v>
      </c>
      <c r="C75" s="143">
        <f t="shared" si="5"/>
        <v>600000</v>
      </c>
      <c r="D75" s="144">
        <f>SUM(D76,D83,D130,D164,D165,D172)</f>
        <v>600000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hidden="1" x14ac:dyDescent="0.25">
      <c r="A83" s="56">
        <v>2200</v>
      </c>
      <c r="B83" s="147" t="s">
        <v>93</v>
      </c>
      <c r="C83" s="57">
        <f t="shared" si="5"/>
        <v>586000</v>
      </c>
      <c r="D83" s="63">
        <f>SUM(D84,D89,D95,D103,D112,D116,D122,D128)</f>
        <v>586000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hidden="1" x14ac:dyDescent="0.25">
      <c r="A103" s="159">
        <v>2240</v>
      </c>
      <c r="B103" s="71" t="s">
        <v>113</v>
      </c>
      <c r="C103" s="72">
        <f t="shared" si="5"/>
        <v>586000</v>
      </c>
      <c r="D103" s="160">
        <f>SUM(D104:D111)</f>
        <v>586000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5"/>
        <v>586000</v>
      </c>
      <c r="D108" s="74">
        <f>208000+160000+20000+130000+47500+1200+13000+6300</f>
        <v>586000</v>
      </c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hidden="1" x14ac:dyDescent="0.25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>
        <v>0</v>
      </c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140</v>
      </c>
      <c r="C130" s="57">
        <f t="shared" si="7"/>
        <v>14000</v>
      </c>
      <c r="D130" s="63">
        <f>SUM(D131,D136,D140,D141,D144,D151,D159,D160,D163)</f>
        <v>14000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141</v>
      </c>
      <c r="C131" s="66">
        <f t="shared" si="7"/>
        <v>14000</v>
      </c>
      <c r="D131" s="169">
        <f>SUM(D132:D135)</f>
        <v>14000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143</v>
      </c>
      <c r="C133" s="72">
        <f t="shared" si="7"/>
        <v>14000</v>
      </c>
      <c r="D133" s="74">
        <f>14000</f>
        <v>14000</v>
      </c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204</v>
      </c>
      <c r="C194" s="138">
        <f t="shared" si="23"/>
        <v>8775401</v>
      </c>
      <c r="D194" s="139">
        <f>SUM(D195,D230,D269,D283)</f>
        <v>8775401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138">
        <f t="shared" si="24"/>
        <v>4924140</v>
      </c>
      <c r="I194" s="139">
        <f>SUM(I195,I230,I269,I283)</f>
        <v>4924140</v>
      </c>
      <c r="J194" s="139">
        <f>SUM(J195,J230,J269,J283)</f>
        <v>0</v>
      </c>
      <c r="K194" s="139">
        <f>SUM(K195,K230,K269,K283)</f>
        <v>0</v>
      </c>
      <c r="L194" s="199">
        <f>SUM(L195,L230,L269,L283)</f>
        <v>0</v>
      </c>
    </row>
    <row r="195" spans="1:13" x14ac:dyDescent="0.25">
      <c r="A195" s="142">
        <v>5000</v>
      </c>
      <c r="B195" s="142" t="s">
        <v>205</v>
      </c>
      <c r="C195" s="143">
        <f t="shared" si="23"/>
        <v>8775401</v>
      </c>
      <c r="D195" s="144">
        <f>D196+D204</f>
        <v>8775401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4924140</v>
      </c>
      <c r="I195" s="144">
        <f>I196+I204</f>
        <v>4924140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214</v>
      </c>
      <c r="C204" s="57">
        <f t="shared" si="23"/>
        <v>8775401</v>
      </c>
      <c r="D204" s="63">
        <f>D205+D215+D216+D225+D226+D227+D229</f>
        <v>8775401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4924140</v>
      </c>
      <c r="I204" s="63">
        <f>I205+I215+I216+I225+I226+I227+I229</f>
        <v>4924140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226</v>
      </c>
      <c r="C216" s="72">
        <f t="shared" si="23"/>
        <v>66000</v>
      </c>
      <c r="D216" s="160">
        <f>SUM(D217:D224)</f>
        <v>66000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234</v>
      </c>
      <c r="C224" s="201">
        <f t="shared" si="23"/>
        <v>66000</v>
      </c>
      <c r="D224" s="74">
        <f>65000+1000</f>
        <v>66000</v>
      </c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235</v>
      </c>
      <c r="C225" s="201">
        <f t="shared" si="23"/>
        <v>933735</v>
      </c>
      <c r="D225" s="74">
        <f>228041+20000+516694+169000</f>
        <v>933735</v>
      </c>
      <c r="E225" s="74"/>
      <c r="F225" s="74"/>
      <c r="G225" s="157"/>
      <c r="H225" s="72">
        <f t="shared" si="24"/>
        <v>568420</v>
      </c>
      <c r="I225" s="74">
        <v>568420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236</v>
      </c>
      <c r="C226" s="201">
        <f t="shared" si="23"/>
        <v>7775666</v>
      </c>
      <c r="D226" s="74">
        <f>2417528+2399840+589500+1658679+125000+513919+50000+21200</f>
        <v>7775666</v>
      </c>
      <c r="E226" s="74"/>
      <c r="F226" s="74"/>
      <c r="G226" s="157"/>
      <c r="H226" s="72">
        <f t="shared" si="24"/>
        <v>4355720</v>
      </c>
      <c r="I226" s="74">
        <v>4355720</v>
      </c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6">SUM(D265:G265)</f>
        <v>0</v>
      </c>
      <c r="D265" s="74"/>
      <c r="E265" s="74"/>
      <c r="F265" s="74"/>
      <c r="G265" s="157"/>
      <c r="H265" s="208">
        <f t="shared" ref="H265:H288" si="37">SUM(I265:L265)</f>
        <v>0</v>
      </c>
      <c r="I265" s="74">
        <v>0</v>
      </c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36"/>
        <v>0</v>
      </c>
      <c r="D283" s="234">
        <f>D284</f>
        <v>0</v>
      </c>
      <c r="E283" s="234">
        <f t="shared" ref="E283:G284" si="42">E284</f>
        <v>0</v>
      </c>
      <c r="F283" s="234">
        <f t="shared" si="42"/>
        <v>0</v>
      </c>
      <c r="G283" s="235">
        <f t="shared" si="42"/>
        <v>0</v>
      </c>
      <c r="H283" s="236">
        <f t="shared" si="37"/>
        <v>0</v>
      </c>
      <c r="I283" s="234">
        <f t="shared" ref="I283:L284" si="43">I284</f>
        <v>0</v>
      </c>
      <c r="J283" s="234">
        <f>J284</f>
        <v>0</v>
      </c>
      <c r="K283" s="234">
        <f t="shared" si="43"/>
        <v>0</v>
      </c>
      <c r="L283" s="237">
        <f t="shared" si="43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36"/>
        <v>0</v>
      </c>
      <c r="D284" s="163">
        <f>D285</f>
        <v>0</v>
      </c>
      <c r="E284" s="163">
        <f t="shared" si="42"/>
        <v>0</v>
      </c>
      <c r="F284" s="163">
        <f t="shared" si="42"/>
        <v>0</v>
      </c>
      <c r="G284" s="164">
        <f t="shared" si="42"/>
        <v>0</v>
      </c>
      <c r="H284" s="117">
        <f t="shared" si="37"/>
        <v>0</v>
      </c>
      <c r="I284" s="163">
        <f t="shared" si="43"/>
        <v>0</v>
      </c>
      <c r="J284" s="163">
        <f t="shared" si="43"/>
        <v>0</v>
      </c>
      <c r="K284" s="163">
        <f t="shared" si="43"/>
        <v>0</v>
      </c>
      <c r="L284" s="165">
        <f t="shared" si="43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36"/>
        <v>0</v>
      </c>
      <c r="D285" s="163"/>
      <c r="E285" s="163"/>
      <c r="F285" s="163"/>
      <c r="G285" s="164"/>
      <c r="H285" s="117">
        <f t="shared" si="37"/>
        <v>0</v>
      </c>
      <c r="I285" s="163">
        <v>0</v>
      </c>
      <c r="J285" s="163"/>
      <c r="K285" s="163"/>
      <c r="L285" s="165"/>
      <c r="M285" s="156"/>
    </row>
    <row r="286" spans="1:13" hidden="1" x14ac:dyDescent="0.25">
      <c r="A286" s="174"/>
      <c r="B286" s="71" t="s">
        <v>296</v>
      </c>
      <c r="C286" s="201">
        <f>SUM(D286:G286)</f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>SUM(I286:L286)</f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36"/>
        <v>0</v>
      </c>
      <c r="D287" s="74"/>
      <c r="E287" s="74"/>
      <c r="F287" s="74"/>
      <c r="G287" s="157"/>
      <c r="H287" s="72">
        <f t="shared" si="37"/>
        <v>0</v>
      </c>
      <c r="I287" s="74">
        <v>0</v>
      </c>
      <c r="J287" s="74"/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6"/>
        <v>0</v>
      </c>
      <c r="D288" s="68"/>
      <c r="E288" s="68"/>
      <c r="F288" s="68"/>
      <c r="G288" s="154"/>
      <c r="H288" s="66">
        <f t="shared" si="37"/>
        <v>0</v>
      </c>
      <c r="I288" s="68">
        <v>0</v>
      </c>
      <c r="J288" s="68"/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 t="shared" ref="C289:L289" si="44">SUM(C286,C269,C230,C195,C187,C173,C75,C53,C283)</f>
        <v>9375401</v>
      </c>
      <c r="D289" s="242">
        <f t="shared" si="44"/>
        <v>9375401</v>
      </c>
      <c r="E289" s="242">
        <f t="shared" si="44"/>
        <v>0</v>
      </c>
      <c r="F289" s="242">
        <f t="shared" si="44"/>
        <v>0</v>
      </c>
      <c r="G289" s="243">
        <f t="shared" si="44"/>
        <v>0</v>
      </c>
      <c r="H289" s="244">
        <f t="shared" si="44"/>
        <v>4924140</v>
      </c>
      <c r="I289" s="242">
        <f t="shared" si="44"/>
        <v>4924140</v>
      </c>
      <c r="J289" s="242">
        <f t="shared" si="44"/>
        <v>0</v>
      </c>
      <c r="K289" s="242">
        <f t="shared" si="44"/>
        <v>0</v>
      </c>
      <c r="L289" s="245">
        <f t="shared" si="44"/>
        <v>0</v>
      </c>
    </row>
    <row r="290" spans="1:12" s="24" customFormat="1" ht="13.5" hidden="1" thickTop="1" thickBot="1" x14ac:dyDescent="0.3">
      <c r="A290" s="296" t="s">
        <v>302</v>
      </c>
      <c r="B290" s="297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15" t="s">
        <v>303</v>
      </c>
      <c r="B291" s="316"/>
      <c r="C291" s="250">
        <f t="shared" ref="C291:L291" si="45">SUM(C292,C293)-C300+C301</f>
        <v>0</v>
      </c>
      <c r="D291" s="251">
        <f t="shared" si="45"/>
        <v>0</v>
      </c>
      <c r="E291" s="251">
        <f t="shared" si="45"/>
        <v>0</v>
      </c>
      <c r="F291" s="251">
        <f t="shared" si="45"/>
        <v>0</v>
      </c>
      <c r="G291" s="252">
        <f t="shared" si="45"/>
        <v>0</v>
      </c>
      <c r="H291" s="253">
        <f t="shared" si="45"/>
        <v>0</v>
      </c>
      <c r="I291" s="251">
        <f t="shared" si="45"/>
        <v>0</v>
      </c>
      <c r="J291" s="251">
        <f t="shared" si="45"/>
        <v>0</v>
      </c>
      <c r="K291" s="251">
        <f t="shared" si="45"/>
        <v>0</v>
      </c>
      <c r="L291" s="254">
        <f t="shared" si="45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6">C21-C286</f>
        <v>0</v>
      </c>
      <c r="D292" s="128">
        <f t="shared" si="46"/>
        <v>0</v>
      </c>
      <c r="E292" s="128">
        <f t="shared" si="46"/>
        <v>0</v>
      </c>
      <c r="F292" s="128">
        <f t="shared" si="46"/>
        <v>0</v>
      </c>
      <c r="G292" s="129">
        <f t="shared" si="46"/>
        <v>0</v>
      </c>
      <c r="H292" s="256">
        <f t="shared" si="46"/>
        <v>0</v>
      </c>
      <c r="I292" s="128">
        <f t="shared" si="46"/>
        <v>0</v>
      </c>
      <c r="J292" s="128">
        <f t="shared" si="46"/>
        <v>0</v>
      </c>
      <c r="K292" s="128">
        <f t="shared" si="46"/>
        <v>0</v>
      </c>
      <c r="L292" s="130">
        <f t="shared" si="46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7">SUM(C294,C296,C298)-SUM(C295,C297,C299)</f>
        <v>0</v>
      </c>
      <c r="D293" s="251">
        <f t="shared" si="47"/>
        <v>0</v>
      </c>
      <c r="E293" s="251">
        <f t="shared" si="47"/>
        <v>0</v>
      </c>
      <c r="F293" s="251">
        <f t="shared" si="47"/>
        <v>0</v>
      </c>
      <c r="G293" s="258">
        <f t="shared" si="47"/>
        <v>0</v>
      </c>
      <c r="H293" s="253">
        <f t="shared" si="47"/>
        <v>0</v>
      </c>
      <c r="I293" s="251">
        <f t="shared" si="47"/>
        <v>0</v>
      </c>
      <c r="J293" s="251">
        <f t="shared" si="47"/>
        <v>0</v>
      </c>
      <c r="K293" s="251">
        <f t="shared" si="47"/>
        <v>0</v>
      </c>
      <c r="L293" s="254">
        <f t="shared" si="47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48">SUM(D294:G294)</f>
        <v>0</v>
      </c>
      <c r="D294" s="81"/>
      <c r="E294" s="81"/>
      <c r="F294" s="81"/>
      <c r="G294" s="229"/>
      <c r="H294" s="79">
        <f t="shared" ref="H294:H299" si="49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48"/>
        <v>0</v>
      </c>
      <c r="D295" s="74"/>
      <c r="E295" s="74"/>
      <c r="F295" s="74"/>
      <c r="G295" s="157"/>
      <c r="H295" s="72">
        <f t="shared" si="49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48"/>
        <v>0</v>
      </c>
      <c r="D296" s="74"/>
      <c r="E296" s="74"/>
      <c r="F296" s="74"/>
      <c r="G296" s="157"/>
      <c r="H296" s="72">
        <f t="shared" si="49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48"/>
        <v>0</v>
      </c>
      <c r="D297" s="74"/>
      <c r="E297" s="74"/>
      <c r="F297" s="74"/>
      <c r="G297" s="157"/>
      <c r="H297" s="72">
        <f t="shared" si="49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48"/>
        <v>0</v>
      </c>
      <c r="D298" s="74"/>
      <c r="E298" s="74"/>
      <c r="F298" s="74"/>
      <c r="G298" s="157"/>
      <c r="H298" s="72">
        <f t="shared" si="49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48"/>
        <v>0</v>
      </c>
      <c r="D299" s="189"/>
      <c r="E299" s="189"/>
      <c r="F299" s="189"/>
      <c r="G299" s="262"/>
      <c r="H299" s="185">
        <f t="shared" si="49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yvE1nB6DmWB4x466XHaE2xYiMQtUwHQchtHF/myUuWDdH/NEXOCxr3WpRL63r0hcw42j455cDCS+0sqx/xlTmw==" saltValue="Q9NjnaTAMb4LGMwiqFm6Eg==" spinCount="100000" sheet="1" objects="1" scenarios="1" formatCells="0" formatColumns="0" formatRows="0" insertHyperlinks="0"/>
  <autoFilter ref="A18:M301">
    <filterColumn colId="7">
      <filters blank="1">
        <filter val="4 355 720"/>
        <filter val="4 924 140"/>
        <filter val="568 420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04.1.1.</vt:lpstr>
      <vt:lpstr>04.1.2.</vt:lpstr>
      <vt:lpstr>04.1.3.</vt:lpstr>
      <vt:lpstr>04.1.4.</vt:lpstr>
      <vt:lpstr>04.1.5.</vt:lpstr>
      <vt:lpstr>04.1.6.</vt:lpstr>
      <vt:lpstr>04.1.7.</vt:lpstr>
      <vt:lpstr>04.1.8.</vt:lpstr>
      <vt:lpstr>04.1.9.</vt:lpstr>
      <vt:lpstr>04.1.10.</vt:lpstr>
      <vt:lpstr>04.1.11.</vt:lpstr>
      <vt:lpstr>04.1.12.</vt:lpstr>
      <vt:lpstr>04.1.13.</vt:lpstr>
      <vt:lpstr>04.1.14.</vt:lpstr>
      <vt:lpstr>04.1.15.</vt:lpstr>
      <vt:lpstr>04.1.16.</vt:lpstr>
      <vt:lpstr>04.2.1.</vt:lpstr>
      <vt:lpstr>04.3.1.</vt:lpstr>
      <vt:lpstr>04.3.2.</vt:lpstr>
      <vt:lpstr>04.3.3.</vt:lpstr>
      <vt:lpstr>04.3.4.</vt:lpstr>
      <vt:lpstr>04.3.5.</vt:lpstr>
      <vt:lpstr>'04.1.1.'!Print_Titles</vt:lpstr>
      <vt:lpstr>'04.1.10.'!Print_Titles</vt:lpstr>
      <vt:lpstr>'04.1.11.'!Print_Titles</vt:lpstr>
      <vt:lpstr>'04.1.12.'!Print_Titles</vt:lpstr>
      <vt:lpstr>'04.1.13.'!Print_Titles</vt:lpstr>
      <vt:lpstr>'04.1.14.'!Print_Titles</vt:lpstr>
      <vt:lpstr>'04.1.15.'!Print_Titles</vt:lpstr>
      <vt:lpstr>'04.1.16.'!Print_Titles</vt:lpstr>
      <vt:lpstr>'04.1.2.'!Print_Titles</vt:lpstr>
      <vt:lpstr>'04.1.3.'!Print_Titles</vt:lpstr>
      <vt:lpstr>'04.1.4.'!Print_Titles</vt:lpstr>
      <vt:lpstr>'04.1.5.'!Print_Titles</vt:lpstr>
      <vt:lpstr>'04.1.6.'!Print_Titles</vt:lpstr>
      <vt:lpstr>'04.1.7.'!Print_Titles</vt:lpstr>
      <vt:lpstr>'04.1.8.'!Print_Titles</vt:lpstr>
      <vt:lpstr>'04.1.9.'!Print_Titles</vt:lpstr>
      <vt:lpstr>'04.2.1.'!Print_Titles</vt:lpstr>
      <vt:lpstr>'04.3.1.'!Print_Titles</vt:lpstr>
      <vt:lpstr>'04.3.2.'!Print_Titles</vt:lpstr>
      <vt:lpstr>'04.3.3.'!Print_Titles</vt:lpstr>
      <vt:lpstr>'04.3.4.'!Print_Titles</vt:lpstr>
      <vt:lpstr>'04.3.5.'!Print_Titles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Elina Markaine</cp:lastModifiedBy>
  <dcterms:created xsi:type="dcterms:W3CDTF">2018-12-14T11:58:23Z</dcterms:created>
  <dcterms:modified xsi:type="dcterms:W3CDTF">2018-12-20T10:04:34Z</dcterms:modified>
</cp:coreProperties>
</file>