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Q\2019\TAMES_2019\2019_Publicesanai\"/>
    </mc:Choice>
  </mc:AlternateContent>
  <bookViews>
    <workbookView xWindow="0" yWindow="0" windowWidth="28800" windowHeight="12435" tabRatio="898"/>
  </bookViews>
  <sheets>
    <sheet name="08.1.1." sheetId="11" r:id="rId1"/>
    <sheet name="08.1.2." sheetId="12" r:id="rId2"/>
    <sheet name="08.1.3." sheetId="1" r:id="rId3"/>
    <sheet name="08.1.4." sheetId="2" r:id="rId4"/>
    <sheet name="08.1.5." sheetId="3" r:id="rId5"/>
    <sheet name="08.1.6." sheetId="4" r:id="rId6"/>
    <sheet name="08.1.7." sheetId="5" r:id="rId7"/>
    <sheet name="08.1.8." sheetId="6" r:id="rId8"/>
    <sheet name="08.1.9." sheetId="7" r:id="rId9"/>
    <sheet name="08.1.10." sheetId="8" r:id="rId10"/>
    <sheet name="08.1.11." sheetId="9" r:id="rId11"/>
    <sheet name="08.1.12." sheetId="10" r:id="rId12"/>
    <sheet name="08.2.1." sheetId="26" r:id="rId13"/>
    <sheet name="08.2.2." sheetId="27" r:id="rId14"/>
    <sheet name="08.2.3." sheetId="28" r:id="rId15"/>
    <sheet name="08.2.4." sheetId="29" r:id="rId16"/>
    <sheet name="08.2.5." sheetId="30" r:id="rId17"/>
    <sheet name="08.2.6." sheetId="31" r:id="rId18"/>
    <sheet name="08.2.7." sheetId="32" r:id="rId19"/>
    <sheet name="08.3.1." sheetId="14" r:id="rId20"/>
    <sheet name="08.3.2." sheetId="25" r:id="rId21"/>
    <sheet name="08.4.1." sheetId="15" r:id="rId22"/>
    <sheet name="08.4.2." sheetId="16" r:id="rId23"/>
    <sheet name="08.5.1." sheetId="17" r:id="rId24"/>
    <sheet name="08.5.2." sheetId="18" r:id="rId25"/>
    <sheet name="08.5.3." sheetId="19" r:id="rId26"/>
    <sheet name="08.5.4." sheetId="20" r:id="rId27"/>
    <sheet name="08.5.5." sheetId="21" r:id="rId28"/>
    <sheet name="08.5.6." sheetId="22" r:id="rId29"/>
    <sheet name="08.6.1." sheetId="23" r:id="rId30"/>
    <sheet name="08.6.2." sheetId="24" r:id="rId31"/>
    <sheet name="08.7.1." sheetId="13" r:id="rId32"/>
  </sheets>
  <definedNames>
    <definedName name="_xlnm._FilterDatabase" localSheetId="0" hidden="1">'08.1.1.'!$A$18:$M$301</definedName>
    <definedName name="_xlnm._FilterDatabase" localSheetId="9" hidden="1">'08.1.10.'!$A$18:$M$301</definedName>
    <definedName name="_xlnm._FilterDatabase" localSheetId="10" hidden="1">'08.1.11.'!$A$18:$M$301</definedName>
    <definedName name="_xlnm._FilterDatabase" localSheetId="11" hidden="1">'08.1.12.'!$A$18:$M$301</definedName>
    <definedName name="_xlnm._FilterDatabase" localSheetId="1" hidden="1">'08.1.2.'!$A$18:$M$301</definedName>
    <definedName name="_xlnm._FilterDatabase" localSheetId="2" hidden="1">'08.1.3.'!$A$18:$M$301</definedName>
    <definedName name="_xlnm._FilterDatabase" localSheetId="3" hidden="1">'08.1.4.'!$A$18:$M$301</definedName>
    <definedName name="_xlnm._FilterDatabase" localSheetId="4" hidden="1">'08.1.5.'!$A$18:$M$301</definedName>
    <definedName name="_xlnm._FilterDatabase" localSheetId="5" hidden="1">'08.1.6.'!$A$18:$M$301</definedName>
    <definedName name="_xlnm._FilterDatabase" localSheetId="6" hidden="1">'08.1.7.'!$A$18:$M$301</definedName>
    <definedName name="_xlnm._FilterDatabase" localSheetId="7" hidden="1">'08.1.8.'!$A$18:$M$301</definedName>
    <definedName name="_xlnm._FilterDatabase" localSheetId="8" hidden="1">'08.1.9.'!$A$18:$M$301</definedName>
    <definedName name="_xlnm._FilterDatabase" localSheetId="12" hidden="1">'08.2.1.'!$A$18:$M$301</definedName>
    <definedName name="_xlnm._FilterDatabase" localSheetId="13" hidden="1">'08.2.2.'!$A$18:$M$301</definedName>
    <definedName name="_xlnm._FilterDatabase" localSheetId="14" hidden="1">'08.2.3.'!$A$18:$M$301</definedName>
    <definedName name="_xlnm._FilterDatabase" localSheetId="15" hidden="1">'08.2.4.'!$A$18:$M$301</definedName>
    <definedName name="_xlnm._FilterDatabase" localSheetId="16" hidden="1">'08.2.5.'!$A$18:$M$301</definedName>
    <definedName name="_xlnm._FilterDatabase" localSheetId="17" hidden="1">'08.2.6.'!$A$18:$M$301</definedName>
    <definedName name="_xlnm._FilterDatabase" localSheetId="18" hidden="1">'08.2.7.'!$A$18:$M$301</definedName>
    <definedName name="_xlnm._FilterDatabase" localSheetId="19" hidden="1">'08.3.1.'!$A$18:$L$301</definedName>
    <definedName name="_xlnm._FilterDatabase" localSheetId="20" hidden="1">'08.3.2.'!$A$18:$L$301</definedName>
    <definedName name="_xlnm._FilterDatabase" localSheetId="21" hidden="1">'08.4.1.'!$A$18:$L$301</definedName>
    <definedName name="_xlnm._FilterDatabase" localSheetId="22" hidden="1">'08.4.2.'!$A$18:$M$301</definedName>
    <definedName name="_xlnm._FilterDatabase" localSheetId="23" hidden="1">'08.5.1.'!$A$18:$L$301</definedName>
    <definedName name="_xlnm._FilterDatabase" localSheetId="24" hidden="1">'08.5.2.'!$A$18:$L$301</definedName>
    <definedName name="_xlnm._FilterDatabase" localSheetId="25" hidden="1">'08.5.3.'!$A$18:$L$301</definedName>
    <definedName name="_xlnm._FilterDatabase" localSheetId="26" hidden="1">'08.5.4.'!$A$18:$L$301</definedName>
    <definedName name="_xlnm._FilterDatabase" localSheetId="27" hidden="1">'08.5.5.'!$A$18:$L$301</definedName>
    <definedName name="_xlnm._FilterDatabase" localSheetId="28" hidden="1">'08.5.6.'!$A$18:$L$301</definedName>
    <definedName name="_xlnm._FilterDatabase" localSheetId="29" hidden="1">'08.6.1.'!$A$18:$L$301</definedName>
    <definedName name="_xlnm._FilterDatabase" localSheetId="30" hidden="1">'08.6.2.'!$A$18:$M$301</definedName>
    <definedName name="_xlnm._FilterDatabase" localSheetId="31" hidden="1">'08.7.1.'!$A$18:$L$301</definedName>
    <definedName name="_xlnm.Print_Area" localSheetId="11">'08.1.12.'!$A$2:$L$301</definedName>
    <definedName name="_xlnm.Print_Titles" localSheetId="0">'08.1.1.'!$18:$18</definedName>
    <definedName name="_xlnm.Print_Titles" localSheetId="9">'08.1.10.'!$18:$18</definedName>
    <definedName name="_xlnm.Print_Titles" localSheetId="10">'08.1.11.'!$18:$18</definedName>
    <definedName name="_xlnm.Print_Titles" localSheetId="11">'08.1.12.'!$18:$18</definedName>
    <definedName name="_xlnm.Print_Titles" localSheetId="1">'08.1.2.'!$18:$18</definedName>
    <definedName name="_xlnm.Print_Titles" localSheetId="2">'08.1.3.'!$18:$18</definedName>
    <definedName name="_xlnm.Print_Titles" localSheetId="3">'08.1.4.'!$18:$18</definedName>
    <definedName name="_xlnm.Print_Titles" localSheetId="4">'08.1.5.'!$18:$18</definedName>
    <definedName name="_xlnm.Print_Titles" localSheetId="5">'08.1.6.'!$18:$18</definedName>
    <definedName name="_xlnm.Print_Titles" localSheetId="6">'08.1.7.'!$18:$18</definedName>
    <definedName name="_xlnm.Print_Titles" localSheetId="7">'08.1.8.'!$18:$18</definedName>
    <definedName name="_xlnm.Print_Titles" localSheetId="8">'08.1.9.'!$18:$18</definedName>
    <definedName name="_xlnm.Print_Titles" localSheetId="12">'08.2.1.'!$18:$18</definedName>
    <definedName name="_xlnm.Print_Titles" localSheetId="13">'08.2.2.'!$18:$18</definedName>
    <definedName name="_xlnm.Print_Titles" localSheetId="14">'08.2.3.'!$18:$18</definedName>
    <definedName name="_xlnm.Print_Titles" localSheetId="15">'08.2.4.'!$18:$18</definedName>
    <definedName name="_xlnm.Print_Titles" localSheetId="16">'08.2.5.'!$18:$18</definedName>
    <definedName name="_xlnm.Print_Titles" localSheetId="17">'08.2.6.'!$18:$18</definedName>
    <definedName name="_xlnm.Print_Titles" localSheetId="18">'08.2.7.'!$18:$18</definedName>
    <definedName name="_xlnm.Print_Titles" localSheetId="19">'08.3.1.'!$18:$18</definedName>
    <definedName name="_xlnm.Print_Titles" localSheetId="20">'08.3.2.'!$18:$18</definedName>
    <definedName name="_xlnm.Print_Titles" localSheetId="21">'08.4.1.'!$18:$18</definedName>
    <definedName name="_xlnm.Print_Titles" localSheetId="22">'08.4.2.'!$18:$18</definedName>
    <definedName name="_xlnm.Print_Titles" localSheetId="23">'08.5.1.'!$18:$18</definedName>
    <definedName name="_xlnm.Print_Titles" localSheetId="24">'08.5.2.'!$18:$18</definedName>
    <definedName name="_xlnm.Print_Titles" localSheetId="25">'08.5.3.'!$18:$18</definedName>
    <definedName name="_xlnm.Print_Titles" localSheetId="26">'08.5.4.'!$18:$18</definedName>
    <definedName name="_xlnm.Print_Titles" localSheetId="27">'08.5.5.'!$18:$18</definedName>
    <definedName name="_xlnm.Print_Titles" localSheetId="28">'08.5.6.'!$18:$18</definedName>
    <definedName name="_xlnm.Print_Titles" localSheetId="29">'08.6.1.'!$18:$18</definedName>
    <definedName name="_xlnm.Print_Titles" localSheetId="30">'08.6.2.'!$18:$18</definedName>
    <definedName name="_xlnm.Print_Titles" localSheetId="31">'08.7.1.'!$18:$18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65" i="23" l="1"/>
  <c r="H301" i="32" l="1"/>
  <c r="C301" i="32"/>
  <c r="H300" i="32"/>
  <c r="C300" i="32"/>
  <c r="H299" i="32"/>
  <c r="C299" i="32"/>
  <c r="H298" i="32"/>
  <c r="C298" i="32"/>
  <c r="H297" i="32"/>
  <c r="C297" i="32"/>
  <c r="H296" i="32"/>
  <c r="C296" i="32"/>
  <c r="H295" i="32"/>
  <c r="C295" i="32"/>
  <c r="H294" i="32"/>
  <c r="C294" i="32"/>
  <c r="C293" i="32" s="1"/>
  <c r="L293" i="32"/>
  <c r="K293" i="32"/>
  <c r="J293" i="32"/>
  <c r="I293" i="32"/>
  <c r="H293" i="32"/>
  <c r="G293" i="32"/>
  <c r="F293" i="32"/>
  <c r="E293" i="32"/>
  <c r="D293" i="32"/>
  <c r="H288" i="32"/>
  <c r="C288" i="32"/>
  <c r="I286" i="32"/>
  <c r="H287" i="32"/>
  <c r="C287" i="32"/>
  <c r="L286" i="32"/>
  <c r="K286" i="32"/>
  <c r="J286" i="32"/>
  <c r="G286" i="32"/>
  <c r="F286" i="32"/>
  <c r="C286" i="32" s="1"/>
  <c r="E286" i="32"/>
  <c r="D286" i="32"/>
  <c r="I284" i="32"/>
  <c r="C285" i="32"/>
  <c r="L284" i="32"/>
  <c r="L283" i="32" s="1"/>
  <c r="K284" i="32"/>
  <c r="K283" i="32" s="1"/>
  <c r="J284" i="32"/>
  <c r="G284" i="32"/>
  <c r="G283" i="32" s="1"/>
  <c r="F284" i="32"/>
  <c r="E284" i="32"/>
  <c r="E283" i="32" s="1"/>
  <c r="D284" i="32"/>
  <c r="D283" i="32" s="1"/>
  <c r="C284" i="32"/>
  <c r="J283" i="32"/>
  <c r="F283" i="32"/>
  <c r="H282" i="32"/>
  <c r="C282" i="32"/>
  <c r="L281" i="32"/>
  <c r="K281" i="32"/>
  <c r="J281" i="32"/>
  <c r="G281" i="32"/>
  <c r="F281" i="32"/>
  <c r="E281" i="32"/>
  <c r="D281" i="32"/>
  <c r="C281" i="32" s="1"/>
  <c r="H280" i="32"/>
  <c r="C280" i="32"/>
  <c r="H279" i="32"/>
  <c r="C279" i="32"/>
  <c r="H278" i="32"/>
  <c r="C278" i="32"/>
  <c r="H277" i="32"/>
  <c r="C277" i="32"/>
  <c r="L276" i="32"/>
  <c r="K276" i="32"/>
  <c r="J276" i="32"/>
  <c r="J270" i="32" s="1"/>
  <c r="J269" i="32" s="1"/>
  <c r="I276" i="32"/>
  <c r="G276" i="32"/>
  <c r="F276" i="32"/>
  <c r="E276" i="32"/>
  <c r="E270" i="32" s="1"/>
  <c r="E269" i="32" s="1"/>
  <c r="D276" i="32"/>
  <c r="H275" i="32"/>
  <c r="C275" i="32"/>
  <c r="H274" i="32"/>
  <c r="C274" i="32"/>
  <c r="I272" i="32"/>
  <c r="C273" i="32"/>
  <c r="L272" i="32"/>
  <c r="L270" i="32" s="1"/>
  <c r="L269" i="32" s="1"/>
  <c r="K272" i="32"/>
  <c r="K270" i="32" s="1"/>
  <c r="K269" i="32" s="1"/>
  <c r="J272" i="32"/>
  <c r="G272" i="32"/>
  <c r="G270" i="32" s="1"/>
  <c r="G269" i="32" s="1"/>
  <c r="F272" i="32"/>
  <c r="C272" i="32" s="1"/>
  <c r="E272" i="32"/>
  <c r="D272" i="32"/>
  <c r="H271" i="32"/>
  <c r="C271" i="32"/>
  <c r="F270" i="32"/>
  <c r="F269" i="32" s="1"/>
  <c r="D270" i="32"/>
  <c r="H268" i="32"/>
  <c r="C268" i="32"/>
  <c r="H267" i="32"/>
  <c r="C267" i="32"/>
  <c r="H266" i="32"/>
  <c r="C266" i="32"/>
  <c r="H265" i="32"/>
  <c r="C265" i="32"/>
  <c r="L264" i="32"/>
  <c r="K264" i="32"/>
  <c r="J264" i="32"/>
  <c r="I264" i="32"/>
  <c r="H264" i="32" s="1"/>
  <c r="G264" i="32"/>
  <c r="F264" i="32"/>
  <c r="E264" i="32"/>
  <c r="E259" i="32" s="1"/>
  <c r="D264" i="32"/>
  <c r="H263" i="32"/>
  <c r="C263" i="32"/>
  <c r="H262" i="32"/>
  <c r="C262" i="32"/>
  <c r="I260" i="32"/>
  <c r="C261" i="32"/>
  <c r="L260" i="32"/>
  <c r="L259" i="32" s="1"/>
  <c r="K260" i="32"/>
  <c r="K259" i="32" s="1"/>
  <c r="J260" i="32"/>
  <c r="G260" i="32"/>
  <c r="G259" i="32" s="1"/>
  <c r="F260" i="32"/>
  <c r="F259" i="32" s="1"/>
  <c r="E260" i="32"/>
  <c r="D260" i="32"/>
  <c r="D259" i="32" s="1"/>
  <c r="J259" i="32"/>
  <c r="H258" i="32"/>
  <c r="C258" i="32"/>
  <c r="H257" i="32"/>
  <c r="C257" i="32"/>
  <c r="H256" i="32"/>
  <c r="C256" i="32"/>
  <c r="H255" i="32"/>
  <c r="C255" i="32"/>
  <c r="H254" i="32"/>
  <c r="C254" i="32"/>
  <c r="H253" i="32"/>
  <c r="C253" i="32"/>
  <c r="L252" i="32"/>
  <c r="K252" i="32"/>
  <c r="J252" i="32"/>
  <c r="J251" i="32" s="1"/>
  <c r="I252" i="32"/>
  <c r="I251" i="32" s="1"/>
  <c r="G252" i="32"/>
  <c r="F252" i="32"/>
  <c r="F251" i="32" s="1"/>
  <c r="E252" i="32"/>
  <c r="D252" i="32"/>
  <c r="L251" i="32"/>
  <c r="K251" i="32"/>
  <c r="G251" i="32"/>
  <c r="D251" i="32"/>
  <c r="H250" i="32"/>
  <c r="C250" i="32"/>
  <c r="H249" i="32"/>
  <c r="C249" i="32"/>
  <c r="H248" i="32"/>
  <c r="C248" i="32"/>
  <c r="H247" i="32"/>
  <c r="C247" i="32"/>
  <c r="L246" i="32"/>
  <c r="K246" i="32"/>
  <c r="J246" i="32"/>
  <c r="I246" i="32"/>
  <c r="G246" i="32"/>
  <c r="F246" i="32"/>
  <c r="E246" i="32"/>
  <c r="D246" i="32"/>
  <c r="H245" i="32"/>
  <c r="C245" i="32"/>
  <c r="H244" i="32"/>
  <c r="C244" i="32"/>
  <c r="H243" i="32"/>
  <c r="C243" i="32"/>
  <c r="H242" i="32"/>
  <c r="C242" i="32"/>
  <c r="H241" i="32"/>
  <c r="C241" i="32"/>
  <c r="H240" i="32"/>
  <c r="C240" i="32"/>
  <c r="H239" i="32"/>
  <c r="C239" i="32"/>
  <c r="L238" i="32"/>
  <c r="K238" i="32"/>
  <c r="J238" i="32"/>
  <c r="I238" i="32"/>
  <c r="H238" i="32" s="1"/>
  <c r="G238" i="32"/>
  <c r="F238" i="32"/>
  <c r="E238" i="32"/>
  <c r="D238" i="32"/>
  <c r="H237" i="32"/>
  <c r="C237" i="32"/>
  <c r="H236" i="32"/>
  <c r="C236" i="32"/>
  <c r="L235" i="32"/>
  <c r="L231" i="32" s="1"/>
  <c r="K235" i="32"/>
  <c r="J235" i="32"/>
  <c r="H235" i="32" s="1"/>
  <c r="I235" i="32"/>
  <c r="G235" i="32"/>
  <c r="F235" i="32"/>
  <c r="F231" i="32" s="1"/>
  <c r="E235" i="32"/>
  <c r="D235" i="32"/>
  <c r="H234" i="32"/>
  <c r="C234" i="32"/>
  <c r="L233" i="32"/>
  <c r="K233" i="32"/>
  <c r="K231" i="32" s="1"/>
  <c r="K230" i="32" s="1"/>
  <c r="J233" i="32"/>
  <c r="I233" i="32"/>
  <c r="H233" i="32" s="1"/>
  <c r="G233" i="32"/>
  <c r="F233" i="32"/>
  <c r="E233" i="32"/>
  <c r="D233" i="32"/>
  <c r="H232" i="32"/>
  <c r="C232" i="32"/>
  <c r="J231" i="32"/>
  <c r="J230" i="32" s="1"/>
  <c r="G231" i="32"/>
  <c r="H229" i="32"/>
  <c r="C229" i="32"/>
  <c r="H228" i="32"/>
  <c r="C228" i="32"/>
  <c r="L227" i="32"/>
  <c r="K227" i="32"/>
  <c r="J227" i="32"/>
  <c r="I227" i="32"/>
  <c r="G227" i="32"/>
  <c r="F227" i="32"/>
  <c r="E227" i="32"/>
  <c r="D227" i="32"/>
  <c r="H226" i="32"/>
  <c r="C226" i="32"/>
  <c r="H225" i="32"/>
  <c r="C225" i="32"/>
  <c r="H224" i="32"/>
  <c r="C224" i="32"/>
  <c r="H223" i="32"/>
  <c r="C223" i="32"/>
  <c r="H222" i="32"/>
  <c r="C222" i="32"/>
  <c r="H221" i="32"/>
  <c r="C221" i="32"/>
  <c r="H220" i="32"/>
  <c r="C220" i="32"/>
  <c r="H219" i="32"/>
  <c r="C219" i="32"/>
  <c r="H218" i="32"/>
  <c r="C218" i="32"/>
  <c r="H217" i="32"/>
  <c r="C217" i="32"/>
  <c r="L216" i="32"/>
  <c r="K216" i="32"/>
  <c r="J216" i="32"/>
  <c r="I216" i="32"/>
  <c r="G216" i="32"/>
  <c r="F216" i="32"/>
  <c r="E216" i="32"/>
  <c r="D216" i="32"/>
  <c r="H215" i="32"/>
  <c r="C215" i="32"/>
  <c r="H214" i="32"/>
  <c r="C214" i="32"/>
  <c r="H213" i="32"/>
  <c r="C213" i="32"/>
  <c r="H212" i="32"/>
  <c r="C212" i="32"/>
  <c r="H211" i="32"/>
  <c r="C211" i="32"/>
  <c r="H210" i="32"/>
  <c r="C210" i="32"/>
  <c r="H209" i="32"/>
  <c r="C209" i="32"/>
  <c r="H208" i="32"/>
  <c r="C208" i="32"/>
  <c r="H207" i="32"/>
  <c r="C207" i="32"/>
  <c r="H206" i="32"/>
  <c r="C206" i="32"/>
  <c r="L205" i="32"/>
  <c r="L204" i="32" s="1"/>
  <c r="K205" i="32"/>
  <c r="K204" i="32" s="1"/>
  <c r="J205" i="32"/>
  <c r="I205" i="32"/>
  <c r="G205" i="32"/>
  <c r="F205" i="32"/>
  <c r="F204" i="32" s="1"/>
  <c r="F195" i="32" s="1"/>
  <c r="E205" i="32"/>
  <c r="E204" i="32" s="1"/>
  <c r="D205" i="32"/>
  <c r="D204" i="32" s="1"/>
  <c r="J204" i="32"/>
  <c r="J195" i="32" s="1"/>
  <c r="G204" i="32"/>
  <c r="H203" i="32"/>
  <c r="C203" i="32"/>
  <c r="H202" i="32"/>
  <c r="C202" i="32"/>
  <c r="H201" i="32"/>
  <c r="C201" i="32"/>
  <c r="H200" i="32"/>
  <c r="C200" i="32"/>
  <c r="I198" i="32"/>
  <c r="C199" i="32"/>
  <c r="L198" i="32"/>
  <c r="K198" i="32"/>
  <c r="K196" i="32" s="1"/>
  <c r="J198" i="32"/>
  <c r="G198" i="32"/>
  <c r="G196" i="32" s="1"/>
  <c r="G195" i="32" s="1"/>
  <c r="F198" i="32"/>
  <c r="E198" i="32"/>
  <c r="E196" i="32" s="1"/>
  <c r="D198" i="32"/>
  <c r="H197" i="32"/>
  <c r="C197" i="32"/>
  <c r="L196" i="32"/>
  <c r="J196" i="32"/>
  <c r="F196" i="32"/>
  <c r="D196" i="32"/>
  <c r="H193" i="32"/>
  <c r="C193" i="32"/>
  <c r="L192" i="32"/>
  <c r="K192" i="32"/>
  <c r="J192" i="32"/>
  <c r="J191" i="32" s="1"/>
  <c r="I192" i="32"/>
  <c r="I191" i="32" s="1"/>
  <c r="G192" i="32"/>
  <c r="F192" i="32"/>
  <c r="F191" i="32" s="1"/>
  <c r="F187" i="32" s="1"/>
  <c r="E192" i="32"/>
  <c r="D192" i="32"/>
  <c r="L191" i="32"/>
  <c r="K191" i="32"/>
  <c r="G191" i="32"/>
  <c r="D191" i="32"/>
  <c r="H190" i="32"/>
  <c r="C190" i="32"/>
  <c r="I188" i="32"/>
  <c r="C189" i="32"/>
  <c r="L188" i="32"/>
  <c r="L187" i="32" s="1"/>
  <c r="K188" i="32"/>
  <c r="K187" i="32" s="1"/>
  <c r="J188" i="32"/>
  <c r="G188" i="32"/>
  <c r="G187" i="32" s="1"/>
  <c r="F188" i="32"/>
  <c r="E188" i="32"/>
  <c r="D188" i="32"/>
  <c r="D187" i="32" s="1"/>
  <c r="H186" i="32"/>
  <c r="C186" i="32"/>
  <c r="H185" i="32"/>
  <c r="C185" i="32"/>
  <c r="L184" i="32"/>
  <c r="K184" i="32"/>
  <c r="J184" i="32"/>
  <c r="I184" i="32"/>
  <c r="G184" i="32"/>
  <c r="F184" i="32"/>
  <c r="E184" i="32"/>
  <c r="D184" i="32"/>
  <c r="H183" i="32"/>
  <c r="C183" i="32"/>
  <c r="H182" i="32"/>
  <c r="C182" i="32"/>
  <c r="H181" i="32"/>
  <c r="C181" i="32"/>
  <c r="I179" i="32"/>
  <c r="C180" i="32"/>
  <c r="L179" i="32"/>
  <c r="K179" i="32"/>
  <c r="J179" i="32"/>
  <c r="G179" i="32"/>
  <c r="F179" i="32"/>
  <c r="E179" i="32"/>
  <c r="E174" i="32" s="1"/>
  <c r="E173" i="32" s="1"/>
  <c r="D179" i="32"/>
  <c r="H178" i="32"/>
  <c r="C178" i="32"/>
  <c r="H177" i="32"/>
  <c r="C177" i="32"/>
  <c r="H176" i="32"/>
  <c r="C176" i="32"/>
  <c r="L175" i="32"/>
  <c r="K175" i="32"/>
  <c r="J175" i="32"/>
  <c r="J174" i="32" s="1"/>
  <c r="J173" i="32" s="1"/>
  <c r="G175" i="32"/>
  <c r="G174" i="32" s="1"/>
  <c r="G173" i="32" s="1"/>
  <c r="F175" i="32"/>
  <c r="F174" i="32" s="1"/>
  <c r="F173" i="32" s="1"/>
  <c r="E175" i="32"/>
  <c r="D175" i="32"/>
  <c r="C175" i="32" s="1"/>
  <c r="L174" i="32"/>
  <c r="L173" i="32" s="1"/>
  <c r="D174" i="32"/>
  <c r="D173" i="32" s="1"/>
  <c r="H172" i="32"/>
  <c r="C172" i="32"/>
  <c r="H171" i="32"/>
  <c r="C171" i="32"/>
  <c r="H170" i="32"/>
  <c r="C170" i="32"/>
  <c r="H169" i="32"/>
  <c r="C169" i="32"/>
  <c r="H168" i="32"/>
  <c r="C168" i="32"/>
  <c r="I166" i="32"/>
  <c r="H167" i="32"/>
  <c r="C167" i="32"/>
  <c r="L166" i="32"/>
  <c r="K166" i="32"/>
  <c r="K165" i="32" s="1"/>
  <c r="J166" i="32"/>
  <c r="J165" i="32" s="1"/>
  <c r="G166" i="32"/>
  <c r="F166" i="32"/>
  <c r="F165" i="32" s="1"/>
  <c r="E166" i="32"/>
  <c r="D166" i="32"/>
  <c r="C166" i="32" s="1"/>
  <c r="L165" i="32"/>
  <c r="H165" i="32" s="1"/>
  <c r="I165" i="32"/>
  <c r="G165" i="32"/>
  <c r="E165" i="32"/>
  <c r="C165" i="32" s="1"/>
  <c r="D165" i="32"/>
  <c r="H164" i="32"/>
  <c r="C164" i="32"/>
  <c r="H163" i="32"/>
  <c r="C163" i="32"/>
  <c r="H162" i="32"/>
  <c r="C162" i="32"/>
  <c r="H161" i="32"/>
  <c r="C161" i="32"/>
  <c r="L160" i="32"/>
  <c r="K160" i="32"/>
  <c r="J160" i="32"/>
  <c r="I160" i="32"/>
  <c r="G160" i="32"/>
  <c r="F160" i="32"/>
  <c r="E160" i="32"/>
  <c r="D160" i="32"/>
  <c r="H159" i="32"/>
  <c r="C159" i="32"/>
  <c r="H158" i="32"/>
  <c r="C158" i="32"/>
  <c r="H157" i="32"/>
  <c r="C157" i="32"/>
  <c r="H156" i="32"/>
  <c r="C156" i="32"/>
  <c r="H155" i="32"/>
  <c r="C155" i="32"/>
  <c r="H154" i="32"/>
  <c r="C154" i="32"/>
  <c r="H153" i="32"/>
  <c r="C153" i="32"/>
  <c r="H152" i="32"/>
  <c r="C152" i="32"/>
  <c r="L151" i="32"/>
  <c r="K151" i="32"/>
  <c r="J151" i="32"/>
  <c r="G151" i="32"/>
  <c r="F151" i="32"/>
  <c r="E151" i="32"/>
  <c r="D151" i="32"/>
  <c r="C151" i="32" s="1"/>
  <c r="H150" i="32"/>
  <c r="C150" i="32"/>
  <c r="H149" i="32"/>
  <c r="C149" i="32"/>
  <c r="H148" i="32"/>
  <c r="C148" i="32"/>
  <c r="H147" i="32"/>
  <c r="C147" i="32"/>
  <c r="H146" i="32"/>
  <c r="C146" i="32"/>
  <c r="H145" i="32"/>
  <c r="C145" i="32"/>
  <c r="L144" i="32"/>
  <c r="K144" i="32"/>
  <c r="J144" i="32"/>
  <c r="G144" i="32"/>
  <c r="F144" i="32"/>
  <c r="E144" i="32"/>
  <c r="C144" i="32" s="1"/>
  <c r="D144" i="32"/>
  <c r="H143" i="32"/>
  <c r="C143" i="32"/>
  <c r="H142" i="32"/>
  <c r="C142" i="32"/>
  <c r="L141" i="32"/>
  <c r="K141" i="32"/>
  <c r="J141" i="32"/>
  <c r="G141" i="32"/>
  <c r="F141" i="32"/>
  <c r="E141" i="32"/>
  <c r="C141" i="32" s="1"/>
  <c r="D141" i="32"/>
  <c r="H140" i="32"/>
  <c r="C140" i="32"/>
  <c r="H139" i="32"/>
  <c r="C139" i="32"/>
  <c r="H138" i="32"/>
  <c r="C138" i="32"/>
  <c r="H137" i="32"/>
  <c r="C137" i="32"/>
  <c r="L136" i="32"/>
  <c r="K136" i="32"/>
  <c r="K130" i="32" s="1"/>
  <c r="J136" i="32"/>
  <c r="I136" i="32"/>
  <c r="G136" i="32"/>
  <c r="F136" i="32"/>
  <c r="E136" i="32"/>
  <c r="D136" i="32"/>
  <c r="H135" i="32"/>
  <c r="C135" i="32"/>
  <c r="H134" i="32"/>
  <c r="C134" i="32"/>
  <c r="H133" i="32"/>
  <c r="C133" i="32"/>
  <c r="H132" i="32"/>
  <c r="D132" i="32"/>
  <c r="C132" i="32"/>
  <c r="L131" i="32"/>
  <c r="L130" i="32" s="1"/>
  <c r="K131" i="32"/>
  <c r="J131" i="32"/>
  <c r="G131" i="32"/>
  <c r="F131" i="32"/>
  <c r="F130" i="32" s="1"/>
  <c r="E131" i="32"/>
  <c r="D131" i="32"/>
  <c r="J130" i="32"/>
  <c r="G130" i="32"/>
  <c r="H129" i="32"/>
  <c r="H128" i="32" s="1"/>
  <c r="C129" i="32"/>
  <c r="L128" i="32"/>
  <c r="K128" i="32"/>
  <c r="J128" i="32"/>
  <c r="G128" i="32"/>
  <c r="F128" i="32"/>
  <c r="E128" i="32"/>
  <c r="D128" i="32"/>
  <c r="C128" i="32"/>
  <c r="H127" i="32"/>
  <c r="D127" i="32"/>
  <c r="C127" i="32"/>
  <c r="H126" i="32"/>
  <c r="C126" i="32"/>
  <c r="H125" i="32"/>
  <c r="C125" i="32"/>
  <c r="H124" i="32"/>
  <c r="C124" i="32"/>
  <c r="H123" i="32"/>
  <c r="C123" i="32"/>
  <c r="L122" i="32"/>
  <c r="K122" i="32"/>
  <c r="J122" i="32"/>
  <c r="I122" i="32"/>
  <c r="G122" i="32"/>
  <c r="F122" i="32"/>
  <c r="E122" i="32"/>
  <c r="D122" i="32"/>
  <c r="H121" i="32"/>
  <c r="C121" i="32"/>
  <c r="H120" i="32"/>
  <c r="C120" i="32"/>
  <c r="H119" i="32"/>
  <c r="C119" i="32"/>
  <c r="H118" i="32"/>
  <c r="C118" i="32"/>
  <c r="I116" i="32"/>
  <c r="H116" i="32" s="1"/>
  <c r="H117" i="32"/>
  <c r="C117" i="32"/>
  <c r="L116" i="32"/>
  <c r="K116" i="32"/>
  <c r="J116" i="32"/>
  <c r="G116" i="32"/>
  <c r="F116" i="32"/>
  <c r="E116" i="32"/>
  <c r="D116" i="32"/>
  <c r="H115" i="32"/>
  <c r="C115" i="32"/>
  <c r="H114" i="32"/>
  <c r="C114" i="32"/>
  <c r="H113" i="32"/>
  <c r="C113" i="32"/>
  <c r="L112" i="32"/>
  <c r="K112" i="32"/>
  <c r="J112" i="32"/>
  <c r="I112" i="32"/>
  <c r="G112" i="32"/>
  <c r="F112" i="32"/>
  <c r="E112" i="32"/>
  <c r="D112" i="32"/>
  <c r="H111" i="32"/>
  <c r="C111" i="32"/>
  <c r="H110" i="32"/>
  <c r="C110" i="32"/>
  <c r="H109" i="32"/>
  <c r="C109" i="32"/>
  <c r="H108" i="32"/>
  <c r="C108" i="32"/>
  <c r="H107" i="32"/>
  <c r="C107" i="32"/>
  <c r="H106" i="32"/>
  <c r="C106" i="32"/>
  <c r="H105" i="32"/>
  <c r="C105" i="32"/>
  <c r="H104" i="32"/>
  <c r="C104" i="32"/>
  <c r="L103" i="32"/>
  <c r="K103" i="32"/>
  <c r="J103" i="32"/>
  <c r="G103" i="32"/>
  <c r="F103" i="32"/>
  <c r="E103" i="32"/>
  <c r="D103" i="32"/>
  <c r="C103" i="32" s="1"/>
  <c r="H102" i="32"/>
  <c r="C102" i="32"/>
  <c r="H101" i="32"/>
  <c r="C101" i="32"/>
  <c r="H100" i="32"/>
  <c r="C100" i="32"/>
  <c r="H99" i="32"/>
  <c r="C99" i="32"/>
  <c r="H98" i="32"/>
  <c r="C98" i="32"/>
  <c r="H97" i="32"/>
  <c r="C97" i="32"/>
  <c r="I95" i="32"/>
  <c r="H95" i="32" s="1"/>
  <c r="H96" i="32"/>
  <c r="D96" i="32"/>
  <c r="C96" i="32" s="1"/>
  <c r="L95" i="32"/>
  <c r="K95" i="32"/>
  <c r="K83" i="32" s="1"/>
  <c r="J95" i="32"/>
  <c r="G95" i="32"/>
  <c r="F95" i="32"/>
  <c r="E95" i="32"/>
  <c r="C95" i="32" s="1"/>
  <c r="D95" i="32"/>
  <c r="H94" i="32"/>
  <c r="C94" i="32"/>
  <c r="H93" i="32"/>
  <c r="C93" i="32"/>
  <c r="H92" i="32"/>
  <c r="C92" i="32"/>
  <c r="H91" i="32"/>
  <c r="C91" i="32"/>
  <c r="H90" i="32"/>
  <c r="C90" i="32"/>
  <c r="L89" i="32"/>
  <c r="K89" i="32"/>
  <c r="J89" i="32"/>
  <c r="G89" i="32"/>
  <c r="F89" i="32"/>
  <c r="E89" i="32"/>
  <c r="D89" i="32"/>
  <c r="H88" i="32"/>
  <c r="C88" i="32"/>
  <c r="H87" i="32"/>
  <c r="C87" i="32"/>
  <c r="H86" i="32"/>
  <c r="C86" i="32"/>
  <c r="I84" i="32"/>
  <c r="H85" i="32"/>
  <c r="C85" i="32"/>
  <c r="L84" i="32"/>
  <c r="K84" i="32"/>
  <c r="J84" i="32"/>
  <c r="J83" i="32" s="1"/>
  <c r="G84" i="32"/>
  <c r="G83" i="32" s="1"/>
  <c r="F84" i="32"/>
  <c r="E84" i="32"/>
  <c r="D84" i="32"/>
  <c r="L83" i="32"/>
  <c r="D83" i="32"/>
  <c r="H82" i="32"/>
  <c r="C82" i="32"/>
  <c r="H81" i="32"/>
  <c r="C81" i="32"/>
  <c r="L80" i="32"/>
  <c r="K80" i="32"/>
  <c r="J80" i="32"/>
  <c r="G80" i="32"/>
  <c r="F80" i="32"/>
  <c r="E80" i="32"/>
  <c r="D80" i="32"/>
  <c r="H79" i="32"/>
  <c r="C79" i="32"/>
  <c r="H78" i="32"/>
  <c r="C78" i="32"/>
  <c r="L77" i="32"/>
  <c r="L76" i="32" s="1"/>
  <c r="L75" i="32" s="1"/>
  <c r="K77" i="32"/>
  <c r="K76" i="32" s="1"/>
  <c r="J77" i="32"/>
  <c r="G77" i="32"/>
  <c r="F77" i="32"/>
  <c r="E77" i="32"/>
  <c r="D77" i="32"/>
  <c r="J76" i="32"/>
  <c r="F76" i="32"/>
  <c r="E76" i="32"/>
  <c r="H74" i="32"/>
  <c r="C74" i="32"/>
  <c r="H73" i="32"/>
  <c r="C73" i="32"/>
  <c r="H72" i="32"/>
  <c r="C72" i="32"/>
  <c r="H71" i="32"/>
  <c r="C71" i="32"/>
  <c r="H70" i="32"/>
  <c r="C70" i="32"/>
  <c r="L69" i="32"/>
  <c r="L67" i="32" s="1"/>
  <c r="K69" i="32"/>
  <c r="J69" i="32"/>
  <c r="I69" i="32"/>
  <c r="G69" i="32"/>
  <c r="G67" i="32" s="1"/>
  <c r="G53" i="32" s="1"/>
  <c r="F69" i="32"/>
  <c r="E69" i="32"/>
  <c r="E67" i="32" s="1"/>
  <c r="D69" i="32"/>
  <c r="H68" i="32"/>
  <c r="C68" i="32"/>
  <c r="K67" i="32"/>
  <c r="J67" i="32"/>
  <c r="F67" i="32"/>
  <c r="H66" i="32"/>
  <c r="C66" i="32"/>
  <c r="H65" i="32"/>
  <c r="C65" i="32"/>
  <c r="H64" i="32"/>
  <c r="C64" i="32"/>
  <c r="H63" i="32"/>
  <c r="C63" i="32"/>
  <c r="H62" i="32"/>
  <c r="C62" i="32"/>
  <c r="H61" i="32"/>
  <c r="C61" i="32"/>
  <c r="H60" i="32"/>
  <c r="C60" i="32"/>
  <c r="H59" i="32"/>
  <c r="C59" i="32"/>
  <c r="L58" i="32"/>
  <c r="K58" i="32"/>
  <c r="J58" i="32"/>
  <c r="I58" i="32"/>
  <c r="G58" i="32"/>
  <c r="F58" i="32"/>
  <c r="E58" i="32"/>
  <c r="D58" i="32"/>
  <c r="H57" i="32"/>
  <c r="C57" i="32"/>
  <c r="H56" i="32"/>
  <c r="C56" i="32"/>
  <c r="L55" i="32"/>
  <c r="L54" i="32" s="1"/>
  <c r="K55" i="32"/>
  <c r="J55" i="32"/>
  <c r="I55" i="32"/>
  <c r="G55" i="32"/>
  <c r="F55" i="32"/>
  <c r="E55" i="32"/>
  <c r="C55" i="32" s="1"/>
  <c r="D55" i="32"/>
  <c r="D54" i="32" s="1"/>
  <c r="K54" i="32"/>
  <c r="J54" i="32"/>
  <c r="J53" i="32" s="1"/>
  <c r="I54" i="32"/>
  <c r="G54" i="32"/>
  <c r="F54" i="32"/>
  <c r="F53" i="32" s="1"/>
  <c r="E54" i="32"/>
  <c r="K53" i="32"/>
  <c r="H47" i="32"/>
  <c r="C47" i="32"/>
  <c r="H46" i="32"/>
  <c r="C46" i="32"/>
  <c r="L45" i="32"/>
  <c r="H45" i="32"/>
  <c r="G45" i="32"/>
  <c r="C45" i="32"/>
  <c r="H44" i="32"/>
  <c r="C44" i="32"/>
  <c r="K43" i="32"/>
  <c r="J43" i="32"/>
  <c r="H43" i="32" s="1"/>
  <c r="I43" i="32"/>
  <c r="F43" i="32"/>
  <c r="F20" i="32" s="1"/>
  <c r="E43" i="32"/>
  <c r="D43" i="32"/>
  <c r="H42" i="32"/>
  <c r="C42" i="32"/>
  <c r="I41" i="32"/>
  <c r="H41" i="32"/>
  <c r="D41" i="32"/>
  <c r="C41" i="32"/>
  <c r="H40" i="32"/>
  <c r="C40" i="32"/>
  <c r="H39" i="32"/>
  <c r="C39" i="32"/>
  <c r="H38" i="32"/>
  <c r="C38" i="32"/>
  <c r="H37" i="32"/>
  <c r="C37" i="32"/>
  <c r="K36" i="32"/>
  <c r="H36" i="32"/>
  <c r="F36" i="32"/>
  <c r="C36" i="32"/>
  <c r="H35" i="32"/>
  <c r="C35" i="32"/>
  <c r="H34" i="32"/>
  <c r="C34" i="32"/>
  <c r="K33" i="32"/>
  <c r="H33" i="32"/>
  <c r="F33" i="32"/>
  <c r="C33" i="32"/>
  <c r="H32" i="32"/>
  <c r="C32" i="32"/>
  <c r="K31" i="32"/>
  <c r="H31" i="32"/>
  <c r="F31" i="32"/>
  <c r="C31" i="32"/>
  <c r="H30" i="32"/>
  <c r="C30" i="32"/>
  <c r="H29" i="32"/>
  <c r="C29" i="32"/>
  <c r="H28" i="32"/>
  <c r="C28" i="32"/>
  <c r="K27" i="32"/>
  <c r="H27" i="32" s="1"/>
  <c r="F27" i="32"/>
  <c r="C27" i="32"/>
  <c r="K26" i="32"/>
  <c r="H26" i="32" s="1"/>
  <c r="F26" i="32"/>
  <c r="C26" i="32"/>
  <c r="H25" i="32"/>
  <c r="C25" i="32"/>
  <c r="H23" i="32"/>
  <c r="C23" i="32"/>
  <c r="H22" i="32"/>
  <c r="C22" i="32"/>
  <c r="L21" i="32"/>
  <c r="K21" i="32"/>
  <c r="K292" i="32" s="1"/>
  <c r="K291" i="32" s="1"/>
  <c r="J21" i="32"/>
  <c r="J292" i="32" s="1"/>
  <c r="J291" i="32" s="1"/>
  <c r="I21" i="32"/>
  <c r="I292" i="32" s="1"/>
  <c r="G21" i="32"/>
  <c r="G292" i="32" s="1"/>
  <c r="G291" i="32" s="1"/>
  <c r="F21" i="32"/>
  <c r="E21" i="32"/>
  <c r="E292" i="32" s="1"/>
  <c r="D21" i="32"/>
  <c r="D292" i="32" s="1"/>
  <c r="D291" i="32" s="1"/>
  <c r="C21" i="32"/>
  <c r="C292" i="32" s="1"/>
  <c r="L20" i="32"/>
  <c r="J20" i="32"/>
  <c r="G20" i="32"/>
  <c r="E20" i="32"/>
  <c r="H301" i="31"/>
  <c r="C301" i="31"/>
  <c r="H300" i="31"/>
  <c r="C300" i="31"/>
  <c r="H299" i="31"/>
  <c r="C299" i="31"/>
  <c r="H298" i="31"/>
  <c r="C298" i="31"/>
  <c r="H297" i="31"/>
  <c r="C297" i="31"/>
  <c r="H296" i="31"/>
  <c r="C296" i="31"/>
  <c r="H295" i="31"/>
  <c r="C295" i="31"/>
  <c r="H294" i="31"/>
  <c r="C294" i="31"/>
  <c r="L293" i="31"/>
  <c r="K293" i="31"/>
  <c r="J293" i="31"/>
  <c r="I293" i="31"/>
  <c r="H293" i="31"/>
  <c r="G293" i="31"/>
  <c r="F293" i="31"/>
  <c r="E293" i="31"/>
  <c r="D293" i="31"/>
  <c r="C293" i="31"/>
  <c r="H288" i="31"/>
  <c r="C288" i="31"/>
  <c r="I286" i="31"/>
  <c r="H287" i="31"/>
  <c r="C287" i="31"/>
  <c r="L286" i="31"/>
  <c r="K286" i="31"/>
  <c r="J286" i="31"/>
  <c r="G286" i="31"/>
  <c r="F286" i="31"/>
  <c r="E286" i="31"/>
  <c r="D286" i="31"/>
  <c r="C286" i="31" s="1"/>
  <c r="C285" i="31"/>
  <c r="L284" i="31"/>
  <c r="L283" i="31" s="1"/>
  <c r="K284" i="31"/>
  <c r="K283" i="31" s="1"/>
  <c r="J284" i="31"/>
  <c r="J283" i="31" s="1"/>
  <c r="G284" i="31"/>
  <c r="G283" i="31" s="1"/>
  <c r="F284" i="31"/>
  <c r="E284" i="31"/>
  <c r="D284" i="31"/>
  <c r="D283" i="31" s="1"/>
  <c r="C283" i="31" s="1"/>
  <c r="F283" i="31"/>
  <c r="E283" i="31"/>
  <c r="I281" i="31"/>
  <c r="H282" i="31"/>
  <c r="C282" i="31"/>
  <c r="L281" i="31"/>
  <c r="K281" i="31"/>
  <c r="J281" i="31"/>
  <c r="G281" i="31"/>
  <c r="F281" i="31"/>
  <c r="F269" i="31" s="1"/>
  <c r="E281" i="31"/>
  <c r="D281" i="31"/>
  <c r="H280" i="31"/>
  <c r="C280" i="31"/>
  <c r="H279" i="31"/>
  <c r="C279" i="31"/>
  <c r="H278" i="31"/>
  <c r="C278" i="31"/>
  <c r="H277" i="31"/>
  <c r="C277" i="31"/>
  <c r="L276" i="31"/>
  <c r="K276" i="31"/>
  <c r="J276" i="31"/>
  <c r="G276" i="31"/>
  <c r="F276" i="31"/>
  <c r="E276" i="31"/>
  <c r="D276" i="31"/>
  <c r="H275" i="31"/>
  <c r="C275" i="31"/>
  <c r="H274" i="31"/>
  <c r="C274" i="31"/>
  <c r="C273" i="31"/>
  <c r="L272" i="31"/>
  <c r="L270" i="31" s="1"/>
  <c r="L269" i="31" s="1"/>
  <c r="K272" i="31"/>
  <c r="K270" i="31" s="1"/>
  <c r="K269" i="31" s="1"/>
  <c r="J272" i="31"/>
  <c r="G272" i="31"/>
  <c r="G270" i="31" s="1"/>
  <c r="F272" i="31"/>
  <c r="E272" i="31"/>
  <c r="E270" i="31" s="1"/>
  <c r="E269" i="31" s="1"/>
  <c r="D272" i="31"/>
  <c r="H271" i="31"/>
  <c r="C271" i="31"/>
  <c r="J270" i="31"/>
  <c r="F270" i="31"/>
  <c r="D270" i="31"/>
  <c r="H268" i="31"/>
  <c r="C268" i="31"/>
  <c r="H267" i="31"/>
  <c r="C267" i="31"/>
  <c r="H266" i="31"/>
  <c r="C266" i="31"/>
  <c r="H265" i="31"/>
  <c r="C265" i="31"/>
  <c r="L264" i="31"/>
  <c r="K264" i="31"/>
  <c r="J264" i="31"/>
  <c r="G264" i="31"/>
  <c r="F264" i="31"/>
  <c r="E264" i="31"/>
  <c r="D264" i="31"/>
  <c r="H263" i="31"/>
  <c r="C263" i="31"/>
  <c r="H262" i="31"/>
  <c r="C262" i="31"/>
  <c r="C261" i="31"/>
  <c r="L260" i="31"/>
  <c r="K260" i="31"/>
  <c r="K259" i="31" s="1"/>
  <c r="J260" i="31"/>
  <c r="G260" i="31"/>
  <c r="G259" i="31" s="1"/>
  <c r="F260" i="31"/>
  <c r="E260" i="31"/>
  <c r="E259" i="31" s="1"/>
  <c r="D260" i="31"/>
  <c r="C260" i="31"/>
  <c r="H258" i="31"/>
  <c r="C258" i="31"/>
  <c r="H257" i="31"/>
  <c r="C257" i="31"/>
  <c r="H256" i="31"/>
  <c r="C256" i="31"/>
  <c r="H255" i="31"/>
  <c r="C255" i="31"/>
  <c r="H254" i="31"/>
  <c r="C254" i="31"/>
  <c r="H253" i="31"/>
  <c r="C253" i="31"/>
  <c r="L252" i="31"/>
  <c r="K252" i="31"/>
  <c r="J252" i="31"/>
  <c r="I252" i="31"/>
  <c r="G252" i="31"/>
  <c r="F252" i="31"/>
  <c r="F251" i="31" s="1"/>
  <c r="E252" i="31"/>
  <c r="D252" i="31"/>
  <c r="L251" i="31"/>
  <c r="K251" i="31"/>
  <c r="J251" i="31"/>
  <c r="G251" i="31"/>
  <c r="D251" i="31"/>
  <c r="H250" i="31"/>
  <c r="C250" i="31"/>
  <c r="H249" i="31"/>
  <c r="C249" i="31"/>
  <c r="H248" i="31"/>
  <c r="C248" i="31"/>
  <c r="H247" i="31"/>
  <c r="C247" i="31"/>
  <c r="L246" i="31"/>
  <c r="K246" i="31"/>
  <c r="J246" i="31"/>
  <c r="G246" i="31"/>
  <c r="F246" i="31"/>
  <c r="E246" i="31"/>
  <c r="D246" i="31"/>
  <c r="H245" i="31"/>
  <c r="C245" i="31"/>
  <c r="H244" i="31"/>
  <c r="C244" i="31"/>
  <c r="H243" i="31"/>
  <c r="C243" i="31"/>
  <c r="H242" i="31"/>
  <c r="C242" i="31"/>
  <c r="H241" i="31"/>
  <c r="C241" i="31"/>
  <c r="H240" i="31"/>
  <c r="C240" i="31"/>
  <c r="H239" i="31"/>
  <c r="C239" i="31"/>
  <c r="L238" i="31"/>
  <c r="K238" i="31"/>
  <c r="J238" i="31"/>
  <c r="G238" i="31"/>
  <c r="F238" i="31"/>
  <c r="E238" i="31"/>
  <c r="D238" i="31"/>
  <c r="H237" i="31"/>
  <c r="C237" i="31"/>
  <c r="I235" i="31"/>
  <c r="H236" i="31"/>
  <c r="C236" i="31"/>
  <c r="L235" i="31"/>
  <c r="K235" i="31"/>
  <c r="J235" i="31"/>
  <c r="J231" i="31" s="1"/>
  <c r="H235" i="31"/>
  <c r="G235" i="31"/>
  <c r="F235" i="31"/>
  <c r="E235" i="31"/>
  <c r="D235" i="31"/>
  <c r="H234" i="31"/>
  <c r="C234" i="31"/>
  <c r="L233" i="31"/>
  <c r="K233" i="31"/>
  <c r="K231" i="31" s="1"/>
  <c r="K230" i="31" s="1"/>
  <c r="J233" i="31"/>
  <c r="I233" i="31"/>
  <c r="G233" i="31"/>
  <c r="F233" i="31"/>
  <c r="F231" i="31" s="1"/>
  <c r="E233" i="31"/>
  <c r="D233" i="31"/>
  <c r="H232" i="31"/>
  <c r="C232" i="31"/>
  <c r="H229" i="31"/>
  <c r="C229" i="31"/>
  <c r="H228" i="31"/>
  <c r="C228" i="31"/>
  <c r="L227" i="31"/>
  <c r="K227" i="31"/>
  <c r="H227" i="31" s="1"/>
  <c r="J227" i="31"/>
  <c r="I227" i="31"/>
  <c r="G227" i="31"/>
  <c r="F227" i="31"/>
  <c r="E227" i="31"/>
  <c r="D227" i="31"/>
  <c r="H226" i="31"/>
  <c r="C226" i="31"/>
  <c r="H225" i="31"/>
  <c r="C225" i="31"/>
  <c r="H224" i="31"/>
  <c r="C224" i="31"/>
  <c r="H223" i="31"/>
  <c r="C223" i="31"/>
  <c r="H222" i="31"/>
  <c r="C222" i="31"/>
  <c r="H221" i="31"/>
  <c r="C221" i="31"/>
  <c r="H220" i="31"/>
  <c r="C220" i="31"/>
  <c r="H219" i="31"/>
  <c r="C219" i="31"/>
  <c r="H218" i="31"/>
  <c r="C218" i="31"/>
  <c r="H217" i="31"/>
  <c r="C217" i="31"/>
  <c r="L216" i="31"/>
  <c r="K216" i="31"/>
  <c r="J216" i="31"/>
  <c r="G216" i="31"/>
  <c r="F216" i="31"/>
  <c r="E216" i="31"/>
  <c r="D216" i="31"/>
  <c r="H215" i="31"/>
  <c r="C215" i="31"/>
  <c r="H214" i="31"/>
  <c r="C214" i="31"/>
  <c r="H213" i="31"/>
  <c r="C213" i="31"/>
  <c r="H212" i="31"/>
  <c r="C212" i="31"/>
  <c r="H211" i="31"/>
  <c r="C211" i="31"/>
  <c r="H210" i="31"/>
  <c r="C210" i="31"/>
  <c r="H209" i="31"/>
  <c r="C209" i="31"/>
  <c r="H208" i="31"/>
  <c r="C208" i="31"/>
  <c r="H207" i="31"/>
  <c r="C207" i="31"/>
  <c r="H206" i="31"/>
  <c r="C206" i="31"/>
  <c r="L205" i="31"/>
  <c r="K205" i="31"/>
  <c r="K204" i="31" s="1"/>
  <c r="J205" i="31"/>
  <c r="G205" i="31"/>
  <c r="F205" i="31"/>
  <c r="F204" i="31" s="1"/>
  <c r="E205" i="31"/>
  <c r="E204" i="31" s="1"/>
  <c r="D205" i="31"/>
  <c r="J204" i="31"/>
  <c r="G204" i="31"/>
  <c r="H203" i="31"/>
  <c r="C203" i="31"/>
  <c r="H202" i="31"/>
  <c r="C202" i="31"/>
  <c r="H201" i="31"/>
  <c r="C201" i="31"/>
  <c r="H200" i="31"/>
  <c r="C200" i="31"/>
  <c r="C199" i="31"/>
  <c r="L198" i="31"/>
  <c r="L196" i="31" s="1"/>
  <c r="K198" i="31"/>
  <c r="K196" i="31" s="1"/>
  <c r="J198" i="31"/>
  <c r="G198" i="31"/>
  <c r="G196" i="31" s="1"/>
  <c r="F198" i="31"/>
  <c r="C198" i="31" s="1"/>
  <c r="E198" i="31"/>
  <c r="E196" i="31" s="1"/>
  <c r="D198" i="31"/>
  <c r="H197" i="31"/>
  <c r="C197" i="31"/>
  <c r="J196" i="31"/>
  <c r="J195" i="31" s="1"/>
  <c r="F196" i="31"/>
  <c r="F195" i="31" s="1"/>
  <c r="D196" i="31"/>
  <c r="H193" i="31"/>
  <c r="C193" i="31"/>
  <c r="L192" i="31"/>
  <c r="K192" i="31"/>
  <c r="J192" i="31"/>
  <c r="I192" i="31"/>
  <c r="G192" i="31"/>
  <c r="F192" i="31"/>
  <c r="F191" i="31" s="1"/>
  <c r="E192" i="31"/>
  <c r="D192" i="31"/>
  <c r="L191" i="31"/>
  <c r="K191" i="31"/>
  <c r="J191" i="31"/>
  <c r="G191" i="31"/>
  <c r="D191" i="31"/>
  <c r="H190" i="31"/>
  <c r="C190" i="31"/>
  <c r="C189" i="31"/>
  <c r="L188" i="31"/>
  <c r="K188" i="31"/>
  <c r="K187" i="31" s="1"/>
  <c r="J188" i="31"/>
  <c r="G188" i="31"/>
  <c r="F188" i="31"/>
  <c r="F187" i="31" s="1"/>
  <c r="E188" i="31"/>
  <c r="D188" i="31"/>
  <c r="C188" i="31" s="1"/>
  <c r="L187" i="31"/>
  <c r="J187" i="31"/>
  <c r="H186" i="31"/>
  <c r="C186" i="31"/>
  <c r="H185" i="31"/>
  <c r="C185" i="31"/>
  <c r="L184" i="31"/>
  <c r="K184" i="31"/>
  <c r="J184" i="31"/>
  <c r="I184" i="31"/>
  <c r="G184" i="31"/>
  <c r="F184" i="31"/>
  <c r="E184" i="31"/>
  <c r="D184" i="31"/>
  <c r="H183" i="31"/>
  <c r="C183" i="31"/>
  <c r="H182" i="31"/>
  <c r="C182" i="31"/>
  <c r="H181" i="31"/>
  <c r="C181" i="31"/>
  <c r="C180" i="31"/>
  <c r="L179" i="31"/>
  <c r="K179" i="31"/>
  <c r="J179" i="31"/>
  <c r="G179" i="31"/>
  <c r="F179" i="31"/>
  <c r="E179" i="31"/>
  <c r="D179" i="31"/>
  <c r="C179" i="31" s="1"/>
  <c r="H178" i="31"/>
  <c r="C178" i="31"/>
  <c r="C177" i="31"/>
  <c r="H176" i="31"/>
  <c r="C176" i="31"/>
  <c r="L175" i="31"/>
  <c r="L174" i="31" s="1"/>
  <c r="L173" i="31" s="1"/>
  <c r="K175" i="31"/>
  <c r="J175" i="31"/>
  <c r="G175" i="31"/>
  <c r="F175" i="31"/>
  <c r="F174" i="31" s="1"/>
  <c r="F173" i="31" s="1"/>
  <c r="E175" i="31"/>
  <c r="E174" i="31" s="1"/>
  <c r="D175" i="31"/>
  <c r="D174" i="31"/>
  <c r="H172" i="31"/>
  <c r="C172" i="31"/>
  <c r="H171" i="31"/>
  <c r="C171" i="31"/>
  <c r="H170" i="31"/>
  <c r="C170" i="31"/>
  <c r="H169" i="31"/>
  <c r="C169" i="31"/>
  <c r="H168" i="31"/>
  <c r="C168" i="31"/>
  <c r="H167" i="31"/>
  <c r="C167" i="31"/>
  <c r="L166" i="31"/>
  <c r="L165" i="31" s="1"/>
  <c r="K166" i="31"/>
  <c r="K165" i="31" s="1"/>
  <c r="J166" i="31"/>
  <c r="J165" i="31" s="1"/>
  <c r="G166" i="31"/>
  <c r="F166" i="31"/>
  <c r="F165" i="31" s="1"/>
  <c r="E166" i="31"/>
  <c r="E165" i="31" s="1"/>
  <c r="D166" i="31"/>
  <c r="D165" i="31" s="1"/>
  <c r="C165" i="31" s="1"/>
  <c r="G165" i="31"/>
  <c r="H164" i="31"/>
  <c r="C164" i="31"/>
  <c r="H163" i="31"/>
  <c r="C163" i="31"/>
  <c r="C162" i="31"/>
  <c r="H161" i="31"/>
  <c r="C161" i="31"/>
  <c r="L160" i="31"/>
  <c r="K160" i="31"/>
  <c r="J160" i="31"/>
  <c r="G160" i="31"/>
  <c r="F160" i="31"/>
  <c r="E160" i="31"/>
  <c r="D160" i="31"/>
  <c r="C160" i="31" s="1"/>
  <c r="H159" i="31"/>
  <c r="C159" i="31"/>
  <c r="H158" i="31"/>
  <c r="C158" i="31"/>
  <c r="H157" i="31"/>
  <c r="C157" i="31"/>
  <c r="H156" i="31"/>
  <c r="C156" i="31"/>
  <c r="H155" i="31"/>
  <c r="C155" i="31"/>
  <c r="H154" i="31"/>
  <c r="C154" i="31"/>
  <c r="H153" i="31"/>
  <c r="C153" i="31"/>
  <c r="H152" i="31"/>
  <c r="C152" i="31"/>
  <c r="L151" i="31"/>
  <c r="K151" i="31"/>
  <c r="J151" i="31"/>
  <c r="G151" i="31"/>
  <c r="F151" i="31"/>
  <c r="E151" i="31"/>
  <c r="D151" i="31"/>
  <c r="H150" i="31"/>
  <c r="C150" i="31"/>
  <c r="H149" i="31"/>
  <c r="C149" i="31"/>
  <c r="H148" i="31"/>
  <c r="C148" i="31"/>
  <c r="H147" i="31"/>
  <c r="C147" i="31"/>
  <c r="H146" i="31"/>
  <c r="C146" i="31"/>
  <c r="H145" i="31"/>
  <c r="C145" i="31"/>
  <c r="L144" i="31"/>
  <c r="K144" i="31"/>
  <c r="J144" i="31"/>
  <c r="G144" i="31"/>
  <c r="F144" i="31"/>
  <c r="E144" i="31"/>
  <c r="D144" i="31"/>
  <c r="H143" i="31"/>
  <c r="C143" i="31"/>
  <c r="H142" i="31"/>
  <c r="C142" i="31"/>
  <c r="L141" i="31"/>
  <c r="K141" i="31"/>
  <c r="J141" i="31"/>
  <c r="G141" i="31"/>
  <c r="F141" i="31"/>
  <c r="E141" i="31"/>
  <c r="D141" i="31"/>
  <c r="H140" i="31"/>
  <c r="C140" i="31"/>
  <c r="H139" i="31"/>
  <c r="C139" i="31"/>
  <c r="C138" i="31"/>
  <c r="H137" i="31"/>
  <c r="C137" i="31"/>
  <c r="L136" i="31"/>
  <c r="K136" i="31"/>
  <c r="J136" i="31"/>
  <c r="G136" i="31"/>
  <c r="F136" i="31"/>
  <c r="E136" i="31"/>
  <c r="D136" i="31"/>
  <c r="H135" i="31"/>
  <c r="C135" i="31"/>
  <c r="H134" i="31"/>
  <c r="C134" i="31"/>
  <c r="H133" i="31"/>
  <c r="C133" i="31"/>
  <c r="I131" i="31"/>
  <c r="C132" i="31"/>
  <c r="L131" i="31"/>
  <c r="L130" i="31" s="1"/>
  <c r="K131" i="31"/>
  <c r="J131" i="31"/>
  <c r="G131" i="31"/>
  <c r="F131" i="31"/>
  <c r="F130" i="31" s="1"/>
  <c r="E131" i="31"/>
  <c r="D131" i="31"/>
  <c r="E130" i="31"/>
  <c r="H129" i="31"/>
  <c r="H128" i="31" s="1"/>
  <c r="C129" i="31"/>
  <c r="C128" i="31" s="1"/>
  <c r="L128" i="31"/>
  <c r="K128" i="31"/>
  <c r="J128" i="31"/>
  <c r="I128" i="31"/>
  <c r="G128" i="31"/>
  <c r="F128" i="31"/>
  <c r="E128" i="31"/>
  <c r="D128" i="31"/>
  <c r="H127" i="31"/>
  <c r="C127" i="31"/>
  <c r="H126" i="31"/>
  <c r="C126" i="31"/>
  <c r="H125" i="31"/>
  <c r="C125" i="31"/>
  <c r="H124" i="31"/>
  <c r="C124" i="31"/>
  <c r="I122" i="31"/>
  <c r="H122" i="31" s="1"/>
  <c r="H123" i="31"/>
  <c r="C123" i="31"/>
  <c r="L122" i="31"/>
  <c r="K122" i="31"/>
  <c r="J122" i="31"/>
  <c r="G122" i="31"/>
  <c r="F122" i="31"/>
  <c r="E122" i="31"/>
  <c r="D122" i="31"/>
  <c r="H121" i="31"/>
  <c r="C121" i="31"/>
  <c r="H120" i="31"/>
  <c r="C120" i="31"/>
  <c r="H119" i="31"/>
  <c r="C119" i="31"/>
  <c r="H118" i="31"/>
  <c r="C118" i="31"/>
  <c r="H117" i="31"/>
  <c r="C117" i="31"/>
  <c r="L116" i="31"/>
  <c r="K116" i="31"/>
  <c r="J116" i="31"/>
  <c r="G116" i="31"/>
  <c r="F116" i="31"/>
  <c r="C116" i="31" s="1"/>
  <c r="E116" i="31"/>
  <c r="D116" i="31"/>
  <c r="H115" i="31"/>
  <c r="C115" i="31"/>
  <c r="H114" i="31"/>
  <c r="C114" i="31"/>
  <c r="I112" i="31"/>
  <c r="H112" i="31" s="1"/>
  <c r="H113" i="31"/>
  <c r="C113" i="31"/>
  <c r="L112" i="31"/>
  <c r="K112" i="31"/>
  <c r="J112" i="31"/>
  <c r="G112" i="31"/>
  <c r="F112" i="31"/>
  <c r="E112" i="31"/>
  <c r="D112" i="31"/>
  <c r="H111" i="31"/>
  <c r="C111" i="31"/>
  <c r="H110" i="31"/>
  <c r="C110" i="31"/>
  <c r="H109" i="31"/>
  <c r="C109" i="31"/>
  <c r="H108" i="31"/>
  <c r="C108" i="31"/>
  <c r="H107" i="31"/>
  <c r="C107" i="31"/>
  <c r="H106" i="31"/>
  <c r="C106" i="31"/>
  <c r="H105" i="31"/>
  <c r="C105" i="31"/>
  <c r="H104" i="31"/>
  <c r="C104" i="31"/>
  <c r="L103" i="31"/>
  <c r="K103" i="31"/>
  <c r="J103" i="31"/>
  <c r="G103" i="31"/>
  <c r="F103" i="31"/>
  <c r="E103" i="31"/>
  <c r="D103" i="31"/>
  <c r="C103" i="31" s="1"/>
  <c r="H102" i="31"/>
  <c r="C102" i="31"/>
  <c r="H101" i="31"/>
  <c r="C101" i="31"/>
  <c r="H100" i="31"/>
  <c r="C100" i="31"/>
  <c r="H99" i="31"/>
  <c r="C99" i="31"/>
  <c r="H98" i="31"/>
  <c r="C98" i="31"/>
  <c r="H97" i="31"/>
  <c r="C97" i="31"/>
  <c r="H96" i="31"/>
  <c r="C96" i="31"/>
  <c r="L95" i="31"/>
  <c r="K95" i="31"/>
  <c r="J95" i="31"/>
  <c r="G95" i="31"/>
  <c r="F95" i="31"/>
  <c r="E95" i="31"/>
  <c r="E83" i="31" s="1"/>
  <c r="D95" i="31"/>
  <c r="C95" i="31" s="1"/>
  <c r="H94" i="31"/>
  <c r="C94" i="31"/>
  <c r="H93" i="31"/>
  <c r="C93" i="31"/>
  <c r="H92" i="31"/>
  <c r="C92" i="31"/>
  <c r="H91" i="31"/>
  <c r="C91" i="31"/>
  <c r="H90" i="31"/>
  <c r="C90" i="31"/>
  <c r="L89" i="31"/>
  <c r="K89" i="31"/>
  <c r="J89" i="31"/>
  <c r="G89" i="31"/>
  <c r="F89" i="31"/>
  <c r="E89" i="31"/>
  <c r="D89" i="31"/>
  <c r="H88" i="31"/>
  <c r="C88" i="31"/>
  <c r="H87" i="31"/>
  <c r="C87" i="31"/>
  <c r="H86" i="31"/>
  <c r="C86" i="31"/>
  <c r="I84" i="31"/>
  <c r="H85" i="31"/>
  <c r="C85" i="31"/>
  <c r="L84" i="31"/>
  <c r="K84" i="31"/>
  <c r="J84" i="31"/>
  <c r="G84" i="31"/>
  <c r="G83" i="31" s="1"/>
  <c r="F84" i="31"/>
  <c r="E84" i="31"/>
  <c r="D84" i="31"/>
  <c r="D83" i="31" s="1"/>
  <c r="L83" i="31"/>
  <c r="H82" i="31"/>
  <c r="C82" i="31"/>
  <c r="H81" i="31"/>
  <c r="C81" i="31"/>
  <c r="L80" i="31"/>
  <c r="K80" i="31"/>
  <c r="K76" i="31" s="1"/>
  <c r="J80" i="31"/>
  <c r="J76" i="31" s="1"/>
  <c r="I80" i="31"/>
  <c r="G80" i="31"/>
  <c r="G76" i="31" s="1"/>
  <c r="F80" i="31"/>
  <c r="E80" i="31"/>
  <c r="D80" i="31"/>
  <c r="H79" i="31"/>
  <c r="C79" i="31"/>
  <c r="H78" i="31"/>
  <c r="C78" i="31"/>
  <c r="L77" i="31"/>
  <c r="L76" i="31" s="1"/>
  <c r="K77" i="31"/>
  <c r="J77" i="31"/>
  <c r="I77" i="31"/>
  <c r="I76" i="31" s="1"/>
  <c r="H77" i="31"/>
  <c r="G77" i="31"/>
  <c r="F77" i="31"/>
  <c r="E77" i="31"/>
  <c r="E76" i="31" s="1"/>
  <c r="D77" i="31"/>
  <c r="C77" i="31" s="1"/>
  <c r="F76" i="31"/>
  <c r="H74" i="31"/>
  <c r="C74" i="31"/>
  <c r="H73" i="31"/>
  <c r="C73" i="31"/>
  <c r="H72" i="31"/>
  <c r="C72" i="31"/>
  <c r="H71" i="31"/>
  <c r="C71" i="31"/>
  <c r="H70" i="31"/>
  <c r="C70" i="31"/>
  <c r="L69" i="31"/>
  <c r="L67" i="31" s="1"/>
  <c r="K69" i="31"/>
  <c r="K67" i="31" s="1"/>
  <c r="J69" i="31"/>
  <c r="I69" i="31"/>
  <c r="G69" i="31"/>
  <c r="F69" i="31"/>
  <c r="F67" i="31" s="1"/>
  <c r="E69" i="31"/>
  <c r="E67" i="31" s="1"/>
  <c r="D69" i="31"/>
  <c r="I67" i="31"/>
  <c r="H68" i="31"/>
  <c r="C68" i="31"/>
  <c r="J67" i="31"/>
  <c r="G67" i="31"/>
  <c r="H66" i="31"/>
  <c r="C66" i="31"/>
  <c r="H65" i="31"/>
  <c r="C65" i="31"/>
  <c r="H64" i="31"/>
  <c r="C64" i="31"/>
  <c r="H63" i="31"/>
  <c r="C63" i="31"/>
  <c r="H62" i="31"/>
  <c r="C62" i="31"/>
  <c r="H61" i="31"/>
  <c r="C61" i="31"/>
  <c r="H60" i="31"/>
  <c r="C60" i="31"/>
  <c r="H59" i="31"/>
  <c r="C59" i="31"/>
  <c r="L58" i="31"/>
  <c r="K58" i="31"/>
  <c r="K54" i="31" s="1"/>
  <c r="J58" i="31"/>
  <c r="J54" i="31" s="1"/>
  <c r="J53" i="31" s="1"/>
  <c r="G58" i="31"/>
  <c r="F58" i="31"/>
  <c r="E58" i="31"/>
  <c r="D58" i="31"/>
  <c r="C58" i="31" s="1"/>
  <c r="H57" i="31"/>
  <c r="C57" i="31"/>
  <c r="H56" i="31"/>
  <c r="C56" i="31"/>
  <c r="L55" i="31"/>
  <c r="L54" i="31" s="1"/>
  <c r="K55" i="31"/>
  <c r="J55" i="31"/>
  <c r="I55" i="31"/>
  <c r="H55" i="31" s="1"/>
  <c r="G55" i="31"/>
  <c r="F55" i="31"/>
  <c r="F54" i="31" s="1"/>
  <c r="F53" i="31" s="1"/>
  <c r="E55" i="31"/>
  <c r="E54" i="31" s="1"/>
  <c r="E53" i="31" s="1"/>
  <c r="D55" i="31"/>
  <c r="G54" i="31"/>
  <c r="G53" i="31" s="1"/>
  <c r="H47" i="31"/>
  <c r="C47" i="31"/>
  <c r="H46" i="31"/>
  <c r="C46" i="31"/>
  <c r="L45" i="31"/>
  <c r="G45" i="31"/>
  <c r="C45" i="31"/>
  <c r="H44" i="31"/>
  <c r="C44" i="31"/>
  <c r="K43" i="31"/>
  <c r="J43" i="31"/>
  <c r="I43" i="31"/>
  <c r="F43" i="31"/>
  <c r="E43" i="31"/>
  <c r="E20" i="31" s="1"/>
  <c r="D43" i="31"/>
  <c r="C43" i="31" s="1"/>
  <c r="H42" i="31"/>
  <c r="C42" i="31"/>
  <c r="I41" i="31"/>
  <c r="H41" i="31" s="1"/>
  <c r="D41" i="31"/>
  <c r="C41" i="31" s="1"/>
  <c r="H40" i="31"/>
  <c r="C40" i="31"/>
  <c r="H39" i="31"/>
  <c r="C39" i="31"/>
  <c r="H38" i="31"/>
  <c r="C38" i="31"/>
  <c r="H37" i="31"/>
  <c r="C37" i="31"/>
  <c r="K36" i="31"/>
  <c r="H36" i="31" s="1"/>
  <c r="F36" i="31"/>
  <c r="C36" i="31"/>
  <c r="H35" i="31"/>
  <c r="C35" i="31"/>
  <c r="H34" i="31"/>
  <c r="C34" i="31"/>
  <c r="K33" i="31"/>
  <c r="H33" i="31" s="1"/>
  <c r="F33" i="31"/>
  <c r="C33" i="31"/>
  <c r="H32" i="31"/>
  <c r="C32" i="31"/>
  <c r="K31" i="31"/>
  <c r="H31" i="31"/>
  <c r="F31" i="31"/>
  <c r="H30" i="31"/>
  <c r="C30" i="31"/>
  <c r="H29" i="31"/>
  <c r="C29" i="31"/>
  <c r="H28" i="31"/>
  <c r="C28" i="31"/>
  <c r="K27" i="31"/>
  <c r="H27" i="31" s="1"/>
  <c r="F27" i="31"/>
  <c r="C27" i="31" s="1"/>
  <c r="H25" i="31"/>
  <c r="C25" i="31"/>
  <c r="H23" i="31"/>
  <c r="C23" i="31"/>
  <c r="H22" i="31"/>
  <c r="C22" i="31"/>
  <c r="L21" i="31"/>
  <c r="L292" i="31" s="1"/>
  <c r="L291" i="31" s="1"/>
  <c r="K21" i="31"/>
  <c r="J21" i="31"/>
  <c r="I21" i="31"/>
  <c r="I292" i="31" s="1"/>
  <c r="I291" i="31" s="1"/>
  <c r="G21" i="31"/>
  <c r="F21" i="31"/>
  <c r="E21" i="31"/>
  <c r="D21" i="31"/>
  <c r="L20" i="31"/>
  <c r="H301" i="30"/>
  <c r="C301" i="30"/>
  <c r="H300" i="30"/>
  <c r="C300" i="30"/>
  <c r="H299" i="30"/>
  <c r="C299" i="30"/>
  <c r="H298" i="30"/>
  <c r="C298" i="30"/>
  <c r="H297" i="30"/>
  <c r="C297" i="30"/>
  <c r="H296" i="30"/>
  <c r="C296" i="30"/>
  <c r="H295" i="30"/>
  <c r="C295" i="30"/>
  <c r="C293" i="30" s="1"/>
  <c r="H294" i="30"/>
  <c r="H293" i="30" s="1"/>
  <c r="C294" i="30"/>
  <c r="L293" i="30"/>
  <c r="K293" i="30"/>
  <c r="J293" i="30"/>
  <c r="I293" i="30"/>
  <c r="G293" i="30"/>
  <c r="F293" i="30"/>
  <c r="E293" i="30"/>
  <c r="D293" i="30"/>
  <c r="H288" i="30"/>
  <c r="C288" i="30"/>
  <c r="H287" i="30"/>
  <c r="C287" i="30"/>
  <c r="L286" i="30"/>
  <c r="K286" i="30"/>
  <c r="J286" i="30"/>
  <c r="I286" i="30"/>
  <c r="G286" i="30"/>
  <c r="F286" i="30"/>
  <c r="E286" i="30"/>
  <c r="D286" i="30"/>
  <c r="I284" i="30"/>
  <c r="H285" i="30"/>
  <c r="C285" i="30"/>
  <c r="L284" i="30"/>
  <c r="K284" i="30"/>
  <c r="K283" i="30" s="1"/>
  <c r="J284" i="30"/>
  <c r="H284" i="30"/>
  <c r="G284" i="30"/>
  <c r="G283" i="30" s="1"/>
  <c r="F284" i="30"/>
  <c r="E284" i="30"/>
  <c r="D284" i="30"/>
  <c r="C284" i="30" s="1"/>
  <c r="L283" i="30"/>
  <c r="J283" i="30"/>
  <c r="I283" i="30"/>
  <c r="F283" i="30"/>
  <c r="E283" i="30"/>
  <c r="H282" i="30"/>
  <c r="C282" i="30"/>
  <c r="L281" i="30"/>
  <c r="K281" i="30"/>
  <c r="J281" i="30"/>
  <c r="I281" i="30"/>
  <c r="H281" i="30" s="1"/>
  <c r="G281" i="30"/>
  <c r="F281" i="30"/>
  <c r="E281" i="30"/>
  <c r="D281" i="30"/>
  <c r="C281" i="30" s="1"/>
  <c r="H280" i="30"/>
  <c r="C280" i="30"/>
  <c r="H279" i="30"/>
  <c r="C279" i="30"/>
  <c r="H278" i="30"/>
  <c r="C278" i="30"/>
  <c r="H277" i="30"/>
  <c r="C277" i="30"/>
  <c r="L276" i="30"/>
  <c r="K276" i="30"/>
  <c r="J276" i="30"/>
  <c r="J270" i="30" s="1"/>
  <c r="J269" i="30" s="1"/>
  <c r="I276" i="30"/>
  <c r="G276" i="30"/>
  <c r="F276" i="30"/>
  <c r="E276" i="30"/>
  <c r="C276" i="30" s="1"/>
  <c r="D276" i="30"/>
  <c r="H275" i="30"/>
  <c r="C275" i="30"/>
  <c r="H274" i="30"/>
  <c r="C274" i="30"/>
  <c r="H273" i="30"/>
  <c r="C273" i="30"/>
  <c r="L272" i="30"/>
  <c r="L270" i="30" s="1"/>
  <c r="L269" i="30" s="1"/>
  <c r="K272" i="30"/>
  <c r="J272" i="30"/>
  <c r="I272" i="30"/>
  <c r="G272" i="30"/>
  <c r="F272" i="30"/>
  <c r="E272" i="30"/>
  <c r="D272" i="30"/>
  <c r="I270" i="30"/>
  <c r="C271" i="30"/>
  <c r="K270" i="30"/>
  <c r="K269" i="30" s="1"/>
  <c r="G270" i="30"/>
  <c r="G269" i="30" s="1"/>
  <c r="F270" i="30"/>
  <c r="F269" i="30" s="1"/>
  <c r="H268" i="30"/>
  <c r="C268" i="30"/>
  <c r="H267" i="30"/>
  <c r="C267" i="30"/>
  <c r="H266" i="30"/>
  <c r="C266" i="30"/>
  <c r="I264" i="30"/>
  <c r="C265" i="30"/>
  <c r="L264" i="30"/>
  <c r="L259" i="30" s="1"/>
  <c r="K264" i="30"/>
  <c r="J264" i="30"/>
  <c r="G264" i="30"/>
  <c r="F264" i="30"/>
  <c r="E264" i="30"/>
  <c r="D264" i="30"/>
  <c r="C264" i="30" s="1"/>
  <c r="H263" i="30"/>
  <c r="C263" i="30"/>
  <c r="H262" i="30"/>
  <c r="C262" i="30"/>
  <c r="H261" i="30"/>
  <c r="C261" i="30"/>
  <c r="L260" i="30"/>
  <c r="K260" i="30"/>
  <c r="J260" i="30"/>
  <c r="J259" i="30" s="1"/>
  <c r="G260" i="30"/>
  <c r="F260" i="30"/>
  <c r="E260" i="30"/>
  <c r="E259" i="30" s="1"/>
  <c r="D260" i="30"/>
  <c r="C260" i="30" s="1"/>
  <c r="K259" i="30"/>
  <c r="G259" i="30"/>
  <c r="H258" i="30"/>
  <c r="C258" i="30"/>
  <c r="H257" i="30"/>
  <c r="C257" i="30"/>
  <c r="H256" i="30"/>
  <c r="C256" i="30"/>
  <c r="H255" i="30"/>
  <c r="C255" i="30"/>
  <c r="H254" i="30"/>
  <c r="C254" i="30"/>
  <c r="H253" i="30"/>
  <c r="C253" i="30"/>
  <c r="L252" i="30"/>
  <c r="L251" i="30" s="1"/>
  <c r="K252" i="30"/>
  <c r="K251" i="30" s="1"/>
  <c r="J252" i="30"/>
  <c r="G252" i="30"/>
  <c r="G251" i="30" s="1"/>
  <c r="F252" i="30"/>
  <c r="E252" i="30"/>
  <c r="D252" i="30"/>
  <c r="D251" i="30" s="1"/>
  <c r="C252" i="30"/>
  <c r="J251" i="30"/>
  <c r="F251" i="30"/>
  <c r="E251" i="30"/>
  <c r="H250" i="30"/>
  <c r="C250" i="30"/>
  <c r="H249" i="30"/>
  <c r="C249" i="30"/>
  <c r="H248" i="30"/>
  <c r="C248" i="30"/>
  <c r="H247" i="30"/>
  <c r="C247" i="30"/>
  <c r="L246" i="30"/>
  <c r="K246" i="30"/>
  <c r="J246" i="30"/>
  <c r="G246" i="30"/>
  <c r="F246" i="30"/>
  <c r="C246" i="30" s="1"/>
  <c r="E246" i="30"/>
  <c r="D246" i="30"/>
  <c r="H245" i="30"/>
  <c r="C245" i="30"/>
  <c r="H244" i="30"/>
  <c r="C244" i="30"/>
  <c r="H243" i="30"/>
  <c r="C243" i="30"/>
  <c r="H242" i="30"/>
  <c r="C242" i="30"/>
  <c r="H241" i="30"/>
  <c r="C241" i="30"/>
  <c r="H240" i="30"/>
  <c r="C240" i="30"/>
  <c r="I238" i="30"/>
  <c r="H238" i="30" s="1"/>
  <c r="H239" i="30"/>
  <c r="C239" i="30"/>
  <c r="L238" i="30"/>
  <c r="K238" i="30"/>
  <c r="J238" i="30"/>
  <c r="G238" i="30"/>
  <c r="F238" i="30"/>
  <c r="E238" i="30"/>
  <c r="D238" i="30"/>
  <c r="H237" i="30"/>
  <c r="C237" i="30"/>
  <c r="I235" i="30"/>
  <c r="H235" i="30" s="1"/>
  <c r="H236" i="30"/>
  <c r="C236" i="30"/>
  <c r="L235" i="30"/>
  <c r="K235" i="30"/>
  <c r="J235" i="30"/>
  <c r="G235" i="30"/>
  <c r="F235" i="30"/>
  <c r="E235" i="30"/>
  <c r="E231" i="30" s="1"/>
  <c r="D235" i="30"/>
  <c r="H234" i="30"/>
  <c r="C234" i="30"/>
  <c r="L233" i="30"/>
  <c r="L231" i="30" s="1"/>
  <c r="L230" i="30" s="1"/>
  <c r="K233" i="30"/>
  <c r="J233" i="30"/>
  <c r="J231" i="30" s="1"/>
  <c r="G233" i="30"/>
  <c r="G231" i="30" s="1"/>
  <c r="F233" i="30"/>
  <c r="F231" i="30" s="1"/>
  <c r="E233" i="30"/>
  <c r="D233" i="30"/>
  <c r="C233" i="30" s="1"/>
  <c r="H232" i="30"/>
  <c r="C232" i="30"/>
  <c r="D231" i="30"/>
  <c r="H229" i="30"/>
  <c r="C229" i="30"/>
  <c r="I227" i="30"/>
  <c r="H228" i="30"/>
  <c r="C228" i="30"/>
  <c r="L227" i="30"/>
  <c r="K227" i="30"/>
  <c r="J227" i="30"/>
  <c r="G227" i="30"/>
  <c r="F227" i="30"/>
  <c r="E227" i="30"/>
  <c r="D227" i="30"/>
  <c r="H226" i="30"/>
  <c r="C226" i="30"/>
  <c r="H225" i="30"/>
  <c r="C225" i="30"/>
  <c r="H224" i="30"/>
  <c r="C224" i="30"/>
  <c r="H223" i="30"/>
  <c r="C223" i="30"/>
  <c r="H222" i="30"/>
  <c r="C222" i="30"/>
  <c r="H221" i="30"/>
  <c r="C221" i="30"/>
  <c r="H220" i="30"/>
  <c r="C220" i="30"/>
  <c r="H219" i="30"/>
  <c r="C219" i="30"/>
  <c r="H218" i="30"/>
  <c r="C218" i="30"/>
  <c r="I216" i="30"/>
  <c r="H217" i="30"/>
  <c r="C217" i="30"/>
  <c r="L216" i="30"/>
  <c r="K216" i="30"/>
  <c r="J216" i="30"/>
  <c r="G216" i="30"/>
  <c r="F216" i="30"/>
  <c r="E216" i="30"/>
  <c r="D216" i="30"/>
  <c r="H215" i="30"/>
  <c r="C215" i="30"/>
  <c r="H214" i="30"/>
  <c r="C214" i="30"/>
  <c r="H213" i="30"/>
  <c r="C213" i="30"/>
  <c r="H212" i="30"/>
  <c r="C212" i="30"/>
  <c r="H211" i="30"/>
  <c r="C211" i="30"/>
  <c r="H210" i="30"/>
  <c r="C210" i="30"/>
  <c r="H209" i="30"/>
  <c r="C209" i="30"/>
  <c r="H208" i="30"/>
  <c r="C208" i="30"/>
  <c r="H207" i="30"/>
  <c r="C207" i="30"/>
  <c r="I205" i="30"/>
  <c r="H206" i="30"/>
  <c r="C206" i="30"/>
  <c r="L205" i="30"/>
  <c r="K205" i="30"/>
  <c r="K204" i="30" s="1"/>
  <c r="J205" i="30"/>
  <c r="J204" i="30" s="1"/>
  <c r="G205" i="30"/>
  <c r="G204" i="30" s="1"/>
  <c r="F205" i="30"/>
  <c r="F204" i="30" s="1"/>
  <c r="E205" i="30"/>
  <c r="E204" i="30" s="1"/>
  <c r="D205" i="30"/>
  <c r="D204" i="30" s="1"/>
  <c r="L204" i="30"/>
  <c r="H203" i="30"/>
  <c r="C203" i="30"/>
  <c r="H202" i="30"/>
  <c r="C202" i="30"/>
  <c r="H201" i="30"/>
  <c r="C201" i="30"/>
  <c r="H200" i="30"/>
  <c r="C200" i="30"/>
  <c r="H199" i="30"/>
  <c r="C199" i="30"/>
  <c r="L198" i="30"/>
  <c r="L196" i="30" s="1"/>
  <c r="L195" i="30" s="1"/>
  <c r="K198" i="30"/>
  <c r="J198" i="30"/>
  <c r="J196" i="30" s="1"/>
  <c r="J195" i="30" s="1"/>
  <c r="I198" i="30"/>
  <c r="G198" i="30"/>
  <c r="F198" i="30"/>
  <c r="E198" i="30"/>
  <c r="E196" i="30" s="1"/>
  <c r="D198" i="30"/>
  <c r="I196" i="30"/>
  <c r="C197" i="30"/>
  <c r="K196" i="30"/>
  <c r="K195" i="30" s="1"/>
  <c r="G196" i="30"/>
  <c r="G195" i="30" s="1"/>
  <c r="F196" i="30"/>
  <c r="F195" i="30" s="1"/>
  <c r="H193" i="30"/>
  <c r="C193" i="30"/>
  <c r="L192" i="30"/>
  <c r="L191" i="30" s="1"/>
  <c r="K192" i="30"/>
  <c r="K191" i="30" s="1"/>
  <c r="J192" i="30"/>
  <c r="J191" i="30" s="1"/>
  <c r="G192" i="30"/>
  <c r="G191" i="30" s="1"/>
  <c r="F192" i="30"/>
  <c r="F191" i="30" s="1"/>
  <c r="E192" i="30"/>
  <c r="D192" i="30"/>
  <c r="D191" i="30" s="1"/>
  <c r="E191" i="30"/>
  <c r="H190" i="30"/>
  <c r="C190" i="30"/>
  <c r="H189" i="30"/>
  <c r="C189" i="30"/>
  <c r="L188" i="30"/>
  <c r="K188" i="30"/>
  <c r="J188" i="30"/>
  <c r="G188" i="30"/>
  <c r="F188" i="30"/>
  <c r="E188" i="30"/>
  <c r="D188" i="30"/>
  <c r="H186" i="30"/>
  <c r="C186" i="30"/>
  <c r="H185" i="30"/>
  <c r="C185" i="30"/>
  <c r="L184" i="30"/>
  <c r="K184" i="30"/>
  <c r="J184" i="30"/>
  <c r="G184" i="30"/>
  <c r="F184" i="30"/>
  <c r="E184" i="30"/>
  <c r="D184" i="30"/>
  <c r="C184" i="30" s="1"/>
  <c r="H183" i="30"/>
  <c r="C183" i="30"/>
  <c r="H182" i="30"/>
  <c r="C182" i="30"/>
  <c r="H181" i="30"/>
  <c r="C181" i="30"/>
  <c r="H180" i="30"/>
  <c r="C180" i="30"/>
  <c r="L179" i="30"/>
  <c r="K179" i="30"/>
  <c r="J179" i="30"/>
  <c r="I179" i="30"/>
  <c r="G179" i="30"/>
  <c r="F179" i="30"/>
  <c r="E179" i="30"/>
  <c r="D179" i="30"/>
  <c r="H178" i="30"/>
  <c r="C178" i="30"/>
  <c r="H177" i="30"/>
  <c r="C177" i="30"/>
  <c r="H176" i="30"/>
  <c r="C176" i="30"/>
  <c r="L175" i="30"/>
  <c r="K175" i="30"/>
  <c r="J175" i="30"/>
  <c r="J174" i="30" s="1"/>
  <c r="J173" i="30" s="1"/>
  <c r="I175" i="30"/>
  <c r="I174" i="30" s="1"/>
  <c r="G175" i="30"/>
  <c r="F175" i="30"/>
  <c r="E175" i="30"/>
  <c r="E174" i="30" s="1"/>
  <c r="E173" i="30" s="1"/>
  <c r="D175" i="30"/>
  <c r="K174" i="30"/>
  <c r="K173" i="30" s="1"/>
  <c r="G174" i="30"/>
  <c r="G173" i="30" s="1"/>
  <c r="F174" i="30"/>
  <c r="H172" i="30"/>
  <c r="C172" i="30"/>
  <c r="H171" i="30"/>
  <c r="C171" i="30"/>
  <c r="H170" i="30"/>
  <c r="C170" i="30"/>
  <c r="H169" i="30"/>
  <c r="C169" i="30"/>
  <c r="H168" i="30"/>
  <c r="C168" i="30"/>
  <c r="H167" i="30"/>
  <c r="C167" i="30"/>
  <c r="L166" i="30"/>
  <c r="L165" i="30" s="1"/>
  <c r="K166" i="30"/>
  <c r="J166" i="30"/>
  <c r="J165" i="30" s="1"/>
  <c r="I166" i="30"/>
  <c r="I165" i="30" s="1"/>
  <c r="G166" i="30"/>
  <c r="F166" i="30"/>
  <c r="E166" i="30"/>
  <c r="E165" i="30" s="1"/>
  <c r="D166" i="30"/>
  <c r="K165" i="30"/>
  <c r="G165" i="30"/>
  <c r="F165" i="30"/>
  <c r="H164" i="30"/>
  <c r="C164" i="30"/>
  <c r="H163" i="30"/>
  <c r="C163" i="30"/>
  <c r="H162" i="30"/>
  <c r="C162" i="30"/>
  <c r="H161" i="30"/>
  <c r="C161" i="30"/>
  <c r="L160" i="30"/>
  <c r="K160" i="30"/>
  <c r="J160" i="30"/>
  <c r="I160" i="30"/>
  <c r="G160" i="30"/>
  <c r="F160" i="30"/>
  <c r="E160" i="30"/>
  <c r="D160" i="30"/>
  <c r="H159" i="30"/>
  <c r="C159" i="30"/>
  <c r="H158" i="30"/>
  <c r="C158" i="30"/>
  <c r="H157" i="30"/>
  <c r="C157" i="30"/>
  <c r="H156" i="30"/>
  <c r="C156" i="30"/>
  <c r="H155" i="30"/>
  <c r="C155" i="30"/>
  <c r="H154" i="30"/>
  <c r="C154" i="30"/>
  <c r="H153" i="30"/>
  <c r="C153" i="30"/>
  <c r="I151" i="30"/>
  <c r="H151" i="30" s="1"/>
  <c r="C152" i="30"/>
  <c r="L151" i="30"/>
  <c r="K151" i="30"/>
  <c r="J151" i="30"/>
  <c r="G151" i="30"/>
  <c r="F151" i="30"/>
  <c r="E151" i="30"/>
  <c r="D151" i="30"/>
  <c r="C151" i="30" s="1"/>
  <c r="H150" i="30"/>
  <c r="C150" i="30"/>
  <c r="H149" i="30"/>
  <c r="C149" i="30"/>
  <c r="H148" i="30"/>
  <c r="C148" i="30"/>
  <c r="H147" i="30"/>
  <c r="C147" i="30"/>
  <c r="H146" i="30"/>
  <c r="C146" i="30"/>
  <c r="I144" i="30"/>
  <c r="H144" i="30" s="1"/>
  <c r="C145" i="30"/>
  <c r="L144" i="30"/>
  <c r="K144" i="30"/>
  <c r="J144" i="30"/>
  <c r="G144" i="30"/>
  <c r="F144" i="30"/>
  <c r="E144" i="30"/>
  <c r="D144" i="30"/>
  <c r="C144" i="30" s="1"/>
  <c r="H143" i="30"/>
  <c r="C143" i="30"/>
  <c r="I141" i="30"/>
  <c r="H141" i="30" s="1"/>
  <c r="C142" i="30"/>
  <c r="L141" i="30"/>
  <c r="K141" i="30"/>
  <c r="J141" i="30"/>
  <c r="G141" i="30"/>
  <c r="F141" i="30"/>
  <c r="E141" i="30"/>
  <c r="D141" i="30"/>
  <c r="C141" i="30" s="1"/>
  <c r="H140" i="30"/>
  <c r="C140" i="30"/>
  <c r="H139" i="30"/>
  <c r="C139" i="30"/>
  <c r="H138" i="30"/>
  <c r="C138" i="30"/>
  <c r="H137" i="30"/>
  <c r="C137" i="30"/>
  <c r="L136" i="30"/>
  <c r="K136" i="30"/>
  <c r="J136" i="30"/>
  <c r="I136" i="30"/>
  <c r="G136" i="30"/>
  <c r="F136" i="30"/>
  <c r="E136" i="30"/>
  <c r="D136" i="30"/>
  <c r="H135" i="30"/>
  <c r="D135" i="30"/>
  <c r="C135" i="30" s="1"/>
  <c r="H134" i="30"/>
  <c r="C134" i="30"/>
  <c r="H133" i="30"/>
  <c r="C133" i="30"/>
  <c r="H132" i="30"/>
  <c r="C132" i="30"/>
  <c r="L131" i="30"/>
  <c r="L130" i="30" s="1"/>
  <c r="K131" i="30"/>
  <c r="K130" i="30" s="1"/>
  <c r="J131" i="30"/>
  <c r="J130" i="30" s="1"/>
  <c r="G131" i="30"/>
  <c r="G130" i="30" s="1"/>
  <c r="F131" i="30"/>
  <c r="E131" i="30"/>
  <c r="D131" i="30"/>
  <c r="D130" i="30" s="1"/>
  <c r="F130" i="30"/>
  <c r="E130" i="30"/>
  <c r="C129" i="30"/>
  <c r="L128" i="30"/>
  <c r="K128" i="30"/>
  <c r="J128" i="30"/>
  <c r="G128" i="30"/>
  <c r="F128" i="30"/>
  <c r="E128" i="30"/>
  <c r="D128" i="30"/>
  <c r="C128" i="30"/>
  <c r="H127" i="30"/>
  <c r="D127" i="30"/>
  <c r="C127" i="30"/>
  <c r="H126" i="30"/>
  <c r="C126" i="30"/>
  <c r="H125" i="30"/>
  <c r="C125" i="30"/>
  <c r="H124" i="30"/>
  <c r="C124" i="30"/>
  <c r="H123" i="30"/>
  <c r="C123" i="30"/>
  <c r="L122" i="30"/>
  <c r="K122" i="30"/>
  <c r="J122" i="30"/>
  <c r="I122" i="30"/>
  <c r="H122" i="30" s="1"/>
  <c r="G122" i="30"/>
  <c r="F122" i="30"/>
  <c r="E122" i="30"/>
  <c r="D122" i="30"/>
  <c r="C122" i="30" s="1"/>
  <c r="H121" i="30"/>
  <c r="C121" i="30"/>
  <c r="H120" i="30"/>
  <c r="C120" i="30"/>
  <c r="H119" i="30"/>
  <c r="C119" i="30"/>
  <c r="C118" i="30"/>
  <c r="H117" i="30"/>
  <c r="C117" i="30"/>
  <c r="L116" i="30"/>
  <c r="K116" i="30"/>
  <c r="J116" i="30"/>
  <c r="G116" i="30"/>
  <c r="F116" i="30"/>
  <c r="E116" i="30"/>
  <c r="D116" i="30"/>
  <c r="H115" i="30"/>
  <c r="C115" i="30"/>
  <c r="H114" i="30"/>
  <c r="C114" i="30"/>
  <c r="H113" i="30"/>
  <c r="C113" i="30"/>
  <c r="L112" i="30"/>
  <c r="K112" i="30"/>
  <c r="J112" i="30"/>
  <c r="I112" i="30"/>
  <c r="G112" i="30"/>
  <c r="F112" i="30"/>
  <c r="E112" i="30"/>
  <c r="D112" i="30"/>
  <c r="H111" i="30"/>
  <c r="C111" i="30"/>
  <c r="H110" i="30"/>
  <c r="C110" i="30"/>
  <c r="H109" i="30"/>
  <c r="C109" i="30"/>
  <c r="H108" i="30"/>
  <c r="C108" i="30"/>
  <c r="H107" i="30"/>
  <c r="C107" i="30"/>
  <c r="H106" i="30"/>
  <c r="C106" i="30"/>
  <c r="H105" i="30"/>
  <c r="C105" i="30"/>
  <c r="C104" i="30"/>
  <c r="L103" i="30"/>
  <c r="K103" i="30"/>
  <c r="J103" i="30"/>
  <c r="G103" i="30"/>
  <c r="F103" i="30"/>
  <c r="E103" i="30"/>
  <c r="D103" i="30"/>
  <c r="C103" i="30" s="1"/>
  <c r="H102" i="30"/>
  <c r="C102" i="30"/>
  <c r="H101" i="30"/>
  <c r="C101" i="30"/>
  <c r="H100" i="30"/>
  <c r="C100" i="30"/>
  <c r="H99" i="30"/>
  <c r="C99" i="30"/>
  <c r="H98" i="30"/>
  <c r="C98" i="30"/>
  <c r="H97" i="30"/>
  <c r="C97" i="30"/>
  <c r="H96" i="30"/>
  <c r="D96" i="30"/>
  <c r="C96" i="30" s="1"/>
  <c r="L95" i="30"/>
  <c r="K95" i="30"/>
  <c r="J95" i="30"/>
  <c r="G95" i="30"/>
  <c r="F95" i="30"/>
  <c r="E95" i="30"/>
  <c r="H94" i="30"/>
  <c r="C94" i="30"/>
  <c r="H93" i="30"/>
  <c r="C93" i="30"/>
  <c r="H92" i="30"/>
  <c r="C92" i="30"/>
  <c r="H91" i="30"/>
  <c r="C91" i="30"/>
  <c r="H90" i="30"/>
  <c r="C90" i="30"/>
  <c r="L89" i="30"/>
  <c r="L83" i="30" s="1"/>
  <c r="K89" i="30"/>
  <c r="J89" i="30"/>
  <c r="G89" i="30"/>
  <c r="F89" i="30"/>
  <c r="E89" i="30"/>
  <c r="D89" i="30"/>
  <c r="H88" i="30"/>
  <c r="C88" i="30"/>
  <c r="H87" i="30"/>
  <c r="C87" i="30"/>
  <c r="C86" i="30"/>
  <c r="H85" i="30"/>
  <c r="C85" i="30"/>
  <c r="L84" i="30"/>
  <c r="K84" i="30"/>
  <c r="J84" i="30"/>
  <c r="G84" i="30"/>
  <c r="F84" i="30"/>
  <c r="E84" i="30"/>
  <c r="D84" i="30"/>
  <c r="H82" i="30"/>
  <c r="C82" i="30"/>
  <c r="H81" i="30"/>
  <c r="C81" i="30"/>
  <c r="L80" i="30"/>
  <c r="K80" i="30"/>
  <c r="J80" i="30"/>
  <c r="G80" i="30"/>
  <c r="F80" i="30"/>
  <c r="E80" i="30"/>
  <c r="D80" i="30"/>
  <c r="H79" i="30"/>
  <c r="C79" i="30"/>
  <c r="H78" i="30"/>
  <c r="C78" i="30"/>
  <c r="L77" i="30"/>
  <c r="L76" i="30" s="1"/>
  <c r="K77" i="30"/>
  <c r="K76" i="30" s="1"/>
  <c r="J77" i="30"/>
  <c r="G77" i="30"/>
  <c r="F77" i="30"/>
  <c r="E77" i="30"/>
  <c r="D77" i="30"/>
  <c r="J76" i="30"/>
  <c r="F76" i="30"/>
  <c r="E76" i="30"/>
  <c r="H74" i="30"/>
  <c r="C74" i="30"/>
  <c r="H73" i="30"/>
  <c r="C73" i="30"/>
  <c r="H72" i="30"/>
  <c r="C72" i="30"/>
  <c r="H71" i="30"/>
  <c r="C71" i="30"/>
  <c r="H70" i="30"/>
  <c r="C70" i="30"/>
  <c r="L69" i="30"/>
  <c r="L67" i="30" s="1"/>
  <c r="K69" i="30"/>
  <c r="J69" i="30"/>
  <c r="G69" i="30"/>
  <c r="F69" i="30"/>
  <c r="E69" i="30"/>
  <c r="E67" i="30" s="1"/>
  <c r="D69" i="30"/>
  <c r="H68" i="30"/>
  <c r="C68" i="30"/>
  <c r="K67" i="30"/>
  <c r="J67" i="30"/>
  <c r="G67" i="30"/>
  <c r="F67" i="30"/>
  <c r="H66" i="30"/>
  <c r="C66" i="30"/>
  <c r="H65" i="30"/>
  <c r="C65" i="30"/>
  <c r="H64" i="30"/>
  <c r="C64" i="30"/>
  <c r="H63" i="30"/>
  <c r="C63" i="30"/>
  <c r="H62" i="30"/>
  <c r="C62" i="30"/>
  <c r="H61" i="30"/>
  <c r="C61" i="30"/>
  <c r="H60" i="30"/>
  <c r="C60" i="30"/>
  <c r="H59" i="30"/>
  <c r="C59" i="30"/>
  <c r="L58" i="30"/>
  <c r="K58" i="30"/>
  <c r="J58" i="30"/>
  <c r="G58" i="30"/>
  <c r="F58" i="30"/>
  <c r="E58" i="30"/>
  <c r="D58" i="30"/>
  <c r="H57" i="30"/>
  <c r="C57" i="30"/>
  <c r="H56" i="30"/>
  <c r="C56" i="30"/>
  <c r="L55" i="30"/>
  <c r="L54" i="30" s="1"/>
  <c r="K55" i="30"/>
  <c r="K54" i="30" s="1"/>
  <c r="K53" i="30" s="1"/>
  <c r="J55" i="30"/>
  <c r="G55" i="30"/>
  <c r="F55" i="30"/>
  <c r="E55" i="30"/>
  <c r="D55" i="30"/>
  <c r="J54" i="30"/>
  <c r="F54" i="30"/>
  <c r="F53" i="30" s="1"/>
  <c r="E54" i="30"/>
  <c r="E53" i="30" s="1"/>
  <c r="H47" i="30"/>
  <c r="C47" i="30"/>
  <c r="H46" i="30"/>
  <c r="C46" i="30"/>
  <c r="L45" i="30"/>
  <c r="G45" i="30"/>
  <c r="H44" i="30"/>
  <c r="C44" i="30"/>
  <c r="K43" i="30"/>
  <c r="J43" i="30"/>
  <c r="I43" i="30"/>
  <c r="H43" i="30" s="1"/>
  <c r="F43" i="30"/>
  <c r="E43" i="30"/>
  <c r="D43" i="30"/>
  <c r="H42" i="30"/>
  <c r="C42" i="30"/>
  <c r="I41" i="30"/>
  <c r="H41" i="30" s="1"/>
  <c r="D41" i="30"/>
  <c r="C41" i="30" s="1"/>
  <c r="H40" i="30"/>
  <c r="C40" i="30"/>
  <c r="H39" i="30"/>
  <c r="C39" i="30"/>
  <c r="H38" i="30"/>
  <c r="C38" i="30"/>
  <c r="H37" i="30"/>
  <c r="C37" i="30"/>
  <c r="K36" i="30"/>
  <c r="H36" i="30" s="1"/>
  <c r="F36" i="30"/>
  <c r="C36" i="30" s="1"/>
  <c r="H35" i="30"/>
  <c r="C35" i="30"/>
  <c r="H34" i="30"/>
  <c r="C34" i="30"/>
  <c r="K33" i="30"/>
  <c r="H33" i="30" s="1"/>
  <c r="F33" i="30"/>
  <c r="C33" i="30" s="1"/>
  <c r="H32" i="30"/>
  <c r="C32" i="30"/>
  <c r="K31" i="30"/>
  <c r="H31" i="30" s="1"/>
  <c r="F31" i="30"/>
  <c r="H30" i="30"/>
  <c r="C30" i="30"/>
  <c r="H29" i="30"/>
  <c r="C29" i="30"/>
  <c r="H28" i="30"/>
  <c r="C28" i="30"/>
  <c r="K27" i="30"/>
  <c r="H27" i="30" s="1"/>
  <c r="F27" i="30"/>
  <c r="C27" i="30" s="1"/>
  <c r="H25" i="30"/>
  <c r="C25" i="30"/>
  <c r="H23" i="30"/>
  <c r="C23" i="30"/>
  <c r="H22" i="30"/>
  <c r="C22" i="30"/>
  <c r="L21" i="30"/>
  <c r="L292" i="30" s="1"/>
  <c r="L291" i="30" s="1"/>
  <c r="K21" i="30"/>
  <c r="K292" i="30" s="1"/>
  <c r="K291" i="30" s="1"/>
  <c r="J21" i="30"/>
  <c r="I21" i="30"/>
  <c r="G21" i="30"/>
  <c r="G292" i="30" s="1"/>
  <c r="G291" i="30" s="1"/>
  <c r="F21" i="30"/>
  <c r="E21" i="30"/>
  <c r="E292" i="30" s="1"/>
  <c r="E291" i="30" s="1"/>
  <c r="D21" i="30"/>
  <c r="G20" i="30"/>
  <c r="H301" i="29"/>
  <c r="C301" i="29"/>
  <c r="H300" i="29"/>
  <c r="C300" i="29"/>
  <c r="H299" i="29"/>
  <c r="C299" i="29"/>
  <c r="H298" i="29"/>
  <c r="C298" i="29"/>
  <c r="H297" i="29"/>
  <c r="C297" i="29"/>
  <c r="H296" i="29"/>
  <c r="C296" i="29"/>
  <c r="H295" i="29"/>
  <c r="C295" i="29"/>
  <c r="C293" i="29" s="1"/>
  <c r="H294" i="29"/>
  <c r="H293" i="29" s="1"/>
  <c r="C294" i="29"/>
  <c r="L293" i="29"/>
  <c r="K293" i="29"/>
  <c r="J293" i="29"/>
  <c r="I293" i="29"/>
  <c r="G293" i="29"/>
  <c r="F293" i="29"/>
  <c r="E293" i="29"/>
  <c r="D293" i="29"/>
  <c r="H288" i="29"/>
  <c r="C288" i="29"/>
  <c r="H287" i="29"/>
  <c r="C287" i="29"/>
  <c r="L286" i="29"/>
  <c r="K286" i="29"/>
  <c r="J286" i="29"/>
  <c r="G286" i="29"/>
  <c r="F286" i="29"/>
  <c r="C286" i="29" s="1"/>
  <c r="E286" i="29"/>
  <c r="D286" i="29"/>
  <c r="C285" i="29"/>
  <c r="L284" i="29"/>
  <c r="L283" i="29" s="1"/>
  <c r="K284" i="29"/>
  <c r="K283" i="29" s="1"/>
  <c r="J284" i="29"/>
  <c r="G284" i="29"/>
  <c r="G283" i="29" s="1"/>
  <c r="F284" i="29"/>
  <c r="E284" i="29"/>
  <c r="D284" i="29"/>
  <c r="D283" i="29" s="1"/>
  <c r="C284" i="29"/>
  <c r="J283" i="29"/>
  <c r="F283" i="29"/>
  <c r="E283" i="29"/>
  <c r="H282" i="29"/>
  <c r="C282" i="29"/>
  <c r="L281" i="29"/>
  <c r="K281" i="29"/>
  <c r="J281" i="29"/>
  <c r="G281" i="29"/>
  <c r="F281" i="29"/>
  <c r="E281" i="29"/>
  <c r="D281" i="29"/>
  <c r="H280" i="29"/>
  <c r="C280" i="29"/>
  <c r="H279" i="29"/>
  <c r="C279" i="29"/>
  <c r="H278" i="29"/>
  <c r="C278" i="29"/>
  <c r="H277" i="29"/>
  <c r="C277" i="29"/>
  <c r="L276" i="29"/>
  <c r="K276" i="29"/>
  <c r="J276" i="29"/>
  <c r="I276" i="29"/>
  <c r="H276" i="29" s="1"/>
  <c r="G276" i="29"/>
  <c r="F276" i="29"/>
  <c r="E276" i="29"/>
  <c r="E270" i="29" s="1"/>
  <c r="E269" i="29" s="1"/>
  <c r="D276" i="29"/>
  <c r="H275" i="29"/>
  <c r="C275" i="29"/>
  <c r="H274" i="29"/>
  <c r="C274" i="29"/>
  <c r="H273" i="29"/>
  <c r="C273" i="29"/>
  <c r="L272" i="29"/>
  <c r="L270" i="29" s="1"/>
  <c r="L269" i="29" s="1"/>
  <c r="K272" i="29"/>
  <c r="K270" i="29" s="1"/>
  <c r="K269" i="29" s="1"/>
  <c r="J272" i="29"/>
  <c r="J270" i="29" s="1"/>
  <c r="G272" i="29"/>
  <c r="G270" i="29" s="1"/>
  <c r="G269" i="29" s="1"/>
  <c r="F272" i="29"/>
  <c r="F270" i="29" s="1"/>
  <c r="F269" i="29" s="1"/>
  <c r="E272" i="29"/>
  <c r="D272" i="29"/>
  <c r="C272" i="29" s="1"/>
  <c r="H271" i="29"/>
  <c r="C271" i="29"/>
  <c r="D270" i="29"/>
  <c r="H268" i="29"/>
  <c r="C268" i="29"/>
  <c r="H267" i="29"/>
  <c r="C267" i="29"/>
  <c r="H266" i="29"/>
  <c r="C266" i="29"/>
  <c r="H265" i="29"/>
  <c r="C265" i="29"/>
  <c r="L264" i="29"/>
  <c r="K264" i="29"/>
  <c r="J264" i="29"/>
  <c r="G264" i="29"/>
  <c r="F264" i="29"/>
  <c r="E264" i="29"/>
  <c r="D264" i="29"/>
  <c r="H263" i="29"/>
  <c r="C263" i="29"/>
  <c r="H262" i="29"/>
  <c r="C262" i="29"/>
  <c r="H261" i="29"/>
  <c r="C261" i="29"/>
  <c r="L260" i="29"/>
  <c r="L259" i="29" s="1"/>
  <c r="K260" i="29"/>
  <c r="K259" i="29" s="1"/>
  <c r="J260" i="29"/>
  <c r="J259" i="29" s="1"/>
  <c r="G260" i="29"/>
  <c r="F260" i="29"/>
  <c r="E260" i="29"/>
  <c r="D260" i="29"/>
  <c r="D259" i="29" s="1"/>
  <c r="F259" i="29"/>
  <c r="E259" i="29"/>
  <c r="H258" i="29"/>
  <c r="C258" i="29"/>
  <c r="H257" i="29"/>
  <c r="C257" i="29"/>
  <c r="H256" i="29"/>
  <c r="C256" i="29"/>
  <c r="H255" i="29"/>
  <c r="C255" i="29"/>
  <c r="H254" i="29"/>
  <c r="C254" i="29"/>
  <c r="H253" i="29"/>
  <c r="C253" i="29"/>
  <c r="L252" i="29"/>
  <c r="K252" i="29"/>
  <c r="J252" i="29"/>
  <c r="J251" i="29" s="1"/>
  <c r="I252" i="29"/>
  <c r="H252" i="29" s="1"/>
  <c r="G252" i="29"/>
  <c r="F252" i="29"/>
  <c r="F251" i="29" s="1"/>
  <c r="E252" i="29"/>
  <c r="E251" i="29" s="1"/>
  <c r="D252" i="29"/>
  <c r="C252" i="29" s="1"/>
  <c r="L251" i="29"/>
  <c r="K251" i="29"/>
  <c r="G251" i="29"/>
  <c r="D251" i="29"/>
  <c r="H250" i="29"/>
  <c r="C250" i="29"/>
  <c r="H249" i="29"/>
  <c r="C249" i="29"/>
  <c r="H248" i="29"/>
  <c r="C248" i="29"/>
  <c r="H247" i="29"/>
  <c r="C247" i="29"/>
  <c r="L246" i="29"/>
  <c r="K246" i="29"/>
  <c r="J246" i="29"/>
  <c r="I246" i="29"/>
  <c r="H246" i="29" s="1"/>
  <c r="G246" i="29"/>
  <c r="F246" i="29"/>
  <c r="E246" i="29"/>
  <c r="D246" i="29"/>
  <c r="C246" i="29" s="1"/>
  <c r="H245" i="29"/>
  <c r="C245" i="29"/>
  <c r="H244" i="29"/>
  <c r="C244" i="29"/>
  <c r="H243" i="29"/>
  <c r="C243" i="29"/>
  <c r="H242" i="29"/>
  <c r="C242" i="29"/>
  <c r="H241" i="29"/>
  <c r="C241" i="29"/>
  <c r="H240" i="29"/>
  <c r="C240" i="29"/>
  <c r="H239" i="29"/>
  <c r="C239" i="29"/>
  <c r="L238" i="29"/>
  <c r="K238" i="29"/>
  <c r="K231" i="29" s="1"/>
  <c r="J238" i="29"/>
  <c r="G238" i="29"/>
  <c r="F238" i="29"/>
  <c r="E238" i="29"/>
  <c r="D238" i="29"/>
  <c r="H237" i="29"/>
  <c r="C237" i="29"/>
  <c r="H236" i="29"/>
  <c r="C236" i="29"/>
  <c r="L235" i="29"/>
  <c r="K235" i="29"/>
  <c r="J235" i="29"/>
  <c r="I235" i="29"/>
  <c r="H235" i="29" s="1"/>
  <c r="G235" i="29"/>
  <c r="F235" i="29"/>
  <c r="F231" i="29" s="1"/>
  <c r="F230" i="29" s="1"/>
  <c r="E235" i="29"/>
  <c r="D235" i="29"/>
  <c r="H234" i="29"/>
  <c r="C234" i="29"/>
  <c r="L233" i="29"/>
  <c r="L231" i="29" s="1"/>
  <c r="L230" i="29" s="1"/>
  <c r="K233" i="29"/>
  <c r="J233" i="29"/>
  <c r="I233" i="29"/>
  <c r="H233" i="29" s="1"/>
  <c r="G233" i="29"/>
  <c r="F233" i="29"/>
  <c r="E233" i="29"/>
  <c r="D233" i="29"/>
  <c r="C233" i="29" s="1"/>
  <c r="H232" i="29"/>
  <c r="C232" i="29"/>
  <c r="J231" i="29"/>
  <c r="G231" i="29"/>
  <c r="H229" i="29"/>
  <c r="C229" i="29"/>
  <c r="H228" i="29"/>
  <c r="C228" i="29"/>
  <c r="L227" i="29"/>
  <c r="K227" i="29"/>
  <c r="J227" i="29"/>
  <c r="H227" i="29" s="1"/>
  <c r="I227" i="29"/>
  <c r="G227" i="29"/>
  <c r="F227" i="29"/>
  <c r="E227" i="29"/>
  <c r="D227" i="29"/>
  <c r="H226" i="29"/>
  <c r="C226" i="29"/>
  <c r="H225" i="29"/>
  <c r="C225" i="29"/>
  <c r="H224" i="29"/>
  <c r="C224" i="29"/>
  <c r="H223" i="29"/>
  <c r="C223" i="29"/>
  <c r="H222" i="29"/>
  <c r="C222" i="29"/>
  <c r="H221" i="29"/>
  <c r="C221" i="29"/>
  <c r="H220" i="29"/>
  <c r="C220" i="29"/>
  <c r="H219" i="29"/>
  <c r="C219" i="29"/>
  <c r="H218" i="29"/>
  <c r="C218" i="29"/>
  <c r="H217" i="29"/>
  <c r="C217" i="29"/>
  <c r="L216" i="29"/>
  <c r="K216" i="29"/>
  <c r="J216" i="29"/>
  <c r="G216" i="29"/>
  <c r="F216" i="29"/>
  <c r="E216" i="29"/>
  <c r="D216" i="29"/>
  <c r="H215" i="29"/>
  <c r="C215" i="29"/>
  <c r="H214" i="29"/>
  <c r="C214" i="29"/>
  <c r="H213" i="29"/>
  <c r="C213" i="29"/>
  <c r="H212" i="29"/>
  <c r="C212" i="29"/>
  <c r="H211" i="29"/>
  <c r="C211" i="29"/>
  <c r="H210" i="29"/>
  <c r="C210" i="29"/>
  <c r="H209" i="29"/>
  <c r="C209" i="29"/>
  <c r="H208" i="29"/>
  <c r="C208" i="29"/>
  <c r="H207" i="29"/>
  <c r="C207" i="29"/>
  <c r="H206" i="29"/>
  <c r="C206" i="29"/>
  <c r="L205" i="29"/>
  <c r="K205" i="29"/>
  <c r="K204" i="29" s="1"/>
  <c r="J205" i="29"/>
  <c r="G205" i="29"/>
  <c r="F205" i="29"/>
  <c r="F204" i="29" s="1"/>
  <c r="F195" i="29" s="1"/>
  <c r="E205" i="29"/>
  <c r="E204" i="29" s="1"/>
  <c r="D205" i="29"/>
  <c r="J204" i="29"/>
  <c r="G204" i="29"/>
  <c r="H203" i="29"/>
  <c r="C203" i="29"/>
  <c r="H202" i="29"/>
  <c r="C202" i="29"/>
  <c r="H201" i="29"/>
  <c r="C201" i="29"/>
  <c r="H200" i="29"/>
  <c r="C200" i="29"/>
  <c r="H199" i="29"/>
  <c r="C199" i="29"/>
  <c r="L198" i="29"/>
  <c r="L196" i="29" s="1"/>
  <c r="K198" i="29"/>
  <c r="K196" i="29" s="1"/>
  <c r="J198" i="29"/>
  <c r="G198" i="29"/>
  <c r="G196" i="29" s="1"/>
  <c r="F198" i="29"/>
  <c r="C198" i="29" s="1"/>
  <c r="E198" i="29"/>
  <c r="D198" i="29"/>
  <c r="H197" i="29"/>
  <c r="C197" i="29"/>
  <c r="J196" i="29"/>
  <c r="F196" i="29"/>
  <c r="E196" i="29"/>
  <c r="D196" i="29"/>
  <c r="J195" i="29"/>
  <c r="H193" i="29"/>
  <c r="C193" i="29"/>
  <c r="L192" i="29"/>
  <c r="K192" i="29"/>
  <c r="J192" i="29"/>
  <c r="J191" i="29" s="1"/>
  <c r="I192" i="29"/>
  <c r="G192" i="29"/>
  <c r="F192" i="29"/>
  <c r="F191" i="29" s="1"/>
  <c r="F187" i="29" s="1"/>
  <c r="E192" i="29"/>
  <c r="D192" i="29"/>
  <c r="L191" i="29"/>
  <c r="K191" i="29"/>
  <c r="G191" i="29"/>
  <c r="D191" i="29"/>
  <c r="H190" i="29"/>
  <c r="C190" i="29"/>
  <c r="H189" i="29"/>
  <c r="C189" i="29"/>
  <c r="L188" i="29"/>
  <c r="K188" i="29"/>
  <c r="K187" i="29" s="1"/>
  <c r="J188" i="29"/>
  <c r="G188" i="29"/>
  <c r="G187" i="29" s="1"/>
  <c r="F188" i="29"/>
  <c r="E188" i="29"/>
  <c r="D188" i="29"/>
  <c r="C188" i="29" s="1"/>
  <c r="L187" i="29"/>
  <c r="D187" i="29"/>
  <c r="H186" i="29"/>
  <c r="C186" i="29"/>
  <c r="H185" i="29"/>
  <c r="C185" i="29"/>
  <c r="L184" i="29"/>
  <c r="K184" i="29"/>
  <c r="J184" i="29"/>
  <c r="I184" i="29"/>
  <c r="H184" i="29" s="1"/>
  <c r="G184" i="29"/>
  <c r="F184" i="29"/>
  <c r="E184" i="29"/>
  <c r="D184" i="29"/>
  <c r="H183" i="29"/>
  <c r="C183" i="29"/>
  <c r="H182" i="29"/>
  <c r="C182" i="29"/>
  <c r="H181" i="29"/>
  <c r="C181" i="29"/>
  <c r="H180" i="29"/>
  <c r="C180" i="29"/>
  <c r="L179" i="29"/>
  <c r="K179" i="29"/>
  <c r="J179" i="29"/>
  <c r="G179" i="29"/>
  <c r="G174" i="29" s="1"/>
  <c r="G173" i="29" s="1"/>
  <c r="F179" i="29"/>
  <c r="E179" i="29"/>
  <c r="D179" i="29"/>
  <c r="C179" i="29"/>
  <c r="H178" i="29"/>
  <c r="C178" i="29"/>
  <c r="H177" i="29"/>
  <c r="C177" i="29"/>
  <c r="I175" i="29"/>
  <c r="H176" i="29"/>
  <c r="C176" i="29"/>
  <c r="L175" i="29"/>
  <c r="L174" i="29" s="1"/>
  <c r="L173" i="29" s="1"/>
  <c r="K175" i="29"/>
  <c r="J175" i="29"/>
  <c r="J174" i="29" s="1"/>
  <c r="J173" i="29" s="1"/>
  <c r="G175" i="29"/>
  <c r="F175" i="29"/>
  <c r="F174" i="29" s="1"/>
  <c r="F173" i="29" s="1"/>
  <c r="E175" i="29"/>
  <c r="D175" i="29"/>
  <c r="E174" i="29"/>
  <c r="D174" i="29"/>
  <c r="H172" i="29"/>
  <c r="C172" i="29"/>
  <c r="H171" i="29"/>
  <c r="C171" i="29"/>
  <c r="H170" i="29"/>
  <c r="C170" i="29"/>
  <c r="H169" i="29"/>
  <c r="C169" i="29"/>
  <c r="H168" i="29"/>
  <c r="C168" i="29"/>
  <c r="I166" i="29"/>
  <c r="H167" i="29"/>
  <c r="C167" i="29"/>
  <c r="L166" i="29"/>
  <c r="K166" i="29"/>
  <c r="K165" i="29" s="1"/>
  <c r="J166" i="29"/>
  <c r="J165" i="29" s="1"/>
  <c r="G166" i="29"/>
  <c r="G165" i="29" s="1"/>
  <c r="F166" i="29"/>
  <c r="F165" i="29" s="1"/>
  <c r="E166" i="29"/>
  <c r="E165" i="29" s="1"/>
  <c r="D166" i="29"/>
  <c r="L165" i="29"/>
  <c r="D165" i="29"/>
  <c r="H164" i="29"/>
  <c r="C164" i="29"/>
  <c r="H163" i="29"/>
  <c r="C163" i="29"/>
  <c r="H162" i="29"/>
  <c r="C162" i="29"/>
  <c r="I160" i="29"/>
  <c r="H161" i="29"/>
  <c r="C161" i="29"/>
  <c r="L160" i="29"/>
  <c r="K160" i="29"/>
  <c r="J160" i="29"/>
  <c r="G160" i="29"/>
  <c r="F160" i="29"/>
  <c r="E160" i="29"/>
  <c r="D160" i="29"/>
  <c r="H159" i="29"/>
  <c r="C159" i="29"/>
  <c r="H158" i="29"/>
  <c r="C158" i="29"/>
  <c r="H157" i="29"/>
  <c r="C157" i="29"/>
  <c r="H156" i="29"/>
  <c r="C156" i="29"/>
  <c r="H155" i="29"/>
  <c r="C155" i="29"/>
  <c r="H154" i="29"/>
  <c r="C154" i="29"/>
  <c r="H153" i="29"/>
  <c r="C153" i="29"/>
  <c r="H152" i="29"/>
  <c r="C152" i="29"/>
  <c r="L151" i="29"/>
  <c r="K151" i="29"/>
  <c r="J151" i="29"/>
  <c r="G151" i="29"/>
  <c r="G130" i="29" s="1"/>
  <c r="F151" i="29"/>
  <c r="E151" i="29"/>
  <c r="D151" i="29"/>
  <c r="H150" i="29"/>
  <c r="C150" i="29"/>
  <c r="H149" i="29"/>
  <c r="C149" i="29"/>
  <c r="H148" i="29"/>
  <c r="C148" i="29"/>
  <c r="H147" i="29"/>
  <c r="C147" i="29"/>
  <c r="H146" i="29"/>
  <c r="C146" i="29"/>
  <c r="H145" i="29"/>
  <c r="C145" i="29"/>
  <c r="L144" i="29"/>
  <c r="K144" i="29"/>
  <c r="J144" i="29"/>
  <c r="G144" i="29"/>
  <c r="F144" i="29"/>
  <c r="E144" i="29"/>
  <c r="D144" i="29"/>
  <c r="H143" i="29"/>
  <c r="C143" i="29"/>
  <c r="H142" i="29"/>
  <c r="C142" i="29"/>
  <c r="L141" i="29"/>
  <c r="K141" i="29"/>
  <c r="K130" i="29" s="1"/>
  <c r="J141" i="29"/>
  <c r="G141" i="29"/>
  <c r="F141" i="29"/>
  <c r="E141" i="29"/>
  <c r="D141" i="29"/>
  <c r="H140" i="29"/>
  <c r="C140" i="29"/>
  <c r="H139" i="29"/>
  <c r="C139" i="29"/>
  <c r="H138" i="29"/>
  <c r="C138" i="29"/>
  <c r="H137" i="29"/>
  <c r="C137" i="29"/>
  <c r="L136" i="29"/>
  <c r="K136" i="29"/>
  <c r="J136" i="29"/>
  <c r="G136" i="29"/>
  <c r="F136" i="29"/>
  <c r="E136" i="29"/>
  <c r="D136" i="29"/>
  <c r="H135" i="29"/>
  <c r="D135" i="29"/>
  <c r="C135" i="29"/>
  <c r="H134" i="29"/>
  <c r="C134" i="29"/>
  <c r="H133" i="29"/>
  <c r="C133" i="29"/>
  <c r="H132" i="29"/>
  <c r="C132" i="29"/>
  <c r="L131" i="29"/>
  <c r="K131" i="29"/>
  <c r="J131" i="29"/>
  <c r="J130" i="29" s="1"/>
  <c r="I131" i="29"/>
  <c r="G131" i="29"/>
  <c r="F131" i="29"/>
  <c r="E131" i="29"/>
  <c r="C131" i="29" s="1"/>
  <c r="D131" i="29"/>
  <c r="H129" i="29"/>
  <c r="H128" i="29" s="1"/>
  <c r="C129" i="29"/>
  <c r="C128" i="29" s="1"/>
  <c r="L128" i="29"/>
  <c r="K128" i="29"/>
  <c r="J128" i="29"/>
  <c r="I128" i="29"/>
  <c r="G128" i="29"/>
  <c r="F128" i="29"/>
  <c r="E128" i="29"/>
  <c r="D128" i="29"/>
  <c r="H127" i="29"/>
  <c r="D127" i="29"/>
  <c r="C127" i="29" s="1"/>
  <c r="H126" i="29"/>
  <c r="C126" i="29"/>
  <c r="H125" i="29"/>
  <c r="C125" i="29"/>
  <c r="H124" i="29"/>
  <c r="C124" i="29"/>
  <c r="I122" i="29"/>
  <c r="H123" i="29"/>
  <c r="C123" i="29"/>
  <c r="L122" i="29"/>
  <c r="K122" i="29"/>
  <c r="J122" i="29"/>
  <c r="G122" i="29"/>
  <c r="F122" i="29"/>
  <c r="E122" i="29"/>
  <c r="H121" i="29"/>
  <c r="C121" i="29"/>
  <c r="H120" i="29"/>
  <c r="C120" i="29"/>
  <c r="H119" i="29"/>
  <c r="C119" i="29"/>
  <c r="H118" i="29"/>
  <c r="C118" i="29"/>
  <c r="H117" i="29"/>
  <c r="C117" i="29"/>
  <c r="L116" i="29"/>
  <c r="K116" i="29"/>
  <c r="J116" i="29"/>
  <c r="G116" i="29"/>
  <c r="C116" i="29" s="1"/>
  <c r="F116" i="29"/>
  <c r="E116" i="29"/>
  <c r="D116" i="29"/>
  <c r="H115" i="29"/>
  <c r="C115" i="29"/>
  <c r="H114" i="29"/>
  <c r="C114" i="29"/>
  <c r="H113" i="29"/>
  <c r="C113" i="29"/>
  <c r="L112" i="29"/>
  <c r="K112" i="29"/>
  <c r="J112" i="29"/>
  <c r="G112" i="29"/>
  <c r="F112" i="29"/>
  <c r="E112" i="29"/>
  <c r="D112" i="29"/>
  <c r="H111" i="29"/>
  <c r="C111" i="29"/>
  <c r="H110" i="29"/>
  <c r="C110" i="29"/>
  <c r="H109" i="29"/>
  <c r="C109" i="29"/>
  <c r="H108" i="29"/>
  <c r="C108" i="29"/>
  <c r="H107" i="29"/>
  <c r="C107" i="29"/>
  <c r="H106" i="29"/>
  <c r="C106" i="29"/>
  <c r="H105" i="29"/>
  <c r="C105" i="29"/>
  <c r="H104" i="29"/>
  <c r="C104" i="29"/>
  <c r="L103" i="29"/>
  <c r="K103" i="29"/>
  <c r="J103" i="29"/>
  <c r="G103" i="29"/>
  <c r="F103" i="29"/>
  <c r="E103" i="29"/>
  <c r="D103" i="29"/>
  <c r="C103" i="29" s="1"/>
  <c r="H102" i="29"/>
  <c r="C102" i="29"/>
  <c r="H101" i="29"/>
  <c r="C101" i="29"/>
  <c r="H100" i="29"/>
  <c r="C100" i="29"/>
  <c r="H99" i="29"/>
  <c r="C99" i="29"/>
  <c r="H98" i="29"/>
  <c r="C98" i="29"/>
  <c r="H97" i="29"/>
  <c r="C97" i="29"/>
  <c r="H96" i="29"/>
  <c r="C96" i="29"/>
  <c r="L95" i="29"/>
  <c r="K95" i="29"/>
  <c r="K83" i="29" s="1"/>
  <c r="J95" i="29"/>
  <c r="G95" i="29"/>
  <c r="F95" i="29"/>
  <c r="E95" i="29"/>
  <c r="C95" i="29" s="1"/>
  <c r="D95" i="29"/>
  <c r="H94" i="29"/>
  <c r="C94" i="29"/>
  <c r="H93" i="29"/>
  <c r="C93" i="29"/>
  <c r="H92" i="29"/>
  <c r="C92" i="29"/>
  <c r="H91" i="29"/>
  <c r="C91" i="29"/>
  <c r="H90" i="29"/>
  <c r="C90" i="29"/>
  <c r="L89" i="29"/>
  <c r="K89" i="29"/>
  <c r="J89" i="29"/>
  <c r="G89" i="29"/>
  <c r="F89" i="29"/>
  <c r="E89" i="29"/>
  <c r="D89" i="29"/>
  <c r="H88" i="29"/>
  <c r="C88" i="29"/>
  <c r="H87" i="29"/>
  <c r="C87" i="29"/>
  <c r="H86" i="29"/>
  <c r="C86" i="29"/>
  <c r="H85" i="29"/>
  <c r="C85" i="29"/>
  <c r="L84" i="29"/>
  <c r="L83" i="29" s="1"/>
  <c r="K84" i="29"/>
  <c r="J84" i="29"/>
  <c r="G84" i="29"/>
  <c r="F84" i="29"/>
  <c r="F83" i="29" s="1"/>
  <c r="E84" i="29"/>
  <c r="D84" i="29"/>
  <c r="E83" i="29"/>
  <c r="H82" i="29"/>
  <c r="C82" i="29"/>
  <c r="H81" i="29"/>
  <c r="C81" i="29"/>
  <c r="L80" i="29"/>
  <c r="K80" i="29"/>
  <c r="J80" i="29"/>
  <c r="G80" i="29"/>
  <c r="F80" i="29"/>
  <c r="E80" i="29"/>
  <c r="D80" i="29"/>
  <c r="H79" i="29"/>
  <c r="C79" i="29"/>
  <c r="H78" i="29"/>
  <c r="C78" i="29"/>
  <c r="L77" i="29"/>
  <c r="L76" i="29" s="1"/>
  <c r="K77" i="29"/>
  <c r="K76" i="29" s="1"/>
  <c r="J77" i="29"/>
  <c r="G77" i="29"/>
  <c r="F77" i="29"/>
  <c r="E77" i="29"/>
  <c r="D77" i="29"/>
  <c r="J76" i="29"/>
  <c r="F76" i="29"/>
  <c r="E76" i="29"/>
  <c r="H74" i="29"/>
  <c r="C74" i="29"/>
  <c r="H73" i="29"/>
  <c r="C73" i="29"/>
  <c r="H72" i="29"/>
  <c r="C72" i="29"/>
  <c r="H71" i="29"/>
  <c r="C71" i="29"/>
  <c r="H70" i="29"/>
  <c r="C70" i="29"/>
  <c r="L69" i="29"/>
  <c r="L67" i="29" s="1"/>
  <c r="K69" i="29"/>
  <c r="K67" i="29" s="1"/>
  <c r="J69" i="29"/>
  <c r="I69" i="29"/>
  <c r="G69" i="29"/>
  <c r="G67" i="29" s="1"/>
  <c r="F69" i="29"/>
  <c r="E69" i="29"/>
  <c r="E67" i="29" s="1"/>
  <c r="D69" i="29"/>
  <c r="H68" i="29"/>
  <c r="C68" i="29"/>
  <c r="J67" i="29"/>
  <c r="F67" i="29"/>
  <c r="D67" i="29"/>
  <c r="H66" i="29"/>
  <c r="C66" i="29"/>
  <c r="H65" i="29"/>
  <c r="C65" i="29"/>
  <c r="H64" i="29"/>
  <c r="C64" i="29"/>
  <c r="H63" i="29"/>
  <c r="C63" i="29"/>
  <c r="H62" i="29"/>
  <c r="C62" i="29"/>
  <c r="H61" i="29"/>
  <c r="C61" i="29"/>
  <c r="H60" i="29"/>
  <c r="C60" i="29"/>
  <c r="I58" i="29"/>
  <c r="H58" i="29" s="1"/>
  <c r="H59" i="29"/>
  <c r="C59" i="29"/>
  <c r="L58" i="29"/>
  <c r="K58" i="29"/>
  <c r="J58" i="29"/>
  <c r="G58" i="29"/>
  <c r="F58" i="29"/>
  <c r="E58" i="29"/>
  <c r="D58" i="29"/>
  <c r="H57" i="29"/>
  <c r="C57" i="29"/>
  <c r="I55" i="29"/>
  <c r="H56" i="29"/>
  <c r="C56" i="29"/>
  <c r="L55" i="29"/>
  <c r="L54" i="29" s="1"/>
  <c r="K55" i="29"/>
  <c r="K54" i="29" s="1"/>
  <c r="K53" i="29" s="1"/>
  <c r="J55" i="29"/>
  <c r="G55" i="29"/>
  <c r="G54" i="29" s="1"/>
  <c r="F55" i="29"/>
  <c r="E55" i="29"/>
  <c r="D55" i="29"/>
  <c r="J54" i="29"/>
  <c r="J53" i="29" s="1"/>
  <c r="F54" i="29"/>
  <c r="E54" i="29"/>
  <c r="H47" i="29"/>
  <c r="C47" i="29"/>
  <c r="H46" i="29"/>
  <c r="C46" i="29"/>
  <c r="L45" i="29"/>
  <c r="H45" i="29" s="1"/>
  <c r="G45" i="29"/>
  <c r="C45" i="29" s="1"/>
  <c r="H44" i="29"/>
  <c r="C44" i="29"/>
  <c r="K43" i="29"/>
  <c r="J43" i="29"/>
  <c r="I43" i="29"/>
  <c r="H43" i="29" s="1"/>
  <c r="F43" i="29"/>
  <c r="E43" i="29"/>
  <c r="D43" i="29"/>
  <c r="H42" i="29"/>
  <c r="C42" i="29"/>
  <c r="I41" i="29"/>
  <c r="H41" i="29" s="1"/>
  <c r="D41" i="29"/>
  <c r="C41" i="29" s="1"/>
  <c r="H40" i="29"/>
  <c r="C40" i="29"/>
  <c r="H39" i="29"/>
  <c r="C39" i="29"/>
  <c r="H38" i="29"/>
  <c r="C38" i="29"/>
  <c r="H37" i="29"/>
  <c r="C37" i="29"/>
  <c r="K36" i="29"/>
  <c r="H36" i="29" s="1"/>
  <c r="F36" i="29"/>
  <c r="C36" i="29" s="1"/>
  <c r="H35" i="29"/>
  <c r="C35" i="29"/>
  <c r="H34" i="29"/>
  <c r="C34" i="29"/>
  <c r="K33" i="29"/>
  <c r="H33" i="29" s="1"/>
  <c r="F33" i="29"/>
  <c r="C33" i="29" s="1"/>
  <c r="H32" i="29"/>
  <c r="C32" i="29"/>
  <c r="K31" i="29"/>
  <c r="H31" i="29" s="1"/>
  <c r="F31" i="29"/>
  <c r="C31" i="29" s="1"/>
  <c r="H30" i="29"/>
  <c r="C30" i="29"/>
  <c r="H29" i="29"/>
  <c r="C29" i="29"/>
  <c r="H28" i="29"/>
  <c r="C28" i="29"/>
  <c r="K27" i="29"/>
  <c r="H27" i="29" s="1"/>
  <c r="F27" i="29"/>
  <c r="C27" i="29" s="1"/>
  <c r="K26" i="29"/>
  <c r="H25" i="29"/>
  <c r="C25" i="29"/>
  <c r="H23" i="29"/>
  <c r="C23" i="29"/>
  <c r="H22" i="29"/>
  <c r="C22" i="29"/>
  <c r="L21" i="29"/>
  <c r="K21" i="29"/>
  <c r="K292" i="29" s="1"/>
  <c r="J21" i="29"/>
  <c r="I21" i="29"/>
  <c r="G21" i="29"/>
  <c r="G292" i="29" s="1"/>
  <c r="G291" i="29" s="1"/>
  <c r="F21" i="29"/>
  <c r="E21" i="29"/>
  <c r="E292" i="29" s="1"/>
  <c r="E291" i="29" s="1"/>
  <c r="D21" i="29"/>
  <c r="D292" i="29" s="1"/>
  <c r="D291" i="29" s="1"/>
  <c r="L20" i="29"/>
  <c r="G20" i="29"/>
  <c r="E20" i="29"/>
  <c r="H301" i="28"/>
  <c r="C301" i="28"/>
  <c r="H300" i="28"/>
  <c r="C300" i="28"/>
  <c r="H299" i="28"/>
  <c r="C299" i="28"/>
  <c r="H298" i="28"/>
  <c r="C298" i="28"/>
  <c r="H297" i="28"/>
  <c r="C297" i="28"/>
  <c r="H296" i="28"/>
  <c r="C296" i="28"/>
  <c r="H295" i="28"/>
  <c r="C295" i="28"/>
  <c r="H294" i="28"/>
  <c r="H293" i="28" s="1"/>
  <c r="C294" i="28"/>
  <c r="C293" i="28" s="1"/>
  <c r="L293" i="28"/>
  <c r="K293" i="28"/>
  <c r="J293" i="28"/>
  <c r="I293" i="28"/>
  <c r="G293" i="28"/>
  <c r="F293" i="28"/>
  <c r="E293" i="28"/>
  <c r="D293" i="28"/>
  <c r="H288" i="28"/>
  <c r="C288" i="28"/>
  <c r="H287" i="28"/>
  <c r="C287" i="28"/>
  <c r="L286" i="28"/>
  <c r="K286" i="28"/>
  <c r="J286" i="28"/>
  <c r="G286" i="28"/>
  <c r="F286" i="28"/>
  <c r="E286" i="28"/>
  <c r="D286" i="28"/>
  <c r="C285" i="28"/>
  <c r="L284" i="28"/>
  <c r="L283" i="28" s="1"/>
  <c r="K284" i="28"/>
  <c r="K283" i="28" s="1"/>
  <c r="J284" i="28"/>
  <c r="J283" i="28" s="1"/>
  <c r="G284" i="28"/>
  <c r="G283" i="28" s="1"/>
  <c r="F284" i="28"/>
  <c r="E284" i="28"/>
  <c r="D284" i="28"/>
  <c r="D283" i="28" s="1"/>
  <c r="C283" i="28" s="1"/>
  <c r="F283" i="28"/>
  <c r="E283" i="28"/>
  <c r="I281" i="28"/>
  <c r="H282" i="28"/>
  <c r="C282" i="28"/>
  <c r="L281" i="28"/>
  <c r="K281" i="28"/>
  <c r="J281" i="28"/>
  <c r="G281" i="28"/>
  <c r="F281" i="28"/>
  <c r="C281" i="28" s="1"/>
  <c r="E281" i="28"/>
  <c r="D281" i="28"/>
  <c r="H280" i="28"/>
  <c r="C280" i="28"/>
  <c r="H279" i="28"/>
  <c r="C279" i="28"/>
  <c r="H278" i="28"/>
  <c r="C278" i="28"/>
  <c r="H277" i="28"/>
  <c r="C277" i="28"/>
  <c r="L276" i="28"/>
  <c r="K276" i="28"/>
  <c r="J276" i="28"/>
  <c r="I276" i="28"/>
  <c r="H276" i="28" s="1"/>
  <c r="G276" i="28"/>
  <c r="F276" i="28"/>
  <c r="E276" i="28"/>
  <c r="D276" i="28"/>
  <c r="H275" i="28"/>
  <c r="C275" i="28"/>
  <c r="H274" i="28"/>
  <c r="C274" i="28"/>
  <c r="C273" i="28"/>
  <c r="L272" i="28"/>
  <c r="K272" i="28"/>
  <c r="J272" i="28"/>
  <c r="G272" i="28"/>
  <c r="G270" i="28" s="1"/>
  <c r="G269" i="28" s="1"/>
  <c r="F272" i="28"/>
  <c r="E272" i="28"/>
  <c r="D272" i="28"/>
  <c r="C272" i="28"/>
  <c r="H271" i="28"/>
  <c r="C271" i="28"/>
  <c r="L270" i="28"/>
  <c r="K270" i="28"/>
  <c r="K269" i="28" s="1"/>
  <c r="J270" i="28"/>
  <c r="F270" i="28"/>
  <c r="E270" i="28"/>
  <c r="E269" i="28" s="1"/>
  <c r="D270" i="28"/>
  <c r="J269" i="28"/>
  <c r="C268" i="28"/>
  <c r="H267" i="28"/>
  <c r="C267" i="28"/>
  <c r="H266" i="28"/>
  <c r="C266" i="28"/>
  <c r="H265" i="28"/>
  <c r="C265" i="28"/>
  <c r="L264" i="28"/>
  <c r="K264" i="28"/>
  <c r="J264" i="28"/>
  <c r="G264" i="28"/>
  <c r="F264" i="28"/>
  <c r="E264" i="28"/>
  <c r="D264" i="28"/>
  <c r="H263" i="28"/>
  <c r="C263" i="28"/>
  <c r="H262" i="28"/>
  <c r="C262" i="28"/>
  <c r="C261" i="28"/>
  <c r="L260" i="28"/>
  <c r="L259" i="28" s="1"/>
  <c r="K260" i="28"/>
  <c r="K259" i="28" s="1"/>
  <c r="J260" i="28"/>
  <c r="G260" i="28"/>
  <c r="G259" i="28" s="1"/>
  <c r="F260" i="28"/>
  <c r="E260" i="28"/>
  <c r="E259" i="28" s="1"/>
  <c r="D260" i="28"/>
  <c r="J259" i="28"/>
  <c r="F259" i="28"/>
  <c r="H258" i="28"/>
  <c r="C258" i="28"/>
  <c r="H257" i="28"/>
  <c r="C257" i="28"/>
  <c r="H256" i="28"/>
  <c r="C256" i="28"/>
  <c r="H255" i="28"/>
  <c r="C255" i="28"/>
  <c r="H254" i="28"/>
  <c r="C254" i="28"/>
  <c r="H253" i="28"/>
  <c r="C253" i="28"/>
  <c r="L252" i="28"/>
  <c r="K252" i="28"/>
  <c r="J252" i="28"/>
  <c r="J251" i="28" s="1"/>
  <c r="G252" i="28"/>
  <c r="F252" i="28"/>
  <c r="F251" i="28" s="1"/>
  <c r="E252" i="28"/>
  <c r="E251" i="28" s="1"/>
  <c r="D252" i="28"/>
  <c r="C252" i="28" s="1"/>
  <c r="L251" i="28"/>
  <c r="K251" i="28"/>
  <c r="G251" i="28"/>
  <c r="D251" i="28"/>
  <c r="H250" i="28"/>
  <c r="C250" i="28"/>
  <c r="H249" i="28"/>
  <c r="C249" i="28"/>
  <c r="H248" i="28"/>
  <c r="C248" i="28"/>
  <c r="H247" i="28"/>
  <c r="C247" i="28"/>
  <c r="L246" i="28"/>
  <c r="K246" i="28"/>
  <c r="J246" i="28"/>
  <c r="G246" i="28"/>
  <c r="F246" i="28"/>
  <c r="E246" i="28"/>
  <c r="D246" i="28"/>
  <c r="H245" i="28"/>
  <c r="C245" i="28"/>
  <c r="H244" i="28"/>
  <c r="C244" i="28"/>
  <c r="H243" i="28"/>
  <c r="C243" i="28"/>
  <c r="C242" i="28"/>
  <c r="H241" i="28"/>
  <c r="C241" i="28"/>
  <c r="H240" i="28"/>
  <c r="C240" i="28"/>
  <c r="H239" i="28"/>
  <c r="C239" i="28"/>
  <c r="L238" i="28"/>
  <c r="K238" i="28"/>
  <c r="J238" i="28"/>
  <c r="G238" i="28"/>
  <c r="G231" i="28" s="1"/>
  <c r="G230" i="28" s="1"/>
  <c r="F238" i="28"/>
  <c r="E238" i="28"/>
  <c r="D238" i="28"/>
  <c r="H237" i="28"/>
  <c r="C237" i="28"/>
  <c r="H236" i="28"/>
  <c r="C236" i="28"/>
  <c r="L235" i="28"/>
  <c r="L231" i="28" s="1"/>
  <c r="L230" i="28" s="1"/>
  <c r="K235" i="28"/>
  <c r="J235" i="28"/>
  <c r="I235" i="28"/>
  <c r="H235" i="28"/>
  <c r="G235" i="28"/>
  <c r="F235" i="28"/>
  <c r="E235" i="28"/>
  <c r="D235" i="28"/>
  <c r="H234" i="28"/>
  <c r="C234" i="28"/>
  <c r="L233" i="28"/>
  <c r="K233" i="28"/>
  <c r="K231" i="28" s="1"/>
  <c r="J233" i="28"/>
  <c r="I233" i="28"/>
  <c r="G233" i="28"/>
  <c r="F233" i="28"/>
  <c r="E233" i="28"/>
  <c r="E231" i="28" s="1"/>
  <c r="D233" i="28"/>
  <c r="H232" i="28"/>
  <c r="C232" i="28"/>
  <c r="J231" i="28"/>
  <c r="F231" i="28"/>
  <c r="F230" i="28" s="1"/>
  <c r="H229" i="28"/>
  <c r="C229" i="28"/>
  <c r="H228" i="28"/>
  <c r="C228" i="28"/>
  <c r="L227" i="28"/>
  <c r="K227" i="28"/>
  <c r="J227" i="28"/>
  <c r="I227" i="28"/>
  <c r="H227" i="28" s="1"/>
  <c r="G227" i="28"/>
  <c r="F227" i="28"/>
  <c r="E227" i="28"/>
  <c r="D227" i="28"/>
  <c r="H226" i="28"/>
  <c r="C226" i="28"/>
  <c r="H225" i="28"/>
  <c r="C225" i="28"/>
  <c r="H224" i="28"/>
  <c r="C224" i="28"/>
  <c r="H223" i="28"/>
  <c r="C223" i="28"/>
  <c r="H222" i="28"/>
  <c r="C222" i="28"/>
  <c r="H221" i="28"/>
  <c r="C221" i="28"/>
  <c r="C220" i="28"/>
  <c r="H219" i="28"/>
  <c r="C219" i="28"/>
  <c r="H218" i="28"/>
  <c r="C218" i="28"/>
  <c r="H217" i="28"/>
  <c r="C217" i="28"/>
  <c r="L216" i="28"/>
  <c r="K216" i="28"/>
  <c r="J216" i="28"/>
  <c r="G216" i="28"/>
  <c r="F216" i="28"/>
  <c r="E216" i="28"/>
  <c r="D216" i="28"/>
  <c r="H215" i="28"/>
  <c r="C215" i="28"/>
  <c r="H214" i="28"/>
  <c r="C214" i="28"/>
  <c r="H213" i="28"/>
  <c r="C213" i="28"/>
  <c r="H212" i="28"/>
  <c r="C212" i="28"/>
  <c r="H211" i="28"/>
  <c r="C211" i="28"/>
  <c r="H210" i="28"/>
  <c r="C210" i="28"/>
  <c r="C209" i="28"/>
  <c r="H208" i="28"/>
  <c r="C208" i="28"/>
  <c r="H207" i="28"/>
  <c r="C207" i="28"/>
  <c r="H206" i="28"/>
  <c r="C206" i="28"/>
  <c r="L205" i="28"/>
  <c r="L204" i="28" s="1"/>
  <c r="K205" i="28"/>
  <c r="K204" i="28" s="1"/>
  <c r="J205" i="28"/>
  <c r="G205" i="28"/>
  <c r="F205" i="28"/>
  <c r="F204" i="28" s="1"/>
  <c r="F195" i="28" s="1"/>
  <c r="E205" i="28"/>
  <c r="E204" i="28" s="1"/>
  <c r="D205" i="28"/>
  <c r="J204" i="28"/>
  <c r="G204" i="28"/>
  <c r="H203" i="28"/>
  <c r="C203" i="28"/>
  <c r="H202" i="28"/>
  <c r="C202" i="28"/>
  <c r="H201" i="28"/>
  <c r="C201" i="28"/>
  <c r="H200" i="28"/>
  <c r="C200" i="28"/>
  <c r="C199" i="28"/>
  <c r="L198" i="28"/>
  <c r="L196" i="28" s="1"/>
  <c r="K198" i="28"/>
  <c r="K196" i="28" s="1"/>
  <c r="J198" i="28"/>
  <c r="G198" i="28"/>
  <c r="G196" i="28" s="1"/>
  <c r="F198" i="28"/>
  <c r="E198" i="28"/>
  <c r="C198" i="28" s="1"/>
  <c r="D198" i="28"/>
  <c r="H197" i="28"/>
  <c r="C197" i="28"/>
  <c r="J196" i="28"/>
  <c r="F196" i="28"/>
  <c r="E196" i="28"/>
  <c r="E195" i="28" s="1"/>
  <c r="D196" i="28"/>
  <c r="J195" i="28"/>
  <c r="H193" i="28"/>
  <c r="C193" i="28"/>
  <c r="L192" i="28"/>
  <c r="K192" i="28"/>
  <c r="J192" i="28"/>
  <c r="I192" i="28"/>
  <c r="G192" i="28"/>
  <c r="G191" i="28" s="1"/>
  <c r="F192" i="28"/>
  <c r="E192" i="28"/>
  <c r="D192" i="28"/>
  <c r="L191" i="28"/>
  <c r="K191" i="28"/>
  <c r="J191" i="28"/>
  <c r="F191" i="28"/>
  <c r="D191" i="28"/>
  <c r="H190" i="28"/>
  <c r="C190" i="28"/>
  <c r="C189" i="28"/>
  <c r="L188" i="28"/>
  <c r="K188" i="28"/>
  <c r="J188" i="28"/>
  <c r="G188" i="28"/>
  <c r="F188" i="28"/>
  <c r="E188" i="28"/>
  <c r="C188" i="28" s="1"/>
  <c r="D188" i="28"/>
  <c r="L187" i="28"/>
  <c r="J187" i="28"/>
  <c r="F187" i="28"/>
  <c r="D187" i="28"/>
  <c r="H186" i="28"/>
  <c r="C186" i="28"/>
  <c r="H185" i="28"/>
  <c r="C185" i="28"/>
  <c r="L184" i="28"/>
  <c r="K184" i="28"/>
  <c r="J184" i="28"/>
  <c r="I184" i="28"/>
  <c r="G184" i="28"/>
  <c r="F184" i="28"/>
  <c r="E184" i="28"/>
  <c r="D184" i="28"/>
  <c r="H183" i="28"/>
  <c r="C183" i="28"/>
  <c r="H182" i="28"/>
  <c r="C182" i="28"/>
  <c r="H181" i="28"/>
  <c r="C181" i="28"/>
  <c r="C180" i="28"/>
  <c r="L179" i="28"/>
  <c r="K179" i="28"/>
  <c r="J179" i="28"/>
  <c r="G179" i="28"/>
  <c r="F179" i="28"/>
  <c r="E179" i="28"/>
  <c r="D179" i="28"/>
  <c r="C179" i="28" s="1"/>
  <c r="H178" i="28"/>
  <c r="C178" i="28"/>
  <c r="C177" i="28"/>
  <c r="H176" i="28"/>
  <c r="C176" i="28"/>
  <c r="L175" i="28"/>
  <c r="K175" i="28"/>
  <c r="J175" i="28"/>
  <c r="G175" i="28"/>
  <c r="F175" i="28"/>
  <c r="E175" i="28"/>
  <c r="E174" i="28" s="1"/>
  <c r="D175" i="28"/>
  <c r="L174" i="28"/>
  <c r="L173" i="28" s="1"/>
  <c r="D174" i="28"/>
  <c r="H172" i="28"/>
  <c r="C172" i="28"/>
  <c r="H171" i="28"/>
  <c r="C171" i="28"/>
  <c r="H170" i="28"/>
  <c r="C170" i="28"/>
  <c r="H169" i="28"/>
  <c r="C169" i="28"/>
  <c r="H168" i="28"/>
  <c r="C168" i="28"/>
  <c r="H167" i="28"/>
  <c r="C167" i="28"/>
  <c r="L166" i="28"/>
  <c r="K166" i="28"/>
  <c r="J166" i="28"/>
  <c r="J165" i="28" s="1"/>
  <c r="G166" i="28"/>
  <c r="G165" i="28" s="1"/>
  <c r="F166" i="28"/>
  <c r="E166" i="28"/>
  <c r="D166" i="28"/>
  <c r="L165" i="28"/>
  <c r="K165" i="28"/>
  <c r="E165" i="28"/>
  <c r="D165" i="28"/>
  <c r="H164" i="28"/>
  <c r="C164" i="28"/>
  <c r="H163" i="28"/>
  <c r="C163" i="28"/>
  <c r="H162" i="28"/>
  <c r="C162" i="28"/>
  <c r="H161" i="28"/>
  <c r="C161" i="28"/>
  <c r="L160" i="28"/>
  <c r="K160" i="28"/>
  <c r="J160" i="28"/>
  <c r="G160" i="28"/>
  <c r="G130" i="28" s="1"/>
  <c r="F160" i="28"/>
  <c r="E160" i="28"/>
  <c r="D160" i="28"/>
  <c r="H159" i="28"/>
  <c r="C159" i="28"/>
  <c r="H158" i="28"/>
  <c r="C158" i="28"/>
  <c r="H157" i="28"/>
  <c r="C157" i="28"/>
  <c r="H156" i="28"/>
  <c r="C156" i="28"/>
  <c r="H155" i="28"/>
  <c r="C155" i="28"/>
  <c r="H154" i="28"/>
  <c r="C154" i="28"/>
  <c r="H153" i="28"/>
  <c r="C153" i="28"/>
  <c r="C152" i="28"/>
  <c r="L151" i="28"/>
  <c r="K151" i="28"/>
  <c r="K130" i="28" s="1"/>
  <c r="J151" i="28"/>
  <c r="G151" i="28"/>
  <c r="F151" i="28"/>
  <c r="E151" i="28"/>
  <c r="E130" i="28" s="1"/>
  <c r="D151" i="28"/>
  <c r="H150" i="28"/>
  <c r="C150" i="28"/>
  <c r="H149" i="28"/>
  <c r="C149" i="28"/>
  <c r="H148" i="28"/>
  <c r="C148" i="28"/>
  <c r="H147" i="28"/>
  <c r="C147" i="28"/>
  <c r="H146" i="28"/>
  <c r="C146" i="28"/>
  <c r="H145" i="28"/>
  <c r="C145" i="28"/>
  <c r="L144" i="28"/>
  <c r="K144" i="28"/>
  <c r="J144" i="28"/>
  <c r="G144" i="28"/>
  <c r="F144" i="28"/>
  <c r="E144" i="28"/>
  <c r="D144" i="28"/>
  <c r="C144" i="28" s="1"/>
  <c r="H143" i="28"/>
  <c r="C143" i="28"/>
  <c r="I141" i="28"/>
  <c r="H142" i="28"/>
  <c r="C142" i="28"/>
  <c r="L141" i="28"/>
  <c r="K141" i="28"/>
  <c r="J141" i="28"/>
  <c r="G141" i="28"/>
  <c r="F141" i="28"/>
  <c r="E141" i="28"/>
  <c r="D141" i="28"/>
  <c r="C141" i="28" s="1"/>
  <c r="H140" i="28"/>
  <c r="C140" i="28"/>
  <c r="H139" i="28"/>
  <c r="C139" i="28"/>
  <c r="C138" i="28"/>
  <c r="H137" i="28"/>
  <c r="C137" i="28"/>
  <c r="L136" i="28"/>
  <c r="K136" i="28"/>
  <c r="J136" i="28"/>
  <c r="G136" i="28"/>
  <c r="F136" i="28"/>
  <c r="E136" i="28"/>
  <c r="D136" i="28"/>
  <c r="C135" i="28"/>
  <c r="H134" i="28"/>
  <c r="C134" i="28"/>
  <c r="H133" i="28"/>
  <c r="C133" i="28"/>
  <c r="H132" i="28"/>
  <c r="C132" i="28"/>
  <c r="L131" i="28"/>
  <c r="K131" i="28"/>
  <c r="J131" i="28"/>
  <c r="J130" i="28" s="1"/>
  <c r="G131" i="28"/>
  <c r="F131" i="28"/>
  <c r="E131" i="28"/>
  <c r="D131" i="28"/>
  <c r="F130" i="28"/>
  <c r="C129" i="28"/>
  <c r="L128" i="28"/>
  <c r="K128" i="28"/>
  <c r="J128" i="28"/>
  <c r="G128" i="28"/>
  <c r="F128" i="28"/>
  <c r="E128" i="28"/>
  <c r="D128" i="28"/>
  <c r="C128" i="28"/>
  <c r="H127" i="28"/>
  <c r="C127" i="28"/>
  <c r="H126" i="28"/>
  <c r="C126" i="28"/>
  <c r="H125" i="28"/>
  <c r="C125" i="28"/>
  <c r="H124" i="28"/>
  <c r="C124" i="28"/>
  <c r="I122" i="28"/>
  <c r="C123" i="28"/>
  <c r="L122" i="28"/>
  <c r="K122" i="28"/>
  <c r="J122" i="28"/>
  <c r="H122" i="28"/>
  <c r="G122" i="28"/>
  <c r="F122" i="28"/>
  <c r="E122" i="28"/>
  <c r="D122" i="28"/>
  <c r="C122" i="28" s="1"/>
  <c r="H121" i="28"/>
  <c r="C121" i="28"/>
  <c r="H120" i="28"/>
  <c r="C120" i="28"/>
  <c r="H119" i="28"/>
  <c r="C119" i="28"/>
  <c r="H118" i="28"/>
  <c r="C118" i="28"/>
  <c r="H117" i="28"/>
  <c r="C117" i="28"/>
  <c r="L116" i="28"/>
  <c r="K116" i="28"/>
  <c r="J116" i="28"/>
  <c r="G116" i="28"/>
  <c r="F116" i="28"/>
  <c r="E116" i="28"/>
  <c r="C116" i="28" s="1"/>
  <c r="D116" i="28"/>
  <c r="H115" i="28"/>
  <c r="C115" i="28"/>
  <c r="H114" i="28"/>
  <c r="C114" i="28"/>
  <c r="H113" i="28"/>
  <c r="C113" i="28"/>
  <c r="L112" i="28"/>
  <c r="K112" i="28"/>
  <c r="J112" i="28"/>
  <c r="I112" i="28"/>
  <c r="H112" i="28"/>
  <c r="G112" i="28"/>
  <c r="F112" i="28"/>
  <c r="E112" i="28"/>
  <c r="D112" i="28"/>
  <c r="C112" i="28" s="1"/>
  <c r="H111" i="28"/>
  <c r="C111" i="28"/>
  <c r="H110" i="28"/>
  <c r="C110" i="28"/>
  <c r="H109" i="28"/>
  <c r="C109" i="28"/>
  <c r="H108" i="28"/>
  <c r="C108" i="28"/>
  <c r="H107" i="28"/>
  <c r="C107" i="28"/>
  <c r="H106" i="28"/>
  <c r="C106" i="28"/>
  <c r="H105" i="28"/>
  <c r="C105" i="28"/>
  <c r="H104" i="28"/>
  <c r="C104" i="28"/>
  <c r="L103" i="28"/>
  <c r="K103" i="28"/>
  <c r="J103" i="28"/>
  <c r="G103" i="28"/>
  <c r="F103" i="28"/>
  <c r="E103" i="28"/>
  <c r="D103" i="28"/>
  <c r="H102" i="28"/>
  <c r="C102" i="28"/>
  <c r="H101" i="28"/>
  <c r="C101" i="28"/>
  <c r="H100" i="28"/>
  <c r="C100" i="28"/>
  <c r="H99" i="28"/>
  <c r="C99" i="28"/>
  <c r="H98" i="28"/>
  <c r="C98" i="28"/>
  <c r="H97" i="28"/>
  <c r="C97" i="28"/>
  <c r="H96" i="28"/>
  <c r="C96" i="28"/>
  <c r="L95" i="28"/>
  <c r="K95" i="28"/>
  <c r="J95" i="28"/>
  <c r="G95" i="28"/>
  <c r="F95" i="28"/>
  <c r="E95" i="28"/>
  <c r="D95" i="28"/>
  <c r="H94" i="28"/>
  <c r="C94" i="28"/>
  <c r="H93" i="28"/>
  <c r="C93" i="28"/>
  <c r="H92" i="28"/>
  <c r="C92" i="28"/>
  <c r="H91" i="28"/>
  <c r="C91" i="28"/>
  <c r="H90" i="28"/>
  <c r="C90" i="28"/>
  <c r="L89" i="28"/>
  <c r="K89" i="28"/>
  <c r="J89" i="28"/>
  <c r="G89" i="28"/>
  <c r="F89" i="28"/>
  <c r="E89" i="28"/>
  <c r="D89" i="28"/>
  <c r="C88" i="28"/>
  <c r="H87" i="28"/>
  <c r="C87" i="28"/>
  <c r="H86" i="28"/>
  <c r="C86" i="28"/>
  <c r="H85" i="28"/>
  <c r="C85" i="28"/>
  <c r="L84" i="28"/>
  <c r="K84" i="28"/>
  <c r="J84" i="28"/>
  <c r="G84" i="28"/>
  <c r="F84" i="28"/>
  <c r="E84" i="28"/>
  <c r="D84" i="28"/>
  <c r="J83" i="28"/>
  <c r="J75" i="28" s="1"/>
  <c r="H82" i="28"/>
  <c r="C82" i="28"/>
  <c r="H81" i="28"/>
  <c r="C81" i="28"/>
  <c r="L80" i="28"/>
  <c r="K80" i="28"/>
  <c r="J80" i="28"/>
  <c r="G80" i="28"/>
  <c r="F80" i="28"/>
  <c r="E80" i="28"/>
  <c r="D80" i="28"/>
  <c r="H79" i="28"/>
  <c r="C79" i="28"/>
  <c r="H78" i="28"/>
  <c r="C78" i="28"/>
  <c r="L77" i="28"/>
  <c r="L76" i="28" s="1"/>
  <c r="K77" i="28"/>
  <c r="K76" i="28" s="1"/>
  <c r="J77" i="28"/>
  <c r="J76" i="28" s="1"/>
  <c r="G77" i="28"/>
  <c r="F77" i="28"/>
  <c r="E77" i="28"/>
  <c r="D77" i="28"/>
  <c r="E76" i="28"/>
  <c r="D76" i="28"/>
  <c r="H74" i="28"/>
  <c r="C74" i="28"/>
  <c r="H73" i="28"/>
  <c r="C73" i="28"/>
  <c r="H72" i="28"/>
  <c r="C72" i="28"/>
  <c r="H71" i="28"/>
  <c r="C71" i="28"/>
  <c r="C70" i="28"/>
  <c r="L69" i="28"/>
  <c r="L67" i="28" s="1"/>
  <c r="K69" i="28"/>
  <c r="K67" i="28" s="1"/>
  <c r="J69" i="28"/>
  <c r="G69" i="28"/>
  <c r="G67" i="28" s="1"/>
  <c r="F69" i="28"/>
  <c r="C69" i="28" s="1"/>
  <c r="E69" i="28"/>
  <c r="D69" i="28"/>
  <c r="H68" i="28"/>
  <c r="C68" i="28"/>
  <c r="J67" i="28"/>
  <c r="F67" i="28"/>
  <c r="E67" i="28"/>
  <c r="D67" i="28"/>
  <c r="H66" i="28"/>
  <c r="C66" i="28"/>
  <c r="H65" i="28"/>
  <c r="C65" i="28"/>
  <c r="H64" i="28"/>
  <c r="C64" i="28"/>
  <c r="H63" i="28"/>
  <c r="C63" i="28"/>
  <c r="H62" i="28"/>
  <c r="C62" i="28"/>
  <c r="H61" i="28"/>
  <c r="C61" i="28"/>
  <c r="H60" i="28"/>
  <c r="C60" i="28"/>
  <c r="H59" i="28"/>
  <c r="C59" i="28"/>
  <c r="L58" i="28"/>
  <c r="K58" i="28"/>
  <c r="J58" i="28"/>
  <c r="G58" i="28"/>
  <c r="F58" i="28"/>
  <c r="E58" i="28"/>
  <c r="D58" i="28"/>
  <c r="H57" i="28"/>
  <c r="C57" i="28"/>
  <c r="H56" i="28"/>
  <c r="C56" i="28"/>
  <c r="L55" i="28"/>
  <c r="K55" i="28"/>
  <c r="J55" i="28"/>
  <c r="J54" i="28" s="1"/>
  <c r="J53" i="28" s="1"/>
  <c r="G55" i="28"/>
  <c r="G54" i="28" s="1"/>
  <c r="F55" i="28"/>
  <c r="E55" i="28"/>
  <c r="E54" i="28" s="1"/>
  <c r="E53" i="28" s="1"/>
  <c r="D55" i="28"/>
  <c r="D54" i="28" s="1"/>
  <c r="L54" i="28"/>
  <c r="H47" i="28"/>
  <c r="C47" i="28"/>
  <c r="H46" i="28"/>
  <c r="C46" i="28"/>
  <c r="L45" i="28"/>
  <c r="H45" i="28" s="1"/>
  <c r="G45" i="28"/>
  <c r="H44" i="28"/>
  <c r="C44" i="28"/>
  <c r="K43" i="28"/>
  <c r="J43" i="28"/>
  <c r="I43" i="28"/>
  <c r="F43" i="28"/>
  <c r="C43" i="28" s="1"/>
  <c r="E43" i="28"/>
  <c r="D43" i="28"/>
  <c r="H42" i="28"/>
  <c r="C42" i="28"/>
  <c r="I41" i="28"/>
  <c r="H41" i="28" s="1"/>
  <c r="D41" i="28"/>
  <c r="C41" i="28" s="1"/>
  <c r="H40" i="28"/>
  <c r="C40" i="28"/>
  <c r="H39" i="28"/>
  <c r="C39" i="28"/>
  <c r="H38" i="28"/>
  <c r="C38" i="28"/>
  <c r="H37" i="28"/>
  <c r="C37" i="28"/>
  <c r="K36" i="28"/>
  <c r="H36" i="28" s="1"/>
  <c r="F36" i="28"/>
  <c r="C36" i="28" s="1"/>
  <c r="H35" i="28"/>
  <c r="C35" i="28"/>
  <c r="H34" i="28"/>
  <c r="C34" i="28"/>
  <c r="K33" i="28"/>
  <c r="H33" i="28"/>
  <c r="F33" i="28"/>
  <c r="C33" i="28" s="1"/>
  <c r="H32" i="28"/>
  <c r="C32" i="28"/>
  <c r="K31" i="28"/>
  <c r="F31" i="28"/>
  <c r="C31" i="28" s="1"/>
  <c r="H30" i="28"/>
  <c r="C30" i="28"/>
  <c r="H29" i="28"/>
  <c r="C29" i="28"/>
  <c r="H28" i="28"/>
  <c r="C28" i="28"/>
  <c r="K27" i="28"/>
  <c r="H27" i="28" s="1"/>
  <c r="F27" i="28"/>
  <c r="C27" i="28" s="1"/>
  <c r="H25" i="28"/>
  <c r="C25" i="28"/>
  <c r="H23" i="28"/>
  <c r="C23" i="28"/>
  <c r="H22" i="28"/>
  <c r="C22" i="28"/>
  <c r="L21" i="28"/>
  <c r="K21" i="28"/>
  <c r="K292" i="28" s="1"/>
  <c r="K291" i="28" s="1"/>
  <c r="J21" i="28"/>
  <c r="J292" i="28" s="1"/>
  <c r="J291" i="28" s="1"/>
  <c r="I21" i="28"/>
  <c r="H21" i="28" s="1"/>
  <c r="G21" i="28"/>
  <c r="G292" i="28" s="1"/>
  <c r="G291" i="28" s="1"/>
  <c r="F21" i="28"/>
  <c r="F292" i="28" s="1"/>
  <c r="F291" i="28" s="1"/>
  <c r="E21" i="28"/>
  <c r="E292" i="28" s="1"/>
  <c r="E291" i="28" s="1"/>
  <c r="D21" i="28"/>
  <c r="E20" i="28"/>
  <c r="H301" i="27"/>
  <c r="C301" i="27"/>
  <c r="H300" i="27"/>
  <c r="C300" i="27"/>
  <c r="H299" i="27"/>
  <c r="C299" i="27"/>
  <c r="H298" i="27"/>
  <c r="C298" i="27"/>
  <c r="H297" i="27"/>
  <c r="C297" i="27"/>
  <c r="H296" i="27"/>
  <c r="C296" i="27"/>
  <c r="H295" i="27"/>
  <c r="C295" i="27"/>
  <c r="H294" i="27"/>
  <c r="C294" i="27"/>
  <c r="C293" i="27" s="1"/>
  <c r="L293" i="27"/>
  <c r="K293" i="27"/>
  <c r="J293" i="27"/>
  <c r="I293" i="27"/>
  <c r="H293" i="27"/>
  <c r="G293" i="27"/>
  <c r="F293" i="27"/>
  <c r="E293" i="27"/>
  <c r="D293" i="27"/>
  <c r="H288" i="27"/>
  <c r="C288" i="27"/>
  <c r="I286" i="27"/>
  <c r="C287" i="27"/>
  <c r="L286" i="27"/>
  <c r="K286" i="27"/>
  <c r="H286" i="27" s="1"/>
  <c r="J286" i="27"/>
  <c r="G286" i="27"/>
  <c r="F286" i="27"/>
  <c r="E286" i="27"/>
  <c r="D286" i="27"/>
  <c r="H285" i="27"/>
  <c r="C285" i="27"/>
  <c r="L284" i="27"/>
  <c r="L283" i="27" s="1"/>
  <c r="K284" i="27"/>
  <c r="J284" i="27"/>
  <c r="I284" i="27"/>
  <c r="G284" i="27"/>
  <c r="F284" i="27"/>
  <c r="E284" i="27"/>
  <c r="E283" i="27" s="1"/>
  <c r="D284" i="27"/>
  <c r="D283" i="27" s="1"/>
  <c r="C283" i="27" s="1"/>
  <c r="K283" i="27"/>
  <c r="J283" i="27"/>
  <c r="G283" i="27"/>
  <c r="F283" i="27"/>
  <c r="I281" i="27"/>
  <c r="C282" i="27"/>
  <c r="L281" i="27"/>
  <c r="K281" i="27"/>
  <c r="J281" i="27"/>
  <c r="G281" i="27"/>
  <c r="F281" i="27"/>
  <c r="E281" i="27"/>
  <c r="D281" i="27"/>
  <c r="H280" i="27"/>
  <c r="C280" i="27"/>
  <c r="H279" i="27"/>
  <c r="C279" i="27"/>
  <c r="C278" i="27"/>
  <c r="H277" i="27"/>
  <c r="C277" i="27"/>
  <c r="L276" i="27"/>
  <c r="K276" i="27"/>
  <c r="J276" i="27"/>
  <c r="G276" i="27"/>
  <c r="F276" i="27"/>
  <c r="E276" i="27"/>
  <c r="D276" i="27"/>
  <c r="H275" i="27"/>
  <c r="C275" i="27"/>
  <c r="H274" i="27"/>
  <c r="C274" i="27"/>
  <c r="H273" i="27"/>
  <c r="C273" i="27"/>
  <c r="L272" i="27"/>
  <c r="L270" i="27" s="1"/>
  <c r="K272" i="27"/>
  <c r="K270" i="27" s="1"/>
  <c r="J272" i="27"/>
  <c r="I272" i="27"/>
  <c r="G272" i="27"/>
  <c r="F272" i="27"/>
  <c r="F270" i="27" s="1"/>
  <c r="F269" i="27" s="1"/>
  <c r="E272" i="27"/>
  <c r="E270" i="27" s="1"/>
  <c r="E269" i="27" s="1"/>
  <c r="D272" i="27"/>
  <c r="H271" i="27"/>
  <c r="C271" i="27"/>
  <c r="J270" i="27"/>
  <c r="J269" i="27" s="1"/>
  <c r="L269" i="27"/>
  <c r="H268" i="27"/>
  <c r="C268" i="27"/>
  <c r="H267" i="27"/>
  <c r="C267" i="27"/>
  <c r="C266" i="27"/>
  <c r="H265" i="27"/>
  <c r="C265" i="27"/>
  <c r="L264" i="27"/>
  <c r="K264" i="27"/>
  <c r="J264" i="27"/>
  <c r="J259" i="27" s="1"/>
  <c r="G264" i="27"/>
  <c r="F264" i="27"/>
  <c r="E264" i="27"/>
  <c r="D264" i="27"/>
  <c r="C264" i="27" s="1"/>
  <c r="H263" i="27"/>
  <c r="C263" i="27"/>
  <c r="H262" i="27"/>
  <c r="C262" i="27"/>
  <c r="H261" i="27"/>
  <c r="C261" i="27"/>
  <c r="L260" i="27"/>
  <c r="L259" i="27" s="1"/>
  <c r="K260" i="27"/>
  <c r="K259" i="27" s="1"/>
  <c r="J260" i="27"/>
  <c r="I260" i="27"/>
  <c r="G260" i="27"/>
  <c r="F260" i="27"/>
  <c r="E260" i="27"/>
  <c r="E259" i="27" s="1"/>
  <c r="D260" i="27"/>
  <c r="G259" i="27"/>
  <c r="H258" i="27"/>
  <c r="C258" i="27"/>
  <c r="H257" i="27"/>
  <c r="C257" i="27"/>
  <c r="H256" i="27"/>
  <c r="C256" i="27"/>
  <c r="H255" i="27"/>
  <c r="C255" i="27"/>
  <c r="H254" i="27"/>
  <c r="C254" i="27"/>
  <c r="H253" i="27"/>
  <c r="C253" i="27"/>
  <c r="L252" i="27"/>
  <c r="K252" i="27"/>
  <c r="K251" i="27" s="1"/>
  <c r="J252" i="27"/>
  <c r="J251" i="27" s="1"/>
  <c r="G252" i="27"/>
  <c r="G251" i="27" s="1"/>
  <c r="F252" i="27"/>
  <c r="F251" i="27" s="1"/>
  <c r="E252" i="27"/>
  <c r="D252" i="27"/>
  <c r="L251" i="27"/>
  <c r="E251" i="27"/>
  <c r="D251" i="27"/>
  <c r="H250" i="27"/>
  <c r="C250" i="27"/>
  <c r="H249" i="27"/>
  <c r="C249" i="27"/>
  <c r="H248" i="27"/>
  <c r="C248" i="27"/>
  <c r="H247" i="27"/>
  <c r="C247" i="27"/>
  <c r="L246" i="27"/>
  <c r="K246" i="27"/>
  <c r="J246" i="27"/>
  <c r="G246" i="27"/>
  <c r="F246" i="27"/>
  <c r="E246" i="27"/>
  <c r="C246" i="27" s="1"/>
  <c r="D246" i="27"/>
  <c r="H245" i="27"/>
  <c r="C245" i="27"/>
  <c r="H244" i="27"/>
  <c r="C244" i="27"/>
  <c r="H243" i="27"/>
  <c r="C243" i="27"/>
  <c r="H242" i="27"/>
  <c r="C242" i="27"/>
  <c r="H241" i="27"/>
  <c r="C241" i="27"/>
  <c r="H240" i="27"/>
  <c r="C240" i="27"/>
  <c r="H239" i="27"/>
  <c r="C239" i="27"/>
  <c r="L238" i="27"/>
  <c r="K238" i="27"/>
  <c r="J238" i="27"/>
  <c r="I238" i="27"/>
  <c r="H238" i="27" s="1"/>
  <c r="G238" i="27"/>
  <c r="F238" i="27"/>
  <c r="E238" i="27"/>
  <c r="D238" i="27"/>
  <c r="H237" i="27"/>
  <c r="C237" i="27"/>
  <c r="H236" i="27"/>
  <c r="C236" i="27"/>
  <c r="L235" i="27"/>
  <c r="K235" i="27"/>
  <c r="J235" i="27"/>
  <c r="G235" i="27"/>
  <c r="F235" i="27"/>
  <c r="E235" i="27"/>
  <c r="D235" i="27"/>
  <c r="H234" i="27"/>
  <c r="C234" i="27"/>
  <c r="L233" i="27"/>
  <c r="K233" i="27"/>
  <c r="J233" i="27"/>
  <c r="J231" i="27" s="1"/>
  <c r="G233" i="27"/>
  <c r="F233" i="27"/>
  <c r="E233" i="27"/>
  <c r="D233" i="27"/>
  <c r="C233" i="27" s="1"/>
  <c r="H232" i="27"/>
  <c r="C232" i="27"/>
  <c r="L231" i="27"/>
  <c r="L230" i="27" s="1"/>
  <c r="F231" i="27"/>
  <c r="H229" i="27"/>
  <c r="C229" i="27"/>
  <c r="H228" i="27"/>
  <c r="C228" i="27"/>
  <c r="L227" i="27"/>
  <c r="K227" i="27"/>
  <c r="J227" i="27"/>
  <c r="I227" i="27"/>
  <c r="G227" i="27"/>
  <c r="F227" i="27"/>
  <c r="E227" i="27"/>
  <c r="D227" i="27"/>
  <c r="H226" i="27"/>
  <c r="C226" i="27"/>
  <c r="H225" i="27"/>
  <c r="C225" i="27"/>
  <c r="H224" i="27"/>
  <c r="C224" i="27"/>
  <c r="H223" i="27"/>
  <c r="C223" i="27"/>
  <c r="H222" i="27"/>
  <c r="C222" i="27"/>
  <c r="H221" i="27"/>
  <c r="C221" i="27"/>
  <c r="H220" i="27"/>
  <c r="C220" i="27"/>
  <c r="H219" i="27"/>
  <c r="C219" i="27"/>
  <c r="H218" i="27"/>
  <c r="C218" i="27"/>
  <c r="H217" i="27"/>
  <c r="C217" i="27"/>
  <c r="L216" i="27"/>
  <c r="L204" i="27" s="1"/>
  <c r="L195" i="27" s="1"/>
  <c r="L194" i="27" s="1"/>
  <c r="K216" i="27"/>
  <c r="J216" i="27"/>
  <c r="G216" i="27"/>
  <c r="F216" i="27"/>
  <c r="E216" i="27"/>
  <c r="D216" i="27"/>
  <c r="H215" i="27"/>
  <c r="C215" i="27"/>
  <c r="H214" i="27"/>
  <c r="C214" i="27"/>
  <c r="H213" i="27"/>
  <c r="C213" i="27"/>
  <c r="H212" i="27"/>
  <c r="C212" i="27"/>
  <c r="H211" i="27"/>
  <c r="C211" i="27"/>
  <c r="H210" i="27"/>
  <c r="C210" i="27"/>
  <c r="H209" i="27"/>
  <c r="C209" i="27"/>
  <c r="H208" i="27"/>
  <c r="C208" i="27"/>
  <c r="H207" i="27"/>
  <c r="C207" i="27"/>
  <c r="H206" i="27"/>
  <c r="C206" i="27"/>
  <c r="L205" i="27"/>
  <c r="K205" i="27"/>
  <c r="K204" i="27" s="1"/>
  <c r="K195" i="27" s="1"/>
  <c r="J205" i="27"/>
  <c r="J204" i="27" s="1"/>
  <c r="G205" i="27"/>
  <c r="F205" i="27"/>
  <c r="E205" i="27"/>
  <c r="C205" i="27" s="1"/>
  <c r="D205" i="27"/>
  <c r="D204" i="27" s="1"/>
  <c r="G204" i="27"/>
  <c r="G195" i="27" s="1"/>
  <c r="H203" i="27"/>
  <c r="C203" i="27"/>
  <c r="H202" i="27"/>
  <c r="C202" i="27"/>
  <c r="H201" i="27"/>
  <c r="C201" i="27"/>
  <c r="H200" i="27"/>
  <c r="C200" i="27"/>
  <c r="H199" i="27"/>
  <c r="C199" i="27"/>
  <c r="L198" i="27"/>
  <c r="K198" i="27"/>
  <c r="J198" i="27"/>
  <c r="I198" i="27"/>
  <c r="H198" i="27" s="1"/>
  <c r="G198" i="27"/>
  <c r="F198" i="27"/>
  <c r="E198" i="27"/>
  <c r="D198" i="27"/>
  <c r="C198" i="27" s="1"/>
  <c r="H197" i="27"/>
  <c r="C197" i="27"/>
  <c r="L196" i="27"/>
  <c r="K196" i="27"/>
  <c r="J196" i="27"/>
  <c r="J195" i="27" s="1"/>
  <c r="G196" i="27"/>
  <c r="F196" i="27"/>
  <c r="E196" i="27"/>
  <c r="H193" i="27"/>
  <c r="C193" i="27"/>
  <c r="L192" i="27"/>
  <c r="K192" i="27"/>
  <c r="K191" i="27" s="1"/>
  <c r="J192" i="27"/>
  <c r="J191" i="27" s="1"/>
  <c r="G192" i="27"/>
  <c r="G191" i="27" s="1"/>
  <c r="F192" i="27"/>
  <c r="E192" i="27"/>
  <c r="D192" i="27"/>
  <c r="C192" i="27" s="1"/>
  <c r="L191" i="27"/>
  <c r="F191" i="27"/>
  <c r="E191" i="27"/>
  <c r="H190" i="27"/>
  <c r="C190" i="27"/>
  <c r="H189" i="27"/>
  <c r="C189" i="27"/>
  <c r="L188" i="27"/>
  <c r="K188" i="27"/>
  <c r="J188" i="27"/>
  <c r="I188" i="27"/>
  <c r="G188" i="27"/>
  <c r="F188" i="27"/>
  <c r="F187" i="27" s="1"/>
  <c r="E188" i="27"/>
  <c r="D188" i="27"/>
  <c r="L187" i="27"/>
  <c r="E187" i="27"/>
  <c r="H186" i="27"/>
  <c r="C186" i="27"/>
  <c r="H185" i="27"/>
  <c r="C185" i="27"/>
  <c r="L184" i="27"/>
  <c r="K184" i="27"/>
  <c r="J184" i="27"/>
  <c r="G184" i="27"/>
  <c r="F184" i="27"/>
  <c r="E184" i="27"/>
  <c r="D184" i="27"/>
  <c r="C184" i="27" s="1"/>
  <c r="H183" i="27"/>
  <c r="C183" i="27"/>
  <c r="H182" i="27"/>
  <c r="C182" i="27"/>
  <c r="H181" i="27"/>
  <c r="C181" i="27"/>
  <c r="H180" i="27"/>
  <c r="C180" i="27"/>
  <c r="L179" i="27"/>
  <c r="K179" i="27"/>
  <c r="J179" i="27"/>
  <c r="J174" i="27" s="1"/>
  <c r="J173" i="27" s="1"/>
  <c r="I179" i="27"/>
  <c r="G179" i="27"/>
  <c r="F179" i="27"/>
  <c r="E179" i="27"/>
  <c r="D179" i="27"/>
  <c r="C179" i="27" s="1"/>
  <c r="H178" i="27"/>
  <c r="C178" i="27"/>
  <c r="H177" i="27"/>
  <c r="C177" i="27"/>
  <c r="H176" i="27"/>
  <c r="C176" i="27"/>
  <c r="L175" i="27"/>
  <c r="K175" i="27"/>
  <c r="J175" i="27"/>
  <c r="I175" i="27"/>
  <c r="H175" i="27" s="1"/>
  <c r="G175" i="27"/>
  <c r="F175" i="27"/>
  <c r="E175" i="27"/>
  <c r="D175" i="27"/>
  <c r="C175" i="27" s="1"/>
  <c r="L174" i="27"/>
  <c r="K174" i="27"/>
  <c r="I174" i="27"/>
  <c r="G174" i="27"/>
  <c r="F174" i="27"/>
  <c r="E174" i="27"/>
  <c r="L173" i="27"/>
  <c r="K173" i="27"/>
  <c r="G173" i="27"/>
  <c r="F173" i="27"/>
  <c r="E173" i="27"/>
  <c r="H172" i="27"/>
  <c r="C172" i="27"/>
  <c r="H171" i="27"/>
  <c r="C171" i="27"/>
  <c r="H170" i="27"/>
  <c r="C170" i="27"/>
  <c r="H169" i="27"/>
  <c r="C169" i="27"/>
  <c r="H168" i="27"/>
  <c r="C168" i="27"/>
  <c r="H167" i="27"/>
  <c r="C167" i="27"/>
  <c r="L166" i="27"/>
  <c r="K166" i="27"/>
  <c r="K165" i="27" s="1"/>
  <c r="J166" i="27"/>
  <c r="J165" i="27" s="1"/>
  <c r="G166" i="27"/>
  <c r="F166" i="27"/>
  <c r="E166" i="27"/>
  <c r="D166" i="27"/>
  <c r="C166" i="27" s="1"/>
  <c r="L165" i="27"/>
  <c r="G165" i="27"/>
  <c r="F165" i="27"/>
  <c r="E165" i="27"/>
  <c r="H164" i="27"/>
  <c r="C164" i="27"/>
  <c r="H163" i="27"/>
  <c r="C163" i="27"/>
  <c r="H162" i="27"/>
  <c r="C162" i="27"/>
  <c r="H161" i="27"/>
  <c r="C161" i="27"/>
  <c r="L160" i="27"/>
  <c r="L130" i="27" s="1"/>
  <c r="K160" i="27"/>
  <c r="J160" i="27"/>
  <c r="G160" i="27"/>
  <c r="F160" i="27"/>
  <c r="E160" i="27"/>
  <c r="D160" i="27"/>
  <c r="H159" i="27"/>
  <c r="C159" i="27"/>
  <c r="H158" i="27"/>
  <c r="C158" i="27"/>
  <c r="H157" i="27"/>
  <c r="C157" i="27"/>
  <c r="H156" i="27"/>
  <c r="C156" i="27"/>
  <c r="H155" i="27"/>
  <c r="C155" i="27"/>
  <c r="H154" i="27"/>
  <c r="C154" i="27"/>
  <c r="H153" i="27"/>
  <c r="C153" i="27"/>
  <c r="H152" i="27"/>
  <c r="C152" i="27"/>
  <c r="L151" i="27"/>
  <c r="K151" i="27"/>
  <c r="J151" i="27"/>
  <c r="I151" i="27"/>
  <c r="G151" i="27"/>
  <c r="F151" i="27"/>
  <c r="E151" i="27"/>
  <c r="D151" i="27"/>
  <c r="H150" i="27"/>
  <c r="C150" i="27"/>
  <c r="H149" i="27"/>
  <c r="C149" i="27"/>
  <c r="H148" i="27"/>
  <c r="C148" i="27"/>
  <c r="H147" i="27"/>
  <c r="C147" i="27"/>
  <c r="H146" i="27"/>
  <c r="C146" i="27"/>
  <c r="H145" i="27"/>
  <c r="C145" i="27"/>
  <c r="L144" i="27"/>
  <c r="K144" i="27"/>
  <c r="J144" i="27"/>
  <c r="I144" i="27"/>
  <c r="G144" i="27"/>
  <c r="F144" i="27"/>
  <c r="E144" i="27"/>
  <c r="D144" i="27"/>
  <c r="H143" i="27"/>
  <c r="C143" i="27"/>
  <c r="H142" i="27"/>
  <c r="C142" i="27"/>
  <c r="L141" i="27"/>
  <c r="K141" i="27"/>
  <c r="J141" i="27"/>
  <c r="G141" i="27"/>
  <c r="F141" i="27"/>
  <c r="E141" i="27"/>
  <c r="D141" i="27"/>
  <c r="H140" i="27"/>
  <c r="C140" i="27"/>
  <c r="H139" i="27"/>
  <c r="C139" i="27"/>
  <c r="H138" i="27"/>
  <c r="C138" i="27"/>
  <c r="H137" i="27"/>
  <c r="C137" i="27"/>
  <c r="L136" i="27"/>
  <c r="K136" i="27"/>
  <c r="J136" i="27"/>
  <c r="J130" i="27" s="1"/>
  <c r="I136" i="27"/>
  <c r="G136" i="27"/>
  <c r="F136" i="27"/>
  <c r="E136" i="27"/>
  <c r="D136" i="27"/>
  <c r="H135" i="27"/>
  <c r="C135" i="27"/>
  <c r="H134" i="27"/>
  <c r="C134" i="27"/>
  <c r="H133" i="27"/>
  <c r="C133" i="27"/>
  <c r="H132" i="27"/>
  <c r="C132" i="27"/>
  <c r="L131" i="27"/>
  <c r="K131" i="27"/>
  <c r="J131" i="27"/>
  <c r="I131" i="27"/>
  <c r="G131" i="27"/>
  <c r="F131" i="27"/>
  <c r="F130" i="27" s="1"/>
  <c r="E131" i="27"/>
  <c r="D131" i="27"/>
  <c r="K130" i="27"/>
  <c r="G130" i="27"/>
  <c r="E130" i="27"/>
  <c r="D130" i="27"/>
  <c r="I128" i="27"/>
  <c r="C129" i="27"/>
  <c r="L128" i="27"/>
  <c r="L83" i="27" s="1"/>
  <c r="K128" i="27"/>
  <c r="J128" i="27"/>
  <c r="G128" i="27"/>
  <c r="F128" i="27"/>
  <c r="E128" i="27"/>
  <c r="D128" i="27"/>
  <c r="C128" i="27"/>
  <c r="H127" i="27"/>
  <c r="D127" i="27"/>
  <c r="C127" i="27"/>
  <c r="H126" i="27"/>
  <c r="C126" i="27"/>
  <c r="H125" i="27"/>
  <c r="C125" i="27"/>
  <c r="H124" i="27"/>
  <c r="C124" i="27"/>
  <c r="H123" i="27"/>
  <c r="C123" i="27"/>
  <c r="L122" i="27"/>
  <c r="K122" i="27"/>
  <c r="J122" i="27"/>
  <c r="I122" i="27"/>
  <c r="G122" i="27"/>
  <c r="F122" i="27"/>
  <c r="E122" i="27"/>
  <c r="D122" i="27"/>
  <c r="H121" i="27"/>
  <c r="C121" i="27"/>
  <c r="H120" i="27"/>
  <c r="C120" i="27"/>
  <c r="H119" i="27"/>
  <c r="C119" i="27"/>
  <c r="H118" i="27"/>
  <c r="C118" i="27"/>
  <c r="H117" i="27"/>
  <c r="C117" i="27"/>
  <c r="L116" i="27"/>
  <c r="K116" i="27"/>
  <c r="J116" i="27"/>
  <c r="I116" i="27"/>
  <c r="H116" i="27" s="1"/>
  <c r="G116" i="27"/>
  <c r="F116" i="27"/>
  <c r="E116" i="27"/>
  <c r="D116" i="27"/>
  <c r="C116" i="27" s="1"/>
  <c r="H115" i="27"/>
  <c r="C115" i="27"/>
  <c r="H114" i="27"/>
  <c r="C114" i="27"/>
  <c r="H113" i="27"/>
  <c r="C113" i="27"/>
  <c r="L112" i="27"/>
  <c r="K112" i="27"/>
  <c r="J112" i="27"/>
  <c r="I112" i="27"/>
  <c r="G112" i="27"/>
  <c r="F112" i="27"/>
  <c r="E112" i="27"/>
  <c r="D112" i="27"/>
  <c r="H111" i="27"/>
  <c r="C111" i="27"/>
  <c r="H110" i="27"/>
  <c r="C110" i="27"/>
  <c r="H109" i="27"/>
  <c r="C109" i="27"/>
  <c r="H108" i="27"/>
  <c r="C108" i="27"/>
  <c r="H107" i="27"/>
  <c r="C107" i="27"/>
  <c r="H106" i="27"/>
  <c r="C106" i="27"/>
  <c r="H105" i="27"/>
  <c r="C105" i="27"/>
  <c r="H104" i="27"/>
  <c r="C104" i="27"/>
  <c r="L103" i="27"/>
  <c r="K103" i="27"/>
  <c r="K83" i="27" s="1"/>
  <c r="J103" i="27"/>
  <c r="I103" i="27"/>
  <c r="G103" i="27"/>
  <c r="F103" i="27"/>
  <c r="F83" i="27" s="1"/>
  <c r="E103" i="27"/>
  <c r="D103" i="27"/>
  <c r="C103" i="27" s="1"/>
  <c r="H102" i="27"/>
  <c r="C102" i="27"/>
  <c r="H101" i="27"/>
  <c r="C101" i="27"/>
  <c r="H100" i="27"/>
  <c r="C100" i="27"/>
  <c r="H99" i="27"/>
  <c r="C99" i="27"/>
  <c r="H98" i="27"/>
  <c r="C98" i="27"/>
  <c r="H97" i="27"/>
  <c r="C97" i="27"/>
  <c r="H96" i="27"/>
  <c r="C96" i="27"/>
  <c r="L95" i="27"/>
  <c r="K95" i="27"/>
  <c r="J95" i="27"/>
  <c r="J83" i="27" s="1"/>
  <c r="I95" i="27"/>
  <c r="G95" i="27"/>
  <c r="F95" i="27"/>
  <c r="E95" i="27"/>
  <c r="C95" i="27" s="1"/>
  <c r="D95" i="27"/>
  <c r="H94" i="27"/>
  <c r="C94" i="27"/>
  <c r="H93" i="27"/>
  <c r="C93" i="27"/>
  <c r="H92" i="27"/>
  <c r="C92" i="27"/>
  <c r="H91" i="27"/>
  <c r="C91" i="27"/>
  <c r="I89" i="27"/>
  <c r="C90" i="27"/>
  <c r="L89" i="27"/>
  <c r="K89" i="27"/>
  <c r="J89" i="27"/>
  <c r="G89" i="27"/>
  <c r="F89" i="27"/>
  <c r="E89" i="27"/>
  <c r="D89" i="27"/>
  <c r="C89" i="27"/>
  <c r="H88" i="27"/>
  <c r="C88" i="27"/>
  <c r="H87" i="27"/>
  <c r="C87" i="27"/>
  <c r="H86" i="27"/>
  <c r="C86" i="27"/>
  <c r="H85" i="27"/>
  <c r="C85" i="27"/>
  <c r="L84" i="27"/>
  <c r="K84" i="27"/>
  <c r="J84" i="27"/>
  <c r="I84" i="27"/>
  <c r="H84" i="27" s="1"/>
  <c r="G84" i="27"/>
  <c r="F84" i="27"/>
  <c r="E84" i="27"/>
  <c r="D84" i="27"/>
  <c r="D83" i="27" s="1"/>
  <c r="G83" i="27"/>
  <c r="H82" i="27"/>
  <c r="C82" i="27"/>
  <c r="I80" i="27"/>
  <c r="C81" i="27"/>
  <c r="L80" i="27"/>
  <c r="K80" i="27"/>
  <c r="J80" i="27"/>
  <c r="G80" i="27"/>
  <c r="F80" i="27"/>
  <c r="E80" i="27"/>
  <c r="D80" i="27"/>
  <c r="C80" i="27" s="1"/>
  <c r="H79" i="27"/>
  <c r="C79" i="27"/>
  <c r="I77" i="27"/>
  <c r="C78" i="27"/>
  <c r="L77" i="27"/>
  <c r="K77" i="27"/>
  <c r="K76" i="27" s="1"/>
  <c r="J77" i="27"/>
  <c r="G77" i="27"/>
  <c r="G76" i="27" s="1"/>
  <c r="F77" i="27"/>
  <c r="F76" i="27" s="1"/>
  <c r="E77" i="27"/>
  <c r="D77" i="27"/>
  <c r="C77" i="27" s="1"/>
  <c r="L76" i="27"/>
  <c r="L75" i="27" s="1"/>
  <c r="L52" i="27" s="1"/>
  <c r="J76" i="27"/>
  <c r="E76" i="27"/>
  <c r="D76" i="27"/>
  <c r="H74" i="27"/>
  <c r="C74" i="27"/>
  <c r="H73" i="27"/>
  <c r="C73" i="27"/>
  <c r="H72" i="27"/>
  <c r="C72" i="27"/>
  <c r="H71" i="27"/>
  <c r="C71" i="27"/>
  <c r="H70" i="27"/>
  <c r="C70" i="27"/>
  <c r="L69" i="27"/>
  <c r="K69" i="27"/>
  <c r="K67" i="27" s="1"/>
  <c r="J69" i="27"/>
  <c r="G69" i="27"/>
  <c r="G67" i="27" s="1"/>
  <c r="F69" i="27"/>
  <c r="E69" i="27"/>
  <c r="C69" i="27" s="1"/>
  <c r="D69" i="27"/>
  <c r="H68" i="27"/>
  <c r="C68" i="27"/>
  <c r="L67" i="27"/>
  <c r="J67" i="27"/>
  <c r="F67" i="27"/>
  <c r="E67" i="27"/>
  <c r="D67" i="27"/>
  <c r="H66" i="27"/>
  <c r="C66" i="27"/>
  <c r="H65" i="27"/>
  <c r="C65" i="27"/>
  <c r="H64" i="27"/>
  <c r="C64" i="27"/>
  <c r="H63" i="27"/>
  <c r="C63" i="27"/>
  <c r="H62" i="27"/>
  <c r="C62" i="27"/>
  <c r="H61" i="27"/>
  <c r="C61" i="27"/>
  <c r="H60" i="27"/>
  <c r="C60" i="27"/>
  <c r="I58" i="27"/>
  <c r="H58" i="27" s="1"/>
  <c r="C59" i="27"/>
  <c r="L58" i="27"/>
  <c r="K58" i="27"/>
  <c r="J58" i="27"/>
  <c r="G58" i="27"/>
  <c r="F58" i="27"/>
  <c r="E58" i="27"/>
  <c r="D58" i="27"/>
  <c r="C58" i="27" s="1"/>
  <c r="H57" i="27"/>
  <c r="C57" i="27"/>
  <c r="I55" i="27"/>
  <c r="C56" i="27"/>
  <c r="L55" i="27"/>
  <c r="K55" i="27"/>
  <c r="K54" i="27" s="1"/>
  <c r="J55" i="27"/>
  <c r="J54" i="27" s="1"/>
  <c r="J53" i="27" s="1"/>
  <c r="G55" i="27"/>
  <c r="G54" i="27" s="1"/>
  <c r="G53" i="27" s="1"/>
  <c r="F55" i="27"/>
  <c r="E55" i="27"/>
  <c r="D55" i="27"/>
  <c r="C55" i="27" s="1"/>
  <c r="L54" i="27"/>
  <c r="F54" i="27"/>
  <c r="F53" i="27" s="1"/>
  <c r="E54" i="27"/>
  <c r="L53" i="27"/>
  <c r="H47" i="27"/>
  <c r="C47" i="27"/>
  <c r="H46" i="27"/>
  <c r="C46" i="27"/>
  <c r="L45" i="27"/>
  <c r="H45" i="27" s="1"/>
  <c r="G45" i="27"/>
  <c r="H44" i="27"/>
  <c r="C44" i="27"/>
  <c r="K43" i="27"/>
  <c r="J43" i="27"/>
  <c r="I43" i="27"/>
  <c r="H43" i="27" s="1"/>
  <c r="F43" i="27"/>
  <c r="E43" i="27"/>
  <c r="D43" i="27"/>
  <c r="H42" i="27"/>
  <c r="C42" i="27"/>
  <c r="I41" i="27"/>
  <c r="H41" i="27" s="1"/>
  <c r="D41" i="27"/>
  <c r="C41" i="27" s="1"/>
  <c r="H40" i="27"/>
  <c r="C40" i="27"/>
  <c r="H39" i="27"/>
  <c r="C39" i="27"/>
  <c r="H38" i="27"/>
  <c r="C38" i="27"/>
  <c r="H37" i="27"/>
  <c r="C37" i="27"/>
  <c r="K36" i="27"/>
  <c r="H36" i="27" s="1"/>
  <c r="F36" i="27"/>
  <c r="C36" i="27" s="1"/>
  <c r="H35" i="27"/>
  <c r="C35" i="27"/>
  <c r="H34" i="27"/>
  <c r="C34" i="27"/>
  <c r="K33" i="27"/>
  <c r="H33" i="27" s="1"/>
  <c r="F33" i="27"/>
  <c r="C33" i="27" s="1"/>
  <c r="H32" i="27"/>
  <c r="C32" i="27"/>
  <c r="K31" i="27"/>
  <c r="H31" i="27" s="1"/>
  <c r="F31" i="27"/>
  <c r="C31" i="27" s="1"/>
  <c r="H30" i="27"/>
  <c r="C30" i="27"/>
  <c r="H29" i="27"/>
  <c r="C29" i="27"/>
  <c r="H28" i="27"/>
  <c r="C28" i="27"/>
  <c r="K27" i="27"/>
  <c r="H27" i="27" s="1"/>
  <c r="F27" i="27"/>
  <c r="C27" i="27" s="1"/>
  <c r="K26" i="27"/>
  <c r="H26" i="27" s="1"/>
  <c r="H25" i="27"/>
  <c r="C25" i="27"/>
  <c r="H23" i="27"/>
  <c r="C23" i="27"/>
  <c r="H22" i="27"/>
  <c r="C22" i="27"/>
  <c r="L21" i="27"/>
  <c r="L292" i="27" s="1"/>
  <c r="L291" i="27" s="1"/>
  <c r="K21" i="27"/>
  <c r="J21" i="27"/>
  <c r="J292" i="27" s="1"/>
  <c r="J291" i="27" s="1"/>
  <c r="I21" i="27"/>
  <c r="G21" i="27"/>
  <c r="G292" i="27" s="1"/>
  <c r="G291" i="27" s="1"/>
  <c r="F21" i="27"/>
  <c r="E21" i="27"/>
  <c r="D21" i="27"/>
  <c r="D292" i="27" s="1"/>
  <c r="D291" i="27" s="1"/>
  <c r="L20" i="27"/>
  <c r="J20" i="27"/>
  <c r="G20" i="27"/>
  <c r="H301" i="26"/>
  <c r="C301" i="26"/>
  <c r="H300" i="26"/>
  <c r="C300" i="26"/>
  <c r="H299" i="26"/>
  <c r="C299" i="26"/>
  <c r="H298" i="26"/>
  <c r="C298" i="26"/>
  <c r="H297" i="26"/>
  <c r="C297" i="26"/>
  <c r="H296" i="26"/>
  <c r="C296" i="26"/>
  <c r="H295" i="26"/>
  <c r="C295" i="26"/>
  <c r="H294" i="26"/>
  <c r="H293" i="26" s="1"/>
  <c r="C294" i="26"/>
  <c r="L293" i="26"/>
  <c r="K293" i="26"/>
  <c r="J293" i="26"/>
  <c r="I293" i="26"/>
  <c r="G293" i="26"/>
  <c r="F293" i="26"/>
  <c r="E293" i="26"/>
  <c r="D293" i="26"/>
  <c r="E291" i="26"/>
  <c r="H288" i="26"/>
  <c r="C288" i="26"/>
  <c r="H287" i="26"/>
  <c r="C287" i="26"/>
  <c r="L286" i="26"/>
  <c r="K286" i="26"/>
  <c r="J286" i="26"/>
  <c r="I286" i="26"/>
  <c r="H286" i="26" s="1"/>
  <c r="G286" i="26"/>
  <c r="F286" i="26"/>
  <c r="E286" i="26"/>
  <c r="D286" i="26"/>
  <c r="C286" i="26" s="1"/>
  <c r="I284" i="26"/>
  <c r="H285" i="26"/>
  <c r="C285" i="26"/>
  <c r="L284" i="26"/>
  <c r="L283" i="26" s="1"/>
  <c r="K284" i="26"/>
  <c r="K283" i="26" s="1"/>
  <c r="J284" i="26"/>
  <c r="J283" i="26" s="1"/>
  <c r="G284" i="26"/>
  <c r="G283" i="26" s="1"/>
  <c r="F284" i="26"/>
  <c r="E284" i="26"/>
  <c r="D284" i="26"/>
  <c r="E283" i="26"/>
  <c r="D283" i="26"/>
  <c r="H282" i="26"/>
  <c r="C282" i="26"/>
  <c r="L281" i="26"/>
  <c r="K281" i="26"/>
  <c r="J281" i="26"/>
  <c r="I281" i="26"/>
  <c r="G281" i="26"/>
  <c r="F281" i="26"/>
  <c r="E281" i="26"/>
  <c r="D281" i="26"/>
  <c r="H280" i="26"/>
  <c r="C280" i="26"/>
  <c r="H279" i="26"/>
  <c r="C279" i="26"/>
  <c r="H278" i="26"/>
  <c r="C278" i="26"/>
  <c r="C277" i="26"/>
  <c r="L276" i="26"/>
  <c r="L270" i="26" s="1"/>
  <c r="L269" i="26" s="1"/>
  <c r="K276" i="26"/>
  <c r="K270" i="26" s="1"/>
  <c r="K269" i="26" s="1"/>
  <c r="J276" i="26"/>
  <c r="G276" i="26"/>
  <c r="F276" i="26"/>
  <c r="E276" i="26"/>
  <c r="C276" i="26" s="1"/>
  <c r="D276" i="26"/>
  <c r="H275" i="26"/>
  <c r="C275" i="26"/>
  <c r="H274" i="26"/>
  <c r="C274" i="26"/>
  <c r="I272" i="26"/>
  <c r="H273" i="26"/>
  <c r="C273" i="26"/>
  <c r="L272" i="26"/>
  <c r="K272" i="26"/>
  <c r="J272" i="26"/>
  <c r="J270" i="26" s="1"/>
  <c r="J269" i="26" s="1"/>
  <c r="G272" i="26"/>
  <c r="F272" i="26"/>
  <c r="E272" i="26"/>
  <c r="D272" i="26"/>
  <c r="D270" i="26" s="1"/>
  <c r="D269" i="26" s="1"/>
  <c r="C271" i="26"/>
  <c r="G270" i="26"/>
  <c r="E270" i="26"/>
  <c r="E269" i="26" s="1"/>
  <c r="H268" i="26"/>
  <c r="C268" i="26"/>
  <c r="H267" i="26"/>
  <c r="C267" i="26"/>
  <c r="H266" i="26"/>
  <c r="C266" i="26"/>
  <c r="C265" i="26"/>
  <c r="L264" i="26"/>
  <c r="K264" i="26"/>
  <c r="J264" i="26"/>
  <c r="G264" i="26"/>
  <c r="F264" i="26"/>
  <c r="E264" i="26"/>
  <c r="D264" i="26"/>
  <c r="C264" i="26" s="1"/>
  <c r="H263" i="26"/>
  <c r="C263" i="26"/>
  <c r="H262" i="26"/>
  <c r="C262" i="26"/>
  <c r="I260" i="26"/>
  <c r="H261" i="26"/>
  <c r="C261" i="26"/>
  <c r="L260" i="26"/>
  <c r="K260" i="26"/>
  <c r="J260" i="26"/>
  <c r="G260" i="26"/>
  <c r="G259" i="26" s="1"/>
  <c r="F260" i="26"/>
  <c r="E260" i="26"/>
  <c r="E259" i="26" s="1"/>
  <c r="D260" i="26"/>
  <c r="D259" i="26" s="1"/>
  <c r="L259" i="26"/>
  <c r="H258" i="26"/>
  <c r="C258" i="26"/>
  <c r="H257" i="26"/>
  <c r="C257" i="26"/>
  <c r="C256" i="26"/>
  <c r="H255" i="26"/>
  <c r="C255" i="26"/>
  <c r="H254" i="26"/>
  <c r="C254" i="26"/>
  <c r="H253" i="26"/>
  <c r="C253" i="26"/>
  <c r="L252" i="26"/>
  <c r="L251" i="26" s="1"/>
  <c r="K252" i="26"/>
  <c r="K251" i="26" s="1"/>
  <c r="J252" i="26"/>
  <c r="J251" i="26" s="1"/>
  <c r="G252" i="26"/>
  <c r="F252" i="26"/>
  <c r="E252" i="26"/>
  <c r="E251" i="26" s="1"/>
  <c r="D252" i="26"/>
  <c r="G251" i="26"/>
  <c r="F251" i="26"/>
  <c r="C250" i="26"/>
  <c r="H249" i="26"/>
  <c r="C249" i="26"/>
  <c r="H248" i="26"/>
  <c r="C248" i="26"/>
  <c r="H247" i="26"/>
  <c r="C247" i="26"/>
  <c r="L246" i="26"/>
  <c r="K246" i="26"/>
  <c r="J246" i="26"/>
  <c r="G246" i="26"/>
  <c r="F246" i="26"/>
  <c r="E246" i="26"/>
  <c r="D246" i="26"/>
  <c r="H245" i="26"/>
  <c r="C245" i="26"/>
  <c r="H244" i="26"/>
  <c r="C244" i="26"/>
  <c r="H243" i="26"/>
  <c r="C243" i="26"/>
  <c r="H242" i="26"/>
  <c r="C242" i="26"/>
  <c r="H241" i="26"/>
  <c r="C241" i="26"/>
  <c r="H240" i="26"/>
  <c r="C240" i="26"/>
  <c r="C239" i="26"/>
  <c r="L238" i="26"/>
  <c r="K238" i="26"/>
  <c r="J238" i="26"/>
  <c r="G238" i="26"/>
  <c r="F238" i="26"/>
  <c r="E238" i="26"/>
  <c r="D238" i="26"/>
  <c r="C238" i="26"/>
  <c r="H237" i="26"/>
  <c r="C237" i="26"/>
  <c r="C236" i="26"/>
  <c r="L235" i="26"/>
  <c r="K235" i="26"/>
  <c r="J235" i="26"/>
  <c r="G235" i="26"/>
  <c r="F235" i="26"/>
  <c r="C235" i="26" s="1"/>
  <c r="E235" i="26"/>
  <c r="D235" i="26"/>
  <c r="H234" i="26"/>
  <c r="C234" i="26"/>
  <c r="L233" i="26"/>
  <c r="K233" i="26"/>
  <c r="J233" i="26"/>
  <c r="J231" i="26" s="1"/>
  <c r="G233" i="26"/>
  <c r="F233" i="26"/>
  <c r="E233" i="26"/>
  <c r="E231" i="26" s="1"/>
  <c r="E230" i="26" s="1"/>
  <c r="D233" i="26"/>
  <c r="H232" i="26"/>
  <c r="C232" i="26"/>
  <c r="F231" i="26"/>
  <c r="H229" i="26"/>
  <c r="C229" i="26"/>
  <c r="C228" i="26"/>
  <c r="L227" i="26"/>
  <c r="K227" i="26"/>
  <c r="J227" i="26"/>
  <c r="G227" i="26"/>
  <c r="F227" i="26"/>
  <c r="E227" i="26"/>
  <c r="D227" i="26"/>
  <c r="C227" i="26" s="1"/>
  <c r="H226" i="26"/>
  <c r="C226" i="26"/>
  <c r="H225" i="26"/>
  <c r="C225" i="26"/>
  <c r="H224" i="26"/>
  <c r="C224" i="26"/>
  <c r="H223" i="26"/>
  <c r="C223" i="26"/>
  <c r="H222" i="26"/>
  <c r="C222" i="26"/>
  <c r="H221" i="26"/>
  <c r="C221" i="26"/>
  <c r="H220" i="26"/>
  <c r="C220" i="26"/>
  <c r="H219" i="26"/>
  <c r="C219" i="26"/>
  <c r="H218" i="26"/>
  <c r="C218" i="26"/>
  <c r="C217" i="26"/>
  <c r="L216" i="26"/>
  <c r="K216" i="26"/>
  <c r="J216" i="26"/>
  <c r="G216" i="26"/>
  <c r="C216" i="26" s="1"/>
  <c r="F216" i="26"/>
  <c r="E216" i="26"/>
  <c r="D216" i="26"/>
  <c r="H215" i="26"/>
  <c r="C215" i="26"/>
  <c r="H214" i="26"/>
  <c r="C214" i="26"/>
  <c r="H213" i="26"/>
  <c r="C213" i="26"/>
  <c r="H212" i="26"/>
  <c r="C212" i="26"/>
  <c r="H211" i="26"/>
  <c r="C211" i="26"/>
  <c r="H210" i="26"/>
  <c r="C210" i="26"/>
  <c r="H209" i="26"/>
  <c r="C209" i="26"/>
  <c r="H208" i="26"/>
  <c r="C208" i="26"/>
  <c r="H207" i="26"/>
  <c r="C207" i="26"/>
  <c r="C206" i="26"/>
  <c r="L205" i="26"/>
  <c r="L204" i="26" s="1"/>
  <c r="K205" i="26"/>
  <c r="J205" i="26"/>
  <c r="G205" i="26"/>
  <c r="F205" i="26"/>
  <c r="F204" i="26" s="1"/>
  <c r="E205" i="26"/>
  <c r="E204" i="26" s="1"/>
  <c r="D205" i="26"/>
  <c r="J204" i="26"/>
  <c r="H203" i="26"/>
  <c r="C203" i="26"/>
  <c r="H202" i="26"/>
  <c r="C202" i="26"/>
  <c r="H201" i="26"/>
  <c r="C201" i="26"/>
  <c r="H200" i="26"/>
  <c r="C200" i="26"/>
  <c r="H199" i="26"/>
  <c r="C199" i="26"/>
  <c r="L198" i="26"/>
  <c r="L196" i="26" s="1"/>
  <c r="L195" i="26" s="1"/>
  <c r="K198" i="26"/>
  <c r="J198" i="26"/>
  <c r="J196" i="26" s="1"/>
  <c r="G198" i="26"/>
  <c r="G196" i="26" s="1"/>
  <c r="F198" i="26"/>
  <c r="F196" i="26" s="1"/>
  <c r="E198" i="26"/>
  <c r="D198" i="26"/>
  <c r="D196" i="26" s="1"/>
  <c r="C198" i="26"/>
  <c r="C197" i="26"/>
  <c r="K196" i="26"/>
  <c r="E196" i="26"/>
  <c r="E195" i="26" s="1"/>
  <c r="E194" i="26" s="1"/>
  <c r="H193" i="26"/>
  <c r="C193" i="26"/>
  <c r="L192" i="26"/>
  <c r="L191" i="26" s="1"/>
  <c r="K192" i="26"/>
  <c r="K191" i="26" s="1"/>
  <c r="K187" i="26" s="1"/>
  <c r="J192" i="26"/>
  <c r="J191" i="26" s="1"/>
  <c r="G192" i="26"/>
  <c r="G191" i="26" s="1"/>
  <c r="F192" i="26"/>
  <c r="E192" i="26"/>
  <c r="D192" i="26"/>
  <c r="D191" i="26" s="1"/>
  <c r="F191" i="26"/>
  <c r="E191" i="26"/>
  <c r="H190" i="26"/>
  <c r="C190" i="26"/>
  <c r="H189" i="26"/>
  <c r="C189" i="26"/>
  <c r="L188" i="26"/>
  <c r="K188" i="26"/>
  <c r="J188" i="26"/>
  <c r="I188" i="26"/>
  <c r="H188" i="26" s="1"/>
  <c r="G188" i="26"/>
  <c r="F188" i="26"/>
  <c r="E188" i="26"/>
  <c r="D188" i="26"/>
  <c r="C188" i="26" s="1"/>
  <c r="H186" i="26"/>
  <c r="C186" i="26"/>
  <c r="H185" i="26"/>
  <c r="C185" i="26"/>
  <c r="L184" i="26"/>
  <c r="K184" i="26"/>
  <c r="J184" i="26"/>
  <c r="G184" i="26"/>
  <c r="F184" i="26"/>
  <c r="E184" i="26"/>
  <c r="D184" i="26"/>
  <c r="C184" i="26"/>
  <c r="H183" i="26"/>
  <c r="C183" i="26"/>
  <c r="H182" i="26"/>
  <c r="C182" i="26"/>
  <c r="H181" i="26"/>
  <c r="C181" i="26"/>
  <c r="H180" i="26"/>
  <c r="C180" i="26"/>
  <c r="L179" i="26"/>
  <c r="K179" i="26"/>
  <c r="J179" i="26"/>
  <c r="G179" i="26"/>
  <c r="F179" i="26"/>
  <c r="E179" i="26"/>
  <c r="D179" i="26"/>
  <c r="H178" i="26"/>
  <c r="C178" i="26"/>
  <c r="H177" i="26"/>
  <c r="C177" i="26"/>
  <c r="H176" i="26"/>
  <c r="C176" i="26"/>
  <c r="L175" i="26"/>
  <c r="K175" i="26"/>
  <c r="K174" i="26" s="1"/>
  <c r="K173" i="26" s="1"/>
  <c r="J175" i="26"/>
  <c r="J174" i="26" s="1"/>
  <c r="J173" i="26" s="1"/>
  <c r="I175" i="26"/>
  <c r="G175" i="26"/>
  <c r="F175" i="26"/>
  <c r="F174" i="26" s="1"/>
  <c r="F173" i="26" s="1"/>
  <c r="E175" i="26"/>
  <c r="E174" i="26" s="1"/>
  <c r="E173" i="26" s="1"/>
  <c r="D175" i="26"/>
  <c r="G174" i="26"/>
  <c r="G173" i="26" s="1"/>
  <c r="H172" i="26"/>
  <c r="C172" i="26"/>
  <c r="H171" i="26"/>
  <c r="C171" i="26"/>
  <c r="H170" i="26"/>
  <c r="C170" i="26"/>
  <c r="H169" i="26"/>
  <c r="C169" i="26"/>
  <c r="H168" i="26"/>
  <c r="C168" i="26"/>
  <c r="H167" i="26"/>
  <c r="C167" i="26"/>
  <c r="L166" i="26"/>
  <c r="L165" i="26" s="1"/>
  <c r="K166" i="26"/>
  <c r="K165" i="26" s="1"/>
  <c r="J166" i="26"/>
  <c r="J165" i="26" s="1"/>
  <c r="G166" i="26"/>
  <c r="F166" i="26"/>
  <c r="E166" i="26"/>
  <c r="E165" i="26" s="1"/>
  <c r="D166" i="26"/>
  <c r="C166" i="26" s="1"/>
  <c r="G165" i="26"/>
  <c r="F165" i="26"/>
  <c r="H164" i="26"/>
  <c r="C164" i="26"/>
  <c r="H163" i="26"/>
  <c r="C163" i="26"/>
  <c r="H162" i="26"/>
  <c r="C162" i="26"/>
  <c r="H161" i="26"/>
  <c r="C161" i="26"/>
  <c r="L160" i="26"/>
  <c r="K160" i="26"/>
  <c r="J160" i="26"/>
  <c r="I160" i="26"/>
  <c r="H160" i="26" s="1"/>
  <c r="G160" i="26"/>
  <c r="F160" i="26"/>
  <c r="E160" i="26"/>
  <c r="D160" i="26"/>
  <c r="H159" i="26"/>
  <c r="C159" i="26"/>
  <c r="H158" i="26"/>
  <c r="C158" i="26"/>
  <c r="H157" i="26"/>
  <c r="C157" i="26"/>
  <c r="H156" i="26"/>
  <c r="C156" i="26"/>
  <c r="H155" i="26"/>
  <c r="C155" i="26"/>
  <c r="H154" i="26"/>
  <c r="C154" i="26"/>
  <c r="H153" i="26"/>
  <c r="C153" i="26"/>
  <c r="I151" i="26"/>
  <c r="H151" i="26" s="1"/>
  <c r="H152" i="26"/>
  <c r="C152" i="26"/>
  <c r="L151" i="26"/>
  <c r="K151" i="26"/>
  <c r="J151" i="26"/>
  <c r="G151" i="26"/>
  <c r="F151" i="26"/>
  <c r="E151" i="26"/>
  <c r="D151" i="26"/>
  <c r="H150" i="26"/>
  <c r="C150" i="26"/>
  <c r="H149" i="26"/>
  <c r="C149" i="26"/>
  <c r="H148" i="26"/>
  <c r="C148" i="26"/>
  <c r="H147" i="26"/>
  <c r="C147" i="26"/>
  <c r="H146" i="26"/>
  <c r="C146" i="26"/>
  <c r="I144" i="26"/>
  <c r="H144" i="26" s="1"/>
  <c r="H145" i="26"/>
  <c r="C145" i="26"/>
  <c r="L144" i="26"/>
  <c r="K144" i="26"/>
  <c r="J144" i="26"/>
  <c r="G144" i="26"/>
  <c r="F144" i="26"/>
  <c r="E144" i="26"/>
  <c r="D144" i="26"/>
  <c r="H143" i="26"/>
  <c r="C143" i="26"/>
  <c r="I141" i="26"/>
  <c r="H141" i="26" s="1"/>
  <c r="H142" i="26"/>
  <c r="C142" i="26"/>
  <c r="L141" i="26"/>
  <c r="K141" i="26"/>
  <c r="J141" i="26"/>
  <c r="G141" i="26"/>
  <c r="F141" i="26"/>
  <c r="E141" i="26"/>
  <c r="D141" i="26"/>
  <c r="H140" i="26"/>
  <c r="C140" i="26"/>
  <c r="H139" i="26"/>
  <c r="C139" i="26"/>
  <c r="H138" i="26"/>
  <c r="C138" i="26"/>
  <c r="H137" i="26"/>
  <c r="C137" i="26"/>
  <c r="L136" i="26"/>
  <c r="K136" i="26"/>
  <c r="J136" i="26"/>
  <c r="I136" i="26"/>
  <c r="G136" i="26"/>
  <c r="F136" i="26"/>
  <c r="E136" i="26"/>
  <c r="D136" i="26"/>
  <c r="H135" i="26"/>
  <c r="C135" i="26"/>
  <c r="H134" i="26"/>
  <c r="C134" i="26"/>
  <c r="H133" i="26"/>
  <c r="C133" i="26"/>
  <c r="I131" i="26"/>
  <c r="H132" i="26"/>
  <c r="C132" i="26"/>
  <c r="L131" i="26"/>
  <c r="L130" i="26" s="1"/>
  <c r="K131" i="26"/>
  <c r="K130" i="26" s="1"/>
  <c r="J131" i="26"/>
  <c r="G131" i="26"/>
  <c r="G130" i="26" s="1"/>
  <c r="F131" i="26"/>
  <c r="F130" i="26" s="1"/>
  <c r="E131" i="26"/>
  <c r="E130" i="26" s="1"/>
  <c r="D131" i="26"/>
  <c r="D130" i="26"/>
  <c r="H129" i="26"/>
  <c r="H128" i="26" s="1"/>
  <c r="C129" i="26"/>
  <c r="C128" i="26" s="1"/>
  <c r="L128" i="26"/>
  <c r="K128" i="26"/>
  <c r="J128" i="26"/>
  <c r="I128" i="26"/>
  <c r="G128" i="26"/>
  <c r="F128" i="26"/>
  <c r="E128" i="26"/>
  <c r="D128" i="26"/>
  <c r="H127" i="26"/>
  <c r="C127" i="26"/>
  <c r="H126" i="26"/>
  <c r="C126" i="26"/>
  <c r="H125" i="26"/>
  <c r="C125" i="26"/>
  <c r="H124" i="26"/>
  <c r="C124" i="26"/>
  <c r="I122" i="26"/>
  <c r="H123" i="26"/>
  <c r="C123" i="26"/>
  <c r="L122" i="26"/>
  <c r="K122" i="26"/>
  <c r="J122" i="26"/>
  <c r="G122" i="26"/>
  <c r="F122" i="26"/>
  <c r="E122" i="26"/>
  <c r="D122" i="26"/>
  <c r="H121" i="26"/>
  <c r="C121" i="26"/>
  <c r="H120" i="26"/>
  <c r="C120" i="26"/>
  <c r="H119" i="26"/>
  <c r="C119" i="26"/>
  <c r="H118" i="26"/>
  <c r="C118" i="26"/>
  <c r="H117" i="26"/>
  <c r="C117" i="26"/>
  <c r="L116" i="26"/>
  <c r="K116" i="26"/>
  <c r="J116" i="26"/>
  <c r="G116" i="26"/>
  <c r="F116" i="26"/>
  <c r="E116" i="26"/>
  <c r="D116" i="26"/>
  <c r="C116" i="26" s="1"/>
  <c r="H115" i="26"/>
  <c r="C115" i="26"/>
  <c r="H114" i="26"/>
  <c r="C114" i="26"/>
  <c r="I112" i="26"/>
  <c r="H113" i="26"/>
  <c r="C113" i="26"/>
  <c r="L112" i="26"/>
  <c r="K112" i="26"/>
  <c r="J112" i="26"/>
  <c r="G112" i="26"/>
  <c r="F112" i="26"/>
  <c r="E112" i="26"/>
  <c r="D112" i="26"/>
  <c r="H111" i="26"/>
  <c r="C111" i="26"/>
  <c r="H110" i="26"/>
  <c r="C110" i="26"/>
  <c r="H109" i="26"/>
  <c r="C109" i="26"/>
  <c r="H108" i="26"/>
  <c r="C108" i="26"/>
  <c r="H107" i="26"/>
  <c r="C107" i="26"/>
  <c r="H106" i="26"/>
  <c r="C106" i="26"/>
  <c r="H105" i="26"/>
  <c r="C105" i="26"/>
  <c r="H104" i="26"/>
  <c r="C104" i="26"/>
  <c r="L103" i="26"/>
  <c r="K103" i="26"/>
  <c r="J103" i="26"/>
  <c r="G103" i="26"/>
  <c r="F103" i="26"/>
  <c r="E103" i="26"/>
  <c r="D103" i="26"/>
  <c r="H102" i="26"/>
  <c r="C102" i="26"/>
  <c r="H101" i="26"/>
  <c r="C101" i="26"/>
  <c r="H100" i="26"/>
  <c r="C100" i="26"/>
  <c r="H99" i="26"/>
  <c r="C99" i="26"/>
  <c r="H98" i="26"/>
  <c r="C98" i="26"/>
  <c r="H97" i="26"/>
  <c r="C97" i="26"/>
  <c r="H96" i="26"/>
  <c r="C96" i="26"/>
  <c r="L95" i="26"/>
  <c r="K95" i="26"/>
  <c r="J95" i="26"/>
  <c r="G95" i="26"/>
  <c r="F95" i="26"/>
  <c r="E95" i="26"/>
  <c r="D95" i="26"/>
  <c r="C95" i="26" s="1"/>
  <c r="H94" i="26"/>
  <c r="C94" i="26"/>
  <c r="H93" i="26"/>
  <c r="C93" i="26"/>
  <c r="H92" i="26"/>
  <c r="C92" i="26"/>
  <c r="H91" i="26"/>
  <c r="C91" i="26"/>
  <c r="H90" i="26"/>
  <c r="C90" i="26"/>
  <c r="L89" i="26"/>
  <c r="K89" i="26"/>
  <c r="J89" i="26"/>
  <c r="G89" i="26"/>
  <c r="F89" i="26"/>
  <c r="E89" i="26"/>
  <c r="D89" i="26"/>
  <c r="H88" i="26"/>
  <c r="C88" i="26"/>
  <c r="H87" i="26"/>
  <c r="C87" i="26"/>
  <c r="H86" i="26"/>
  <c r="C86" i="26"/>
  <c r="I84" i="26"/>
  <c r="H85" i="26"/>
  <c r="C85" i="26"/>
  <c r="L84" i="26"/>
  <c r="L83" i="26" s="1"/>
  <c r="K84" i="26"/>
  <c r="J84" i="26"/>
  <c r="G84" i="26"/>
  <c r="F84" i="26"/>
  <c r="F83" i="26" s="1"/>
  <c r="E84" i="26"/>
  <c r="D84" i="26"/>
  <c r="D83" i="26"/>
  <c r="H82" i="26"/>
  <c r="C82" i="26"/>
  <c r="H81" i="26"/>
  <c r="C81" i="26"/>
  <c r="L80" i="26"/>
  <c r="K80" i="26"/>
  <c r="J80" i="26"/>
  <c r="I80" i="26"/>
  <c r="H80" i="26" s="1"/>
  <c r="G80" i="26"/>
  <c r="F80" i="26"/>
  <c r="E80" i="26"/>
  <c r="D80" i="26"/>
  <c r="H79" i="26"/>
  <c r="C79" i="26"/>
  <c r="H78" i="26"/>
  <c r="C78" i="26"/>
  <c r="L77" i="26"/>
  <c r="K77" i="26"/>
  <c r="J77" i="26"/>
  <c r="I77" i="26"/>
  <c r="H77" i="26" s="1"/>
  <c r="G77" i="26"/>
  <c r="G76" i="26" s="1"/>
  <c r="F77" i="26"/>
  <c r="F76" i="26" s="1"/>
  <c r="F75" i="26" s="1"/>
  <c r="E77" i="26"/>
  <c r="D77" i="26"/>
  <c r="K76" i="26"/>
  <c r="J76" i="26"/>
  <c r="H74" i="26"/>
  <c r="C74" i="26"/>
  <c r="H73" i="26"/>
  <c r="C73" i="26"/>
  <c r="H72" i="26"/>
  <c r="C72" i="26"/>
  <c r="H71" i="26"/>
  <c r="C71" i="26"/>
  <c r="H70" i="26"/>
  <c r="C70" i="26"/>
  <c r="L69" i="26"/>
  <c r="L67" i="26" s="1"/>
  <c r="K69" i="26"/>
  <c r="J69" i="26"/>
  <c r="J67" i="26" s="1"/>
  <c r="I69" i="26"/>
  <c r="H69" i="26" s="1"/>
  <c r="G69" i="26"/>
  <c r="G67" i="26" s="1"/>
  <c r="F69" i="26"/>
  <c r="E69" i="26"/>
  <c r="E67" i="26" s="1"/>
  <c r="D69" i="26"/>
  <c r="C69" i="26" s="1"/>
  <c r="H68" i="26"/>
  <c r="C68" i="26"/>
  <c r="K67" i="26"/>
  <c r="F67" i="26"/>
  <c r="H66" i="26"/>
  <c r="C66" i="26"/>
  <c r="H65" i="26"/>
  <c r="C65" i="26"/>
  <c r="H64" i="26"/>
  <c r="C64" i="26"/>
  <c r="H63" i="26"/>
  <c r="C63" i="26"/>
  <c r="H62" i="26"/>
  <c r="C62" i="26"/>
  <c r="H61" i="26"/>
  <c r="C61" i="26"/>
  <c r="H60" i="26"/>
  <c r="C60" i="26"/>
  <c r="H59" i="26"/>
  <c r="C59" i="26"/>
  <c r="L58" i="26"/>
  <c r="K58" i="26"/>
  <c r="J58" i="26"/>
  <c r="G58" i="26"/>
  <c r="F58" i="26"/>
  <c r="F54" i="26" s="1"/>
  <c r="F53" i="26" s="1"/>
  <c r="E58" i="26"/>
  <c r="D58" i="26"/>
  <c r="H57" i="26"/>
  <c r="C57" i="26"/>
  <c r="H56" i="26"/>
  <c r="C56" i="26"/>
  <c r="L55" i="26"/>
  <c r="K55" i="26"/>
  <c r="H55" i="26" s="1"/>
  <c r="J55" i="26"/>
  <c r="I55" i="26"/>
  <c r="G55" i="26"/>
  <c r="G54" i="26" s="1"/>
  <c r="G53" i="26" s="1"/>
  <c r="F55" i="26"/>
  <c r="E55" i="26"/>
  <c r="D55" i="26"/>
  <c r="K54" i="26"/>
  <c r="K53" i="26" s="1"/>
  <c r="J54" i="26"/>
  <c r="H47" i="26"/>
  <c r="C47" i="26"/>
  <c r="H46" i="26"/>
  <c r="C46" i="26"/>
  <c r="L45" i="26"/>
  <c r="L20" i="26" s="1"/>
  <c r="G45" i="26"/>
  <c r="C45" i="26" s="1"/>
  <c r="H44" i="26"/>
  <c r="C44" i="26"/>
  <c r="K43" i="26"/>
  <c r="J43" i="26"/>
  <c r="I43" i="26"/>
  <c r="H43" i="26" s="1"/>
  <c r="F43" i="26"/>
  <c r="E43" i="26"/>
  <c r="D43" i="26"/>
  <c r="H42" i="26"/>
  <c r="C42" i="26"/>
  <c r="I41" i="26"/>
  <c r="H41" i="26" s="1"/>
  <c r="D41" i="26"/>
  <c r="C41" i="26"/>
  <c r="H40" i="26"/>
  <c r="C40" i="26"/>
  <c r="H39" i="26"/>
  <c r="C39" i="26"/>
  <c r="H38" i="26"/>
  <c r="C38" i="26"/>
  <c r="H37" i="26"/>
  <c r="C37" i="26"/>
  <c r="K36" i="26"/>
  <c r="H36" i="26" s="1"/>
  <c r="F36" i="26"/>
  <c r="C36" i="26" s="1"/>
  <c r="H35" i="26"/>
  <c r="C35" i="26"/>
  <c r="H34" i="26"/>
  <c r="C34" i="26"/>
  <c r="K33" i="26"/>
  <c r="H33" i="26" s="1"/>
  <c r="F33" i="26"/>
  <c r="C33" i="26" s="1"/>
  <c r="H32" i="26"/>
  <c r="C32" i="26"/>
  <c r="K31" i="26"/>
  <c r="H31" i="26" s="1"/>
  <c r="F31" i="26"/>
  <c r="C31" i="26" s="1"/>
  <c r="H30" i="26"/>
  <c r="C30" i="26"/>
  <c r="H29" i="26"/>
  <c r="C29" i="26"/>
  <c r="H28" i="26"/>
  <c r="C28" i="26"/>
  <c r="K27" i="26"/>
  <c r="H27" i="26" s="1"/>
  <c r="F27" i="26"/>
  <c r="C27" i="26"/>
  <c r="K26" i="26"/>
  <c r="H25" i="26"/>
  <c r="C25" i="26"/>
  <c r="H23" i="26"/>
  <c r="C23" i="26"/>
  <c r="H22" i="26"/>
  <c r="C22" i="26"/>
  <c r="L21" i="26"/>
  <c r="L292" i="26" s="1"/>
  <c r="L291" i="26" s="1"/>
  <c r="K21" i="26"/>
  <c r="K292" i="26" s="1"/>
  <c r="K291" i="26" s="1"/>
  <c r="J21" i="26"/>
  <c r="J292" i="26" s="1"/>
  <c r="I21" i="26"/>
  <c r="G21" i="26"/>
  <c r="G292" i="26" s="1"/>
  <c r="G291" i="26" s="1"/>
  <c r="F21" i="26"/>
  <c r="F292" i="26" s="1"/>
  <c r="F291" i="26" s="1"/>
  <c r="E21" i="26"/>
  <c r="E292" i="26" s="1"/>
  <c r="D21" i="26"/>
  <c r="E20" i="26"/>
  <c r="F230" i="32" l="1"/>
  <c r="F194" i="32" s="1"/>
  <c r="H21" i="32"/>
  <c r="L292" i="32"/>
  <c r="L291" i="32" s="1"/>
  <c r="C69" i="32"/>
  <c r="H69" i="32"/>
  <c r="J75" i="32"/>
  <c r="J52" i="32" s="1"/>
  <c r="G76" i="32"/>
  <c r="G75" i="32" s="1"/>
  <c r="G52" i="32" s="1"/>
  <c r="C80" i="32"/>
  <c r="E83" i="32"/>
  <c r="C83" i="32" s="1"/>
  <c r="C89" i="32"/>
  <c r="C112" i="32"/>
  <c r="H112" i="32"/>
  <c r="C116" i="32"/>
  <c r="C122" i="32"/>
  <c r="H122" i="32"/>
  <c r="C198" i="32"/>
  <c r="C233" i="32"/>
  <c r="C260" i="32"/>
  <c r="K20" i="32"/>
  <c r="E291" i="32"/>
  <c r="I291" i="32"/>
  <c r="L53" i="32"/>
  <c r="L52" i="32" s="1"/>
  <c r="E53" i="32"/>
  <c r="C77" i="32"/>
  <c r="C131" i="32"/>
  <c r="C136" i="32"/>
  <c r="H136" i="32"/>
  <c r="C160" i="32"/>
  <c r="H160" i="32"/>
  <c r="H184" i="32"/>
  <c r="C188" i="32"/>
  <c r="H191" i="32"/>
  <c r="K195" i="32"/>
  <c r="K194" i="32" s="1"/>
  <c r="C204" i="32"/>
  <c r="H205" i="32"/>
  <c r="C216" i="32"/>
  <c r="H216" i="32"/>
  <c r="C227" i="32"/>
  <c r="H227" i="32"/>
  <c r="D231" i="32"/>
  <c r="L230" i="32"/>
  <c r="H246" i="32"/>
  <c r="H251" i="32"/>
  <c r="D269" i="32"/>
  <c r="C269" i="32" s="1"/>
  <c r="C291" i="32"/>
  <c r="F292" i="32"/>
  <c r="F291" i="32" s="1"/>
  <c r="C43" i="32"/>
  <c r="H55" i="32"/>
  <c r="C58" i="32"/>
  <c r="H58" i="32"/>
  <c r="K75" i="32"/>
  <c r="F83" i="32"/>
  <c r="F75" i="32" s="1"/>
  <c r="E130" i="32"/>
  <c r="K174" i="32"/>
  <c r="K173" i="32" s="1"/>
  <c r="C179" i="32"/>
  <c r="H179" i="32"/>
  <c r="C184" i="32"/>
  <c r="C192" i="32"/>
  <c r="J187" i="32"/>
  <c r="C238" i="32"/>
  <c r="C246" i="32"/>
  <c r="C252" i="32"/>
  <c r="C264" i="32"/>
  <c r="C276" i="32"/>
  <c r="H276" i="32"/>
  <c r="L195" i="31"/>
  <c r="K53" i="31"/>
  <c r="F230" i="31"/>
  <c r="G75" i="31"/>
  <c r="G52" i="31"/>
  <c r="D292" i="31"/>
  <c r="D291" i="31" s="1"/>
  <c r="H67" i="31"/>
  <c r="E75" i="31"/>
  <c r="C80" i="31"/>
  <c r="H80" i="31"/>
  <c r="J83" i="31"/>
  <c r="C89" i="31"/>
  <c r="C112" i="31"/>
  <c r="C122" i="31"/>
  <c r="G130" i="31"/>
  <c r="C136" i="31"/>
  <c r="C151" i="31"/>
  <c r="K174" i="31"/>
  <c r="K173" i="31" s="1"/>
  <c r="G195" i="31"/>
  <c r="L204" i="31"/>
  <c r="C227" i="31"/>
  <c r="G231" i="31"/>
  <c r="C238" i="31"/>
  <c r="J259" i="31"/>
  <c r="F75" i="31"/>
  <c r="F52" i="31" s="1"/>
  <c r="E292" i="31"/>
  <c r="E291" i="31" s="1"/>
  <c r="C69" i="31"/>
  <c r="H69" i="31"/>
  <c r="K83" i="31"/>
  <c r="K75" i="31" s="1"/>
  <c r="K52" i="31" s="1"/>
  <c r="J130" i="31"/>
  <c r="H131" i="31"/>
  <c r="C144" i="31"/>
  <c r="H184" i="31"/>
  <c r="D187" i="31"/>
  <c r="G187" i="31"/>
  <c r="C216" i="31"/>
  <c r="C272" i="31"/>
  <c r="G269" i="31"/>
  <c r="C281" i="31"/>
  <c r="J269" i="31"/>
  <c r="L75" i="31"/>
  <c r="C21" i="31"/>
  <c r="C292" i="31" s="1"/>
  <c r="C291" i="31" s="1"/>
  <c r="H43" i="31"/>
  <c r="C55" i="31"/>
  <c r="L53" i="31"/>
  <c r="L52" i="31" s="1"/>
  <c r="F83" i="31"/>
  <c r="C83" i="31" s="1"/>
  <c r="D130" i="31"/>
  <c r="K130" i="31"/>
  <c r="C141" i="31"/>
  <c r="J174" i="31"/>
  <c r="J173" i="31" s="1"/>
  <c r="G174" i="31"/>
  <c r="G173" i="31" s="1"/>
  <c r="E195" i="31"/>
  <c r="K195" i="31"/>
  <c r="K289" i="31" s="1"/>
  <c r="C246" i="31"/>
  <c r="F259" i="31"/>
  <c r="L259" i="31"/>
  <c r="C276" i="31"/>
  <c r="C284" i="31"/>
  <c r="L53" i="30"/>
  <c r="D259" i="30"/>
  <c r="C43" i="30"/>
  <c r="G54" i="30"/>
  <c r="G53" i="30" s="1"/>
  <c r="C58" i="30"/>
  <c r="G76" i="30"/>
  <c r="C80" i="30"/>
  <c r="C84" i="30"/>
  <c r="C179" i="30"/>
  <c r="H179" i="30"/>
  <c r="C188" i="30"/>
  <c r="J187" i="30"/>
  <c r="K187" i="30"/>
  <c r="H216" i="30"/>
  <c r="H227" i="30"/>
  <c r="G230" i="30"/>
  <c r="C235" i="30"/>
  <c r="C238" i="30"/>
  <c r="C251" i="30"/>
  <c r="E230" i="30"/>
  <c r="C272" i="30"/>
  <c r="H272" i="30"/>
  <c r="H283" i="30"/>
  <c r="F75" i="30"/>
  <c r="F52" i="30" s="1"/>
  <c r="F83" i="30"/>
  <c r="C89" i="30"/>
  <c r="C112" i="30"/>
  <c r="H112" i="30"/>
  <c r="L174" i="30"/>
  <c r="L173" i="30" s="1"/>
  <c r="E187" i="30"/>
  <c r="L187" i="30"/>
  <c r="L289" i="30" s="1"/>
  <c r="C216" i="30"/>
  <c r="C227" i="30"/>
  <c r="J230" i="30"/>
  <c r="F259" i="30"/>
  <c r="F230" i="30" s="1"/>
  <c r="F194" i="30" s="1"/>
  <c r="H264" i="30"/>
  <c r="E270" i="30"/>
  <c r="E269" i="30" s="1"/>
  <c r="D283" i="30"/>
  <c r="C283" i="30" s="1"/>
  <c r="L75" i="30"/>
  <c r="E195" i="30"/>
  <c r="E194" i="30" s="1"/>
  <c r="C21" i="30"/>
  <c r="H21" i="30"/>
  <c r="K75" i="30"/>
  <c r="K52" i="30" s="1"/>
  <c r="K83" i="30"/>
  <c r="C131" i="30"/>
  <c r="C136" i="30"/>
  <c r="H136" i="30"/>
  <c r="C160" i="30"/>
  <c r="H160" i="30"/>
  <c r="C166" i="30"/>
  <c r="H165" i="30"/>
  <c r="F173" i="30"/>
  <c r="C175" i="30"/>
  <c r="F187" i="30"/>
  <c r="C192" i="30"/>
  <c r="G187" i="30"/>
  <c r="C198" i="30"/>
  <c r="H198" i="30"/>
  <c r="K231" i="30"/>
  <c r="K230" i="30" s="1"/>
  <c r="H276" i="30"/>
  <c r="H286" i="30"/>
  <c r="C259" i="29"/>
  <c r="C270" i="29"/>
  <c r="K291" i="29"/>
  <c r="F53" i="29"/>
  <c r="L53" i="29"/>
  <c r="H69" i="29"/>
  <c r="G76" i="29"/>
  <c r="C80" i="29"/>
  <c r="C89" i="29"/>
  <c r="F130" i="29"/>
  <c r="C136" i="29"/>
  <c r="L130" i="29"/>
  <c r="C151" i="29"/>
  <c r="H160" i="29"/>
  <c r="E173" i="29"/>
  <c r="G195" i="29"/>
  <c r="L204" i="29"/>
  <c r="C227" i="29"/>
  <c r="E231" i="29"/>
  <c r="E230" i="29" s="1"/>
  <c r="C251" i="29"/>
  <c r="C264" i="29"/>
  <c r="F75" i="29"/>
  <c r="F289" i="29" s="1"/>
  <c r="L292" i="29"/>
  <c r="L291" i="29" s="1"/>
  <c r="C43" i="29"/>
  <c r="G53" i="29"/>
  <c r="C77" i="29"/>
  <c r="C84" i="29"/>
  <c r="J83" i="29"/>
  <c r="J75" i="29" s="1"/>
  <c r="J52" i="29" s="1"/>
  <c r="J51" i="29" s="1"/>
  <c r="G83" i="29"/>
  <c r="H122" i="29"/>
  <c r="C144" i="29"/>
  <c r="C160" i="29"/>
  <c r="K174" i="29"/>
  <c r="K173" i="29" s="1"/>
  <c r="K289" i="29" s="1"/>
  <c r="H192" i="29"/>
  <c r="C216" i="29"/>
  <c r="C235" i="29"/>
  <c r="J269" i="29"/>
  <c r="C281" i="29"/>
  <c r="L75" i="29"/>
  <c r="C55" i="29"/>
  <c r="C58" i="29"/>
  <c r="C67" i="29"/>
  <c r="K75" i="29"/>
  <c r="K52" i="29" s="1"/>
  <c r="C112" i="29"/>
  <c r="H131" i="29"/>
  <c r="C141" i="29"/>
  <c r="C174" i="29"/>
  <c r="C192" i="29"/>
  <c r="J187" i="29"/>
  <c r="E195" i="29"/>
  <c r="K195" i="29"/>
  <c r="C205" i="29"/>
  <c r="G230" i="29"/>
  <c r="C238" i="29"/>
  <c r="C260" i="29"/>
  <c r="G259" i="29"/>
  <c r="C276" i="29"/>
  <c r="K195" i="28"/>
  <c r="J20" i="28"/>
  <c r="K54" i="28"/>
  <c r="K53" i="28" s="1"/>
  <c r="K52" i="28" s="1"/>
  <c r="C58" i="28"/>
  <c r="G76" i="28"/>
  <c r="C89" i="28"/>
  <c r="H141" i="28"/>
  <c r="K174" i="28"/>
  <c r="K173" i="28" s="1"/>
  <c r="C216" i="28"/>
  <c r="C238" i="28"/>
  <c r="F269" i="28"/>
  <c r="F194" i="28" s="1"/>
  <c r="L269" i="28"/>
  <c r="C276" i="28"/>
  <c r="K83" i="28"/>
  <c r="K75" i="28" s="1"/>
  <c r="C67" i="28"/>
  <c r="G83" i="28"/>
  <c r="L130" i="28"/>
  <c r="H184" i="28"/>
  <c r="G195" i="28"/>
  <c r="G194" i="28" s="1"/>
  <c r="J230" i="28"/>
  <c r="J194" i="28" s="1"/>
  <c r="H233" i="28"/>
  <c r="C251" i="28"/>
  <c r="C260" i="28"/>
  <c r="C286" i="28"/>
  <c r="E194" i="28"/>
  <c r="H43" i="28"/>
  <c r="L53" i="28"/>
  <c r="C80" i="28"/>
  <c r="L83" i="28"/>
  <c r="L75" i="28" s="1"/>
  <c r="L289" i="28" s="1"/>
  <c r="C103" i="28"/>
  <c r="C151" i="28"/>
  <c r="J174" i="28"/>
  <c r="J173" i="28" s="1"/>
  <c r="J52" i="28" s="1"/>
  <c r="J51" i="28" s="1"/>
  <c r="G174" i="28"/>
  <c r="G173" i="28" s="1"/>
  <c r="C227" i="28"/>
  <c r="E230" i="28"/>
  <c r="C264" i="28"/>
  <c r="C284" i="28"/>
  <c r="L51" i="27"/>
  <c r="L50" i="27" s="1"/>
  <c r="H174" i="27"/>
  <c r="C83" i="27"/>
  <c r="F75" i="27"/>
  <c r="J75" i="27"/>
  <c r="F195" i="27"/>
  <c r="F194" i="27" s="1"/>
  <c r="E75" i="27"/>
  <c r="G75" i="27"/>
  <c r="C84" i="27"/>
  <c r="C141" i="27"/>
  <c r="D165" i="27"/>
  <c r="C165" i="27" s="1"/>
  <c r="K187" i="27"/>
  <c r="F204" i="27"/>
  <c r="C227" i="27"/>
  <c r="D231" i="27"/>
  <c r="E231" i="27"/>
  <c r="E230" i="27" s="1"/>
  <c r="K231" i="27"/>
  <c r="K230" i="27" s="1"/>
  <c r="C235" i="27"/>
  <c r="K269" i="27"/>
  <c r="J230" i="27"/>
  <c r="K20" i="27"/>
  <c r="F292" i="27"/>
  <c r="F291" i="27" s="1"/>
  <c r="K292" i="27"/>
  <c r="K291" i="27" s="1"/>
  <c r="F26" i="27"/>
  <c r="C43" i="27"/>
  <c r="D54" i="27"/>
  <c r="D53" i="27" s="1"/>
  <c r="H80" i="27"/>
  <c r="E83" i="27"/>
  <c r="H103" i="27"/>
  <c r="H112" i="27"/>
  <c r="C122" i="27"/>
  <c r="H122" i="27"/>
  <c r="C131" i="27"/>
  <c r="H131" i="27"/>
  <c r="C136" i="27"/>
  <c r="H136" i="27"/>
  <c r="C144" i="27"/>
  <c r="H144" i="27"/>
  <c r="C151" i="27"/>
  <c r="H151" i="27"/>
  <c r="C160" i="27"/>
  <c r="H188" i="27"/>
  <c r="D191" i="27"/>
  <c r="D187" i="27" s="1"/>
  <c r="D196" i="27"/>
  <c r="D195" i="27" s="1"/>
  <c r="I196" i="27"/>
  <c r="H196" i="27" s="1"/>
  <c r="C216" i="27"/>
  <c r="H227" i="27"/>
  <c r="C251" i="27"/>
  <c r="H260" i="27"/>
  <c r="F259" i="27"/>
  <c r="F230" i="27" s="1"/>
  <c r="G270" i="27"/>
  <c r="G269" i="27" s="1"/>
  <c r="C286" i="27"/>
  <c r="E53" i="27"/>
  <c r="E52" i="27" s="1"/>
  <c r="C67" i="27"/>
  <c r="H95" i="27"/>
  <c r="C112" i="27"/>
  <c r="C130" i="27"/>
  <c r="D174" i="27"/>
  <c r="H179" i="27"/>
  <c r="C188" i="27"/>
  <c r="J187" i="27"/>
  <c r="J52" i="27" s="1"/>
  <c r="G187" i="27"/>
  <c r="G52" i="27" s="1"/>
  <c r="C196" i="27"/>
  <c r="E204" i="27"/>
  <c r="E195" i="27" s="1"/>
  <c r="G231" i="27"/>
  <c r="G230" i="27" s="1"/>
  <c r="C272" i="27"/>
  <c r="C281" i="27"/>
  <c r="H281" i="27"/>
  <c r="D195" i="26"/>
  <c r="L54" i="26"/>
  <c r="L53" i="26" s="1"/>
  <c r="C103" i="26"/>
  <c r="H122" i="26"/>
  <c r="C141" i="26"/>
  <c r="C151" i="26"/>
  <c r="C179" i="26"/>
  <c r="E187" i="26"/>
  <c r="J195" i="26"/>
  <c r="C205" i="26"/>
  <c r="J259" i="26"/>
  <c r="J230" i="26" s="1"/>
  <c r="J289" i="26" s="1"/>
  <c r="G269" i="26"/>
  <c r="H272" i="26"/>
  <c r="H281" i="26"/>
  <c r="C130" i="26"/>
  <c r="G83" i="26"/>
  <c r="G75" i="26" s="1"/>
  <c r="G52" i="26" s="1"/>
  <c r="J187" i="26"/>
  <c r="C246" i="26"/>
  <c r="D292" i="26"/>
  <c r="D291" i="26" s="1"/>
  <c r="I292" i="26"/>
  <c r="I291" i="26" s="1"/>
  <c r="C43" i="26"/>
  <c r="E54" i="26"/>
  <c r="E53" i="26" s="1"/>
  <c r="C58" i="26"/>
  <c r="C77" i="26"/>
  <c r="L76" i="26"/>
  <c r="L75" i="26" s="1"/>
  <c r="J83" i="26"/>
  <c r="C89" i="26"/>
  <c r="C112" i="26"/>
  <c r="C122" i="26"/>
  <c r="H136" i="26"/>
  <c r="L174" i="26"/>
  <c r="L173" i="26" s="1"/>
  <c r="F187" i="26"/>
  <c r="F52" i="26" s="1"/>
  <c r="L187" i="26"/>
  <c r="D204" i="26"/>
  <c r="K259" i="26"/>
  <c r="C281" i="26"/>
  <c r="K20" i="26"/>
  <c r="C55" i="26"/>
  <c r="H112" i="26"/>
  <c r="C144" i="26"/>
  <c r="G231" i="26"/>
  <c r="G230" i="26" s="1"/>
  <c r="J291" i="26"/>
  <c r="J53" i="26"/>
  <c r="I67" i="26"/>
  <c r="H67" i="26" s="1"/>
  <c r="E76" i="26"/>
  <c r="I76" i="26"/>
  <c r="H76" i="26" s="1"/>
  <c r="C80" i="26"/>
  <c r="K83" i="26"/>
  <c r="K75" i="26" s="1"/>
  <c r="K52" i="26" s="1"/>
  <c r="K51" i="26" s="1"/>
  <c r="E83" i="26"/>
  <c r="J130" i="26"/>
  <c r="J75" i="26" s="1"/>
  <c r="C136" i="26"/>
  <c r="C160" i="26"/>
  <c r="C175" i="26"/>
  <c r="C192" i="26"/>
  <c r="G187" i="26"/>
  <c r="F195" i="26"/>
  <c r="K204" i="26"/>
  <c r="K195" i="26" s="1"/>
  <c r="K194" i="26" s="1"/>
  <c r="K231" i="26"/>
  <c r="K230" i="26" s="1"/>
  <c r="C293" i="26"/>
  <c r="H84" i="26"/>
  <c r="H131" i="26"/>
  <c r="I130" i="26"/>
  <c r="H130" i="26" s="1"/>
  <c r="C196" i="26"/>
  <c r="C191" i="26"/>
  <c r="D187" i="26"/>
  <c r="I252" i="26"/>
  <c r="H256" i="26"/>
  <c r="I292" i="27"/>
  <c r="I291" i="27" s="1"/>
  <c r="H21" i="27"/>
  <c r="H292" i="27" s="1"/>
  <c r="H291" i="27" s="1"/>
  <c r="I179" i="26"/>
  <c r="H179" i="26" s="1"/>
  <c r="H260" i="26"/>
  <c r="H284" i="26"/>
  <c r="I283" i="26"/>
  <c r="H283" i="26" s="1"/>
  <c r="C21" i="26"/>
  <c r="C292" i="26" s="1"/>
  <c r="I58" i="26"/>
  <c r="H58" i="26" s="1"/>
  <c r="C84" i="26"/>
  <c r="I89" i="26"/>
  <c r="H89" i="26" s="1"/>
  <c r="I103" i="26"/>
  <c r="H103" i="26" s="1"/>
  <c r="C131" i="26"/>
  <c r="I166" i="26"/>
  <c r="G204" i="26"/>
  <c r="G195" i="26" s="1"/>
  <c r="I216" i="26"/>
  <c r="H216" i="26" s="1"/>
  <c r="H217" i="26"/>
  <c r="F259" i="26"/>
  <c r="C260" i="26"/>
  <c r="C272" i="26"/>
  <c r="F270" i="26"/>
  <c r="F283" i="26"/>
  <c r="C284" i="26"/>
  <c r="E292" i="27"/>
  <c r="E291" i="27" s="1"/>
  <c r="E20" i="27"/>
  <c r="H55" i="27"/>
  <c r="I54" i="27"/>
  <c r="H77" i="27"/>
  <c r="I76" i="27"/>
  <c r="L289" i="27"/>
  <c r="H175" i="26"/>
  <c r="I246" i="26"/>
  <c r="H246" i="26" s="1"/>
  <c r="H250" i="26"/>
  <c r="J20" i="26"/>
  <c r="H21" i="26"/>
  <c r="H292" i="26" s="1"/>
  <c r="H291" i="26" s="1"/>
  <c r="F26" i="26"/>
  <c r="F20" i="26" s="1"/>
  <c r="D54" i="26"/>
  <c r="D67" i="26"/>
  <c r="C67" i="26" s="1"/>
  <c r="D76" i="26"/>
  <c r="I95" i="26"/>
  <c r="H95" i="26" s="1"/>
  <c r="I116" i="26"/>
  <c r="H116" i="26" s="1"/>
  <c r="D165" i="26"/>
  <c r="C165" i="26" s="1"/>
  <c r="D174" i="26"/>
  <c r="I184" i="26"/>
  <c r="H184" i="26" s="1"/>
  <c r="I192" i="26"/>
  <c r="I198" i="26"/>
  <c r="H198" i="26" s="1"/>
  <c r="C204" i="26"/>
  <c r="L231" i="26"/>
  <c r="L230" i="26" s="1"/>
  <c r="L194" i="26" s="1"/>
  <c r="I235" i="26"/>
  <c r="H235" i="26" s="1"/>
  <c r="H236" i="26"/>
  <c r="I238" i="26"/>
  <c r="H238" i="26" s="1"/>
  <c r="H239" i="26"/>
  <c r="F230" i="26"/>
  <c r="D251" i="26"/>
  <c r="C251" i="26" s="1"/>
  <c r="C252" i="26"/>
  <c r="H271" i="26"/>
  <c r="C291" i="26"/>
  <c r="K53" i="27"/>
  <c r="K75" i="27"/>
  <c r="K289" i="27" s="1"/>
  <c r="I83" i="27"/>
  <c r="H83" i="27" s="1"/>
  <c r="H89" i="27"/>
  <c r="C204" i="27"/>
  <c r="C231" i="27"/>
  <c r="G20" i="26"/>
  <c r="H26" i="26"/>
  <c r="H45" i="26"/>
  <c r="H197" i="26"/>
  <c r="I205" i="26"/>
  <c r="H206" i="26"/>
  <c r="I227" i="26"/>
  <c r="H227" i="26" s="1"/>
  <c r="H228" i="26"/>
  <c r="C233" i="26"/>
  <c r="D231" i="26"/>
  <c r="C259" i="26"/>
  <c r="I264" i="26"/>
  <c r="H264" i="26" s="1"/>
  <c r="H265" i="26"/>
  <c r="I276" i="26"/>
  <c r="H276" i="26" s="1"/>
  <c r="H277" i="26"/>
  <c r="C283" i="26"/>
  <c r="C76" i="27"/>
  <c r="C187" i="27"/>
  <c r="F52" i="27"/>
  <c r="J194" i="27"/>
  <c r="H56" i="27"/>
  <c r="H59" i="27"/>
  <c r="H78" i="27"/>
  <c r="H81" i="27"/>
  <c r="H90" i="27"/>
  <c r="H129" i="27"/>
  <c r="H128" i="27" s="1"/>
  <c r="I160" i="27"/>
  <c r="H160" i="27" s="1"/>
  <c r="I166" i="27"/>
  <c r="C238" i="27"/>
  <c r="I252" i="27"/>
  <c r="J289" i="27"/>
  <c r="G20" i="28"/>
  <c r="C45" i="28"/>
  <c r="G53" i="28"/>
  <c r="F83" i="28"/>
  <c r="I84" i="28"/>
  <c r="H88" i="28"/>
  <c r="H129" i="28"/>
  <c r="H128" i="28" s="1"/>
  <c r="I128" i="28"/>
  <c r="C136" i="28"/>
  <c r="I144" i="28"/>
  <c r="H144" i="28" s="1"/>
  <c r="C160" i="28"/>
  <c r="I166" i="28"/>
  <c r="E173" i="28"/>
  <c r="C184" i="28"/>
  <c r="K187" i="28"/>
  <c r="C196" i="28"/>
  <c r="C205" i="28"/>
  <c r="D204" i="28"/>
  <c r="C204" i="28" s="1"/>
  <c r="I184" i="27"/>
  <c r="I192" i="27"/>
  <c r="I233" i="27"/>
  <c r="H233" i="27" s="1"/>
  <c r="I246" i="27"/>
  <c r="H246" i="27" s="1"/>
  <c r="H278" i="27"/>
  <c r="I276" i="27"/>
  <c r="H276" i="27" s="1"/>
  <c r="H284" i="27"/>
  <c r="I283" i="27"/>
  <c r="H283" i="27" s="1"/>
  <c r="F289" i="27"/>
  <c r="D53" i="28"/>
  <c r="I77" i="28"/>
  <c r="I80" i="28"/>
  <c r="H80" i="28" s="1"/>
  <c r="I160" i="28"/>
  <c r="H160" i="28" s="1"/>
  <c r="C165" i="28"/>
  <c r="C166" i="28"/>
  <c r="F165" i="28"/>
  <c r="C175" i="28"/>
  <c r="F174" i="28"/>
  <c r="F173" i="28" s="1"/>
  <c r="H192" i="28"/>
  <c r="I191" i="28"/>
  <c r="H191" i="28" s="1"/>
  <c r="L195" i="28"/>
  <c r="L194" i="28" s="1"/>
  <c r="H199" i="28"/>
  <c r="I198" i="28"/>
  <c r="I205" i="28"/>
  <c r="H209" i="28"/>
  <c r="C235" i="28"/>
  <c r="D231" i="28"/>
  <c r="I238" i="28"/>
  <c r="H238" i="28" s="1"/>
  <c r="H242" i="28"/>
  <c r="I252" i="28"/>
  <c r="I233" i="26"/>
  <c r="L290" i="27"/>
  <c r="I69" i="27"/>
  <c r="I141" i="27"/>
  <c r="I205" i="27"/>
  <c r="I216" i="27"/>
  <c r="H216" i="27" s="1"/>
  <c r="I235" i="27"/>
  <c r="H235" i="27" s="1"/>
  <c r="C252" i="27"/>
  <c r="D259" i="27"/>
  <c r="C259" i="27" s="1"/>
  <c r="C260" i="27"/>
  <c r="H266" i="27"/>
  <c r="I264" i="27"/>
  <c r="H264" i="27" s="1"/>
  <c r="C276" i="27"/>
  <c r="G289" i="27"/>
  <c r="D292" i="28"/>
  <c r="D291" i="28" s="1"/>
  <c r="C21" i="28"/>
  <c r="C292" i="28" s="1"/>
  <c r="C291" i="28" s="1"/>
  <c r="L292" i="28"/>
  <c r="L291" i="28" s="1"/>
  <c r="L20" i="28"/>
  <c r="F26" i="28"/>
  <c r="H31" i="28"/>
  <c r="K26" i="28"/>
  <c r="I55" i="28"/>
  <c r="I58" i="28"/>
  <c r="H58" i="28" s="1"/>
  <c r="H70" i="28"/>
  <c r="I69" i="28"/>
  <c r="C77" i="28"/>
  <c r="F76" i="28"/>
  <c r="F75" i="28" s="1"/>
  <c r="C84" i="28"/>
  <c r="D83" i="28"/>
  <c r="I89" i="28"/>
  <c r="H89" i="28" s="1"/>
  <c r="I95" i="28"/>
  <c r="H95" i="28" s="1"/>
  <c r="I103" i="28"/>
  <c r="H103" i="28" s="1"/>
  <c r="I116" i="28"/>
  <c r="H116" i="28" s="1"/>
  <c r="C131" i="28"/>
  <c r="D130" i="28"/>
  <c r="C130" i="28" s="1"/>
  <c r="I151" i="28"/>
  <c r="H151" i="28" s="1"/>
  <c r="H177" i="28"/>
  <c r="I175" i="28"/>
  <c r="H180" i="28"/>
  <c r="I179" i="28"/>
  <c r="H179" i="28" s="1"/>
  <c r="G187" i="28"/>
  <c r="C192" i="28"/>
  <c r="E191" i="28"/>
  <c r="I216" i="28"/>
  <c r="H216" i="28" s="1"/>
  <c r="H220" i="28"/>
  <c r="K230" i="28"/>
  <c r="K194" i="28" s="1"/>
  <c r="C233" i="28"/>
  <c r="C246" i="28"/>
  <c r="I246" i="28"/>
  <c r="H246" i="28" s="1"/>
  <c r="D259" i="28"/>
  <c r="C259" i="28" s="1"/>
  <c r="H261" i="28"/>
  <c r="I260" i="28"/>
  <c r="C21" i="27"/>
  <c r="C292" i="27" s="1"/>
  <c r="C291" i="27" s="1"/>
  <c r="C45" i="27"/>
  <c r="H272" i="27"/>
  <c r="I270" i="27"/>
  <c r="C55" i="28"/>
  <c r="F54" i="28"/>
  <c r="F53" i="28" s="1"/>
  <c r="F52" i="28" s="1"/>
  <c r="E83" i="28"/>
  <c r="E75" i="28" s="1"/>
  <c r="C95" i="28"/>
  <c r="I131" i="28"/>
  <c r="H135" i="28"/>
  <c r="H138" i="28"/>
  <c r="I136" i="28"/>
  <c r="H136" i="28" s="1"/>
  <c r="D173" i="28"/>
  <c r="C173" i="28" s="1"/>
  <c r="H189" i="28"/>
  <c r="I188" i="28"/>
  <c r="I264" i="28"/>
  <c r="H264" i="28" s="1"/>
  <c r="H268" i="28"/>
  <c r="C270" i="28"/>
  <c r="D269" i="28"/>
  <c r="D270" i="27"/>
  <c r="H282" i="27"/>
  <c r="C284" i="27"/>
  <c r="H287" i="27"/>
  <c r="H123" i="28"/>
  <c r="H152" i="28"/>
  <c r="H273" i="28"/>
  <c r="I272" i="28"/>
  <c r="H281" i="28"/>
  <c r="I286" i="28"/>
  <c r="I292" i="28" s="1"/>
  <c r="I291" i="28" s="1"/>
  <c r="J292" i="29"/>
  <c r="J291" i="29" s="1"/>
  <c r="H21" i="29"/>
  <c r="J20" i="29"/>
  <c r="C165" i="29"/>
  <c r="H166" i="29"/>
  <c r="I165" i="29"/>
  <c r="H165" i="29" s="1"/>
  <c r="F194" i="29"/>
  <c r="F292" i="29"/>
  <c r="F291" i="29" s="1"/>
  <c r="C21" i="29"/>
  <c r="C292" i="29" s="1"/>
  <c r="C291" i="29" s="1"/>
  <c r="E53" i="29"/>
  <c r="I54" i="29"/>
  <c r="H55" i="29"/>
  <c r="H175" i="29"/>
  <c r="J194" i="29"/>
  <c r="J230" i="29"/>
  <c r="H285" i="28"/>
  <c r="I284" i="28"/>
  <c r="L52" i="29"/>
  <c r="C196" i="29"/>
  <c r="L195" i="29"/>
  <c r="L194" i="29" s="1"/>
  <c r="K230" i="29"/>
  <c r="K194" i="29" s="1"/>
  <c r="F26" i="30"/>
  <c r="F20" i="30" s="1"/>
  <c r="C31" i="30"/>
  <c r="H270" i="30"/>
  <c r="I269" i="30"/>
  <c r="H269" i="30" s="1"/>
  <c r="I77" i="29"/>
  <c r="I80" i="29"/>
  <c r="H80" i="29" s="1"/>
  <c r="I89" i="29"/>
  <c r="H89" i="29" s="1"/>
  <c r="I103" i="29"/>
  <c r="H103" i="29" s="1"/>
  <c r="D130" i="29"/>
  <c r="I141" i="29"/>
  <c r="H141" i="29" s="1"/>
  <c r="I144" i="29"/>
  <c r="H144" i="29" s="1"/>
  <c r="I151" i="29"/>
  <c r="H151" i="29" s="1"/>
  <c r="C166" i="29"/>
  <c r="C175" i="29"/>
  <c r="I205" i="29"/>
  <c r="I216" i="29"/>
  <c r="H216" i="29" s="1"/>
  <c r="I238" i="29"/>
  <c r="H238" i="29" s="1"/>
  <c r="I264" i="29"/>
  <c r="H264" i="29" s="1"/>
  <c r="J292" i="30"/>
  <c r="J291" i="30" s="1"/>
  <c r="J20" i="30"/>
  <c r="H45" i="30"/>
  <c r="I95" i="30"/>
  <c r="H95" i="30" s="1"/>
  <c r="I103" i="30"/>
  <c r="H103" i="30" s="1"/>
  <c r="H104" i="30"/>
  <c r="C116" i="30"/>
  <c r="I128" i="30"/>
  <c r="H129" i="30"/>
  <c r="H128" i="30" s="1"/>
  <c r="G194" i="30"/>
  <c r="H196" i="30"/>
  <c r="L194" i="30"/>
  <c r="F26" i="29"/>
  <c r="D54" i="29"/>
  <c r="C69" i="29"/>
  <c r="D76" i="29"/>
  <c r="I95" i="29"/>
  <c r="H95" i="29" s="1"/>
  <c r="I116" i="29"/>
  <c r="H116" i="29" s="1"/>
  <c r="D122" i="29"/>
  <c r="E130" i="29"/>
  <c r="E75" i="29" s="1"/>
  <c r="D173" i="29"/>
  <c r="I179" i="29"/>
  <c r="H179" i="29" s="1"/>
  <c r="C184" i="29"/>
  <c r="I188" i="29"/>
  <c r="E191" i="29"/>
  <c r="I191" i="29"/>
  <c r="H191" i="29" s="1"/>
  <c r="D195" i="29"/>
  <c r="I198" i="29"/>
  <c r="D204" i="29"/>
  <c r="C204" i="29" s="1"/>
  <c r="D231" i="29"/>
  <c r="I251" i="29"/>
  <c r="H251" i="29" s="1"/>
  <c r="I260" i="29"/>
  <c r="D269" i="29"/>
  <c r="C269" i="29" s="1"/>
  <c r="I272" i="29"/>
  <c r="I281" i="29"/>
  <c r="H281" i="29" s="1"/>
  <c r="C283" i="29"/>
  <c r="I286" i="29"/>
  <c r="I292" i="29" s="1"/>
  <c r="I291" i="29" s="1"/>
  <c r="F292" i="30"/>
  <c r="F291" i="30" s="1"/>
  <c r="J53" i="30"/>
  <c r="C69" i="30"/>
  <c r="I69" i="30"/>
  <c r="H86" i="30"/>
  <c r="I84" i="30"/>
  <c r="C130" i="30"/>
  <c r="H174" i="30"/>
  <c r="J194" i="30"/>
  <c r="C231" i="30"/>
  <c r="K20" i="29"/>
  <c r="H26" i="29"/>
  <c r="I67" i="29"/>
  <c r="H67" i="29" s="1"/>
  <c r="I84" i="29"/>
  <c r="I112" i="29"/>
  <c r="H112" i="29" s="1"/>
  <c r="I136" i="29"/>
  <c r="H136" i="29" s="1"/>
  <c r="I284" i="29"/>
  <c r="H285" i="29"/>
  <c r="L289" i="29"/>
  <c r="L20" i="30"/>
  <c r="K26" i="30"/>
  <c r="D54" i="30"/>
  <c r="C55" i="30"/>
  <c r="D76" i="30"/>
  <c r="C77" i="30"/>
  <c r="J83" i="30"/>
  <c r="J75" i="30" s="1"/>
  <c r="J289" i="30" s="1"/>
  <c r="G83" i="30"/>
  <c r="G75" i="30" s="1"/>
  <c r="G289" i="30" s="1"/>
  <c r="H118" i="30"/>
  <c r="I116" i="30"/>
  <c r="H116" i="30" s="1"/>
  <c r="C191" i="30"/>
  <c r="D187" i="30"/>
  <c r="C187" i="30" s="1"/>
  <c r="C204" i="30"/>
  <c r="H205" i="30"/>
  <c r="I204" i="30"/>
  <c r="H204" i="30" s="1"/>
  <c r="H142" i="30"/>
  <c r="H145" i="30"/>
  <c r="H152" i="30"/>
  <c r="H166" i="30"/>
  <c r="H175" i="30"/>
  <c r="I188" i="30"/>
  <c r="H197" i="30"/>
  <c r="I260" i="30"/>
  <c r="H265" i="30"/>
  <c r="H271" i="30"/>
  <c r="I292" i="30"/>
  <c r="I291" i="30" s="1"/>
  <c r="G292" i="31"/>
  <c r="G291" i="31" s="1"/>
  <c r="G20" i="31"/>
  <c r="C31" i="31"/>
  <c r="F26" i="31"/>
  <c r="F20" i="31" s="1"/>
  <c r="H84" i="31"/>
  <c r="C130" i="31"/>
  <c r="C205" i="30"/>
  <c r="D292" i="30"/>
  <c r="D291" i="30" s="1"/>
  <c r="H76" i="31"/>
  <c r="E20" i="30"/>
  <c r="C45" i="30"/>
  <c r="I55" i="30"/>
  <c r="I58" i="30"/>
  <c r="H58" i="30" s="1"/>
  <c r="I77" i="30"/>
  <c r="I80" i="30"/>
  <c r="H80" i="30" s="1"/>
  <c r="E83" i="30"/>
  <c r="E75" i="30" s="1"/>
  <c r="I89" i="30"/>
  <c r="H89" i="30" s="1"/>
  <c r="D95" i="30"/>
  <c r="I131" i="30"/>
  <c r="D165" i="30"/>
  <c r="C165" i="30" s="1"/>
  <c r="D174" i="30"/>
  <c r="I184" i="30"/>
  <c r="H184" i="30" s="1"/>
  <c r="I192" i="30"/>
  <c r="D196" i="30"/>
  <c r="D230" i="30"/>
  <c r="I233" i="30"/>
  <c r="I246" i="30"/>
  <c r="H246" i="30" s="1"/>
  <c r="I252" i="30"/>
  <c r="D270" i="30"/>
  <c r="C286" i="30"/>
  <c r="J292" i="31"/>
  <c r="J291" i="31" s="1"/>
  <c r="J20" i="31"/>
  <c r="K26" i="31"/>
  <c r="H45" i="31"/>
  <c r="J75" i="31"/>
  <c r="J52" i="31" s="1"/>
  <c r="D67" i="30"/>
  <c r="C67" i="30" s="1"/>
  <c r="F292" i="31"/>
  <c r="F291" i="31" s="1"/>
  <c r="K292" i="31"/>
  <c r="K291" i="31" s="1"/>
  <c r="K20" i="31"/>
  <c r="C184" i="31"/>
  <c r="E173" i="31"/>
  <c r="D231" i="31"/>
  <c r="C235" i="31"/>
  <c r="I251" i="31"/>
  <c r="H251" i="31" s="1"/>
  <c r="H252" i="31"/>
  <c r="C264" i="31"/>
  <c r="D259" i="31"/>
  <c r="C259" i="31" s="1"/>
  <c r="D269" i="31"/>
  <c r="C269" i="31" s="1"/>
  <c r="C270" i="31"/>
  <c r="I284" i="31"/>
  <c r="H285" i="31"/>
  <c r="I58" i="31"/>
  <c r="H58" i="31" s="1"/>
  <c r="C84" i="31"/>
  <c r="I89" i="31"/>
  <c r="H89" i="31" s="1"/>
  <c r="I103" i="31"/>
  <c r="H103" i="31" s="1"/>
  <c r="C131" i="31"/>
  <c r="H177" i="31"/>
  <c r="I175" i="31"/>
  <c r="C196" i="31"/>
  <c r="I216" i="31"/>
  <c r="H216" i="31" s="1"/>
  <c r="G230" i="31"/>
  <c r="G289" i="31" s="1"/>
  <c r="C252" i="31"/>
  <c r="E251" i="31"/>
  <c r="C251" i="31" s="1"/>
  <c r="I272" i="31"/>
  <c r="H273" i="31"/>
  <c r="H21" i="31"/>
  <c r="D54" i="31"/>
  <c r="D67" i="31"/>
  <c r="C67" i="31" s="1"/>
  <c r="D76" i="31"/>
  <c r="I95" i="31"/>
  <c r="H95" i="31" s="1"/>
  <c r="I116" i="31"/>
  <c r="H116" i="31" s="1"/>
  <c r="C166" i="31"/>
  <c r="D173" i="31"/>
  <c r="C173" i="31" s="1"/>
  <c r="C174" i="31"/>
  <c r="C175" i="31"/>
  <c r="I179" i="31"/>
  <c r="H179" i="31" s="1"/>
  <c r="H180" i="31"/>
  <c r="I191" i="31"/>
  <c r="H191" i="31" s="1"/>
  <c r="H192" i="31"/>
  <c r="I198" i="31"/>
  <c r="H199" i="31"/>
  <c r="D204" i="31"/>
  <c r="C204" i="31" s="1"/>
  <c r="C205" i="31"/>
  <c r="J230" i="31"/>
  <c r="J194" i="31" s="1"/>
  <c r="H233" i="31"/>
  <c r="I260" i="31"/>
  <c r="H261" i="31"/>
  <c r="I264" i="31"/>
  <c r="H264" i="31" s="1"/>
  <c r="H281" i="31"/>
  <c r="H286" i="31"/>
  <c r="H132" i="31"/>
  <c r="H138" i="31"/>
  <c r="I136" i="31"/>
  <c r="H136" i="31" s="1"/>
  <c r="H162" i="31"/>
  <c r="I160" i="31"/>
  <c r="H160" i="31" s="1"/>
  <c r="I166" i="31"/>
  <c r="I188" i="31"/>
  <c r="H189" i="31"/>
  <c r="C192" i="31"/>
  <c r="E191" i="31"/>
  <c r="F194" i="31"/>
  <c r="K194" i="31"/>
  <c r="C233" i="31"/>
  <c r="E231" i="31"/>
  <c r="E230" i="31" s="1"/>
  <c r="E194" i="31" s="1"/>
  <c r="L231" i="31"/>
  <c r="L230" i="31" s="1"/>
  <c r="L194" i="31" s="1"/>
  <c r="I246" i="31"/>
  <c r="H246" i="31" s="1"/>
  <c r="F289" i="31"/>
  <c r="H54" i="32"/>
  <c r="C54" i="32"/>
  <c r="I141" i="31"/>
  <c r="H141" i="31" s="1"/>
  <c r="I144" i="31"/>
  <c r="H144" i="31" s="1"/>
  <c r="I151" i="31"/>
  <c r="H151" i="31" s="1"/>
  <c r="I205" i="31"/>
  <c r="I238" i="31"/>
  <c r="H238" i="31" s="1"/>
  <c r="I276" i="31"/>
  <c r="H276" i="31" s="1"/>
  <c r="L289" i="31"/>
  <c r="H84" i="32"/>
  <c r="I77" i="32"/>
  <c r="I80" i="32"/>
  <c r="H80" i="32" s="1"/>
  <c r="C84" i="32"/>
  <c r="I89" i="32"/>
  <c r="H89" i="32" s="1"/>
  <c r="I131" i="32"/>
  <c r="H166" i="32"/>
  <c r="J194" i="32"/>
  <c r="H198" i="32"/>
  <c r="I196" i="32"/>
  <c r="C259" i="32"/>
  <c r="H260" i="32"/>
  <c r="I259" i="32"/>
  <c r="H259" i="32" s="1"/>
  <c r="D67" i="32"/>
  <c r="C67" i="32" s="1"/>
  <c r="D76" i="32"/>
  <c r="I103" i="32"/>
  <c r="H103" i="32" s="1"/>
  <c r="I128" i="32"/>
  <c r="D130" i="32"/>
  <c r="C130" i="32" s="1"/>
  <c r="I141" i="32"/>
  <c r="H141" i="32" s="1"/>
  <c r="I144" i="32"/>
  <c r="H144" i="32" s="1"/>
  <c r="I151" i="32"/>
  <c r="H151" i="32" s="1"/>
  <c r="C173" i="32"/>
  <c r="H188" i="32"/>
  <c r="I187" i="32"/>
  <c r="H187" i="32" s="1"/>
  <c r="D195" i="32"/>
  <c r="L195" i="32"/>
  <c r="C283" i="32"/>
  <c r="H284" i="32"/>
  <c r="I283" i="32"/>
  <c r="H283" i="32" s="1"/>
  <c r="G289" i="32"/>
  <c r="I67" i="32"/>
  <c r="E195" i="32"/>
  <c r="G230" i="32"/>
  <c r="G194" i="32" s="1"/>
  <c r="G51" i="32" s="1"/>
  <c r="D230" i="32"/>
  <c r="J289" i="32"/>
  <c r="H272" i="32"/>
  <c r="I270" i="32"/>
  <c r="H286" i="32"/>
  <c r="C174" i="32"/>
  <c r="I175" i="32"/>
  <c r="H180" i="32"/>
  <c r="H189" i="32"/>
  <c r="H192" i="32"/>
  <c r="C196" i="32"/>
  <c r="H199" i="32"/>
  <c r="I204" i="32"/>
  <c r="H204" i="32" s="1"/>
  <c r="C205" i="32"/>
  <c r="E231" i="32"/>
  <c r="C231" i="32" s="1"/>
  <c r="I231" i="32"/>
  <c r="C235" i="32"/>
  <c r="H252" i="32"/>
  <c r="H261" i="32"/>
  <c r="C270" i="32"/>
  <c r="H273" i="32"/>
  <c r="I281" i="32"/>
  <c r="H281" i="32" s="1"/>
  <c r="H285" i="32"/>
  <c r="E191" i="32"/>
  <c r="E187" i="32" s="1"/>
  <c r="E251" i="32"/>
  <c r="C251" i="32" s="1"/>
  <c r="F52" i="32" l="1"/>
  <c r="F51" i="32" s="1"/>
  <c r="F289" i="32"/>
  <c r="K52" i="32"/>
  <c r="K51" i="32" s="1"/>
  <c r="E52" i="32"/>
  <c r="K289" i="32"/>
  <c r="J51" i="32"/>
  <c r="L194" i="32"/>
  <c r="L51" i="32" s="1"/>
  <c r="L50" i="32" s="1"/>
  <c r="D53" i="32"/>
  <c r="C53" i="32" s="1"/>
  <c r="E75" i="32"/>
  <c r="F51" i="31"/>
  <c r="F50" i="31" s="1"/>
  <c r="L51" i="31"/>
  <c r="L290" i="31" s="1"/>
  <c r="D195" i="31"/>
  <c r="C195" i="31" s="1"/>
  <c r="K194" i="30"/>
  <c r="K289" i="30"/>
  <c r="F51" i="30"/>
  <c r="F50" i="30" s="1"/>
  <c r="H292" i="30"/>
  <c r="H291" i="30" s="1"/>
  <c r="C259" i="30"/>
  <c r="L52" i="30"/>
  <c r="L51" i="30" s="1"/>
  <c r="L50" i="30" s="1"/>
  <c r="C230" i="30"/>
  <c r="J289" i="29"/>
  <c r="G75" i="29"/>
  <c r="G289" i="29" s="1"/>
  <c r="F52" i="29"/>
  <c r="F51" i="29" s="1"/>
  <c r="F50" i="29" s="1"/>
  <c r="C173" i="29"/>
  <c r="L51" i="29"/>
  <c r="L50" i="29" s="1"/>
  <c r="K51" i="29"/>
  <c r="K50" i="29" s="1"/>
  <c r="E194" i="29"/>
  <c r="G194" i="29"/>
  <c r="J290" i="28"/>
  <c r="J50" i="28"/>
  <c r="K289" i="28"/>
  <c r="F289" i="28"/>
  <c r="C174" i="28"/>
  <c r="C269" i="28"/>
  <c r="D75" i="28"/>
  <c r="J289" i="28"/>
  <c r="L52" i="28"/>
  <c r="L51" i="28" s="1"/>
  <c r="G75" i="28"/>
  <c r="G289" i="28" s="1"/>
  <c r="E289" i="27"/>
  <c r="C195" i="27"/>
  <c r="J51" i="27"/>
  <c r="C54" i="27"/>
  <c r="C191" i="27"/>
  <c r="C26" i="27"/>
  <c r="F20" i="27"/>
  <c r="K194" i="27"/>
  <c r="I259" i="27"/>
  <c r="H259" i="27" s="1"/>
  <c r="F51" i="27"/>
  <c r="C53" i="27"/>
  <c r="D173" i="27"/>
  <c r="C173" i="27" s="1"/>
  <c r="C174" i="27"/>
  <c r="E194" i="27"/>
  <c r="E51" i="27" s="1"/>
  <c r="G194" i="27"/>
  <c r="G51" i="27" s="1"/>
  <c r="D75" i="27"/>
  <c r="D52" i="27" s="1"/>
  <c r="C52" i="27" s="1"/>
  <c r="K50" i="26"/>
  <c r="K290" i="26"/>
  <c r="K289" i="26"/>
  <c r="C187" i="26"/>
  <c r="C83" i="26"/>
  <c r="E75" i="26"/>
  <c r="L52" i="26"/>
  <c r="L51" i="26" s="1"/>
  <c r="J52" i="26"/>
  <c r="J194" i="26"/>
  <c r="G50" i="32"/>
  <c r="G290" i="32"/>
  <c r="L50" i="31"/>
  <c r="J51" i="31"/>
  <c r="K290" i="29"/>
  <c r="J290" i="32"/>
  <c r="J50" i="32"/>
  <c r="E52" i="31"/>
  <c r="E51" i="31" s="1"/>
  <c r="E52" i="30"/>
  <c r="E51" i="30" s="1"/>
  <c r="E289" i="30"/>
  <c r="C75" i="28"/>
  <c r="J290" i="27"/>
  <c r="J50" i="27"/>
  <c r="L290" i="32"/>
  <c r="G194" i="26"/>
  <c r="G51" i="26" s="1"/>
  <c r="G289" i="26"/>
  <c r="C195" i="26"/>
  <c r="H231" i="32"/>
  <c r="I230" i="32"/>
  <c r="H230" i="32" s="1"/>
  <c r="C187" i="32"/>
  <c r="D75" i="32"/>
  <c r="C75" i="32" s="1"/>
  <c r="C76" i="32"/>
  <c r="H292" i="32"/>
  <c r="H291" i="32" s="1"/>
  <c r="I83" i="32"/>
  <c r="H83" i="32" s="1"/>
  <c r="I204" i="31"/>
  <c r="H204" i="31" s="1"/>
  <c r="H205" i="31"/>
  <c r="H188" i="31"/>
  <c r="I187" i="31"/>
  <c r="H187" i="31" s="1"/>
  <c r="H260" i="31"/>
  <c r="I259" i="31"/>
  <c r="H259" i="31" s="1"/>
  <c r="C54" i="31"/>
  <c r="D53" i="31"/>
  <c r="J289" i="31"/>
  <c r="G194" i="31"/>
  <c r="G51" i="31" s="1"/>
  <c r="H284" i="31"/>
  <c r="I283" i="31"/>
  <c r="H283" i="31" s="1"/>
  <c r="C231" i="31"/>
  <c r="D230" i="31"/>
  <c r="H192" i="30"/>
  <c r="I191" i="30"/>
  <c r="H191" i="30" s="1"/>
  <c r="H131" i="30"/>
  <c r="I130" i="30"/>
  <c r="H130" i="30" s="1"/>
  <c r="F290" i="31"/>
  <c r="C26" i="31"/>
  <c r="H260" i="30"/>
  <c r="I259" i="30"/>
  <c r="H259" i="30" s="1"/>
  <c r="F289" i="30"/>
  <c r="C76" i="30"/>
  <c r="J52" i="30"/>
  <c r="J51" i="30" s="1"/>
  <c r="H272" i="29"/>
  <c r="I270" i="29"/>
  <c r="C231" i="29"/>
  <c r="D230" i="29"/>
  <c r="C122" i="29"/>
  <c r="D83" i="29"/>
  <c r="C83" i="29" s="1"/>
  <c r="C130" i="29"/>
  <c r="I76" i="29"/>
  <c r="H77" i="29"/>
  <c r="I231" i="29"/>
  <c r="F51" i="28"/>
  <c r="F50" i="28" s="1"/>
  <c r="I269" i="27"/>
  <c r="H270" i="27"/>
  <c r="C191" i="28"/>
  <c r="E187" i="28"/>
  <c r="E52" i="28" s="1"/>
  <c r="E51" i="28" s="1"/>
  <c r="H205" i="27"/>
  <c r="I204" i="27"/>
  <c r="C53" i="28"/>
  <c r="D52" i="28"/>
  <c r="H184" i="27"/>
  <c r="I173" i="27"/>
  <c r="H173" i="27" s="1"/>
  <c r="I196" i="26"/>
  <c r="K52" i="27"/>
  <c r="K51" i="27" s="1"/>
  <c r="I270" i="26"/>
  <c r="I191" i="26"/>
  <c r="H192" i="26"/>
  <c r="F269" i="26"/>
  <c r="C270" i="26"/>
  <c r="I259" i="26"/>
  <c r="H259" i="26" s="1"/>
  <c r="I251" i="26"/>
  <c r="H251" i="26" s="1"/>
  <c r="H252" i="26"/>
  <c r="I54" i="26"/>
  <c r="I83" i="26"/>
  <c r="E230" i="32"/>
  <c r="E289" i="32" s="1"/>
  <c r="H175" i="32"/>
  <c r="I174" i="32"/>
  <c r="E194" i="32"/>
  <c r="E51" i="32" s="1"/>
  <c r="C195" i="32"/>
  <c r="D194" i="32"/>
  <c r="L289" i="32"/>
  <c r="C191" i="32"/>
  <c r="C191" i="31"/>
  <c r="E187" i="31"/>
  <c r="H166" i="31"/>
  <c r="I165" i="31"/>
  <c r="H165" i="31" s="1"/>
  <c r="I231" i="31"/>
  <c r="H26" i="31"/>
  <c r="H233" i="30"/>
  <c r="I231" i="30"/>
  <c r="C95" i="30"/>
  <c r="D83" i="30"/>
  <c r="C83" i="30" s="1"/>
  <c r="I76" i="30"/>
  <c r="H77" i="30"/>
  <c r="I54" i="31"/>
  <c r="H84" i="30"/>
  <c r="I83" i="30"/>
  <c r="H83" i="30" s="1"/>
  <c r="H69" i="30"/>
  <c r="I67" i="30"/>
  <c r="H67" i="30" s="1"/>
  <c r="C191" i="29"/>
  <c r="E187" i="29"/>
  <c r="E52" i="29" s="1"/>
  <c r="E51" i="29" s="1"/>
  <c r="C54" i="29"/>
  <c r="D53" i="29"/>
  <c r="L290" i="30"/>
  <c r="L290" i="29"/>
  <c r="F290" i="30"/>
  <c r="C26" i="30"/>
  <c r="H284" i="28"/>
  <c r="I283" i="28"/>
  <c r="H283" i="28" s="1"/>
  <c r="C270" i="27"/>
  <c r="D269" i="27"/>
  <c r="I130" i="28"/>
  <c r="H130" i="28" s="1"/>
  <c r="H131" i="28"/>
  <c r="H260" i="28"/>
  <c r="I259" i="28"/>
  <c r="H259" i="28" s="1"/>
  <c r="I174" i="28"/>
  <c r="H175" i="28"/>
  <c r="I54" i="28"/>
  <c r="H55" i="28"/>
  <c r="K290" i="28"/>
  <c r="H26" i="28"/>
  <c r="K20" i="28"/>
  <c r="H141" i="27"/>
  <c r="I130" i="27"/>
  <c r="H130" i="27" s="1"/>
  <c r="H233" i="26"/>
  <c r="I231" i="26"/>
  <c r="C231" i="28"/>
  <c r="D230" i="28"/>
  <c r="I204" i="28"/>
  <c r="H204" i="28" s="1"/>
  <c r="H205" i="28"/>
  <c r="C54" i="28"/>
  <c r="D195" i="28"/>
  <c r="C76" i="28"/>
  <c r="H252" i="27"/>
  <c r="I251" i="27"/>
  <c r="H251" i="27" s="1"/>
  <c r="C231" i="26"/>
  <c r="D230" i="26"/>
  <c r="C54" i="26"/>
  <c r="D53" i="26"/>
  <c r="H76" i="27"/>
  <c r="L289" i="26"/>
  <c r="I174" i="26"/>
  <c r="C230" i="32"/>
  <c r="H67" i="32"/>
  <c r="I53" i="32"/>
  <c r="H196" i="32"/>
  <c r="I195" i="32"/>
  <c r="C76" i="31"/>
  <c r="D75" i="31"/>
  <c r="C75" i="31" s="1"/>
  <c r="H292" i="31"/>
  <c r="H291" i="31" s="1"/>
  <c r="I130" i="31"/>
  <c r="H130" i="31" s="1"/>
  <c r="K51" i="31"/>
  <c r="K50" i="31" s="1"/>
  <c r="C270" i="30"/>
  <c r="D269" i="30"/>
  <c r="C174" i="30"/>
  <c r="D173" i="30"/>
  <c r="C173" i="30" s="1"/>
  <c r="H188" i="30"/>
  <c r="C54" i="30"/>
  <c r="D53" i="30"/>
  <c r="H84" i="29"/>
  <c r="I83" i="29"/>
  <c r="H83" i="29" s="1"/>
  <c r="I173" i="30"/>
  <c r="H173" i="30" s="1"/>
  <c r="H260" i="29"/>
  <c r="I259" i="29"/>
  <c r="H259" i="29" s="1"/>
  <c r="H198" i="29"/>
  <c r="I196" i="29"/>
  <c r="H188" i="29"/>
  <c r="I187" i="29"/>
  <c r="H187" i="29" s="1"/>
  <c r="I130" i="29"/>
  <c r="H130" i="29" s="1"/>
  <c r="I195" i="30"/>
  <c r="I204" i="29"/>
  <c r="H204" i="29" s="1"/>
  <c r="H205" i="29"/>
  <c r="C292" i="30"/>
  <c r="C291" i="30" s="1"/>
  <c r="J290" i="29"/>
  <c r="J50" i="29"/>
  <c r="H286" i="28"/>
  <c r="H272" i="28"/>
  <c r="I270" i="28"/>
  <c r="H188" i="28"/>
  <c r="I187" i="28"/>
  <c r="H187" i="28" s="1"/>
  <c r="C83" i="28"/>
  <c r="H69" i="28"/>
  <c r="I67" i="28"/>
  <c r="H67" i="28" s="1"/>
  <c r="K51" i="28"/>
  <c r="K50" i="28" s="1"/>
  <c r="H69" i="27"/>
  <c r="I67" i="27"/>
  <c r="H67" i="27" s="1"/>
  <c r="H252" i="28"/>
  <c r="I251" i="28"/>
  <c r="H251" i="28" s="1"/>
  <c r="H198" i="28"/>
  <c r="I196" i="28"/>
  <c r="I76" i="28"/>
  <c r="H77" i="28"/>
  <c r="D230" i="27"/>
  <c r="I83" i="28"/>
  <c r="H83" i="28" s="1"/>
  <c r="H84" i="28"/>
  <c r="G52" i="28"/>
  <c r="G51" i="28" s="1"/>
  <c r="I204" i="26"/>
  <c r="H204" i="26" s="1"/>
  <c r="H205" i="26"/>
  <c r="C26" i="26"/>
  <c r="H270" i="32"/>
  <c r="I269" i="32"/>
  <c r="H131" i="32"/>
  <c r="I130" i="32"/>
  <c r="H130" i="32" s="1"/>
  <c r="H77" i="32"/>
  <c r="I76" i="32"/>
  <c r="H198" i="31"/>
  <c r="I196" i="31"/>
  <c r="H272" i="31"/>
  <c r="I270" i="31"/>
  <c r="H175" i="31"/>
  <c r="I174" i="31"/>
  <c r="H252" i="30"/>
  <c r="I251" i="30"/>
  <c r="H251" i="30" s="1"/>
  <c r="C196" i="30"/>
  <c r="D195" i="30"/>
  <c r="I54" i="30"/>
  <c r="H55" i="30"/>
  <c r="I83" i="31"/>
  <c r="K290" i="30"/>
  <c r="H26" i="30"/>
  <c r="K20" i="30"/>
  <c r="I283" i="29"/>
  <c r="H283" i="29" s="1"/>
  <c r="H284" i="29"/>
  <c r="G52" i="30"/>
  <c r="G51" i="30" s="1"/>
  <c r="H286" i="29"/>
  <c r="C195" i="29"/>
  <c r="D194" i="29"/>
  <c r="C194" i="29" s="1"/>
  <c r="C76" i="29"/>
  <c r="C26" i="29"/>
  <c r="K51" i="30"/>
  <c r="K50" i="30" s="1"/>
  <c r="I174" i="29"/>
  <c r="H54" i="29"/>
  <c r="I53" i="29"/>
  <c r="F20" i="29"/>
  <c r="F290" i="28"/>
  <c r="C26" i="28"/>
  <c r="F20" i="28"/>
  <c r="I231" i="28"/>
  <c r="I191" i="27"/>
  <c r="H192" i="27"/>
  <c r="I165" i="28"/>
  <c r="H165" i="28" s="1"/>
  <c r="H166" i="28"/>
  <c r="H166" i="27"/>
  <c r="I165" i="27"/>
  <c r="H165" i="27" s="1"/>
  <c r="C174" i="26"/>
  <c r="D173" i="26"/>
  <c r="C173" i="26" s="1"/>
  <c r="D75" i="26"/>
  <c r="C75" i="26" s="1"/>
  <c r="C76" i="26"/>
  <c r="H54" i="27"/>
  <c r="I165" i="26"/>
  <c r="H165" i="26" s="1"/>
  <c r="H166" i="26"/>
  <c r="I231" i="27"/>
  <c r="K50" i="32" l="1"/>
  <c r="K290" i="32"/>
  <c r="C289" i="32"/>
  <c r="F50" i="32"/>
  <c r="F290" i="32"/>
  <c r="D194" i="31"/>
  <c r="C194" i="31" s="1"/>
  <c r="F290" i="29"/>
  <c r="D75" i="29"/>
  <c r="C75" i="29" s="1"/>
  <c r="G52" i="29"/>
  <c r="G51" i="29" s="1"/>
  <c r="L290" i="28"/>
  <c r="L50" i="28"/>
  <c r="G50" i="27"/>
  <c r="G290" i="27"/>
  <c r="E290" i="27"/>
  <c r="E50" i="27"/>
  <c r="F50" i="27"/>
  <c r="F290" i="27"/>
  <c r="C75" i="27"/>
  <c r="L290" i="26"/>
  <c r="L50" i="26"/>
  <c r="E289" i="26"/>
  <c r="E52" i="26"/>
  <c r="E51" i="26" s="1"/>
  <c r="J51" i="26"/>
  <c r="E290" i="32"/>
  <c r="E50" i="32"/>
  <c r="E290" i="29"/>
  <c r="E50" i="29"/>
  <c r="I173" i="29"/>
  <c r="H173" i="29" s="1"/>
  <c r="H174" i="29"/>
  <c r="G50" i="26"/>
  <c r="G290" i="26"/>
  <c r="H195" i="32"/>
  <c r="I194" i="32"/>
  <c r="H194" i="32" s="1"/>
  <c r="C53" i="26"/>
  <c r="D52" i="26"/>
  <c r="I230" i="28"/>
  <c r="H230" i="28" s="1"/>
  <c r="H231" i="28"/>
  <c r="I269" i="31"/>
  <c r="H270" i="31"/>
  <c r="G50" i="28"/>
  <c r="G290" i="28"/>
  <c r="H292" i="28"/>
  <c r="H291" i="28" s="1"/>
  <c r="I187" i="30"/>
  <c r="H187" i="30" s="1"/>
  <c r="C269" i="30"/>
  <c r="H174" i="26"/>
  <c r="I173" i="26"/>
  <c r="H173" i="26" s="1"/>
  <c r="I230" i="26"/>
  <c r="H230" i="26" s="1"/>
  <c r="H231" i="26"/>
  <c r="I53" i="28"/>
  <c r="H54" i="28"/>
  <c r="C53" i="29"/>
  <c r="D52" i="29"/>
  <c r="H54" i="31"/>
  <c r="I53" i="31"/>
  <c r="H174" i="32"/>
  <c r="I173" i="32"/>
  <c r="H173" i="32" s="1"/>
  <c r="H54" i="26"/>
  <c r="I53" i="26"/>
  <c r="H270" i="26"/>
  <c r="I269" i="26"/>
  <c r="H269" i="27"/>
  <c r="J290" i="31"/>
  <c r="J50" i="31"/>
  <c r="H191" i="27"/>
  <c r="I187" i="27"/>
  <c r="H187" i="27" s="1"/>
  <c r="H195" i="30"/>
  <c r="C269" i="27"/>
  <c r="D289" i="27"/>
  <c r="H83" i="26"/>
  <c r="I75" i="26"/>
  <c r="H75" i="26" s="1"/>
  <c r="H231" i="29"/>
  <c r="I230" i="29"/>
  <c r="H230" i="29" s="1"/>
  <c r="I269" i="29"/>
  <c r="H270" i="29"/>
  <c r="H231" i="27"/>
  <c r="I230" i="27"/>
  <c r="H230" i="27" s="1"/>
  <c r="I53" i="27"/>
  <c r="H53" i="29"/>
  <c r="G50" i="30"/>
  <c r="G290" i="30"/>
  <c r="H54" i="30"/>
  <c r="I53" i="30"/>
  <c r="H76" i="32"/>
  <c r="I75" i="32"/>
  <c r="H75" i="32" s="1"/>
  <c r="H269" i="32"/>
  <c r="I75" i="28"/>
  <c r="H75" i="28" s="1"/>
  <c r="H76" i="28"/>
  <c r="D52" i="32"/>
  <c r="H53" i="32"/>
  <c r="C230" i="26"/>
  <c r="D194" i="26"/>
  <c r="D289" i="26"/>
  <c r="I230" i="30"/>
  <c r="I194" i="30" s="1"/>
  <c r="H194" i="30" s="1"/>
  <c r="H231" i="30"/>
  <c r="K290" i="31"/>
  <c r="C187" i="31"/>
  <c r="E289" i="31"/>
  <c r="C194" i="32"/>
  <c r="C269" i="26"/>
  <c r="F289" i="26"/>
  <c r="K50" i="27"/>
  <c r="K290" i="27"/>
  <c r="C52" i="28"/>
  <c r="C187" i="28"/>
  <c r="E289" i="28"/>
  <c r="H76" i="29"/>
  <c r="I75" i="29"/>
  <c r="H75" i="29" s="1"/>
  <c r="C230" i="29"/>
  <c r="D289" i="29"/>
  <c r="J290" i="30"/>
  <c r="J50" i="30"/>
  <c r="C230" i="31"/>
  <c r="D289" i="31"/>
  <c r="G50" i="31"/>
  <c r="G290" i="31"/>
  <c r="E290" i="30"/>
  <c r="E50" i="30"/>
  <c r="F194" i="26"/>
  <c r="F51" i="26" s="1"/>
  <c r="D289" i="32"/>
  <c r="H83" i="31"/>
  <c r="I75" i="31"/>
  <c r="H75" i="31" s="1"/>
  <c r="D194" i="27"/>
  <c r="C230" i="27"/>
  <c r="I195" i="29"/>
  <c r="H196" i="29"/>
  <c r="H191" i="26"/>
  <c r="I187" i="26"/>
  <c r="H187" i="26" s="1"/>
  <c r="H204" i="27"/>
  <c r="I195" i="27"/>
  <c r="C53" i="31"/>
  <c r="D52" i="31"/>
  <c r="E290" i="28"/>
  <c r="E50" i="28"/>
  <c r="C195" i="30"/>
  <c r="D194" i="30"/>
  <c r="C194" i="30" s="1"/>
  <c r="I173" i="31"/>
  <c r="H173" i="31" s="1"/>
  <c r="H174" i="31"/>
  <c r="I195" i="31"/>
  <c r="H196" i="31"/>
  <c r="I195" i="28"/>
  <c r="H196" i="28"/>
  <c r="I269" i="28"/>
  <c r="H270" i="28"/>
  <c r="D52" i="30"/>
  <c r="C53" i="30"/>
  <c r="I75" i="27"/>
  <c r="H75" i="27" s="1"/>
  <c r="C195" i="28"/>
  <c r="D194" i="28"/>
  <c r="C194" i="28" s="1"/>
  <c r="C230" i="28"/>
  <c r="D289" i="28"/>
  <c r="I173" i="28"/>
  <c r="H173" i="28" s="1"/>
  <c r="H174" i="28"/>
  <c r="C187" i="29"/>
  <c r="E289" i="29"/>
  <c r="H76" i="30"/>
  <c r="I75" i="30"/>
  <c r="H75" i="30" s="1"/>
  <c r="H231" i="31"/>
  <c r="I230" i="31"/>
  <c r="H230" i="31" s="1"/>
  <c r="H196" i="26"/>
  <c r="I195" i="26"/>
  <c r="H292" i="29"/>
  <c r="H291" i="29" s="1"/>
  <c r="D75" i="30"/>
  <c r="C75" i="30" s="1"/>
  <c r="E290" i="31"/>
  <c r="E50" i="31"/>
  <c r="I52" i="32" l="1"/>
  <c r="I289" i="32"/>
  <c r="G50" i="29"/>
  <c r="G290" i="29"/>
  <c r="C289" i="26"/>
  <c r="E290" i="26"/>
  <c r="E50" i="26"/>
  <c r="J50" i="26"/>
  <c r="J290" i="26"/>
  <c r="H269" i="28"/>
  <c r="I289" i="28"/>
  <c r="H195" i="31"/>
  <c r="I194" i="31"/>
  <c r="H194" i="31" s="1"/>
  <c r="D51" i="27"/>
  <c r="C194" i="27"/>
  <c r="F50" i="26"/>
  <c r="F290" i="26"/>
  <c r="C194" i="26"/>
  <c r="D51" i="32"/>
  <c r="C52" i="32"/>
  <c r="H289" i="32"/>
  <c r="I52" i="29"/>
  <c r="H269" i="26"/>
  <c r="I289" i="26"/>
  <c r="C52" i="29"/>
  <c r="D51" i="29"/>
  <c r="D289" i="30"/>
  <c r="H269" i="31"/>
  <c r="I289" i="31"/>
  <c r="C52" i="26"/>
  <c r="D51" i="26"/>
  <c r="C289" i="28"/>
  <c r="H195" i="27"/>
  <c r="I194" i="27"/>
  <c r="H194" i="27" s="1"/>
  <c r="H53" i="27"/>
  <c r="H289" i="27" s="1"/>
  <c r="I52" i="27"/>
  <c r="H269" i="29"/>
  <c r="I289" i="29"/>
  <c r="C289" i="30"/>
  <c r="I194" i="26"/>
  <c r="H194" i="26" s="1"/>
  <c r="H195" i="26"/>
  <c r="C52" i="30"/>
  <c r="D51" i="30"/>
  <c r="I194" i="28"/>
  <c r="H194" i="28" s="1"/>
  <c r="H195" i="28"/>
  <c r="H195" i="29"/>
  <c r="I194" i="29"/>
  <c r="H194" i="29" s="1"/>
  <c r="C289" i="31"/>
  <c r="C289" i="29"/>
  <c r="H230" i="30"/>
  <c r="H289" i="30" s="1"/>
  <c r="I289" i="30"/>
  <c r="H52" i="32"/>
  <c r="I51" i="32"/>
  <c r="I289" i="27"/>
  <c r="I52" i="26"/>
  <c r="H53" i="26"/>
  <c r="I52" i="31"/>
  <c r="H53" i="31"/>
  <c r="C52" i="31"/>
  <c r="D51" i="31"/>
  <c r="D51" i="28"/>
  <c r="I52" i="30"/>
  <c r="H53" i="30"/>
  <c r="C289" i="27"/>
  <c r="I52" i="28"/>
  <c r="H53" i="28"/>
  <c r="C51" i="28" l="1"/>
  <c r="D50" i="28"/>
  <c r="H52" i="31"/>
  <c r="I51" i="31"/>
  <c r="H51" i="32"/>
  <c r="I50" i="32"/>
  <c r="H50" i="32" s="1"/>
  <c r="I24" i="32"/>
  <c r="I290" i="32" s="1"/>
  <c r="H290" i="32" s="1"/>
  <c r="H289" i="29"/>
  <c r="C51" i="31"/>
  <c r="D50" i="31"/>
  <c r="I51" i="27"/>
  <c r="H52" i="27"/>
  <c r="H289" i="31"/>
  <c r="H52" i="26"/>
  <c r="I51" i="26"/>
  <c r="D50" i="30"/>
  <c r="C51" i="30"/>
  <c r="C51" i="26"/>
  <c r="D50" i="26"/>
  <c r="H289" i="26"/>
  <c r="C51" i="32"/>
  <c r="D50" i="32"/>
  <c r="I51" i="28"/>
  <c r="H52" i="28"/>
  <c r="H52" i="30"/>
  <c r="I51" i="30"/>
  <c r="C51" i="29"/>
  <c r="D50" i="29"/>
  <c r="H52" i="29"/>
  <c r="I51" i="29"/>
  <c r="C51" i="27"/>
  <c r="D50" i="27"/>
  <c r="H289" i="28"/>
  <c r="C50" i="31" l="1"/>
  <c r="D24" i="31"/>
  <c r="C50" i="27"/>
  <c r="D24" i="27"/>
  <c r="I24" i="30"/>
  <c r="I50" i="30"/>
  <c r="H50" i="30" s="1"/>
  <c r="H51" i="30"/>
  <c r="D24" i="32"/>
  <c r="C50" i="32"/>
  <c r="D24" i="26"/>
  <c r="C50" i="26"/>
  <c r="I290" i="29"/>
  <c r="H290" i="29" s="1"/>
  <c r="I50" i="29"/>
  <c r="H50" i="29" s="1"/>
  <c r="I24" i="29"/>
  <c r="H51" i="29"/>
  <c r="C50" i="29"/>
  <c r="D24" i="29"/>
  <c r="C50" i="30"/>
  <c r="D24" i="30"/>
  <c r="C50" i="28"/>
  <c r="D24" i="28"/>
  <c r="I50" i="28"/>
  <c r="H50" i="28" s="1"/>
  <c r="H51" i="28"/>
  <c r="I24" i="28"/>
  <c r="I290" i="28" s="1"/>
  <c r="H290" i="28" s="1"/>
  <c r="I50" i="26"/>
  <c r="H50" i="26" s="1"/>
  <c r="I24" i="26"/>
  <c r="H51" i="26"/>
  <c r="I290" i="27"/>
  <c r="H290" i="27" s="1"/>
  <c r="H51" i="27"/>
  <c r="I50" i="27"/>
  <c r="H50" i="27" s="1"/>
  <c r="I24" i="27"/>
  <c r="H24" i="32"/>
  <c r="I20" i="32"/>
  <c r="H20" i="32" s="1"/>
  <c r="I50" i="31"/>
  <c r="H50" i="31" s="1"/>
  <c r="I24" i="31"/>
  <c r="I290" i="31" s="1"/>
  <c r="H290" i="31" s="1"/>
  <c r="H51" i="31"/>
  <c r="H24" i="30" l="1"/>
  <c r="I20" i="30"/>
  <c r="H20" i="30" s="1"/>
  <c r="C24" i="30"/>
  <c r="D20" i="30"/>
  <c r="C20" i="30" s="1"/>
  <c r="D290" i="30"/>
  <c r="C290" i="30" s="1"/>
  <c r="D20" i="27"/>
  <c r="C20" i="27" s="1"/>
  <c r="C24" i="27"/>
  <c r="D290" i="27"/>
  <c r="C290" i="27" s="1"/>
  <c r="H24" i="26"/>
  <c r="I20" i="26"/>
  <c r="H20" i="26" s="1"/>
  <c r="D20" i="32"/>
  <c r="C20" i="32" s="1"/>
  <c r="C24" i="32"/>
  <c r="D290" i="32"/>
  <c r="C290" i="32" s="1"/>
  <c r="I290" i="26"/>
  <c r="H290" i="26" s="1"/>
  <c r="H24" i="29"/>
  <c r="I20" i="29"/>
  <c r="H20" i="29" s="1"/>
  <c r="C24" i="26"/>
  <c r="D20" i="26"/>
  <c r="C20" i="26" s="1"/>
  <c r="D290" i="26"/>
  <c r="C290" i="26" s="1"/>
  <c r="H24" i="31"/>
  <c r="I20" i="31"/>
  <c r="H20" i="31" s="1"/>
  <c r="H24" i="27"/>
  <c r="I20" i="27"/>
  <c r="H20" i="27" s="1"/>
  <c r="H24" i="28"/>
  <c r="I20" i="28"/>
  <c r="H20" i="28" s="1"/>
  <c r="C24" i="28"/>
  <c r="D20" i="28"/>
  <c r="C20" i="28" s="1"/>
  <c r="D290" i="28"/>
  <c r="C290" i="28" s="1"/>
  <c r="C24" i="29"/>
  <c r="D20" i="29"/>
  <c r="C20" i="29" s="1"/>
  <c r="D290" i="29"/>
  <c r="C290" i="29" s="1"/>
  <c r="I290" i="30"/>
  <c r="H290" i="30" s="1"/>
  <c r="C24" i="31"/>
  <c r="D20" i="31"/>
  <c r="C20" i="31" s="1"/>
  <c r="D290" i="31"/>
  <c r="C290" i="31" s="1"/>
  <c r="H301" i="25" l="1"/>
  <c r="C301" i="25"/>
  <c r="H300" i="25"/>
  <c r="C300" i="25"/>
  <c r="H299" i="25"/>
  <c r="C299" i="25"/>
  <c r="H298" i="25"/>
  <c r="C298" i="25"/>
  <c r="H297" i="25"/>
  <c r="C297" i="25"/>
  <c r="H296" i="25"/>
  <c r="C296" i="25"/>
  <c r="H295" i="25"/>
  <c r="C295" i="25"/>
  <c r="H294" i="25"/>
  <c r="C294" i="25"/>
  <c r="L293" i="25"/>
  <c r="K293" i="25"/>
  <c r="J293" i="25"/>
  <c r="I293" i="25"/>
  <c r="G293" i="25"/>
  <c r="F293" i="25"/>
  <c r="E293" i="25"/>
  <c r="D293" i="25"/>
  <c r="H288" i="25"/>
  <c r="C288" i="25"/>
  <c r="H287" i="25"/>
  <c r="C287" i="25"/>
  <c r="L286" i="25"/>
  <c r="K286" i="25"/>
  <c r="J286" i="25"/>
  <c r="I286" i="25"/>
  <c r="G286" i="25"/>
  <c r="F286" i="25"/>
  <c r="E286" i="25"/>
  <c r="D286" i="25"/>
  <c r="C286" i="25" s="1"/>
  <c r="H285" i="25"/>
  <c r="C285" i="25"/>
  <c r="L284" i="25"/>
  <c r="L283" i="25" s="1"/>
  <c r="K284" i="25"/>
  <c r="J284" i="25"/>
  <c r="I284" i="25"/>
  <c r="G284" i="25"/>
  <c r="G283" i="25" s="1"/>
  <c r="F284" i="25"/>
  <c r="F283" i="25" s="1"/>
  <c r="E284" i="25"/>
  <c r="D284" i="25"/>
  <c r="D283" i="25" s="1"/>
  <c r="C284" i="25"/>
  <c r="J283" i="25"/>
  <c r="I283" i="25"/>
  <c r="E283" i="25"/>
  <c r="H282" i="25"/>
  <c r="C282" i="25"/>
  <c r="L281" i="25"/>
  <c r="K281" i="25"/>
  <c r="J281" i="25"/>
  <c r="I281" i="25"/>
  <c r="G281" i="25"/>
  <c r="F281" i="25"/>
  <c r="E281" i="25"/>
  <c r="D281" i="25"/>
  <c r="H280" i="25"/>
  <c r="C280" i="25"/>
  <c r="H279" i="25"/>
  <c r="C279" i="25"/>
  <c r="H278" i="25"/>
  <c r="C278" i="25"/>
  <c r="H277" i="25"/>
  <c r="C277" i="25"/>
  <c r="L276" i="25"/>
  <c r="K276" i="25"/>
  <c r="H276" i="25" s="1"/>
  <c r="J276" i="25"/>
  <c r="I276" i="25"/>
  <c r="G276" i="25"/>
  <c r="F276" i="25"/>
  <c r="F270" i="25" s="1"/>
  <c r="F269" i="25" s="1"/>
  <c r="E276" i="25"/>
  <c r="D276" i="25"/>
  <c r="C276" i="25" s="1"/>
  <c r="H275" i="25"/>
  <c r="C275" i="25"/>
  <c r="H274" i="25"/>
  <c r="C274" i="25"/>
  <c r="H273" i="25"/>
  <c r="C273" i="25"/>
  <c r="L272" i="25"/>
  <c r="K272" i="25"/>
  <c r="J272" i="25"/>
  <c r="J270" i="25" s="1"/>
  <c r="J269" i="25" s="1"/>
  <c r="I272" i="25"/>
  <c r="G272" i="25"/>
  <c r="G270" i="25" s="1"/>
  <c r="F272" i="25"/>
  <c r="E272" i="25"/>
  <c r="E270" i="25" s="1"/>
  <c r="E269" i="25" s="1"/>
  <c r="D272" i="25"/>
  <c r="C272" i="25" s="1"/>
  <c r="H271" i="25"/>
  <c r="C271" i="25"/>
  <c r="L270" i="25"/>
  <c r="L269" i="25" s="1"/>
  <c r="I270" i="25"/>
  <c r="H268" i="25"/>
  <c r="C268" i="25"/>
  <c r="H267" i="25"/>
  <c r="C267" i="25"/>
  <c r="H266" i="25"/>
  <c r="C266" i="25"/>
  <c r="H265" i="25"/>
  <c r="C265" i="25"/>
  <c r="L264" i="25"/>
  <c r="K264" i="25"/>
  <c r="H264" i="25" s="1"/>
  <c r="J264" i="25"/>
  <c r="I264" i="25"/>
  <c r="G264" i="25"/>
  <c r="F264" i="25"/>
  <c r="F259" i="25" s="1"/>
  <c r="E264" i="25"/>
  <c r="D264" i="25"/>
  <c r="C264" i="25" s="1"/>
  <c r="H263" i="25"/>
  <c r="C263" i="25"/>
  <c r="H262" i="25"/>
  <c r="C262" i="25"/>
  <c r="H261" i="25"/>
  <c r="C261" i="25"/>
  <c r="L260" i="25"/>
  <c r="L259" i="25" s="1"/>
  <c r="K260" i="25"/>
  <c r="J260" i="25"/>
  <c r="J259" i="25" s="1"/>
  <c r="I260" i="25"/>
  <c r="G260" i="25"/>
  <c r="F260" i="25"/>
  <c r="E260" i="25"/>
  <c r="E259" i="25" s="1"/>
  <c r="D260" i="25"/>
  <c r="D259" i="25" s="1"/>
  <c r="I259" i="25"/>
  <c r="H258" i="25"/>
  <c r="C258" i="25"/>
  <c r="H257" i="25"/>
  <c r="C257" i="25"/>
  <c r="H256" i="25"/>
  <c r="C256" i="25"/>
  <c r="H255" i="25"/>
  <c r="C255" i="25"/>
  <c r="H254" i="25"/>
  <c r="C254" i="25"/>
  <c r="H253" i="25"/>
  <c r="C253" i="25"/>
  <c r="L252" i="25"/>
  <c r="L251" i="25" s="1"/>
  <c r="K252" i="25"/>
  <c r="J252" i="25"/>
  <c r="I252" i="25"/>
  <c r="G252" i="25"/>
  <c r="G251" i="25" s="1"/>
  <c r="F252" i="25"/>
  <c r="F251" i="25" s="1"/>
  <c r="E252" i="25"/>
  <c r="C252" i="25" s="1"/>
  <c r="D252" i="25"/>
  <c r="D251" i="25" s="1"/>
  <c r="J251" i="25"/>
  <c r="I251" i="25"/>
  <c r="H250" i="25"/>
  <c r="C250" i="25"/>
  <c r="H249" i="25"/>
  <c r="C249" i="25"/>
  <c r="H248" i="25"/>
  <c r="C248" i="25"/>
  <c r="H247" i="25"/>
  <c r="C247" i="25"/>
  <c r="L246" i="25"/>
  <c r="K246" i="25"/>
  <c r="J246" i="25"/>
  <c r="I246" i="25"/>
  <c r="G246" i="25"/>
  <c r="F246" i="25"/>
  <c r="E246" i="25"/>
  <c r="D246" i="25"/>
  <c r="C246" i="25"/>
  <c r="H245" i="25"/>
  <c r="C245" i="25"/>
  <c r="H244" i="25"/>
  <c r="C244" i="25"/>
  <c r="H243" i="25"/>
  <c r="C243" i="25"/>
  <c r="H242" i="25"/>
  <c r="C242" i="25"/>
  <c r="H241" i="25"/>
  <c r="C241" i="25"/>
  <c r="H240" i="25"/>
  <c r="C240" i="25"/>
  <c r="H239" i="25"/>
  <c r="C239" i="25"/>
  <c r="L238" i="25"/>
  <c r="K238" i="25"/>
  <c r="J238" i="25"/>
  <c r="I238" i="25"/>
  <c r="G238" i="25"/>
  <c r="F238" i="25"/>
  <c r="F231" i="25" s="1"/>
  <c r="F230" i="25" s="1"/>
  <c r="E238" i="25"/>
  <c r="C238" i="25" s="1"/>
  <c r="D238" i="25"/>
  <c r="H237" i="25"/>
  <c r="C237" i="25"/>
  <c r="H236" i="25"/>
  <c r="C236" i="25"/>
  <c r="L235" i="25"/>
  <c r="K235" i="25"/>
  <c r="J235" i="25"/>
  <c r="I235" i="25"/>
  <c r="G235" i="25"/>
  <c r="F235" i="25"/>
  <c r="E235" i="25"/>
  <c r="D235" i="25"/>
  <c r="H234" i="25"/>
  <c r="C234" i="25"/>
  <c r="L233" i="25"/>
  <c r="K233" i="25"/>
  <c r="J233" i="25"/>
  <c r="I233" i="25"/>
  <c r="G233" i="25"/>
  <c r="F233" i="25"/>
  <c r="E233" i="25"/>
  <c r="C233" i="25" s="1"/>
  <c r="D233" i="25"/>
  <c r="H232" i="25"/>
  <c r="C232" i="25"/>
  <c r="J231" i="25"/>
  <c r="H229" i="25"/>
  <c r="C229" i="25"/>
  <c r="H228" i="25"/>
  <c r="C228" i="25"/>
  <c r="L227" i="25"/>
  <c r="K227" i="25"/>
  <c r="J227" i="25"/>
  <c r="I227" i="25"/>
  <c r="G227" i="25"/>
  <c r="F227" i="25"/>
  <c r="E227" i="25"/>
  <c r="D227" i="25"/>
  <c r="H226" i="25"/>
  <c r="C226" i="25"/>
  <c r="H225" i="25"/>
  <c r="C225" i="25"/>
  <c r="H224" i="25"/>
  <c r="C224" i="25"/>
  <c r="H223" i="25"/>
  <c r="C223" i="25"/>
  <c r="H222" i="25"/>
  <c r="C222" i="25"/>
  <c r="H221" i="25"/>
  <c r="C221" i="25"/>
  <c r="H220" i="25"/>
  <c r="C220" i="25"/>
  <c r="H219" i="25"/>
  <c r="C219" i="25"/>
  <c r="H218" i="25"/>
  <c r="C218" i="25"/>
  <c r="H217" i="25"/>
  <c r="C217" i="25"/>
  <c r="L216" i="25"/>
  <c r="K216" i="25"/>
  <c r="H216" i="25" s="1"/>
  <c r="J216" i="25"/>
  <c r="I216" i="25"/>
  <c r="G216" i="25"/>
  <c r="F216" i="25"/>
  <c r="E216" i="25"/>
  <c r="C216" i="25" s="1"/>
  <c r="D216" i="25"/>
  <c r="H215" i="25"/>
  <c r="C215" i="25"/>
  <c r="H214" i="25"/>
  <c r="C214" i="25"/>
  <c r="H213" i="25"/>
  <c r="C213" i="25"/>
  <c r="H212" i="25"/>
  <c r="C212" i="25"/>
  <c r="H211" i="25"/>
  <c r="C211" i="25"/>
  <c r="H210" i="25"/>
  <c r="C210" i="25"/>
  <c r="H209" i="25"/>
  <c r="C209" i="25"/>
  <c r="H208" i="25"/>
  <c r="C208" i="25"/>
  <c r="H207" i="25"/>
  <c r="C207" i="25"/>
  <c r="H206" i="25"/>
  <c r="C206" i="25"/>
  <c r="L205" i="25"/>
  <c r="L204" i="25" s="1"/>
  <c r="K205" i="25"/>
  <c r="J205" i="25"/>
  <c r="I205" i="25"/>
  <c r="G205" i="25"/>
  <c r="F205" i="25"/>
  <c r="E205" i="25"/>
  <c r="D205" i="25"/>
  <c r="D204" i="25" s="1"/>
  <c r="H203" i="25"/>
  <c r="C203" i="25"/>
  <c r="H202" i="25"/>
  <c r="C202" i="25"/>
  <c r="H201" i="25"/>
  <c r="C201" i="25"/>
  <c r="H200" i="25"/>
  <c r="C200" i="25"/>
  <c r="H199" i="25"/>
  <c r="C199" i="25"/>
  <c r="L198" i="25"/>
  <c r="L196" i="25" s="1"/>
  <c r="K198" i="25"/>
  <c r="J198" i="25"/>
  <c r="I198" i="25"/>
  <c r="I196" i="25" s="1"/>
  <c r="G198" i="25"/>
  <c r="F198" i="25"/>
  <c r="E198" i="25"/>
  <c r="D198" i="25"/>
  <c r="D196" i="25" s="1"/>
  <c r="D195" i="25" s="1"/>
  <c r="H197" i="25"/>
  <c r="C197" i="25"/>
  <c r="K196" i="25"/>
  <c r="J196" i="25"/>
  <c r="F196" i="25"/>
  <c r="E196" i="25"/>
  <c r="H193" i="25"/>
  <c r="C193" i="25"/>
  <c r="L192" i="25"/>
  <c r="L191" i="25" s="1"/>
  <c r="K192" i="25"/>
  <c r="J192" i="25"/>
  <c r="I192" i="25"/>
  <c r="G192" i="25"/>
  <c r="G191" i="25" s="1"/>
  <c r="F192" i="25"/>
  <c r="F191" i="25" s="1"/>
  <c r="F187" i="25" s="1"/>
  <c r="E192" i="25"/>
  <c r="D192" i="25"/>
  <c r="D191" i="25" s="1"/>
  <c r="C192" i="25"/>
  <c r="J191" i="25"/>
  <c r="I191" i="25"/>
  <c r="E191" i="25"/>
  <c r="E187" i="25" s="1"/>
  <c r="H190" i="25"/>
  <c r="C190" i="25"/>
  <c r="H189" i="25"/>
  <c r="C189" i="25"/>
  <c r="L188" i="25"/>
  <c r="K188" i="25"/>
  <c r="J188" i="25"/>
  <c r="J187" i="25" s="1"/>
  <c r="I188" i="25"/>
  <c r="I187" i="25" s="1"/>
  <c r="G188" i="25"/>
  <c r="F188" i="25"/>
  <c r="E188" i="25"/>
  <c r="D188" i="25"/>
  <c r="D187" i="25" s="1"/>
  <c r="H186" i="25"/>
  <c r="C186" i="25"/>
  <c r="H185" i="25"/>
  <c r="C185" i="25"/>
  <c r="L184" i="25"/>
  <c r="K184" i="25"/>
  <c r="J184" i="25"/>
  <c r="I184" i="25"/>
  <c r="G184" i="25"/>
  <c r="F184" i="25"/>
  <c r="E184" i="25"/>
  <c r="D184" i="25"/>
  <c r="C184" i="25" s="1"/>
  <c r="H183" i="25"/>
  <c r="C183" i="25"/>
  <c r="H182" i="25"/>
  <c r="C182" i="25"/>
  <c r="H181" i="25"/>
  <c r="C181" i="25"/>
  <c r="H180" i="25"/>
  <c r="C180" i="25"/>
  <c r="L179" i="25"/>
  <c r="K179" i="25"/>
  <c r="K174" i="25" s="1"/>
  <c r="J179" i="25"/>
  <c r="I179" i="25"/>
  <c r="G179" i="25"/>
  <c r="F179" i="25"/>
  <c r="E179" i="25"/>
  <c r="D179" i="25"/>
  <c r="H178" i="25"/>
  <c r="C178" i="25"/>
  <c r="H177" i="25"/>
  <c r="C177" i="25"/>
  <c r="H176" i="25"/>
  <c r="C176" i="25"/>
  <c r="L175" i="25"/>
  <c r="K175" i="25"/>
  <c r="J175" i="25"/>
  <c r="J174" i="25" s="1"/>
  <c r="I175" i="25"/>
  <c r="G175" i="25"/>
  <c r="F175" i="25"/>
  <c r="E175" i="25"/>
  <c r="D175" i="25"/>
  <c r="C175" i="25" s="1"/>
  <c r="L174" i="25"/>
  <c r="L173" i="25" s="1"/>
  <c r="G174" i="25"/>
  <c r="G173" i="25" s="1"/>
  <c r="D174" i="25"/>
  <c r="D173" i="25" s="1"/>
  <c r="H172" i="25"/>
  <c r="C172" i="25"/>
  <c r="H171" i="25"/>
  <c r="C171" i="25"/>
  <c r="H170" i="25"/>
  <c r="C170" i="25"/>
  <c r="H169" i="25"/>
  <c r="C169" i="25"/>
  <c r="H168" i="25"/>
  <c r="C168" i="25"/>
  <c r="H167" i="25"/>
  <c r="C167" i="25"/>
  <c r="L166" i="25"/>
  <c r="L165" i="25" s="1"/>
  <c r="K166" i="25"/>
  <c r="J166" i="25"/>
  <c r="J165" i="25" s="1"/>
  <c r="I166" i="25"/>
  <c r="I165" i="25" s="1"/>
  <c r="G166" i="25"/>
  <c r="G165" i="25" s="1"/>
  <c r="F166" i="25"/>
  <c r="E166" i="25"/>
  <c r="D166" i="25"/>
  <c r="D165" i="25" s="1"/>
  <c r="F165" i="25"/>
  <c r="E165" i="25"/>
  <c r="H164" i="25"/>
  <c r="C164" i="25"/>
  <c r="H163" i="25"/>
  <c r="C163" i="25"/>
  <c r="H162" i="25"/>
  <c r="C162" i="25"/>
  <c r="H161" i="25"/>
  <c r="C161" i="25"/>
  <c r="L160" i="25"/>
  <c r="K160" i="25"/>
  <c r="J160" i="25"/>
  <c r="I160" i="25"/>
  <c r="G160" i="25"/>
  <c r="F160" i="25"/>
  <c r="E160" i="25"/>
  <c r="D160" i="25"/>
  <c r="C160" i="25" s="1"/>
  <c r="H159" i="25"/>
  <c r="C159" i="25"/>
  <c r="H158" i="25"/>
  <c r="C158" i="25"/>
  <c r="H157" i="25"/>
  <c r="C157" i="25"/>
  <c r="H156" i="25"/>
  <c r="C156" i="25"/>
  <c r="H155" i="25"/>
  <c r="C155" i="25"/>
  <c r="H154" i="25"/>
  <c r="C154" i="25"/>
  <c r="H153" i="25"/>
  <c r="C153" i="25"/>
  <c r="H152" i="25"/>
  <c r="C152" i="25"/>
  <c r="L151" i="25"/>
  <c r="K151" i="25"/>
  <c r="J151" i="25"/>
  <c r="I151" i="25"/>
  <c r="G151" i="25"/>
  <c r="F151" i="25"/>
  <c r="E151" i="25"/>
  <c r="D151" i="25"/>
  <c r="H150" i="25"/>
  <c r="C150" i="25"/>
  <c r="H149" i="25"/>
  <c r="C149" i="25"/>
  <c r="H148" i="25"/>
  <c r="C148" i="25"/>
  <c r="H147" i="25"/>
  <c r="C147" i="25"/>
  <c r="H146" i="25"/>
  <c r="C146" i="25"/>
  <c r="H145" i="25"/>
  <c r="C145" i="25"/>
  <c r="L144" i="25"/>
  <c r="K144" i="25"/>
  <c r="H144" i="25" s="1"/>
  <c r="J144" i="25"/>
  <c r="I144" i="25"/>
  <c r="G144" i="25"/>
  <c r="F144" i="25"/>
  <c r="E144" i="25"/>
  <c r="C144" i="25" s="1"/>
  <c r="D144" i="25"/>
  <c r="H143" i="25"/>
  <c r="C143" i="25"/>
  <c r="H142" i="25"/>
  <c r="C142" i="25"/>
  <c r="L141" i="25"/>
  <c r="K141" i="25"/>
  <c r="J141" i="25"/>
  <c r="I141" i="25"/>
  <c r="G141" i="25"/>
  <c r="F141" i="25"/>
  <c r="E141" i="25"/>
  <c r="D141" i="25"/>
  <c r="H140" i="25"/>
  <c r="C140" i="25"/>
  <c r="H139" i="25"/>
  <c r="C139" i="25"/>
  <c r="H138" i="25"/>
  <c r="C138" i="25"/>
  <c r="H137" i="25"/>
  <c r="C137" i="25"/>
  <c r="L136" i="25"/>
  <c r="L130" i="25" s="1"/>
  <c r="K136" i="25"/>
  <c r="J136" i="25"/>
  <c r="I136" i="25"/>
  <c r="G136" i="25"/>
  <c r="G130" i="25" s="1"/>
  <c r="F136" i="25"/>
  <c r="E136" i="25"/>
  <c r="D136" i="25"/>
  <c r="C136" i="25"/>
  <c r="H135" i="25"/>
  <c r="C135" i="25"/>
  <c r="H134" i="25"/>
  <c r="C134" i="25"/>
  <c r="H133" i="25"/>
  <c r="C133" i="25"/>
  <c r="H132" i="25"/>
  <c r="C132" i="25"/>
  <c r="L131" i="25"/>
  <c r="K131" i="25"/>
  <c r="J131" i="25"/>
  <c r="I131" i="25"/>
  <c r="G131" i="25"/>
  <c r="F131" i="25"/>
  <c r="E131" i="25"/>
  <c r="D131" i="25"/>
  <c r="D130" i="25" s="1"/>
  <c r="H129" i="25"/>
  <c r="H128" i="25" s="1"/>
  <c r="C129" i="25"/>
  <c r="L128" i="25"/>
  <c r="K128" i="25"/>
  <c r="J128" i="25"/>
  <c r="I128" i="25"/>
  <c r="G128" i="25"/>
  <c r="F128" i="25"/>
  <c r="E128" i="25"/>
  <c r="D128" i="25"/>
  <c r="C128" i="25"/>
  <c r="H127" i="25"/>
  <c r="C127" i="25"/>
  <c r="H126" i="25"/>
  <c r="C126" i="25"/>
  <c r="H125" i="25"/>
  <c r="C125" i="25"/>
  <c r="H124" i="25"/>
  <c r="C124" i="25"/>
  <c r="H123" i="25"/>
  <c r="C123" i="25"/>
  <c r="L122" i="25"/>
  <c r="K122" i="25"/>
  <c r="J122" i="25"/>
  <c r="J83" i="25" s="1"/>
  <c r="I122" i="25"/>
  <c r="G122" i="25"/>
  <c r="F122" i="25"/>
  <c r="E122" i="25"/>
  <c r="C122" i="25" s="1"/>
  <c r="D122" i="25"/>
  <c r="H121" i="25"/>
  <c r="C121" i="25"/>
  <c r="H120" i="25"/>
  <c r="C120" i="25"/>
  <c r="H119" i="25"/>
  <c r="C119" i="25"/>
  <c r="H118" i="25"/>
  <c r="C118" i="25"/>
  <c r="H117" i="25"/>
  <c r="C117" i="25"/>
  <c r="L116" i="25"/>
  <c r="K116" i="25"/>
  <c r="J116" i="25"/>
  <c r="I116" i="25"/>
  <c r="G116" i="25"/>
  <c r="F116" i="25"/>
  <c r="E116" i="25"/>
  <c r="D116" i="25"/>
  <c r="C116" i="25" s="1"/>
  <c r="H115" i="25"/>
  <c r="C115" i="25"/>
  <c r="H114" i="25"/>
  <c r="C114" i="25"/>
  <c r="H113" i="25"/>
  <c r="C113" i="25"/>
  <c r="L112" i="25"/>
  <c r="K112" i="25"/>
  <c r="J112" i="25"/>
  <c r="I112" i="25"/>
  <c r="G112" i="25"/>
  <c r="F112" i="25"/>
  <c r="E112" i="25"/>
  <c r="D112" i="25"/>
  <c r="C112" i="25"/>
  <c r="H111" i="25"/>
  <c r="C111" i="25"/>
  <c r="H110" i="25"/>
  <c r="C110" i="25"/>
  <c r="H109" i="25"/>
  <c r="C109" i="25"/>
  <c r="H108" i="25"/>
  <c r="C108" i="25"/>
  <c r="H107" i="25"/>
  <c r="C107" i="25"/>
  <c r="H106" i="25"/>
  <c r="C106" i="25"/>
  <c r="H105" i="25"/>
  <c r="C105" i="25"/>
  <c r="H104" i="25"/>
  <c r="C104" i="25"/>
  <c r="L103" i="25"/>
  <c r="K103" i="25"/>
  <c r="J103" i="25"/>
  <c r="I103" i="25"/>
  <c r="H103" i="25" s="1"/>
  <c r="G103" i="25"/>
  <c r="F103" i="25"/>
  <c r="E103" i="25"/>
  <c r="D103" i="25"/>
  <c r="H102" i="25"/>
  <c r="C102" i="25"/>
  <c r="H101" i="25"/>
  <c r="C101" i="25"/>
  <c r="H100" i="25"/>
  <c r="C100" i="25"/>
  <c r="H99" i="25"/>
  <c r="C99" i="25"/>
  <c r="H98" i="25"/>
  <c r="C98" i="25"/>
  <c r="H97" i="25"/>
  <c r="C97" i="25"/>
  <c r="H96" i="25"/>
  <c r="C96" i="25"/>
  <c r="L95" i="25"/>
  <c r="K95" i="25"/>
  <c r="J95" i="25"/>
  <c r="I95" i="25"/>
  <c r="G95" i="25"/>
  <c r="F95" i="25"/>
  <c r="F83" i="25" s="1"/>
  <c r="E95" i="25"/>
  <c r="D95" i="25"/>
  <c r="H94" i="25"/>
  <c r="C94" i="25"/>
  <c r="H93" i="25"/>
  <c r="C93" i="25"/>
  <c r="H92" i="25"/>
  <c r="C92" i="25"/>
  <c r="H91" i="25"/>
  <c r="C91" i="25"/>
  <c r="H90" i="25"/>
  <c r="C90" i="25"/>
  <c r="L89" i="25"/>
  <c r="K89" i="25"/>
  <c r="J89" i="25"/>
  <c r="I89" i="25"/>
  <c r="H89" i="25" s="1"/>
  <c r="G89" i="25"/>
  <c r="F89" i="25"/>
  <c r="E89" i="25"/>
  <c r="D89" i="25"/>
  <c r="H88" i="25"/>
  <c r="C88" i="25"/>
  <c r="H87" i="25"/>
  <c r="C87" i="25"/>
  <c r="H86" i="25"/>
  <c r="C86" i="25"/>
  <c r="H85" i="25"/>
  <c r="C85" i="25"/>
  <c r="L84" i="25"/>
  <c r="K84" i="25"/>
  <c r="J84" i="25"/>
  <c r="I84" i="25"/>
  <c r="G84" i="25"/>
  <c r="F84" i="25"/>
  <c r="E84" i="25"/>
  <c r="D84" i="25"/>
  <c r="D83" i="25" s="1"/>
  <c r="H82" i="25"/>
  <c r="C82" i="25"/>
  <c r="H81" i="25"/>
  <c r="C81" i="25"/>
  <c r="L80" i="25"/>
  <c r="K80" i="25"/>
  <c r="J80" i="25"/>
  <c r="I80" i="25"/>
  <c r="G80" i="25"/>
  <c r="F80" i="25"/>
  <c r="E80" i="25"/>
  <c r="D80" i="25"/>
  <c r="H79" i="25"/>
  <c r="C79" i="25"/>
  <c r="H78" i="25"/>
  <c r="C78" i="25"/>
  <c r="L77" i="25"/>
  <c r="K77" i="25"/>
  <c r="J77" i="25"/>
  <c r="J76" i="25" s="1"/>
  <c r="I77" i="25"/>
  <c r="G77" i="25"/>
  <c r="G76" i="25" s="1"/>
  <c r="F77" i="25"/>
  <c r="F76" i="25" s="1"/>
  <c r="E77" i="25"/>
  <c r="D77" i="25"/>
  <c r="L76" i="25"/>
  <c r="K76" i="25"/>
  <c r="D76" i="25"/>
  <c r="H74" i="25"/>
  <c r="C74" i="25"/>
  <c r="H73" i="25"/>
  <c r="C73" i="25"/>
  <c r="H72" i="25"/>
  <c r="C72" i="25"/>
  <c r="H71" i="25"/>
  <c r="C71" i="25"/>
  <c r="H70" i="25"/>
  <c r="C70" i="25"/>
  <c r="L69" i="25"/>
  <c r="K69" i="25"/>
  <c r="K67" i="25" s="1"/>
  <c r="J69" i="25"/>
  <c r="I69" i="25"/>
  <c r="G69" i="25"/>
  <c r="F69" i="25"/>
  <c r="F67" i="25" s="1"/>
  <c r="E69" i="25"/>
  <c r="D69" i="25"/>
  <c r="H68" i="25"/>
  <c r="C68" i="25"/>
  <c r="L67" i="25"/>
  <c r="J67" i="25"/>
  <c r="I67" i="25"/>
  <c r="G67" i="25"/>
  <c r="E67" i="25"/>
  <c r="D67" i="25"/>
  <c r="H66" i="25"/>
  <c r="C66" i="25"/>
  <c r="H65" i="25"/>
  <c r="C65" i="25"/>
  <c r="H64" i="25"/>
  <c r="C64" i="25"/>
  <c r="H63" i="25"/>
  <c r="C63" i="25"/>
  <c r="H62" i="25"/>
  <c r="C62" i="25"/>
  <c r="H61" i="25"/>
  <c r="C61" i="25"/>
  <c r="H60" i="25"/>
  <c r="C60" i="25"/>
  <c r="H59" i="25"/>
  <c r="C59" i="25"/>
  <c r="L58" i="25"/>
  <c r="L54" i="25" s="1"/>
  <c r="L53" i="25" s="1"/>
  <c r="K58" i="25"/>
  <c r="J58" i="25"/>
  <c r="I58" i="25"/>
  <c r="G58" i="25"/>
  <c r="G54" i="25" s="1"/>
  <c r="G53" i="25" s="1"/>
  <c r="F58" i="25"/>
  <c r="E58" i="25"/>
  <c r="D58" i="25"/>
  <c r="C58" i="25"/>
  <c r="H57" i="25"/>
  <c r="C57" i="25"/>
  <c r="H56" i="25"/>
  <c r="C56" i="25"/>
  <c r="L55" i="25"/>
  <c r="K55" i="25"/>
  <c r="J55" i="25"/>
  <c r="J54" i="25" s="1"/>
  <c r="I55" i="25"/>
  <c r="G55" i="25"/>
  <c r="F55" i="25"/>
  <c r="F54" i="25" s="1"/>
  <c r="E55" i="25"/>
  <c r="E54" i="25" s="1"/>
  <c r="D55" i="25"/>
  <c r="K54" i="25"/>
  <c r="D54" i="25"/>
  <c r="D53" i="25" s="1"/>
  <c r="E53" i="25"/>
  <c r="H47" i="25"/>
  <c r="C47" i="25"/>
  <c r="H46" i="25"/>
  <c r="C46" i="25"/>
  <c r="L45" i="25"/>
  <c r="H45" i="25"/>
  <c r="G45" i="25"/>
  <c r="C45" i="25" s="1"/>
  <c r="H44" i="25"/>
  <c r="C44" i="25"/>
  <c r="K43" i="25"/>
  <c r="J43" i="25"/>
  <c r="I43" i="25"/>
  <c r="H43" i="25" s="1"/>
  <c r="F43" i="25"/>
  <c r="E43" i="25"/>
  <c r="D43" i="25"/>
  <c r="C43" i="25" s="1"/>
  <c r="H42" i="25"/>
  <c r="C42" i="25"/>
  <c r="I41" i="25"/>
  <c r="H41" i="25" s="1"/>
  <c r="D41" i="25"/>
  <c r="C41" i="25" s="1"/>
  <c r="H40" i="25"/>
  <c r="C40" i="25"/>
  <c r="H39" i="25"/>
  <c r="C39" i="25"/>
  <c r="H38" i="25"/>
  <c r="C38" i="25"/>
  <c r="H37" i="25"/>
  <c r="C37" i="25"/>
  <c r="K36" i="25"/>
  <c r="H36" i="25"/>
  <c r="F36" i="25"/>
  <c r="C36" i="25"/>
  <c r="H35" i="25"/>
  <c r="C35" i="25"/>
  <c r="H34" i="25"/>
  <c r="C34" i="25"/>
  <c r="K33" i="25"/>
  <c r="H33" i="25"/>
  <c r="F33" i="25"/>
  <c r="C33" i="25"/>
  <c r="H32" i="25"/>
  <c r="C32" i="25"/>
  <c r="K31" i="25"/>
  <c r="H31" i="25"/>
  <c r="F31" i="25"/>
  <c r="C31" i="25"/>
  <c r="H30" i="25"/>
  <c r="C30" i="25"/>
  <c r="H29" i="25"/>
  <c r="C29" i="25"/>
  <c r="H28" i="25"/>
  <c r="C28" i="25"/>
  <c r="K27" i="25"/>
  <c r="H27" i="25" s="1"/>
  <c r="F27" i="25"/>
  <c r="C27" i="25"/>
  <c r="K26" i="25"/>
  <c r="H26" i="25" s="1"/>
  <c r="H25" i="25"/>
  <c r="C25" i="25"/>
  <c r="H24" i="25"/>
  <c r="C24" i="25"/>
  <c r="H23" i="25"/>
  <c r="C23" i="25"/>
  <c r="H22" i="25"/>
  <c r="C22" i="25"/>
  <c r="L21" i="25"/>
  <c r="L292" i="25" s="1"/>
  <c r="L291" i="25" s="1"/>
  <c r="K21" i="25"/>
  <c r="K292" i="25" s="1"/>
  <c r="K291" i="25" s="1"/>
  <c r="J21" i="25"/>
  <c r="J292" i="25" s="1"/>
  <c r="J291" i="25" s="1"/>
  <c r="I21" i="25"/>
  <c r="G21" i="25"/>
  <c r="G292" i="25" s="1"/>
  <c r="G291" i="25" s="1"/>
  <c r="F21" i="25"/>
  <c r="F292" i="25" s="1"/>
  <c r="F291" i="25" s="1"/>
  <c r="E21" i="25"/>
  <c r="E292" i="25" s="1"/>
  <c r="E291" i="25" s="1"/>
  <c r="D21" i="25"/>
  <c r="L20" i="25"/>
  <c r="J20" i="25"/>
  <c r="I20" i="25"/>
  <c r="E20" i="25"/>
  <c r="L195" i="25" l="1"/>
  <c r="H67" i="25"/>
  <c r="J53" i="25"/>
  <c r="C80" i="25"/>
  <c r="C89" i="25"/>
  <c r="C103" i="25"/>
  <c r="H122" i="25"/>
  <c r="J130" i="25"/>
  <c r="J75" i="25" s="1"/>
  <c r="J289" i="25" s="1"/>
  <c r="H141" i="25"/>
  <c r="H160" i="25"/>
  <c r="J173" i="25"/>
  <c r="H184" i="25"/>
  <c r="G204" i="25"/>
  <c r="H235" i="25"/>
  <c r="G231" i="25"/>
  <c r="L231" i="25"/>
  <c r="L230" i="25" s="1"/>
  <c r="E251" i="25"/>
  <c r="D270" i="25"/>
  <c r="D269" i="25" s="1"/>
  <c r="H272" i="25"/>
  <c r="H293" i="25"/>
  <c r="J230" i="25"/>
  <c r="C293" i="25"/>
  <c r="C21" i="25"/>
  <c r="C292" i="25" s="1"/>
  <c r="D292" i="25"/>
  <c r="D291" i="25" s="1"/>
  <c r="I292" i="25"/>
  <c r="I291" i="25" s="1"/>
  <c r="K53" i="25"/>
  <c r="H95" i="25"/>
  <c r="H116" i="25"/>
  <c r="K130" i="25"/>
  <c r="F130" i="25"/>
  <c r="C151" i="25"/>
  <c r="H151" i="25"/>
  <c r="F174" i="25"/>
  <c r="F173" i="25" s="1"/>
  <c r="F289" i="25" s="1"/>
  <c r="H179" i="25"/>
  <c r="H198" i="25"/>
  <c r="J204" i="25"/>
  <c r="J195" i="25" s="1"/>
  <c r="H227" i="25"/>
  <c r="E231" i="25"/>
  <c r="C235" i="25"/>
  <c r="D231" i="25"/>
  <c r="C260" i="25"/>
  <c r="K270" i="25"/>
  <c r="H281" i="25"/>
  <c r="F26" i="25"/>
  <c r="F20" i="25" s="1"/>
  <c r="C54" i="25"/>
  <c r="H58" i="25"/>
  <c r="F75" i="25"/>
  <c r="H80" i="25"/>
  <c r="C84" i="25"/>
  <c r="L83" i="25"/>
  <c r="L75" i="25" s="1"/>
  <c r="C95" i="25"/>
  <c r="H112" i="25"/>
  <c r="H136" i="25"/>
  <c r="C166" i="25"/>
  <c r="C179" i="25"/>
  <c r="C188" i="25"/>
  <c r="G187" i="25"/>
  <c r="L187" i="25"/>
  <c r="C198" i="25"/>
  <c r="K204" i="25"/>
  <c r="K195" i="25" s="1"/>
  <c r="F204" i="25"/>
  <c r="F195" i="25" s="1"/>
  <c r="C227" i="25"/>
  <c r="H233" i="25"/>
  <c r="H246" i="25"/>
  <c r="C281" i="25"/>
  <c r="H20" i="25"/>
  <c r="F53" i="25"/>
  <c r="G269" i="25"/>
  <c r="C270" i="25"/>
  <c r="C26" i="25"/>
  <c r="H21" i="25"/>
  <c r="D75" i="25"/>
  <c r="I83" i="25"/>
  <c r="H175" i="25"/>
  <c r="I174" i="25"/>
  <c r="C187" i="25"/>
  <c r="G196" i="25"/>
  <c r="L194" i="25"/>
  <c r="C205" i="25"/>
  <c r="E204" i="25"/>
  <c r="C231" i="25"/>
  <c r="D230" i="25"/>
  <c r="C251" i="25"/>
  <c r="G259" i="25"/>
  <c r="C259" i="25" s="1"/>
  <c r="K283" i="25"/>
  <c r="H283" i="25" s="1"/>
  <c r="H284" i="25"/>
  <c r="C67" i="25"/>
  <c r="K191" i="25"/>
  <c r="H192" i="25"/>
  <c r="K269" i="25"/>
  <c r="H270" i="25"/>
  <c r="G20" i="25"/>
  <c r="K20" i="25"/>
  <c r="C55" i="25"/>
  <c r="H55" i="25"/>
  <c r="I54" i="25"/>
  <c r="C69" i="25"/>
  <c r="H69" i="25"/>
  <c r="H77" i="25"/>
  <c r="I76" i="25"/>
  <c r="K83" i="25"/>
  <c r="H84" i="25"/>
  <c r="H131" i="25"/>
  <c r="I130" i="25"/>
  <c r="C165" i="25"/>
  <c r="E174" i="25"/>
  <c r="C191" i="25"/>
  <c r="D194" i="25"/>
  <c r="F194" i="25"/>
  <c r="I231" i="25"/>
  <c r="D289" i="25"/>
  <c r="K165" i="25"/>
  <c r="H166" i="25"/>
  <c r="H196" i="25"/>
  <c r="H205" i="25"/>
  <c r="I204" i="25"/>
  <c r="K259" i="25"/>
  <c r="H259" i="25" s="1"/>
  <c r="H260" i="25"/>
  <c r="H286" i="25"/>
  <c r="C291" i="25"/>
  <c r="D20" i="25"/>
  <c r="D52" i="25"/>
  <c r="C77" i="25"/>
  <c r="E76" i="25"/>
  <c r="E83" i="25"/>
  <c r="G83" i="25"/>
  <c r="G75" i="25" s="1"/>
  <c r="G52" i="25" s="1"/>
  <c r="C131" i="25"/>
  <c r="E130" i="25"/>
  <c r="C130" i="25" s="1"/>
  <c r="C141" i="25"/>
  <c r="H165" i="25"/>
  <c r="K173" i="25"/>
  <c r="K187" i="25"/>
  <c r="H187" i="25" s="1"/>
  <c r="H188" i="25"/>
  <c r="H191" i="25"/>
  <c r="K231" i="25"/>
  <c r="H238" i="25"/>
  <c r="K251" i="25"/>
  <c r="H251" i="25" s="1"/>
  <c r="H252" i="25"/>
  <c r="I269" i="25"/>
  <c r="C283" i="25"/>
  <c r="L52" i="25" l="1"/>
  <c r="L51" i="25" s="1"/>
  <c r="L289" i="25"/>
  <c r="C20" i="25"/>
  <c r="K75" i="25"/>
  <c r="K52" i="25" s="1"/>
  <c r="H292" i="25"/>
  <c r="H291" i="25" s="1"/>
  <c r="J194" i="25"/>
  <c r="J52" i="25"/>
  <c r="H130" i="25"/>
  <c r="F52" i="25"/>
  <c r="F51" i="25" s="1"/>
  <c r="E230" i="25"/>
  <c r="C230" i="25" s="1"/>
  <c r="G195" i="25"/>
  <c r="C196" i="25"/>
  <c r="C269" i="25"/>
  <c r="H231" i="25"/>
  <c r="I230" i="25"/>
  <c r="H76" i="25"/>
  <c r="I75" i="25"/>
  <c r="H75" i="25" s="1"/>
  <c r="H83" i="25"/>
  <c r="H269" i="25"/>
  <c r="C76" i="25"/>
  <c r="E75" i="25"/>
  <c r="H54" i="25"/>
  <c r="I53" i="25"/>
  <c r="H174" i="25"/>
  <c r="I173" i="25"/>
  <c r="H173" i="25" s="1"/>
  <c r="C75" i="25"/>
  <c r="D51" i="25"/>
  <c r="H204" i="25"/>
  <c r="I195" i="25"/>
  <c r="C83" i="25"/>
  <c r="C204" i="25"/>
  <c r="E195" i="25"/>
  <c r="G230" i="25"/>
  <c r="K230" i="25"/>
  <c r="K194" i="25"/>
  <c r="K51" i="25" s="1"/>
  <c r="E173" i="25"/>
  <c r="C173" i="25" s="1"/>
  <c r="C174" i="25"/>
  <c r="C53" i="25"/>
  <c r="K289" i="25" l="1"/>
  <c r="H230" i="25"/>
  <c r="G194" i="25"/>
  <c r="G51" i="25" s="1"/>
  <c r="J51" i="25"/>
  <c r="L50" i="25"/>
  <c r="L290" i="25"/>
  <c r="K50" i="25"/>
  <c r="K290" i="25"/>
  <c r="G50" i="25"/>
  <c r="G290" i="25"/>
  <c r="E194" i="25"/>
  <c r="C194" i="25" s="1"/>
  <c r="C195" i="25"/>
  <c r="E289" i="25"/>
  <c r="D290" i="25"/>
  <c r="D50" i="25"/>
  <c r="E52" i="25"/>
  <c r="G289" i="25"/>
  <c r="C289" i="25"/>
  <c r="H195" i="25"/>
  <c r="I194" i="25"/>
  <c r="H194" i="25" s="1"/>
  <c r="F50" i="25"/>
  <c r="F290" i="25"/>
  <c r="H53" i="25"/>
  <c r="I52" i="25"/>
  <c r="I289" i="25"/>
  <c r="J290" i="25" l="1"/>
  <c r="J50" i="25"/>
  <c r="H289" i="25"/>
  <c r="I51" i="25"/>
  <c r="H52" i="25"/>
  <c r="E51" i="25"/>
  <c r="C52" i="25"/>
  <c r="E290" i="25" l="1"/>
  <c r="C290" i="25" s="1"/>
  <c r="E50" i="25"/>
  <c r="C50" i="25" s="1"/>
  <c r="C51" i="25"/>
  <c r="H51" i="25"/>
  <c r="I290" i="25"/>
  <c r="H290" i="25" s="1"/>
  <c r="I50" i="25"/>
  <c r="H50" i="25" s="1"/>
  <c r="H301" i="24" l="1"/>
  <c r="C301" i="24"/>
  <c r="H300" i="24"/>
  <c r="C300" i="24"/>
  <c r="H299" i="24"/>
  <c r="C299" i="24"/>
  <c r="H298" i="24"/>
  <c r="C298" i="24"/>
  <c r="H297" i="24"/>
  <c r="C297" i="24"/>
  <c r="H296" i="24"/>
  <c r="C296" i="24"/>
  <c r="H295" i="24"/>
  <c r="C295" i="24"/>
  <c r="H294" i="24"/>
  <c r="C294" i="24"/>
  <c r="C293" i="24" s="1"/>
  <c r="L293" i="24"/>
  <c r="K293" i="24"/>
  <c r="J293" i="24"/>
  <c r="I293" i="24"/>
  <c r="H293" i="24"/>
  <c r="G293" i="24"/>
  <c r="F293" i="24"/>
  <c r="E293" i="24"/>
  <c r="D293" i="24"/>
  <c r="H288" i="24"/>
  <c r="C288" i="24"/>
  <c r="H287" i="24"/>
  <c r="C287" i="24"/>
  <c r="L286" i="24"/>
  <c r="K286" i="24"/>
  <c r="J286" i="24"/>
  <c r="G286" i="24"/>
  <c r="F286" i="24"/>
  <c r="E286" i="24"/>
  <c r="D286" i="24"/>
  <c r="C286" i="24" s="1"/>
  <c r="H285" i="24"/>
  <c r="C285" i="24"/>
  <c r="L284" i="24"/>
  <c r="K284" i="24"/>
  <c r="J284" i="24"/>
  <c r="J283" i="24" s="1"/>
  <c r="I284" i="24"/>
  <c r="G284" i="24"/>
  <c r="G283" i="24" s="1"/>
  <c r="F284" i="24"/>
  <c r="F283" i="24" s="1"/>
  <c r="E284" i="24"/>
  <c r="D284" i="24"/>
  <c r="L283" i="24"/>
  <c r="K283" i="24"/>
  <c r="D283" i="24"/>
  <c r="H282" i="24"/>
  <c r="C282" i="24"/>
  <c r="L281" i="24"/>
  <c r="K281" i="24"/>
  <c r="J281" i="24"/>
  <c r="I281" i="24"/>
  <c r="G281" i="24"/>
  <c r="F281" i="24"/>
  <c r="E281" i="24"/>
  <c r="C281" i="24" s="1"/>
  <c r="D281" i="24"/>
  <c r="H280" i="24"/>
  <c r="C280" i="24"/>
  <c r="H279" i="24"/>
  <c r="C279" i="24"/>
  <c r="H278" i="24"/>
  <c r="C278" i="24"/>
  <c r="H277" i="24"/>
  <c r="C277" i="24"/>
  <c r="L276" i="24"/>
  <c r="K276" i="24"/>
  <c r="J276" i="24"/>
  <c r="G276" i="24"/>
  <c r="F276" i="24"/>
  <c r="E276" i="24"/>
  <c r="D276" i="24"/>
  <c r="C276" i="24" s="1"/>
  <c r="H275" i="24"/>
  <c r="C275" i="24"/>
  <c r="H274" i="24"/>
  <c r="C274" i="24"/>
  <c r="H273" i="24"/>
  <c r="C273" i="24"/>
  <c r="L272" i="24"/>
  <c r="L270" i="24" s="1"/>
  <c r="L269" i="24" s="1"/>
  <c r="K272" i="24"/>
  <c r="J272" i="24"/>
  <c r="I272" i="24"/>
  <c r="G272" i="24"/>
  <c r="F272" i="24"/>
  <c r="E272" i="24"/>
  <c r="D272" i="24"/>
  <c r="H271" i="24"/>
  <c r="C271" i="24"/>
  <c r="K270" i="24"/>
  <c r="K269" i="24" s="1"/>
  <c r="G270" i="24"/>
  <c r="G269" i="24" s="1"/>
  <c r="H268" i="24"/>
  <c r="C268" i="24"/>
  <c r="H267" i="24"/>
  <c r="C267" i="24"/>
  <c r="H266" i="24"/>
  <c r="C266" i="24"/>
  <c r="H265" i="24"/>
  <c r="C265" i="24"/>
  <c r="L264" i="24"/>
  <c r="K264" i="24"/>
  <c r="J264" i="24"/>
  <c r="G264" i="24"/>
  <c r="F264" i="24"/>
  <c r="E264" i="24"/>
  <c r="D264" i="24"/>
  <c r="C264" i="24" s="1"/>
  <c r="H263" i="24"/>
  <c r="C263" i="24"/>
  <c r="H262" i="24"/>
  <c r="C262" i="24"/>
  <c r="H261" i="24"/>
  <c r="C261" i="24"/>
  <c r="L260" i="24"/>
  <c r="K260" i="24"/>
  <c r="J260" i="24"/>
  <c r="I260" i="24"/>
  <c r="G260" i="24"/>
  <c r="G259" i="24" s="1"/>
  <c r="F260" i="24"/>
  <c r="E260" i="24"/>
  <c r="D260" i="24"/>
  <c r="L259" i="24"/>
  <c r="K259" i="24"/>
  <c r="H258" i="24"/>
  <c r="C258" i="24"/>
  <c r="H257" i="24"/>
  <c r="C257" i="24"/>
  <c r="H256" i="24"/>
  <c r="C256" i="24"/>
  <c r="H255" i="24"/>
  <c r="C255" i="24"/>
  <c r="H254" i="24"/>
  <c r="C254" i="24"/>
  <c r="H253" i="24"/>
  <c r="C253" i="24"/>
  <c r="L252" i="24"/>
  <c r="L251" i="24" s="1"/>
  <c r="K252" i="24"/>
  <c r="J252" i="24"/>
  <c r="J251" i="24" s="1"/>
  <c r="I252" i="24"/>
  <c r="G252" i="24"/>
  <c r="G251" i="24" s="1"/>
  <c r="F252" i="24"/>
  <c r="E252" i="24"/>
  <c r="D252" i="24"/>
  <c r="D251" i="24" s="1"/>
  <c r="K251" i="24"/>
  <c r="F251" i="24"/>
  <c r="H250" i="24"/>
  <c r="C250" i="24"/>
  <c r="H249" i="24"/>
  <c r="C249" i="24"/>
  <c r="H248" i="24"/>
  <c r="C248" i="24"/>
  <c r="H247" i="24"/>
  <c r="C247" i="24"/>
  <c r="L246" i="24"/>
  <c r="K246" i="24"/>
  <c r="J246" i="24"/>
  <c r="G246" i="24"/>
  <c r="F246" i="24"/>
  <c r="E246" i="24"/>
  <c r="D246" i="24"/>
  <c r="C246" i="24" s="1"/>
  <c r="H245" i="24"/>
  <c r="C245" i="24"/>
  <c r="H244" i="24"/>
  <c r="C244" i="24"/>
  <c r="H243" i="24"/>
  <c r="C243" i="24"/>
  <c r="H242" i="24"/>
  <c r="C242" i="24"/>
  <c r="H241" i="24"/>
  <c r="C241" i="24"/>
  <c r="H240" i="24"/>
  <c r="C240" i="24"/>
  <c r="C239" i="24"/>
  <c r="L238" i="24"/>
  <c r="K238" i="24"/>
  <c r="J238" i="24"/>
  <c r="G238" i="24"/>
  <c r="F238" i="24"/>
  <c r="E238" i="24"/>
  <c r="D238" i="24"/>
  <c r="C238" i="24"/>
  <c r="H237" i="24"/>
  <c r="C237" i="24"/>
  <c r="H236" i="24"/>
  <c r="C236" i="24"/>
  <c r="L235" i="24"/>
  <c r="K235" i="24"/>
  <c r="J235" i="24"/>
  <c r="I235" i="24"/>
  <c r="H235" i="24" s="1"/>
  <c r="G235" i="24"/>
  <c r="F235" i="24"/>
  <c r="E235" i="24"/>
  <c r="D235" i="24"/>
  <c r="C234" i="24"/>
  <c r="L233" i="24"/>
  <c r="K233" i="24"/>
  <c r="J233" i="24"/>
  <c r="J231" i="24" s="1"/>
  <c r="G233" i="24"/>
  <c r="F233" i="24"/>
  <c r="E233" i="24"/>
  <c r="E231" i="24" s="1"/>
  <c r="D233" i="24"/>
  <c r="C233" i="24" s="1"/>
  <c r="H232" i="24"/>
  <c r="C232" i="24"/>
  <c r="L231" i="24"/>
  <c r="H229" i="24"/>
  <c r="C229" i="24"/>
  <c r="H228" i="24"/>
  <c r="C228" i="24"/>
  <c r="L227" i="24"/>
  <c r="K227" i="24"/>
  <c r="K204" i="24" s="1"/>
  <c r="J227" i="24"/>
  <c r="I227" i="24"/>
  <c r="G227" i="24"/>
  <c r="F227" i="24"/>
  <c r="E227" i="24"/>
  <c r="D227" i="24"/>
  <c r="H226" i="24"/>
  <c r="C226" i="24"/>
  <c r="H225" i="24"/>
  <c r="C225" i="24"/>
  <c r="H224" i="24"/>
  <c r="C224" i="24"/>
  <c r="H223" i="24"/>
  <c r="C223" i="24"/>
  <c r="H222" i="24"/>
  <c r="C222" i="24"/>
  <c r="H221" i="24"/>
  <c r="C221" i="24"/>
  <c r="H220" i="24"/>
  <c r="C220" i="24"/>
  <c r="H219" i="24"/>
  <c r="C219" i="24"/>
  <c r="H218" i="24"/>
  <c r="C218" i="24"/>
  <c r="C217" i="24"/>
  <c r="L216" i="24"/>
  <c r="K216" i="24"/>
  <c r="J216" i="24"/>
  <c r="G216" i="24"/>
  <c r="F216" i="24"/>
  <c r="F204" i="24" s="1"/>
  <c r="E216" i="24"/>
  <c r="D216" i="24"/>
  <c r="C216" i="24" s="1"/>
  <c r="H215" i="24"/>
  <c r="C215" i="24"/>
  <c r="H214" i="24"/>
  <c r="C214" i="24"/>
  <c r="H213" i="24"/>
  <c r="C213" i="24"/>
  <c r="H212" i="24"/>
  <c r="C212" i="24"/>
  <c r="H211" i="24"/>
  <c r="C211" i="24"/>
  <c r="H210" i="24"/>
  <c r="C210" i="24"/>
  <c r="H209" i="24"/>
  <c r="C209" i="24"/>
  <c r="H208" i="24"/>
  <c r="C208" i="24"/>
  <c r="H207" i="24"/>
  <c r="C207" i="24"/>
  <c r="H206" i="24"/>
  <c r="C206" i="24"/>
  <c r="L205" i="24"/>
  <c r="L204" i="24" s="1"/>
  <c r="L195" i="24" s="1"/>
  <c r="K205" i="24"/>
  <c r="J205" i="24"/>
  <c r="I205" i="24"/>
  <c r="G205" i="24"/>
  <c r="G204" i="24" s="1"/>
  <c r="F205" i="24"/>
  <c r="E205" i="24"/>
  <c r="C205" i="24" s="1"/>
  <c r="D205" i="24"/>
  <c r="J204" i="24"/>
  <c r="H203" i="24"/>
  <c r="C203" i="24"/>
  <c r="H202" i="24"/>
  <c r="C202" i="24"/>
  <c r="H201" i="24"/>
  <c r="C201" i="24"/>
  <c r="H200" i="24"/>
  <c r="C200" i="24"/>
  <c r="C199" i="24"/>
  <c r="L198" i="24"/>
  <c r="L196" i="24" s="1"/>
  <c r="K198" i="24"/>
  <c r="J198" i="24"/>
  <c r="I198" i="24"/>
  <c r="G198" i="24"/>
  <c r="G196" i="24" s="1"/>
  <c r="F198" i="24"/>
  <c r="F196" i="24" s="1"/>
  <c r="E198" i="24"/>
  <c r="D198" i="24"/>
  <c r="D196" i="24" s="1"/>
  <c r="H197" i="24"/>
  <c r="C197" i="24"/>
  <c r="J196" i="24"/>
  <c r="E196" i="24"/>
  <c r="C193" i="24"/>
  <c r="L192" i="24"/>
  <c r="L191" i="24" s="1"/>
  <c r="K192" i="24"/>
  <c r="K191" i="24" s="1"/>
  <c r="J192" i="24"/>
  <c r="G192" i="24"/>
  <c r="G191" i="24" s="1"/>
  <c r="G187" i="24" s="1"/>
  <c r="F192" i="24"/>
  <c r="E192" i="24"/>
  <c r="C192" i="24" s="1"/>
  <c r="D192" i="24"/>
  <c r="D191" i="24" s="1"/>
  <c r="J191" i="24"/>
  <c r="F191" i="24"/>
  <c r="K188" i="24"/>
  <c r="H190" i="24"/>
  <c r="C190" i="24"/>
  <c r="H189" i="24"/>
  <c r="C189" i="24"/>
  <c r="L188" i="24"/>
  <c r="J188" i="24"/>
  <c r="J187" i="24" s="1"/>
  <c r="G188" i="24"/>
  <c r="F188" i="24"/>
  <c r="E188" i="24"/>
  <c r="D188" i="24"/>
  <c r="K184" i="24"/>
  <c r="H186" i="24"/>
  <c r="C186" i="24"/>
  <c r="H185" i="24"/>
  <c r="C185" i="24"/>
  <c r="L184" i="24"/>
  <c r="J184" i="24"/>
  <c r="G184" i="24"/>
  <c r="F184" i="24"/>
  <c r="E184" i="24"/>
  <c r="D184" i="24"/>
  <c r="C184" i="24" s="1"/>
  <c r="H183" i="24"/>
  <c r="C183" i="24"/>
  <c r="H182" i="24"/>
  <c r="C182" i="24"/>
  <c r="H181" i="24"/>
  <c r="C181" i="24"/>
  <c r="I179" i="24"/>
  <c r="H180" i="24"/>
  <c r="C180" i="24"/>
  <c r="L179" i="24"/>
  <c r="K179" i="24"/>
  <c r="J179" i="24"/>
  <c r="J174" i="24" s="1"/>
  <c r="J173" i="24" s="1"/>
  <c r="G179" i="24"/>
  <c r="F179" i="24"/>
  <c r="E179" i="24"/>
  <c r="D179" i="24"/>
  <c r="C178" i="24"/>
  <c r="K175" i="24"/>
  <c r="K174" i="24" s="1"/>
  <c r="K173" i="24" s="1"/>
  <c r="H177" i="24"/>
  <c r="C177" i="24"/>
  <c r="H176" i="24"/>
  <c r="C176" i="24"/>
  <c r="L175" i="24"/>
  <c r="J175" i="24"/>
  <c r="G175" i="24"/>
  <c r="F175" i="24"/>
  <c r="E175" i="24"/>
  <c r="D175" i="24"/>
  <c r="G174" i="24"/>
  <c r="F174" i="24"/>
  <c r="F173" i="24" s="1"/>
  <c r="E174" i="24"/>
  <c r="E173" i="24" s="1"/>
  <c r="G173" i="24"/>
  <c r="H172" i="24"/>
  <c r="C172" i="24"/>
  <c r="H171" i="24"/>
  <c r="C171" i="24"/>
  <c r="H170" i="24"/>
  <c r="C170" i="24"/>
  <c r="H169" i="24"/>
  <c r="C169" i="24"/>
  <c r="H168" i="24"/>
  <c r="C168" i="24"/>
  <c r="H167" i="24"/>
  <c r="C167" i="24"/>
  <c r="L166" i="24"/>
  <c r="K166" i="24"/>
  <c r="J166" i="24"/>
  <c r="J165" i="24" s="1"/>
  <c r="I166" i="24"/>
  <c r="G166" i="24"/>
  <c r="F166" i="24"/>
  <c r="F165" i="24" s="1"/>
  <c r="E166" i="24"/>
  <c r="D166" i="24"/>
  <c r="L165" i="24"/>
  <c r="K165" i="24"/>
  <c r="G165" i="24"/>
  <c r="D165" i="24"/>
  <c r="H164" i="24"/>
  <c r="C164" i="24"/>
  <c r="H163" i="24"/>
  <c r="C163" i="24"/>
  <c r="H162" i="24"/>
  <c r="C162" i="24"/>
  <c r="H161" i="24"/>
  <c r="C161" i="24"/>
  <c r="L160" i="24"/>
  <c r="K160" i="24"/>
  <c r="J160" i="24"/>
  <c r="I160" i="24"/>
  <c r="H160" i="24" s="1"/>
  <c r="G160" i="24"/>
  <c r="F160" i="24"/>
  <c r="E160" i="24"/>
  <c r="D160" i="24"/>
  <c r="H159" i="24"/>
  <c r="C159" i="24"/>
  <c r="H158" i="24"/>
  <c r="C158" i="24"/>
  <c r="H157" i="24"/>
  <c r="C157" i="24"/>
  <c r="H156" i="24"/>
  <c r="C156" i="24"/>
  <c r="H155" i="24"/>
  <c r="C155" i="24"/>
  <c r="H154" i="24"/>
  <c r="C154" i="24"/>
  <c r="H153" i="24"/>
  <c r="C153" i="24"/>
  <c r="C152" i="24"/>
  <c r="L151" i="24"/>
  <c r="K151" i="24"/>
  <c r="J151" i="24"/>
  <c r="G151" i="24"/>
  <c r="F151" i="24"/>
  <c r="E151" i="24"/>
  <c r="D151" i="24"/>
  <c r="C151" i="24" s="1"/>
  <c r="H150" i="24"/>
  <c r="C150" i="24"/>
  <c r="H149" i="24"/>
  <c r="C149" i="24"/>
  <c r="H148" i="24"/>
  <c r="C148" i="24"/>
  <c r="H147" i="24"/>
  <c r="C147" i="24"/>
  <c r="H146" i="24"/>
  <c r="C146" i="24"/>
  <c r="H145" i="24"/>
  <c r="C145" i="24"/>
  <c r="L144" i="24"/>
  <c r="K144" i="24"/>
  <c r="J144" i="24"/>
  <c r="I144" i="24"/>
  <c r="G144" i="24"/>
  <c r="F144" i="24"/>
  <c r="E144" i="24"/>
  <c r="D144" i="24"/>
  <c r="H143" i="24"/>
  <c r="C143" i="24"/>
  <c r="C142" i="24"/>
  <c r="L141" i="24"/>
  <c r="K141" i="24"/>
  <c r="J141" i="24"/>
  <c r="G141" i="24"/>
  <c r="F141" i="24"/>
  <c r="E141" i="24"/>
  <c r="C141" i="24" s="1"/>
  <c r="D141" i="24"/>
  <c r="H140" i="24"/>
  <c r="C140" i="24"/>
  <c r="H139" i="24"/>
  <c r="C139" i="24"/>
  <c r="H138" i="24"/>
  <c r="C138" i="24"/>
  <c r="H137" i="24"/>
  <c r="C137" i="24"/>
  <c r="L136" i="24"/>
  <c r="K136" i="24"/>
  <c r="J136" i="24"/>
  <c r="I136" i="24"/>
  <c r="G136" i="24"/>
  <c r="F136" i="24"/>
  <c r="E136" i="24"/>
  <c r="D136" i="24"/>
  <c r="H135" i="24"/>
  <c r="C135" i="24"/>
  <c r="H134" i="24"/>
  <c r="C134" i="24"/>
  <c r="H133" i="24"/>
  <c r="C133" i="24"/>
  <c r="C132" i="24"/>
  <c r="L131" i="24"/>
  <c r="K131" i="24"/>
  <c r="J131" i="24"/>
  <c r="J130" i="24" s="1"/>
  <c r="G131" i="24"/>
  <c r="F131" i="24"/>
  <c r="F130" i="24" s="1"/>
  <c r="E131" i="24"/>
  <c r="D131" i="24"/>
  <c r="D130" i="24" s="1"/>
  <c r="C129" i="24"/>
  <c r="L128" i="24"/>
  <c r="K128" i="24"/>
  <c r="J128" i="24"/>
  <c r="G128" i="24"/>
  <c r="F128" i="24"/>
  <c r="E128" i="24"/>
  <c r="D128" i="24"/>
  <c r="C128" i="24"/>
  <c r="H127" i="24"/>
  <c r="C127" i="24"/>
  <c r="H126" i="24"/>
  <c r="C126" i="24"/>
  <c r="H125" i="24"/>
  <c r="C125" i="24"/>
  <c r="H124" i="24"/>
  <c r="C124" i="24"/>
  <c r="H123" i="24"/>
  <c r="C123" i="24"/>
  <c r="L122" i="24"/>
  <c r="K122" i="24"/>
  <c r="J122" i="24"/>
  <c r="I122" i="24"/>
  <c r="G122" i="24"/>
  <c r="F122" i="24"/>
  <c r="E122" i="24"/>
  <c r="D122" i="24"/>
  <c r="H121" i="24"/>
  <c r="C121" i="24"/>
  <c r="H120" i="24"/>
  <c r="C120" i="24"/>
  <c r="H119" i="24"/>
  <c r="C119" i="24"/>
  <c r="H118" i="24"/>
  <c r="C118" i="24"/>
  <c r="C117" i="24"/>
  <c r="L116" i="24"/>
  <c r="K116" i="24"/>
  <c r="J116" i="24"/>
  <c r="G116" i="24"/>
  <c r="F116" i="24"/>
  <c r="E116" i="24"/>
  <c r="D116" i="24"/>
  <c r="C116" i="24" s="1"/>
  <c r="H115" i="24"/>
  <c r="C115" i="24"/>
  <c r="H114" i="24"/>
  <c r="C114" i="24"/>
  <c r="H113" i="24"/>
  <c r="C113" i="24"/>
  <c r="L112" i="24"/>
  <c r="K112" i="24"/>
  <c r="J112" i="24"/>
  <c r="I112" i="24"/>
  <c r="G112" i="24"/>
  <c r="F112" i="24"/>
  <c r="E112" i="24"/>
  <c r="C112" i="24" s="1"/>
  <c r="D112" i="24"/>
  <c r="H111" i="24"/>
  <c r="C111" i="24"/>
  <c r="H110" i="24"/>
  <c r="C110" i="24"/>
  <c r="H109" i="24"/>
  <c r="C109" i="24"/>
  <c r="H108" i="24"/>
  <c r="C108" i="24"/>
  <c r="H107" i="24"/>
  <c r="C107" i="24"/>
  <c r="H106" i="24"/>
  <c r="C106" i="24"/>
  <c r="H105" i="24"/>
  <c r="C105" i="24"/>
  <c r="C104" i="24"/>
  <c r="L103" i="24"/>
  <c r="K103" i="24"/>
  <c r="J103" i="24"/>
  <c r="G103" i="24"/>
  <c r="F103" i="24"/>
  <c r="E103" i="24"/>
  <c r="D103" i="24"/>
  <c r="C103" i="24"/>
  <c r="H102" i="24"/>
  <c r="C102" i="24"/>
  <c r="H101" i="24"/>
  <c r="C101" i="24"/>
  <c r="H100" i="24"/>
  <c r="C100" i="24"/>
  <c r="H99" i="24"/>
  <c r="C99" i="24"/>
  <c r="H98" i="24"/>
  <c r="C98" i="24"/>
  <c r="H97" i="24"/>
  <c r="C97" i="24"/>
  <c r="H96" i="24"/>
  <c r="C96" i="24"/>
  <c r="L95" i="24"/>
  <c r="K95" i="24"/>
  <c r="J95" i="24"/>
  <c r="I95" i="24"/>
  <c r="G95" i="24"/>
  <c r="F95" i="24"/>
  <c r="E95" i="24"/>
  <c r="D95" i="24"/>
  <c r="H94" i="24"/>
  <c r="C94" i="24"/>
  <c r="H93" i="24"/>
  <c r="C93" i="24"/>
  <c r="H92" i="24"/>
  <c r="C92" i="24"/>
  <c r="H91" i="24"/>
  <c r="C91" i="24"/>
  <c r="C90" i="24"/>
  <c r="L89" i="24"/>
  <c r="K89" i="24"/>
  <c r="J89" i="24"/>
  <c r="G89" i="24"/>
  <c r="F89" i="24"/>
  <c r="E89" i="24"/>
  <c r="D89" i="24"/>
  <c r="C89" i="24" s="1"/>
  <c r="H88" i="24"/>
  <c r="C88" i="24"/>
  <c r="H87" i="24"/>
  <c r="C87" i="24"/>
  <c r="H86" i="24"/>
  <c r="C86" i="24"/>
  <c r="H85" i="24"/>
  <c r="C85" i="24"/>
  <c r="L84" i="24"/>
  <c r="K84" i="24"/>
  <c r="J84" i="24"/>
  <c r="I84" i="24"/>
  <c r="G84" i="24"/>
  <c r="G83" i="24" s="1"/>
  <c r="F84" i="24"/>
  <c r="E84" i="24"/>
  <c r="D84" i="24"/>
  <c r="L83" i="24"/>
  <c r="D83" i="24"/>
  <c r="H82" i="24"/>
  <c r="C82" i="24"/>
  <c r="H81" i="24"/>
  <c r="C81" i="24"/>
  <c r="L80" i="24"/>
  <c r="K80" i="24"/>
  <c r="J80" i="24"/>
  <c r="I80" i="24"/>
  <c r="G80" i="24"/>
  <c r="F80" i="24"/>
  <c r="E80" i="24"/>
  <c r="D80" i="24"/>
  <c r="H79" i="24"/>
  <c r="C79" i="24"/>
  <c r="C78" i="24"/>
  <c r="L77" i="24"/>
  <c r="L76" i="24" s="1"/>
  <c r="K77" i="24"/>
  <c r="J77" i="24"/>
  <c r="J76" i="24" s="1"/>
  <c r="G77" i="24"/>
  <c r="G76" i="24" s="1"/>
  <c r="F77" i="24"/>
  <c r="F76" i="24" s="1"/>
  <c r="E77" i="24"/>
  <c r="D77" i="24"/>
  <c r="D76" i="24" s="1"/>
  <c r="E76" i="24"/>
  <c r="H74" i="24"/>
  <c r="C74" i="24"/>
  <c r="H73" i="24"/>
  <c r="C73" i="24"/>
  <c r="H72" i="24"/>
  <c r="C72" i="24"/>
  <c r="H71" i="24"/>
  <c r="C71" i="24"/>
  <c r="H70" i="24"/>
  <c r="C70" i="24"/>
  <c r="L69" i="24"/>
  <c r="L67" i="24" s="1"/>
  <c r="K69" i="24"/>
  <c r="K67" i="24" s="1"/>
  <c r="J69" i="24"/>
  <c r="I69" i="24"/>
  <c r="G69" i="24"/>
  <c r="F69" i="24"/>
  <c r="E69" i="24"/>
  <c r="D69" i="24"/>
  <c r="D67" i="24" s="1"/>
  <c r="H68" i="24"/>
  <c r="C68" i="24"/>
  <c r="J67" i="24"/>
  <c r="G67" i="24"/>
  <c r="F67" i="24"/>
  <c r="E67" i="24"/>
  <c r="H66" i="24"/>
  <c r="C66" i="24"/>
  <c r="H65" i="24"/>
  <c r="C65" i="24"/>
  <c r="H64" i="24"/>
  <c r="C64" i="24"/>
  <c r="H63" i="24"/>
  <c r="C63" i="24"/>
  <c r="H62" i="24"/>
  <c r="C62" i="24"/>
  <c r="H61" i="24"/>
  <c r="C61" i="24"/>
  <c r="K58" i="24"/>
  <c r="C60" i="24"/>
  <c r="H59" i="24"/>
  <c r="C59" i="24"/>
  <c r="L58" i="24"/>
  <c r="L54" i="24" s="1"/>
  <c r="L53" i="24" s="1"/>
  <c r="J58" i="24"/>
  <c r="G58" i="24"/>
  <c r="F58" i="24"/>
  <c r="E58" i="24"/>
  <c r="D58" i="24"/>
  <c r="H57" i="24"/>
  <c r="C57" i="24"/>
  <c r="I55" i="24"/>
  <c r="H56" i="24"/>
  <c r="C56" i="24"/>
  <c r="L55" i="24"/>
  <c r="K55" i="24"/>
  <c r="J55" i="24"/>
  <c r="J54" i="24" s="1"/>
  <c r="G55" i="24"/>
  <c r="G54" i="24" s="1"/>
  <c r="G53" i="24" s="1"/>
  <c r="F55" i="24"/>
  <c r="F54" i="24" s="1"/>
  <c r="F53" i="24" s="1"/>
  <c r="E55" i="24"/>
  <c r="D55" i="24"/>
  <c r="K54" i="24"/>
  <c r="K53" i="24" s="1"/>
  <c r="J53" i="24"/>
  <c r="H47" i="24"/>
  <c r="C47" i="24"/>
  <c r="H46" i="24"/>
  <c r="C46" i="24"/>
  <c r="L45" i="24"/>
  <c r="H45" i="24"/>
  <c r="G45" i="24"/>
  <c r="C45" i="24"/>
  <c r="H44" i="24"/>
  <c r="C44" i="24"/>
  <c r="K43" i="24"/>
  <c r="J43" i="24"/>
  <c r="H43" i="24" s="1"/>
  <c r="I43" i="24"/>
  <c r="F43" i="24"/>
  <c r="E43" i="24"/>
  <c r="D43" i="24"/>
  <c r="H42" i="24"/>
  <c r="C42" i="24"/>
  <c r="I41" i="24"/>
  <c r="H41" i="24"/>
  <c r="D41" i="24"/>
  <c r="C41" i="24"/>
  <c r="H40" i="24"/>
  <c r="C40" i="24"/>
  <c r="H39" i="24"/>
  <c r="C39" i="24"/>
  <c r="H38" i="24"/>
  <c r="C38" i="24"/>
  <c r="H37" i="24"/>
  <c r="C37" i="24"/>
  <c r="K36" i="24"/>
  <c r="H36" i="24"/>
  <c r="F36" i="24"/>
  <c r="C36" i="24"/>
  <c r="H35" i="24"/>
  <c r="C35" i="24"/>
  <c r="H34" i="24"/>
  <c r="C34" i="24"/>
  <c r="K33" i="24"/>
  <c r="H33" i="24"/>
  <c r="F33" i="24"/>
  <c r="C33" i="24"/>
  <c r="H32" i="24"/>
  <c r="C32" i="24"/>
  <c r="K31" i="24"/>
  <c r="K26" i="24" s="1"/>
  <c r="H31" i="24"/>
  <c r="F31" i="24"/>
  <c r="C31" i="24"/>
  <c r="H30" i="24"/>
  <c r="C30" i="24"/>
  <c r="H29" i="24"/>
  <c r="C29" i="24"/>
  <c r="H28" i="24"/>
  <c r="C28" i="24"/>
  <c r="K27" i="24"/>
  <c r="H27" i="24"/>
  <c r="F27" i="24"/>
  <c r="F26" i="24" s="1"/>
  <c r="C26" i="24" s="1"/>
  <c r="C27" i="24"/>
  <c r="H25" i="24"/>
  <c r="C25" i="24"/>
  <c r="C24" i="24"/>
  <c r="H23" i="24"/>
  <c r="C23" i="24"/>
  <c r="H22" i="24"/>
  <c r="C22" i="24"/>
  <c r="L21" i="24"/>
  <c r="L292" i="24" s="1"/>
  <c r="L291" i="24" s="1"/>
  <c r="K21" i="24"/>
  <c r="J21" i="24"/>
  <c r="I21" i="24"/>
  <c r="G21" i="24"/>
  <c r="F21" i="24"/>
  <c r="F292" i="24" s="1"/>
  <c r="F291" i="24" s="1"/>
  <c r="E21" i="24"/>
  <c r="E292" i="24" s="1"/>
  <c r="D21" i="24"/>
  <c r="C21" i="24" s="1"/>
  <c r="L20" i="24"/>
  <c r="E20" i="24"/>
  <c r="H301" i="23"/>
  <c r="C301" i="23"/>
  <c r="H300" i="23"/>
  <c r="C300" i="23"/>
  <c r="H299" i="23"/>
  <c r="C299" i="23"/>
  <c r="H298" i="23"/>
  <c r="C298" i="23"/>
  <c r="H297" i="23"/>
  <c r="C297" i="23"/>
  <c r="H296" i="23"/>
  <c r="C296" i="23"/>
  <c r="H295" i="23"/>
  <c r="C295" i="23"/>
  <c r="H294" i="23"/>
  <c r="H293" i="23" s="1"/>
  <c r="C294" i="23"/>
  <c r="L293" i="23"/>
  <c r="K293" i="23"/>
  <c r="J293" i="23"/>
  <c r="I293" i="23"/>
  <c r="G293" i="23"/>
  <c r="F293" i="23"/>
  <c r="E293" i="23"/>
  <c r="D293" i="23"/>
  <c r="C293" i="23"/>
  <c r="H288" i="23"/>
  <c r="C288" i="23"/>
  <c r="H287" i="23"/>
  <c r="C287" i="23"/>
  <c r="L286" i="23"/>
  <c r="K286" i="23"/>
  <c r="J286" i="23"/>
  <c r="I286" i="23"/>
  <c r="G286" i="23"/>
  <c r="F286" i="23"/>
  <c r="E286" i="23"/>
  <c r="D286" i="23"/>
  <c r="H285" i="23"/>
  <c r="C285" i="23"/>
  <c r="L284" i="23"/>
  <c r="K284" i="23"/>
  <c r="J284" i="23"/>
  <c r="I284" i="23"/>
  <c r="G284" i="23"/>
  <c r="G283" i="23" s="1"/>
  <c r="F284" i="23"/>
  <c r="E284" i="23"/>
  <c r="E283" i="23" s="1"/>
  <c r="D284" i="23"/>
  <c r="L283" i="23"/>
  <c r="K283" i="23"/>
  <c r="J283" i="23"/>
  <c r="F283" i="23"/>
  <c r="D283" i="23"/>
  <c r="H282" i="23"/>
  <c r="C282" i="23"/>
  <c r="L281" i="23"/>
  <c r="K281" i="23"/>
  <c r="H281" i="23" s="1"/>
  <c r="J281" i="23"/>
  <c r="I281" i="23"/>
  <c r="G281" i="23"/>
  <c r="F281" i="23"/>
  <c r="E281" i="23"/>
  <c r="D281" i="23"/>
  <c r="C281" i="23" s="1"/>
  <c r="H280" i="23"/>
  <c r="C280" i="23"/>
  <c r="H279" i="23"/>
  <c r="C279" i="23"/>
  <c r="H278" i="23"/>
  <c r="C278" i="23"/>
  <c r="H277" i="23"/>
  <c r="C277" i="23"/>
  <c r="L276" i="23"/>
  <c r="K276" i="23"/>
  <c r="J276" i="23"/>
  <c r="I276" i="23"/>
  <c r="H276" i="23"/>
  <c r="G276" i="23"/>
  <c r="F276" i="23"/>
  <c r="E276" i="23"/>
  <c r="D276" i="23"/>
  <c r="C276" i="23" s="1"/>
  <c r="H275" i="23"/>
  <c r="C275" i="23"/>
  <c r="H274" i="23"/>
  <c r="C274" i="23"/>
  <c r="H273" i="23"/>
  <c r="C273" i="23"/>
  <c r="L272" i="23"/>
  <c r="K272" i="23"/>
  <c r="J272" i="23"/>
  <c r="I272" i="23"/>
  <c r="G272" i="23"/>
  <c r="F272" i="23"/>
  <c r="E272" i="23"/>
  <c r="E270" i="23" s="1"/>
  <c r="E269" i="23" s="1"/>
  <c r="D272" i="23"/>
  <c r="H271" i="23"/>
  <c r="C271" i="23"/>
  <c r="K270" i="23"/>
  <c r="K269" i="23" s="1"/>
  <c r="J270" i="23"/>
  <c r="J269" i="23" s="1"/>
  <c r="G270" i="23"/>
  <c r="F270" i="23"/>
  <c r="D270" i="23"/>
  <c r="G269" i="23"/>
  <c r="F269" i="23"/>
  <c r="H268" i="23"/>
  <c r="C268" i="23"/>
  <c r="H267" i="23"/>
  <c r="C267" i="23"/>
  <c r="H266" i="23"/>
  <c r="C266" i="23"/>
  <c r="H265" i="23"/>
  <c r="C265" i="23"/>
  <c r="L264" i="23"/>
  <c r="K264" i="23"/>
  <c r="J264" i="23"/>
  <c r="I264" i="23"/>
  <c r="G264" i="23"/>
  <c r="F264" i="23"/>
  <c r="E264" i="23"/>
  <c r="D264" i="23"/>
  <c r="H263" i="23"/>
  <c r="C263" i="23"/>
  <c r="H262" i="23"/>
  <c r="C262" i="23"/>
  <c r="H261" i="23"/>
  <c r="C261" i="23"/>
  <c r="L260" i="23"/>
  <c r="L259" i="23" s="1"/>
  <c r="K260" i="23"/>
  <c r="J260" i="23"/>
  <c r="J259" i="23" s="1"/>
  <c r="I260" i="23"/>
  <c r="H260" i="23"/>
  <c r="G260" i="23"/>
  <c r="F260" i="23"/>
  <c r="F259" i="23" s="1"/>
  <c r="E260" i="23"/>
  <c r="D260" i="23"/>
  <c r="K259" i="23"/>
  <c r="G259" i="23"/>
  <c r="H258" i="23"/>
  <c r="C258" i="23"/>
  <c r="H257" i="23"/>
  <c r="C257" i="23"/>
  <c r="H256" i="23"/>
  <c r="C256" i="23"/>
  <c r="H255" i="23"/>
  <c r="C255" i="23"/>
  <c r="H254" i="23"/>
  <c r="C254" i="23"/>
  <c r="H253" i="23"/>
  <c r="C253" i="23"/>
  <c r="L252" i="23"/>
  <c r="K252" i="23"/>
  <c r="J252" i="23"/>
  <c r="I252" i="23"/>
  <c r="G252" i="23"/>
  <c r="F252" i="23"/>
  <c r="F251" i="23" s="1"/>
  <c r="E252" i="23"/>
  <c r="E251" i="23" s="1"/>
  <c r="D252" i="23"/>
  <c r="L251" i="23"/>
  <c r="K251" i="23"/>
  <c r="J251" i="23"/>
  <c r="G251" i="23"/>
  <c r="D251" i="23"/>
  <c r="H250" i="23"/>
  <c r="C250" i="23"/>
  <c r="H249" i="23"/>
  <c r="C249" i="23"/>
  <c r="H248" i="23"/>
  <c r="C248" i="23"/>
  <c r="H247" i="23"/>
  <c r="C247" i="23"/>
  <c r="L246" i="23"/>
  <c r="K246" i="23"/>
  <c r="J246" i="23"/>
  <c r="I246" i="23"/>
  <c r="H246" i="23" s="1"/>
  <c r="G246" i="23"/>
  <c r="F246" i="23"/>
  <c r="E246" i="23"/>
  <c r="D246" i="23"/>
  <c r="C246" i="23" s="1"/>
  <c r="H245" i="23"/>
  <c r="C245" i="23"/>
  <c r="H244" i="23"/>
  <c r="C244" i="23"/>
  <c r="H243" i="23"/>
  <c r="C243" i="23"/>
  <c r="H242" i="23"/>
  <c r="C242" i="23"/>
  <c r="H241" i="23"/>
  <c r="C241" i="23"/>
  <c r="H240" i="23"/>
  <c r="C240" i="23"/>
  <c r="H239" i="23"/>
  <c r="C239" i="23"/>
  <c r="L238" i="23"/>
  <c r="K238" i="23"/>
  <c r="J238" i="23"/>
  <c r="I238" i="23"/>
  <c r="G238" i="23"/>
  <c r="F238" i="23"/>
  <c r="E238" i="23"/>
  <c r="D238" i="23"/>
  <c r="H237" i="23"/>
  <c r="C237" i="23"/>
  <c r="H236" i="23"/>
  <c r="C236" i="23"/>
  <c r="L235" i="23"/>
  <c r="K235" i="23"/>
  <c r="J235" i="23"/>
  <c r="H235" i="23" s="1"/>
  <c r="I235" i="23"/>
  <c r="G235" i="23"/>
  <c r="F235" i="23"/>
  <c r="E235" i="23"/>
  <c r="D235" i="23"/>
  <c r="H234" i="23"/>
  <c r="C234" i="23"/>
  <c r="L233" i="23"/>
  <c r="L231" i="23" s="1"/>
  <c r="L230" i="23" s="1"/>
  <c r="K233" i="23"/>
  <c r="J233" i="23"/>
  <c r="I233" i="23"/>
  <c r="H233" i="23" s="1"/>
  <c r="G233" i="23"/>
  <c r="G231" i="23" s="1"/>
  <c r="G230" i="23" s="1"/>
  <c r="F233" i="23"/>
  <c r="E233" i="23"/>
  <c r="D233" i="23"/>
  <c r="H232" i="23"/>
  <c r="C232" i="23"/>
  <c r="K231" i="23"/>
  <c r="J231" i="23"/>
  <c r="J230" i="23" s="1"/>
  <c r="F231" i="23"/>
  <c r="H229" i="23"/>
  <c r="C229" i="23"/>
  <c r="H228" i="23"/>
  <c r="C228" i="23"/>
  <c r="L227" i="23"/>
  <c r="K227" i="23"/>
  <c r="J227" i="23"/>
  <c r="I227" i="23"/>
  <c r="G227" i="23"/>
  <c r="F227" i="23"/>
  <c r="E227" i="23"/>
  <c r="D227" i="23"/>
  <c r="C227" i="23" s="1"/>
  <c r="H226" i="23"/>
  <c r="C226" i="23"/>
  <c r="H225" i="23"/>
  <c r="C225" i="23"/>
  <c r="H224" i="23"/>
  <c r="C224" i="23"/>
  <c r="I223" i="23"/>
  <c r="H223" i="23"/>
  <c r="C223" i="23"/>
  <c r="H222" i="23"/>
  <c r="C222" i="23"/>
  <c r="H221" i="23"/>
  <c r="C221" i="23"/>
  <c r="H220" i="23"/>
  <c r="C220" i="23"/>
  <c r="H219" i="23"/>
  <c r="C219" i="23"/>
  <c r="H218" i="23"/>
  <c r="C218" i="23"/>
  <c r="H217" i="23"/>
  <c r="C217" i="23"/>
  <c r="L216" i="23"/>
  <c r="K216" i="23"/>
  <c r="J216" i="23"/>
  <c r="I216" i="23"/>
  <c r="G216" i="23"/>
  <c r="F216" i="23"/>
  <c r="E216" i="23"/>
  <c r="D216" i="23"/>
  <c r="H215" i="23"/>
  <c r="C215" i="23"/>
  <c r="H214" i="23"/>
  <c r="C214" i="23"/>
  <c r="H213" i="23"/>
  <c r="C213" i="23"/>
  <c r="H212" i="23"/>
  <c r="C212" i="23"/>
  <c r="H211" i="23"/>
  <c r="C211" i="23"/>
  <c r="H210" i="23"/>
  <c r="C210" i="23"/>
  <c r="H209" i="23"/>
  <c r="C209" i="23"/>
  <c r="H208" i="23"/>
  <c r="C208" i="23"/>
  <c r="H207" i="23"/>
  <c r="C207" i="23"/>
  <c r="H206" i="23"/>
  <c r="C206" i="23"/>
  <c r="L205" i="23"/>
  <c r="L204" i="23" s="1"/>
  <c r="K205" i="23"/>
  <c r="J205" i="23"/>
  <c r="I205" i="23"/>
  <c r="G205" i="23"/>
  <c r="F205" i="23"/>
  <c r="E205" i="23"/>
  <c r="D205" i="23"/>
  <c r="D204" i="23" s="1"/>
  <c r="K204" i="23"/>
  <c r="H203" i="23"/>
  <c r="C203" i="23"/>
  <c r="H202" i="23"/>
  <c r="C202" i="23"/>
  <c r="H201" i="23"/>
  <c r="C201" i="23"/>
  <c r="H200" i="23"/>
  <c r="C200" i="23"/>
  <c r="H199" i="23"/>
  <c r="C199" i="23"/>
  <c r="L198" i="23"/>
  <c r="K198" i="23"/>
  <c r="K196" i="23" s="1"/>
  <c r="J198" i="23"/>
  <c r="J196" i="23" s="1"/>
  <c r="I198" i="23"/>
  <c r="G198" i="23"/>
  <c r="G196" i="23" s="1"/>
  <c r="F198" i="23"/>
  <c r="E198" i="23"/>
  <c r="E196" i="23" s="1"/>
  <c r="D198" i="23"/>
  <c r="H197" i="23"/>
  <c r="C197" i="23"/>
  <c r="L196" i="23"/>
  <c r="L195" i="23" s="1"/>
  <c r="I196" i="23"/>
  <c r="F196" i="23"/>
  <c r="C196" i="23" s="1"/>
  <c r="D196" i="23"/>
  <c r="D195" i="23"/>
  <c r="H193" i="23"/>
  <c r="C193" i="23"/>
  <c r="L192" i="23"/>
  <c r="K192" i="23"/>
  <c r="J192" i="23"/>
  <c r="J191" i="23" s="1"/>
  <c r="I192" i="23"/>
  <c r="G192" i="23"/>
  <c r="G191" i="23" s="1"/>
  <c r="F192" i="23"/>
  <c r="F191" i="23" s="1"/>
  <c r="E192" i="23"/>
  <c r="D192" i="23"/>
  <c r="L191" i="23"/>
  <c r="K191" i="23"/>
  <c r="I191" i="23"/>
  <c r="D191" i="23"/>
  <c r="H190" i="23"/>
  <c r="C190" i="23"/>
  <c r="H189" i="23"/>
  <c r="C189" i="23"/>
  <c r="L188" i="23"/>
  <c r="K188" i="23"/>
  <c r="K187" i="23" s="1"/>
  <c r="J188" i="23"/>
  <c r="I188" i="23"/>
  <c r="G188" i="23"/>
  <c r="F188" i="23"/>
  <c r="F187" i="23" s="1"/>
  <c r="E188" i="23"/>
  <c r="D188" i="23"/>
  <c r="C188" i="23" s="1"/>
  <c r="L187" i="23"/>
  <c r="H186" i="23"/>
  <c r="C186" i="23"/>
  <c r="H185" i="23"/>
  <c r="C185" i="23"/>
  <c r="L184" i="23"/>
  <c r="K184" i="23"/>
  <c r="J184" i="23"/>
  <c r="I184" i="23"/>
  <c r="G184" i="23"/>
  <c r="F184" i="23"/>
  <c r="E184" i="23"/>
  <c r="D184" i="23"/>
  <c r="H183" i="23"/>
  <c r="C183" i="23"/>
  <c r="H182" i="23"/>
  <c r="C182" i="23"/>
  <c r="H181" i="23"/>
  <c r="C181" i="23"/>
  <c r="H180" i="23"/>
  <c r="C180" i="23"/>
  <c r="L179" i="23"/>
  <c r="K179" i="23"/>
  <c r="J179" i="23"/>
  <c r="I179" i="23"/>
  <c r="H179" i="23" s="1"/>
  <c r="G179" i="23"/>
  <c r="F179" i="23"/>
  <c r="E179" i="23"/>
  <c r="D179" i="23"/>
  <c r="H178" i="23"/>
  <c r="C178" i="23"/>
  <c r="H177" i="23"/>
  <c r="C177" i="23"/>
  <c r="H176" i="23"/>
  <c r="C176" i="23"/>
  <c r="L175" i="23"/>
  <c r="K175" i="23"/>
  <c r="J175" i="23"/>
  <c r="I175" i="23"/>
  <c r="G175" i="23"/>
  <c r="G174" i="23" s="1"/>
  <c r="F175" i="23"/>
  <c r="E175" i="23"/>
  <c r="D175" i="23"/>
  <c r="K174" i="23"/>
  <c r="J174" i="23"/>
  <c r="J173" i="23" s="1"/>
  <c r="I174" i="23"/>
  <c r="F174" i="23"/>
  <c r="E174" i="23"/>
  <c r="E173" i="23" s="1"/>
  <c r="I173" i="23"/>
  <c r="H172" i="23"/>
  <c r="C172" i="23"/>
  <c r="H171" i="23"/>
  <c r="C171" i="23"/>
  <c r="H170" i="23"/>
  <c r="C170" i="23"/>
  <c r="H169" i="23"/>
  <c r="C169" i="23"/>
  <c r="H168" i="23"/>
  <c r="C168" i="23"/>
  <c r="H167" i="23"/>
  <c r="C167" i="23"/>
  <c r="L166" i="23"/>
  <c r="K166" i="23"/>
  <c r="J166" i="23"/>
  <c r="J165" i="23" s="1"/>
  <c r="I166" i="23"/>
  <c r="G166" i="23"/>
  <c r="F166" i="23"/>
  <c r="F165" i="23" s="1"/>
  <c r="E166" i="23"/>
  <c r="E165" i="23" s="1"/>
  <c r="D166" i="23"/>
  <c r="D165" i="23" s="1"/>
  <c r="K165" i="23"/>
  <c r="G165" i="23"/>
  <c r="H164" i="23"/>
  <c r="C164" i="23"/>
  <c r="H163" i="23"/>
  <c r="C163" i="23"/>
  <c r="H162" i="23"/>
  <c r="C162" i="23"/>
  <c r="H161" i="23"/>
  <c r="C161" i="23"/>
  <c r="L160" i="23"/>
  <c r="K160" i="23"/>
  <c r="J160" i="23"/>
  <c r="I160" i="23"/>
  <c r="G160" i="23"/>
  <c r="F160" i="23"/>
  <c r="E160" i="23"/>
  <c r="D160" i="23"/>
  <c r="H159" i="23"/>
  <c r="C159" i="23"/>
  <c r="H158" i="23"/>
  <c r="C158" i="23"/>
  <c r="H157" i="23"/>
  <c r="C157" i="23"/>
  <c r="H156" i="23"/>
  <c r="C156" i="23"/>
  <c r="H155" i="23"/>
  <c r="C155" i="23"/>
  <c r="H154" i="23"/>
  <c r="C154" i="23"/>
  <c r="H153" i="23"/>
  <c r="C153" i="23"/>
  <c r="H152" i="23"/>
  <c r="C152" i="23"/>
  <c r="L151" i="23"/>
  <c r="K151" i="23"/>
  <c r="J151" i="23"/>
  <c r="I151" i="23"/>
  <c r="H151" i="23"/>
  <c r="G151" i="23"/>
  <c r="F151" i="23"/>
  <c r="E151" i="23"/>
  <c r="D151" i="23"/>
  <c r="C151" i="23" s="1"/>
  <c r="H150" i="23"/>
  <c r="C150" i="23"/>
  <c r="H149" i="23"/>
  <c r="C149" i="23"/>
  <c r="H148" i="23"/>
  <c r="C148" i="23"/>
  <c r="H147" i="23"/>
  <c r="C147" i="23"/>
  <c r="I146" i="23"/>
  <c r="H146" i="23"/>
  <c r="C146" i="23"/>
  <c r="H145" i="23"/>
  <c r="C145" i="23"/>
  <c r="L144" i="23"/>
  <c r="K144" i="23"/>
  <c r="J144" i="23"/>
  <c r="I144" i="23"/>
  <c r="G144" i="23"/>
  <c r="F144" i="23"/>
  <c r="E144" i="23"/>
  <c r="D144" i="23"/>
  <c r="C144" i="23"/>
  <c r="H143" i="23"/>
  <c r="C143" i="23"/>
  <c r="H142" i="23"/>
  <c r="C142" i="23"/>
  <c r="L141" i="23"/>
  <c r="K141" i="23"/>
  <c r="J141" i="23"/>
  <c r="I141" i="23"/>
  <c r="H141" i="23" s="1"/>
  <c r="G141" i="23"/>
  <c r="F141" i="23"/>
  <c r="E141" i="23"/>
  <c r="D141" i="23"/>
  <c r="H140" i="23"/>
  <c r="C140" i="23"/>
  <c r="H139" i="23"/>
  <c r="C139" i="23"/>
  <c r="H138" i="23"/>
  <c r="C138" i="23"/>
  <c r="I137" i="23"/>
  <c r="C137" i="23"/>
  <c r="L136" i="23"/>
  <c r="K136" i="23"/>
  <c r="J136" i="23"/>
  <c r="G136" i="23"/>
  <c r="F136" i="23"/>
  <c r="E136" i="23"/>
  <c r="D136" i="23"/>
  <c r="H135" i="23"/>
  <c r="C135" i="23"/>
  <c r="H134" i="23"/>
  <c r="C134" i="23"/>
  <c r="I133" i="23"/>
  <c r="H133" i="23"/>
  <c r="C133" i="23"/>
  <c r="H132" i="23"/>
  <c r="C132" i="23"/>
  <c r="L131" i="23"/>
  <c r="L130" i="23" s="1"/>
  <c r="K131" i="23"/>
  <c r="J131" i="23"/>
  <c r="J130" i="23" s="1"/>
  <c r="I131" i="23"/>
  <c r="H131" i="23" s="1"/>
  <c r="G131" i="23"/>
  <c r="F131" i="23"/>
  <c r="E131" i="23"/>
  <c r="D131" i="23"/>
  <c r="D130" i="23"/>
  <c r="H129" i="23"/>
  <c r="H128" i="23" s="1"/>
  <c r="C129" i="23"/>
  <c r="C128" i="23" s="1"/>
  <c r="L128" i="23"/>
  <c r="K128" i="23"/>
  <c r="J128" i="23"/>
  <c r="I128" i="23"/>
  <c r="G128" i="23"/>
  <c r="F128" i="23"/>
  <c r="E128" i="23"/>
  <c r="D128" i="23"/>
  <c r="H127" i="23"/>
  <c r="C127" i="23"/>
  <c r="H126" i="23"/>
  <c r="C126" i="23"/>
  <c r="H125" i="23"/>
  <c r="C125" i="23"/>
  <c r="H124" i="23"/>
  <c r="C124" i="23"/>
  <c r="H123" i="23"/>
  <c r="C123" i="23"/>
  <c r="L122" i="23"/>
  <c r="K122" i="23"/>
  <c r="J122" i="23"/>
  <c r="I122" i="23"/>
  <c r="G122" i="23"/>
  <c r="F122" i="23"/>
  <c r="E122" i="23"/>
  <c r="C122" i="23" s="1"/>
  <c r="D122" i="23"/>
  <c r="H121" i="23"/>
  <c r="C121" i="23"/>
  <c r="H120" i="23"/>
  <c r="C120" i="23"/>
  <c r="H119" i="23"/>
  <c r="C119" i="23"/>
  <c r="H118" i="23"/>
  <c r="C118" i="23"/>
  <c r="H117" i="23"/>
  <c r="C117" i="23"/>
  <c r="L116" i="23"/>
  <c r="K116" i="23"/>
  <c r="J116" i="23"/>
  <c r="I116" i="23"/>
  <c r="H116" i="23" s="1"/>
  <c r="G116" i="23"/>
  <c r="F116" i="23"/>
  <c r="E116" i="23"/>
  <c r="D116" i="23"/>
  <c r="C116" i="23" s="1"/>
  <c r="H115" i="23"/>
  <c r="C115" i="23"/>
  <c r="H114" i="23"/>
  <c r="C114" i="23"/>
  <c r="H113" i="23"/>
  <c r="C113" i="23"/>
  <c r="L112" i="23"/>
  <c r="K112" i="23"/>
  <c r="J112" i="23"/>
  <c r="I112" i="23"/>
  <c r="G112" i="23"/>
  <c r="F112" i="23"/>
  <c r="E112" i="23"/>
  <c r="D112" i="23"/>
  <c r="C112" i="23"/>
  <c r="H111" i="23"/>
  <c r="C111" i="23"/>
  <c r="H110" i="23"/>
  <c r="C110" i="23"/>
  <c r="H109" i="23"/>
  <c r="C109" i="23"/>
  <c r="H108" i="23"/>
  <c r="C108" i="23"/>
  <c r="H107" i="23"/>
  <c r="C107" i="23"/>
  <c r="H106" i="23"/>
  <c r="C106" i="23"/>
  <c r="H105" i="23"/>
  <c r="C105" i="23"/>
  <c r="H104" i="23"/>
  <c r="C104" i="23"/>
  <c r="L103" i="23"/>
  <c r="K103" i="23"/>
  <c r="J103" i="23"/>
  <c r="I103" i="23"/>
  <c r="H103" i="23" s="1"/>
  <c r="G103" i="23"/>
  <c r="F103" i="23"/>
  <c r="E103" i="23"/>
  <c r="D103" i="23"/>
  <c r="C103" i="23" s="1"/>
  <c r="I102" i="23"/>
  <c r="H102" i="23"/>
  <c r="C102" i="23"/>
  <c r="H101" i="23"/>
  <c r="C101" i="23"/>
  <c r="I100" i="23"/>
  <c r="C100" i="23"/>
  <c r="H99" i="23"/>
  <c r="C99" i="23"/>
  <c r="H98" i="23"/>
  <c r="C98" i="23"/>
  <c r="H97" i="23"/>
  <c r="C97" i="23"/>
  <c r="H96" i="23"/>
  <c r="C96" i="23"/>
  <c r="L95" i="23"/>
  <c r="K95" i="23"/>
  <c r="J95" i="23"/>
  <c r="G95" i="23"/>
  <c r="F95" i="23"/>
  <c r="E95" i="23"/>
  <c r="D95" i="23"/>
  <c r="C95" i="23" s="1"/>
  <c r="H94" i="23"/>
  <c r="C94" i="23"/>
  <c r="I93" i="23"/>
  <c r="H93" i="23"/>
  <c r="C93" i="23"/>
  <c r="H92" i="23"/>
  <c r="C92" i="23"/>
  <c r="I91" i="23"/>
  <c r="C91" i="23"/>
  <c r="I90" i="23"/>
  <c r="H90" i="23"/>
  <c r="C90" i="23"/>
  <c r="L89" i="23"/>
  <c r="K89" i="23"/>
  <c r="J89" i="23"/>
  <c r="G89" i="23"/>
  <c r="F89" i="23"/>
  <c r="F83" i="23" s="1"/>
  <c r="E89" i="23"/>
  <c r="D89" i="23"/>
  <c r="H88" i="23"/>
  <c r="C88" i="23"/>
  <c r="H87" i="23"/>
  <c r="C87" i="23"/>
  <c r="H86" i="23"/>
  <c r="C86" i="23"/>
  <c r="H85" i="23"/>
  <c r="C85" i="23"/>
  <c r="L84" i="23"/>
  <c r="K84" i="23"/>
  <c r="K83" i="23" s="1"/>
  <c r="J84" i="23"/>
  <c r="I84" i="23"/>
  <c r="H84" i="23" s="1"/>
  <c r="G84" i="23"/>
  <c r="G83" i="23" s="1"/>
  <c r="F84" i="23"/>
  <c r="E84" i="23"/>
  <c r="D84" i="23"/>
  <c r="J83" i="23"/>
  <c r="H82" i="23"/>
  <c r="C82" i="23"/>
  <c r="H81" i="23"/>
  <c r="C81" i="23"/>
  <c r="L80" i="23"/>
  <c r="K80" i="23"/>
  <c r="J80" i="23"/>
  <c r="I80" i="23"/>
  <c r="H80" i="23" s="1"/>
  <c r="G80" i="23"/>
  <c r="F80" i="23"/>
  <c r="E80" i="23"/>
  <c r="D80" i="23"/>
  <c r="H79" i="23"/>
  <c r="C79" i="23"/>
  <c r="H78" i="23"/>
  <c r="C78" i="23"/>
  <c r="L77" i="23"/>
  <c r="K77" i="23"/>
  <c r="J77" i="23"/>
  <c r="J76" i="23" s="1"/>
  <c r="I77" i="23"/>
  <c r="G77" i="23"/>
  <c r="G76" i="23" s="1"/>
  <c r="F77" i="23"/>
  <c r="F76" i="23" s="1"/>
  <c r="E77" i="23"/>
  <c r="E76" i="23" s="1"/>
  <c r="D77" i="23"/>
  <c r="K76" i="23"/>
  <c r="J75" i="23"/>
  <c r="I74" i="23"/>
  <c r="C74" i="23"/>
  <c r="H73" i="23"/>
  <c r="C73" i="23"/>
  <c r="H72" i="23"/>
  <c r="C72" i="23"/>
  <c r="H71" i="23"/>
  <c r="C71" i="23"/>
  <c r="H70" i="23"/>
  <c r="C70" i="23"/>
  <c r="L69" i="23"/>
  <c r="K69" i="23"/>
  <c r="K67" i="23" s="1"/>
  <c r="J69" i="23"/>
  <c r="J67" i="23" s="1"/>
  <c r="G69" i="23"/>
  <c r="G67" i="23" s="1"/>
  <c r="F69" i="23"/>
  <c r="E69" i="23"/>
  <c r="E67" i="23" s="1"/>
  <c r="D69" i="23"/>
  <c r="H68" i="23"/>
  <c r="C68" i="23"/>
  <c r="L67" i="23"/>
  <c r="F67" i="23"/>
  <c r="D67" i="23"/>
  <c r="H66" i="23"/>
  <c r="C66" i="23"/>
  <c r="H65" i="23"/>
  <c r="C65" i="23"/>
  <c r="H64" i="23"/>
  <c r="C64" i="23"/>
  <c r="H63" i="23"/>
  <c r="C63" i="23"/>
  <c r="H62" i="23"/>
  <c r="C62" i="23"/>
  <c r="H61" i="23"/>
  <c r="C61" i="23"/>
  <c r="H60" i="23"/>
  <c r="C60" i="23"/>
  <c r="H59" i="23"/>
  <c r="C59" i="23"/>
  <c r="L58" i="23"/>
  <c r="K58" i="23"/>
  <c r="J58" i="23"/>
  <c r="I58" i="23"/>
  <c r="G58" i="23"/>
  <c r="F58" i="23"/>
  <c r="E58" i="23"/>
  <c r="D58" i="23"/>
  <c r="H57" i="23"/>
  <c r="C57" i="23"/>
  <c r="H56" i="23"/>
  <c r="C56" i="23"/>
  <c r="L55" i="23"/>
  <c r="K55" i="23"/>
  <c r="K54" i="23" s="1"/>
  <c r="K53" i="23" s="1"/>
  <c r="J55" i="23"/>
  <c r="J54" i="23" s="1"/>
  <c r="I55" i="23"/>
  <c r="I54" i="23" s="1"/>
  <c r="G55" i="23"/>
  <c r="G54" i="23" s="1"/>
  <c r="F55" i="23"/>
  <c r="F54" i="23" s="1"/>
  <c r="F53" i="23" s="1"/>
  <c r="E55" i="23"/>
  <c r="D55" i="23"/>
  <c r="C55" i="23" s="1"/>
  <c r="L54" i="23"/>
  <c r="L53" i="23" s="1"/>
  <c r="D54" i="23"/>
  <c r="G53" i="23"/>
  <c r="H47" i="23"/>
  <c r="C47" i="23"/>
  <c r="H46" i="23"/>
  <c r="C46" i="23"/>
  <c r="L45" i="23"/>
  <c r="H45" i="23"/>
  <c r="G45" i="23"/>
  <c r="C45" i="23" s="1"/>
  <c r="H44" i="23"/>
  <c r="C44" i="23"/>
  <c r="K43" i="23"/>
  <c r="J43" i="23"/>
  <c r="I43" i="23"/>
  <c r="H43" i="23" s="1"/>
  <c r="F43" i="23"/>
  <c r="E43" i="23"/>
  <c r="D43" i="23"/>
  <c r="C43" i="23" s="1"/>
  <c r="H42" i="23"/>
  <c r="C42" i="23"/>
  <c r="I41" i="23"/>
  <c r="H41" i="23" s="1"/>
  <c r="D41" i="23"/>
  <c r="C41" i="23" s="1"/>
  <c r="K40" i="23"/>
  <c r="H40" i="23"/>
  <c r="C40" i="23"/>
  <c r="H39" i="23"/>
  <c r="C39" i="23"/>
  <c r="H38" i="23"/>
  <c r="C38" i="23"/>
  <c r="H37" i="23"/>
  <c r="C37" i="23"/>
  <c r="K36" i="23"/>
  <c r="F36" i="23"/>
  <c r="C36" i="23" s="1"/>
  <c r="H35" i="23"/>
  <c r="C35" i="23"/>
  <c r="K34" i="23"/>
  <c r="H34" i="23" s="1"/>
  <c r="C34" i="23"/>
  <c r="K33" i="23"/>
  <c r="H33" i="23" s="1"/>
  <c r="F33" i="23"/>
  <c r="C33" i="23"/>
  <c r="H32" i="23"/>
  <c r="C32" i="23"/>
  <c r="K31" i="23"/>
  <c r="H31" i="23"/>
  <c r="F31" i="23"/>
  <c r="C31" i="23" s="1"/>
  <c r="H30" i="23"/>
  <c r="C30" i="23"/>
  <c r="H29" i="23"/>
  <c r="C29" i="23"/>
  <c r="H28" i="23"/>
  <c r="C28" i="23"/>
  <c r="K27" i="23"/>
  <c r="H27" i="23" s="1"/>
  <c r="F27" i="23"/>
  <c r="C27" i="23"/>
  <c r="H25" i="23"/>
  <c r="C25" i="23"/>
  <c r="C24" i="23"/>
  <c r="H23" i="23"/>
  <c r="C23" i="23"/>
  <c r="H22" i="23"/>
  <c r="C22" i="23"/>
  <c r="L21" i="23"/>
  <c r="L292" i="23" s="1"/>
  <c r="L291" i="23" s="1"/>
  <c r="K21" i="23"/>
  <c r="K292" i="23" s="1"/>
  <c r="K291" i="23" s="1"/>
  <c r="J21" i="23"/>
  <c r="I21" i="23"/>
  <c r="I292" i="23" s="1"/>
  <c r="I291" i="23" s="1"/>
  <c r="G21" i="23"/>
  <c r="G292" i="23" s="1"/>
  <c r="G291" i="23" s="1"/>
  <c r="F21" i="23"/>
  <c r="E21" i="23"/>
  <c r="D21" i="23"/>
  <c r="D292" i="23" s="1"/>
  <c r="D291" i="23" s="1"/>
  <c r="L20" i="23"/>
  <c r="D20" i="23"/>
  <c r="H301" i="22"/>
  <c r="C301" i="22"/>
  <c r="H300" i="22"/>
  <c r="C300" i="22"/>
  <c r="H299" i="22"/>
  <c r="C299" i="22"/>
  <c r="H298" i="22"/>
  <c r="C298" i="22"/>
  <c r="H297" i="22"/>
  <c r="C297" i="22"/>
  <c r="H296" i="22"/>
  <c r="C296" i="22"/>
  <c r="H295" i="22"/>
  <c r="C295" i="22"/>
  <c r="H294" i="22"/>
  <c r="H293" i="22" s="1"/>
  <c r="C294" i="22"/>
  <c r="C293" i="22" s="1"/>
  <c r="L293" i="22"/>
  <c r="K293" i="22"/>
  <c r="J293" i="22"/>
  <c r="I293" i="22"/>
  <c r="G293" i="22"/>
  <c r="F293" i="22"/>
  <c r="E293" i="22"/>
  <c r="D293" i="22"/>
  <c r="H288" i="22"/>
  <c r="C288" i="22"/>
  <c r="H287" i="22"/>
  <c r="C287" i="22"/>
  <c r="L286" i="22"/>
  <c r="K286" i="22"/>
  <c r="J286" i="22"/>
  <c r="I286" i="22"/>
  <c r="H286" i="22" s="1"/>
  <c r="G286" i="22"/>
  <c r="F286" i="22"/>
  <c r="E286" i="22"/>
  <c r="D286" i="22"/>
  <c r="H285" i="22"/>
  <c r="C285" i="22"/>
  <c r="L284" i="22"/>
  <c r="L283" i="22" s="1"/>
  <c r="K284" i="22"/>
  <c r="K283" i="22" s="1"/>
  <c r="J284" i="22"/>
  <c r="J283" i="22" s="1"/>
  <c r="I284" i="22"/>
  <c r="H284" i="22" s="1"/>
  <c r="G284" i="22"/>
  <c r="G283" i="22" s="1"/>
  <c r="F284" i="22"/>
  <c r="E284" i="22"/>
  <c r="D284" i="22"/>
  <c r="F283" i="22"/>
  <c r="E283" i="22"/>
  <c r="D283" i="22"/>
  <c r="H282" i="22"/>
  <c r="C282" i="22"/>
  <c r="L281" i="22"/>
  <c r="K281" i="22"/>
  <c r="J281" i="22"/>
  <c r="I281" i="22"/>
  <c r="G281" i="22"/>
  <c r="F281" i="22"/>
  <c r="E281" i="22"/>
  <c r="D281" i="22"/>
  <c r="H280" i="22"/>
  <c r="C280" i="22"/>
  <c r="H279" i="22"/>
  <c r="C279" i="22"/>
  <c r="H278" i="22"/>
  <c r="C278" i="22"/>
  <c r="H277" i="22"/>
  <c r="C277" i="22"/>
  <c r="L276" i="22"/>
  <c r="L270" i="22" s="1"/>
  <c r="L269" i="22" s="1"/>
  <c r="K276" i="22"/>
  <c r="J276" i="22"/>
  <c r="I276" i="22"/>
  <c r="H276" i="22"/>
  <c r="G276" i="22"/>
  <c r="F276" i="22"/>
  <c r="E276" i="22"/>
  <c r="D276" i="22"/>
  <c r="C276" i="22" s="1"/>
  <c r="H275" i="22"/>
  <c r="C275" i="22"/>
  <c r="H274" i="22"/>
  <c r="C274" i="22"/>
  <c r="H273" i="22"/>
  <c r="C273" i="22"/>
  <c r="L272" i="22"/>
  <c r="K272" i="22"/>
  <c r="H272" i="22" s="1"/>
  <c r="J272" i="22"/>
  <c r="I272" i="22"/>
  <c r="G272" i="22"/>
  <c r="G270" i="22" s="1"/>
  <c r="G269" i="22" s="1"/>
  <c r="F272" i="22"/>
  <c r="E272" i="22"/>
  <c r="D272" i="22"/>
  <c r="H271" i="22"/>
  <c r="C271" i="22"/>
  <c r="J270" i="22"/>
  <c r="J269" i="22" s="1"/>
  <c r="I270" i="22"/>
  <c r="F270" i="22"/>
  <c r="E270" i="22"/>
  <c r="I269" i="22"/>
  <c r="F269" i="22"/>
  <c r="H268" i="22"/>
  <c r="C268" i="22"/>
  <c r="H267" i="22"/>
  <c r="C267" i="22"/>
  <c r="H266" i="22"/>
  <c r="C266" i="22"/>
  <c r="H265" i="22"/>
  <c r="C265" i="22"/>
  <c r="L264" i="22"/>
  <c r="K264" i="22"/>
  <c r="J264" i="22"/>
  <c r="I264" i="22"/>
  <c r="I259" i="22" s="1"/>
  <c r="G264" i="22"/>
  <c r="F264" i="22"/>
  <c r="E264" i="22"/>
  <c r="D264" i="22"/>
  <c r="C264" i="22" s="1"/>
  <c r="H263" i="22"/>
  <c r="C263" i="22"/>
  <c r="H262" i="22"/>
  <c r="C262" i="22"/>
  <c r="H261" i="22"/>
  <c r="C261" i="22"/>
  <c r="L260" i="22"/>
  <c r="L259" i="22" s="1"/>
  <c r="K260" i="22"/>
  <c r="K259" i="22" s="1"/>
  <c r="J260" i="22"/>
  <c r="I260" i="22"/>
  <c r="G260" i="22"/>
  <c r="G259" i="22" s="1"/>
  <c r="F260" i="22"/>
  <c r="E260" i="22"/>
  <c r="D260" i="22"/>
  <c r="C260" i="22"/>
  <c r="J259" i="22"/>
  <c r="F259" i="22"/>
  <c r="E259" i="22"/>
  <c r="H258" i="22"/>
  <c r="C258" i="22"/>
  <c r="H257" i="22"/>
  <c r="C257" i="22"/>
  <c r="H256" i="22"/>
  <c r="C256" i="22"/>
  <c r="H255" i="22"/>
  <c r="C255" i="22"/>
  <c r="H254" i="22"/>
  <c r="C254" i="22"/>
  <c r="H253" i="22"/>
  <c r="C253" i="22"/>
  <c r="L252" i="22"/>
  <c r="K252" i="22"/>
  <c r="K251" i="22" s="1"/>
  <c r="J252" i="22"/>
  <c r="I252" i="22"/>
  <c r="G252" i="22"/>
  <c r="G251" i="22" s="1"/>
  <c r="F252" i="22"/>
  <c r="F251" i="22" s="1"/>
  <c r="E252" i="22"/>
  <c r="D252" i="22"/>
  <c r="L251" i="22"/>
  <c r="I251" i="22"/>
  <c r="E251" i="22"/>
  <c r="D251" i="22"/>
  <c r="H250" i="22"/>
  <c r="C250" i="22"/>
  <c r="H249" i="22"/>
  <c r="C249" i="22"/>
  <c r="H248" i="22"/>
  <c r="C248" i="22"/>
  <c r="H247" i="22"/>
  <c r="C247" i="22"/>
  <c r="L246" i="22"/>
  <c r="K246" i="22"/>
  <c r="J246" i="22"/>
  <c r="I246" i="22"/>
  <c r="G246" i="22"/>
  <c r="F246" i="22"/>
  <c r="E246" i="22"/>
  <c r="D246" i="22"/>
  <c r="C246" i="22"/>
  <c r="H245" i="22"/>
  <c r="C245" i="22"/>
  <c r="H244" i="22"/>
  <c r="C244" i="22"/>
  <c r="H243" i="22"/>
  <c r="C243" i="22"/>
  <c r="H242" i="22"/>
  <c r="C242" i="22"/>
  <c r="H241" i="22"/>
  <c r="C241" i="22"/>
  <c r="H240" i="22"/>
  <c r="C240" i="22"/>
  <c r="H239" i="22"/>
  <c r="C239" i="22"/>
  <c r="L238" i="22"/>
  <c r="K238" i="22"/>
  <c r="J238" i="22"/>
  <c r="I238" i="22"/>
  <c r="G238" i="22"/>
  <c r="F238" i="22"/>
  <c r="C238" i="22" s="1"/>
  <c r="E238" i="22"/>
  <c r="D238" i="22"/>
  <c r="H237" i="22"/>
  <c r="C237" i="22"/>
  <c r="H236" i="22"/>
  <c r="C236" i="22"/>
  <c r="L235" i="22"/>
  <c r="K235" i="22"/>
  <c r="J235" i="22"/>
  <c r="I235" i="22"/>
  <c r="G235" i="22"/>
  <c r="F235" i="22"/>
  <c r="E235" i="22"/>
  <c r="D235" i="22"/>
  <c r="H234" i="22"/>
  <c r="C234" i="22"/>
  <c r="L233" i="22"/>
  <c r="K233" i="22"/>
  <c r="J233" i="22"/>
  <c r="J231" i="22" s="1"/>
  <c r="I233" i="22"/>
  <c r="I231" i="22" s="1"/>
  <c r="G233" i="22"/>
  <c r="F233" i="22"/>
  <c r="F231" i="22" s="1"/>
  <c r="E233" i="22"/>
  <c r="D233" i="22"/>
  <c r="H232" i="22"/>
  <c r="C232" i="22"/>
  <c r="E231" i="22"/>
  <c r="H229" i="22"/>
  <c r="C229" i="22"/>
  <c r="H228" i="22"/>
  <c r="C228" i="22"/>
  <c r="L227" i="22"/>
  <c r="K227" i="22"/>
  <c r="J227" i="22"/>
  <c r="I227" i="22"/>
  <c r="G227" i="22"/>
  <c r="F227" i="22"/>
  <c r="E227" i="22"/>
  <c r="D227" i="22"/>
  <c r="H226" i="22"/>
  <c r="C226" i="22"/>
  <c r="H225" i="22"/>
  <c r="C225" i="22"/>
  <c r="H224" i="22"/>
  <c r="C224" i="22"/>
  <c r="H223" i="22"/>
  <c r="C223" i="22"/>
  <c r="H222" i="22"/>
  <c r="C222" i="22"/>
  <c r="H221" i="22"/>
  <c r="C221" i="22"/>
  <c r="H220" i="22"/>
  <c r="C220" i="22"/>
  <c r="H219" i="22"/>
  <c r="C219" i="22"/>
  <c r="H218" i="22"/>
  <c r="C218" i="22"/>
  <c r="H217" i="22"/>
  <c r="C217" i="22"/>
  <c r="L216" i="22"/>
  <c r="K216" i="22"/>
  <c r="J216" i="22"/>
  <c r="I216" i="22"/>
  <c r="G216" i="22"/>
  <c r="F216" i="22"/>
  <c r="E216" i="22"/>
  <c r="D216" i="22"/>
  <c r="H215" i="22"/>
  <c r="C215" i="22"/>
  <c r="H214" i="22"/>
  <c r="C214" i="22"/>
  <c r="H213" i="22"/>
  <c r="C213" i="22"/>
  <c r="H212" i="22"/>
  <c r="C212" i="22"/>
  <c r="H211" i="22"/>
  <c r="C211" i="22"/>
  <c r="H210" i="22"/>
  <c r="C210" i="22"/>
  <c r="H209" i="22"/>
  <c r="C209" i="22"/>
  <c r="H208" i="22"/>
  <c r="C208" i="22"/>
  <c r="H207" i="22"/>
  <c r="C207" i="22"/>
  <c r="H206" i="22"/>
  <c r="C206" i="22"/>
  <c r="L205" i="22"/>
  <c r="K205" i="22"/>
  <c r="J205" i="22"/>
  <c r="I205" i="22"/>
  <c r="G205" i="22"/>
  <c r="F205" i="22"/>
  <c r="E205" i="22"/>
  <c r="E204" i="22" s="1"/>
  <c r="D205" i="22"/>
  <c r="L204" i="22"/>
  <c r="J204" i="22"/>
  <c r="D204" i="22"/>
  <c r="H203" i="22"/>
  <c r="C203" i="22"/>
  <c r="H202" i="22"/>
  <c r="C202" i="22"/>
  <c r="H201" i="22"/>
  <c r="C201" i="22"/>
  <c r="H200" i="22"/>
  <c r="C200" i="22"/>
  <c r="H199" i="22"/>
  <c r="C199" i="22"/>
  <c r="L198" i="22"/>
  <c r="L196" i="22" s="1"/>
  <c r="K198" i="22"/>
  <c r="K196" i="22" s="1"/>
  <c r="J198" i="22"/>
  <c r="I198" i="22"/>
  <c r="H198" i="22"/>
  <c r="G198" i="22"/>
  <c r="G196" i="22" s="1"/>
  <c r="F198" i="22"/>
  <c r="E198" i="22"/>
  <c r="D198" i="22"/>
  <c r="C198" i="22" s="1"/>
  <c r="H197" i="22"/>
  <c r="C197" i="22"/>
  <c r="J196" i="22"/>
  <c r="I196" i="22"/>
  <c r="F196" i="22"/>
  <c r="E196" i="22"/>
  <c r="H193" i="22"/>
  <c r="C193" i="22"/>
  <c r="L192" i="22"/>
  <c r="L191" i="22" s="1"/>
  <c r="K192" i="22"/>
  <c r="J192" i="22"/>
  <c r="I192" i="22"/>
  <c r="G192" i="22"/>
  <c r="G191" i="22" s="1"/>
  <c r="F192" i="22"/>
  <c r="F191" i="22" s="1"/>
  <c r="F187" i="22" s="1"/>
  <c r="E192" i="22"/>
  <c r="C192" i="22" s="1"/>
  <c r="D192" i="22"/>
  <c r="J191" i="22"/>
  <c r="I191" i="22"/>
  <c r="D191" i="22"/>
  <c r="H190" i="22"/>
  <c r="C190" i="22"/>
  <c r="H189" i="22"/>
  <c r="C189" i="22"/>
  <c r="L188" i="22"/>
  <c r="K188" i="22"/>
  <c r="J188" i="22"/>
  <c r="I188" i="22"/>
  <c r="H188" i="22" s="1"/>
  <c r="G188" i="22"/>
  <c r="F188" i="22"/>
  <c r="E188" i="22"/>
  <c r="D188" i="22"/>
  <c r="D187" i="22"/>
  <c r="H186" i="22"/>
  <c r="C186" i="22"/>
  <c r="H185" i="22"/>
  <c r="C185" i="22"/>
  <c r="L184" i="22"/>
  <c r="K184" i="22"/>
  <c r="J184" i="22"/>
  <c r="I184" i="22"/>
  <c r="G184" i="22"/>
  <c r="F184" i="22"/>
  <c r="E184" i="22"/>
  <c r="D184" i="22"/>
  <c r="C184" i="22" s="1"/>
  <c r="H183" i="22"/>
  <c r="C183" i="22"/>
  <c r="H182" i="22"/>
  <c r="C182" i="22"/>
  <c r="H181" i="22"/>
  <c r="C181" i="22"/>
  <c r="H180" i="22"/>
  <c r="C180" i="22"/>
  <c r="L179" i="22"/>
  <c r="K179" i="22"/>
  <c r="J179" i="22"/>
  <c r="I179" i="22"/>
  <c r="G179" i="22"/>
  <c r="F179" i="22"/>
  <c r="E179" i="22"/>
  <c r="D179" i="22"/>
  <c r="H178" i="22"/>
  <c r="C178" i="22"/>
  <c r="H177" i="22"/>
  <c r="C177" i="22"/>
  <c r="H176" i="22"/>
  <c r="C176" i="22"/>
  <c r="L175" i="22"/>
  <c r="L174" i="22" s="1"/>
  <c r="L173" i="22" s="1"/>
  <c r="K175" i="22"/>
  <c r="J175" i="22"/>
  <c r="I175" i="22"/>
  <c r="G175" i="22"/>
  <c r="G174" i="22" s="1"/>
  <c r="F175" i="22"/>
  <c r="F174" i="22" s="1"/>
  <c r="F173" i="22" s="1"/>
  <c r="E175" i="22"/>
  <c r="D175" i="22"/>
  <c r="K174" i="22"/>
  <c r="K173" i="22" s="1"/>
  <c r="H172" i="22"/>
  <c r="C172" i="22"/>
  <c r="H171" i="22"/>
  <c r="C171" i="22"/>
  <c r="H170" i="22"/>
  <c r="C170" i="22"/>
  <c r="H169" i="22"/>
  <c r="C169" i="22"/>
  <c r="H168" i="22"/>
  <c r="C168" i="22"/>
  <c r="H167" i="22"/>
  <c r="C167" i="22"/>
  <c r="L166" i="22"/>
  <c r="K166" i="22"/>
  <c r="K165" i="22" s="1"/>
  <c r="J166" i="22"/>
  <c r="I166" i="22"/>
  <c r="G166" i="22"/>
  <c r="G165" i="22" s="1"/>
  <c r="F166" i="22"/>
  <c r="F165" i="22" s="1"/>
  <c r="E166" i="22"/>
  <c r="D166" i="22"/>
  <c r="L165" i="22"/>
  <c r="I165" i="22"/>
  <c r="E165" i="22"/>
  <c r="D165" i="22"/>
  <c r="H164" i="22"/>
  <c r="C164" i="22"/>
  <c r="H163" i="22"/>
  <c r="C163" i="22"/>
  <c r="H162" i="22"/>
  <c r="C162" i="22"/>
  <c r="H161" i="22"/>
  <c r="C161" i="22"/>
  <c r="L160" i="22"/>
  <c r="K160" i="22"/>
  <c r="H160" i="22" s="1"/>
  <c r="J160" i="22"/>
  <c r="I160" i="22"/>
  <c r="G160" i="22"/>
  <c r="F160" i="22"/>
  <c r="E160" i="22"/>
  <c r="D160" i="22"/>
  <c r="C160" i="22" s="1"/>
  <c r="H159" i="22"/>
  <c r="C159" i="22"/>
  <c r="H158" i="22"/>
  <c r="C158" i="22"/>
  <c r="H157" i="22"/>
  <c r="C157" i="22"/>
  <c r="H156" i="22"/>
  <c r="C156" i="22"/>
  <c r="H155" i="22"/>
  <c r="C155" i="22"/>
  <c r="H154" i="22"/>
  <c r="C154" i="22"/>
  <c r="H153" i="22"/>
  <c r="C153" i="22"/>
  <c r="H152" i="22"/>
  <c r="C152" i="22"/>
  <c r="L151" i="22"/>
  <c r="K151" i="22"/>
  <c r="J151" i="22"/>
  <c r="I151" i="22"/>
  <c r="G151" i="22"/>
  <c r="F151" i="22"/>
  <c r="E151" i="22"/>
  <c r="D151" i="22"/>
  <c r="H150" i="22"/>
  <c r="C150" i="22"/>
  <c r="H149" i="22"/>
  <c r="C149" i="22"/>
  <c r="H148" i="22"/>
  <c r="C148" i="22"/>
  <c r="H147" i="22"/>
  <c r="C147" i="22"/>
  <c r="H146" i="22"/>
  <c r="C146" i="22"/>
  <c r="H145" i="22"/>
  <c r="C145" i="22"/>
  <c r="L144" i="22"/>
  <c r="K144" i="22"/>
  <c r="J144" i="22"/>
  <c r="I144" i="22"/>
  <c r="G144" i="22"/>
  <c r="G130" i="22" s="1"/>
  <c r="F144" i="22"/>
  <c r="E144" i="22"/>
  <c r="D144" i="22"/>
  <c r="H143" i="22"/>
  <c r="C143" i="22"/>
  <c r="H142" i="22"/>
  <c r="C142" i="22"/>
  <c r="L141" i="22"/>
  <c r="L130" i="22" s="1"/>
  <c r="K141" i="22"/>
  <c r="J141" i="22"/>
  <c r="I141" i="22"/>
  <c r="H141" i="22"/>
  <c r="G141" i="22"/>
  <c r="F141" i="22"/>
  <c r="E141" i="22"/>
  <c r="D141" i="22"/>
  <c r="H140" i="22"/>
  <c r="C140" i="22"/>
  <c r="H139" i="22"/>
  <c r="C139" i="22"/>
  <c r="H138" i="22"/>
  <c r="C138" i="22"/>
  <c r="H137" i="22"/>
  <c r="C137" i="22"/>
  <c r="L136" i="22"/>
  <c r="K136" i="22"/>
  <c r="J136" i="22"/>
  <c r="I136" i="22"/>
  <c r="G136" i="22"/>
  <c r="F136" i="22"/>
  <c r="E136" i="22"/>
  <c r="D136" i="22"/>
  <c r="C136" i="22" s="1"/>
  <c r="H135" i="22"/>
  <c r="C135" i="22"/>
  <c r="H134" i="22"/>
  <c r="C134" i="22"/>
  <c r="K133" i="22"/>
  <c r="H133" i="22" s="1"/>
  <c r="C133" i="22"/>
  <c r="H132" i="22"/>
  <c r="C132" i="22"/>
  <c r="L131" i="22"/>
  <c r="K131" i="22"/>
  <c r="J131" i="22"/>
  <c r="I131" i="22"/>
  <c r="G131" i="22"/>
  <c r="F131" i="22"/>
  <c r="E131" i="22"/>
  <c r="D131" i="22"/>
  <c r="H129" i="22"/>
  <c r="H128" i="22" s="1"/>
  <c r="C129" i="22"/>
  <c r="C128" i="22" s="1"/>
  <c r="L128" i="22"/>
  <c r="K128" i="22"/>
  <c r="J128" i="22"/>
  <c r="I128" i="22"/>
  <c r="G128" i="22"/>
  <c r="F128" i="22"/>
  <c r="E128" i="22"/>
  <c r="D128" i="22"/>
  <c r="H127" i="22"/>
  <c r="C127" i="22"/>
  <c r="H126" i="22"/>
  <c r="C126" i="22"/>
  <c r="H125" i="22"/>
  <c r="C125" i="22"/>
  <c r="H124" i="22"/>
  <c r="C124" i="22"/>
  <c r="H123" i="22"/>
  <c r="C123" i="22"/>
  <c r="L122" i="22"/>
  <c r="K122" i="22"/>
  <c r="J122" i="22"/>
  <c r="I122" i="22"/>
  <c r="H122" i="22"/>
  <c r="G122" i="22"/>
  <c r="F122" i="22"/>
  <c r="E122" i="22"/>
  <c r="D122" i="22"/>
  <c r="C122" i="22" s="1"/>
  <c r="H121" i="22"/>
  <c r="C121" i="22"/>
  <c r="H120" i="22"/>
  <c r="C120" i="22"/>
  <c r="H119" i="22"/>
  <c r="C119" i="22"/>
  <c r="H118" i="22"/>
  <c r="C118" i="22"/>
  <c r="H117" i="22"/>
  <c r="C117" i="22"/>
  <c r="L116" i="22"/>
  <c r="K116" i="22"/>
  <c r="J116" i="22"/>
  <c r="I116" i="22"/>
  <c r="H116" i="22" s="1"/>
  <c r="G116" i="22"/>
  <c r="F116" i="22"/>
  <c r="E116" i="22"/>
  <c r="D116" i="22"/>
  <c r="H115" i="22"/>
  <c r="C115" i="22"/>
  <c r="H114" i="22"/>
  <c r="C114" i="22"/>
  <c r="H113" i="22"/>
  <c r="C113" i="22"/>
  <c r="L112" i="22"/>
  <c r="K112" i="22"/>
  <c r="J112" i="22"/>
  <c r="H112" i="22" s="1"/>
  <c r="I112" i="22"/>
  <c r="G112" i="22"/>
  <c r="F112" i="22"/>
  <c r="F83" i="22" s="1"/>
  <c r="E112" i="22"/>
  <c r="D112" i="22"/>
  <c r="H111" i="22"/>
  <c r="C111" i="22"/>
  <c r="H110" i="22"/>
  <c r="C110" i="22"/>
  <c r="H109" i="22"/>
  <c r="C109" i="22"/>
  <c r="H108" i="22"/>
  <c r="C108" i="22"/>
  <c r="K107" i="22"/>
  <c r="I107" i="22"/>
  <c r="H107" i="22"/>
  <c r="C107" i="22"/>
  <c r="H106" i="22"/>
  <c r="C106" i="22"/>
  <c r="H105" i="22"/>
  <c r="C105" i="22"/>
  <c r="H104" i="22"/>
  <c r="C104" i="22"/>
  <c r="L103" i="22"/>
  <c r="K103" i="22"/>
  <c r="J103" i="22"/>
  <c r="I103" i="22"/>
  <c r="H103" i="22" s="1"/>
  <c r="G103" i="22"/>
  <c r="F103" i="22"/>
  <c r="E103" i="22"/>
  <c r="D103" i="22"/>
  <c r="H102" i="22"/>
  <c r="C102" i="22"/>
  <c r="H101" i="22"/>
  <c r="C101" i="22"/>
  <c r="H100" i="22"/>
  <c r="C100" i="22"/>
  <c r="H99" i="22"/>
  <c r="C99" i="22"/>
  <c r="H98" i="22"/>
  <c r="C98" i="22"/>
  <c r="H97" i="22"/>
  <c r="C97" i="22"/>
  <c r="H96" i="22"/>
  <c r="C96" i="22"/>
  <c r="L95" i="22"/>
  <c r="K95" i="22"/>
  <c r="J95" i="22"/>
  <c r="I95" i="22"/>
  <c r="H95" i="22"/>
  <c r="G95" i="22"/>
  <c r="F95" i="22"/>
  <c r="E95" i="22"/>
  <c r="D95" i="22"/>
  <c r="C95" i="22" s="1"/>
  <c r="H94" i="22"/>
  <c r="C94" i="22"/>
  <c r="H93" i="22"/>
  <c r="C93" i="22"/>
  <c r="I92" i="22"/>
  <c r="H92" i="22"/>
  <c r="C92" i="22"/>
  <c r="H91" i="22"/>
  <c r="C91" i="22"/>
  <c r="H90" i="22"/>
  <c r="C90" i="22"/>
  <c r="L89" i="22"/>
  <c r="K89" i="22"/>
  <c r="J89" i="22"/>
  <c r="I89" i="22"/>
  <c r="G89" i="22"/>
  <c r="F89" i="22"/>
  <c r="E89" i="22"/>
  <c r="D89" i="22"/>
  <c r="H88" i="22"/>
  <c r="C88" i="22"/>
  <c r="H87" i="22"/>
  <c r="C87" i="22"/>
  <c r="H86" i="22"/>
  <c r="C86" i="22"/>
  <c r="H85" i="22"/>
  <c r="C85" i="22"/>
  <c r="L84" i="22"/>
  <c r="L83" i="22" s="1"/>
  <c r="K84" i="22"/>
  <c r="J84" i="22"/>
  <c r="I84" i="22"/>
  <c r="H84" i="22"/>
  <c r="G84" i="22"/>
  <c r="F84" i="22"/>
  <c r="E84" i="22"/>
  <c r="D84" i="22"/>
  <c r="C84" i="22" s="1"/>
  <c r="H82" i="22"/>
  <c r="C82" i="22"/>
  <c r="H81" i="22"/>
  <c r="C81" i="22"/>
  <c r="L80" i="22"/>
  <c r="K80" i="22"/>
  <c r="H80" i="22" s="1"/>
  <c r="J80" i="22"/>
  <c r="I80" i="22"/>
  <c r="G80" i="22"/>
  <c r="F80" i="22"/>
  <c r="F76" i="22" s="1"/>
  <c r="E80" i="22"/>
  <c r="D80" i="22"/>
  <c r="D76" i="22" s="1"/>
  <c r="H79" i="22"/>
  <c r="C79" i="22"/>
  <c r="H78" i="22"/>
  <c r="C78" i="22"/>
  <c r="L77" i="22"/>
  <c r="K77" i="22"/>
  <c r="J77" i="22"/>
  <c r="J76" i="22" s="1"/>
  <c r="I77" i="22"/>
  <c r="G77" i="22"/>
  <c r="G76" i="22" s="1"/>
  <c r="F77" i="22"/>
  <c r="E77" i="22"/>
  <c r="D77" i="22"/>
  <c r="L76" i="22"/>
  <c r="E76" i="22"/>
  <c r="H74" i="22"/>
  <c r="C74" i="22"/>
  <c r="H73" i="22"/>
  <c r="C73" i="22"/>
  <c r="H72" i="22"/>
  <c r="C72" i="22"/>
  <c r="H71" i="22"/>
  <c r="C71" i="22"/>
  <c r="H70" i="22"/>
  <c r="C70" i="22"/>
  <c r="L69" i="22"/>
  <c r="K69" i="22"/>
  <c r="J69" i="22"/>
  <c r="I69" i="22"/>
  <c r="H69" i="22" s="1"/>
  <c r="G69" i="22"/>
  <c r="F69" i="22"/>
  <c r="F67" i="22" s="1"/>
  <c r="F53" i="22" s="1"/>
  <c r="E69" i="22"/>
  <c r="D69" i="22"/>
  <c r="H68" i="22"/>
  <c r="C68" i="22"/>
  <c r="L67" i="22"/>
  <c r="K67" i="22"/>
  <c r="J67" i="22"/>
  <c r="G67" i="22"/>
  <c r="D67" i="22"/>
  <c r="H66" i="22"/>
  <c r="C66" i="22"/>
  <c r="H65" i="22"/>
  <c r="C65" i="22"/>
  <c r="H64" i="22"/>
  <c r="C64" i="22"/>
  <c r="H63" i="22"/>
  <c r="C63" i="22"/>
  <c r="H62" i="22"/>
  <c r="C62" i="22"/>
  <c r="H61" i="22"/>
  <c r="C61" i="22"/>
  <c r="H60" i="22"/>
  <c r="C60" i="22"/>
  <c r="H59" i="22"/>
  <c r="C59" i="22"/>
  <c r="L58" i="22"/>
  <c r="K58" i="22"/>
  <c r="J58" i="22"/>
  <c r="I58" i="22"/>
  <c r="G58" i="22"/>
  <c r="F58" i="22"/>
  <c r="E58" i="22"/>
  <c r="D58" i="22"/>
  <c r="C58" i="22" s="1"/>
  <c r="H57" i="22"/>
  <c r="C57" i="22"/>
  <c r="H56" i="22"/>
  <c r="C56" i="22"/>
  <c r="L55" i="22"/>
  <c r="K55" i="22"/>
  <c r="J55" i="22"/>
  <c r="I55" i="22"/>
  <c r="G55" i="22"/>
  <c r="F55" i="22"/>
  <c r="E55" i="22"/>
  <c r="D55" i="22"/>
  <c r="L54" i="22"/>
  <c r="K54" i="22"/>
  <c r="J54" i="22"/>
  <c r="J53" i="22" s="1"/>
  <c r="G54" i="22"/>
  <c r="G53" i="22" s="1"/>
  <c r="F54" i="22"/>
  <c r="L53" i="22"/>
  <c r="H47" i="22"/>
  <c r="C47" i="22"/>
  <c r="H46" i="22"/>
  <c r="C46" i="22"/>
  <c r="L45" i="22"/>
  <c r="H45" i="22" s="1"/>
  <c r="G45" i="22"/>
  <c r="C45" i="22"/>
  <c r="H44" i="22"/>
  <c r="C44" i="22"/>
  <c r="K43" i="22"/>
  <c r="J43" i="22"/>
  <c r="I43" i="22"/>
  <c r="F43" i="22"/>
  <c r="E43" i="22"/>
  <c r="D43" i="22"/>
  <c r="H42" i="22"/>
  <c r="C42" i="22"/>
  <c r="I41" i="22"/>
  <c r="H41" i="22"/>
  <c r="D41" i="22"/>
  <c r="C41" i="22" s="1"/>
  <c r="H40" i="22"/>
  <c r="C40" i="22"/>
  <c r="H39" i="22"/>
  <c r="C39" i="22"/>
  <c r="H38" i="22"/>
  <c r="C38" i="22"/>
  <c r="H37" i="22"/>
  <c r="C37" i="22"/>
  <c r="K36" i="22"/>
  <c r="H36" i="22"/>
  <c r="F36" i="22"/>
  <c r="C36" i="22" s="1"/>
  <c r="H35" i="22"/>
  <c r="C35" i="22"/>
  <c r="H34" i="22"/>
  <c r="C34" i="22"/>
  <c r="K33" i="22"/>
  <c r="H33" i="22"/>
  <c r="F33" i="22"/>
  <c r="C33" i="22" s="1"/>
  <c r="H32" i="22"/>
  <c r="C32" i="22"/>
  <c r="K31" i="22"/>
  <c r="H31" i="22" s="1"/>
  <c r="F31" i="22"/>
  <c r="C31" i="22"/>
  <c r="H30" i="22"/>
  <c r="C30" i="22"/>
  <c r="H29" i="22"/>
  <c r="C29" i="22"/>
  <c r="H28" i="22"/>
  <c r="C28" i="22"/>
  <c r="K27" i="22"/>
  <c r="H27" i="22" s="1"/>
  <c r="F27" i="22"/>
  <c r="C27" i="22" s="1"/>
  <c r="F26" i="22"/>
  <c r="C26" i="22" s="1"/>
  <c r="H25" i="22"/>
  <c r="C25" i="22"/>
  <c r="H23" i="22"/>
  <c r="C23" i="22"/>
  <c r="H22" i="22"/>
  <c r="C22" i="22"/>
  <c r="L21" i="22"/>
  <c r="L20" i="22" s="1"/>
  <c r="K21" i="22"/>
  <c r="J21" i="22"/>
  <c r="J292" i="22" s="1"/>
  <c r="J291" i="22" s="1"/>
  <c r="I21" i="22"/>
  <c r="I292" i="22" s="1"/>
  <c r="I291" i="22" s="1"/>
  <c r="G21" i="22"/>
  <c r="F21" i="22"/>
  <c r="F292" i="22" s="1"/>
  <c r="F291" i="22" s="1"/>
  <c r="E21" i="22"/>
  <c r="E292" i="22" s="1"/>
  <c r="E291" i="22" s="1"/>
  <c r="D21" i="22"/>
  <c r="C21" i="22"/>
  <c r="H301" i="21"/>
  <c r="C301" i="21"/>
  <c r="H300" i="21"/>
  <c r="C300" i="21"/>
  <c r="H299" i="21"/>
  <c r="C299" i="21"/>
  <c r="H298" i="21"/>
  <c r="C298" i="21"/>
  <c r="H297" i="21"/>
  <c r="C297" i="21"/>
  <c r="H296" i="21"/>
  <c r="C296" i="21"/>
  <c r="H295" i="21"/>
  <c r="C295" i="21"/>
  <c r="H294" i="21"/>
  <c r="C294" i="21"/>
  <c r="L293" i="21"/>
  <c r="K293" i="21"/>
  <c r="J293" i="21"/>
  <c r="I293" i="21"/>
  <c r="H293" i="21"/>
  <c r="G293" i="21"/>
  <c r="F293" i="21"/>
  <c r="E293" i="21"/>
  <c r="D293" i="21"/>
  <c r="C293" i="21"/>
  <c r="H288" i="21"/>
  <c r="C288" i="21"/>
  <c r="H287" i="21"/>
  <c r="C287" i="21"/>
  <c r="L286" i="21"/>
  <c r="K286" i="21"/>
  <c r="J286" i="21"/>
  <c r="I286" i="21"/>
  <c r="G286" i="21"/>
  <c r="F286" i="21"/>
  <c r="E286" i="21"/>
  <c r="D286" i="21"/>
  <c r="H285" i="21"/>
  <c r="C285" i="21"/>
  <c r="L284" i="21"/>
  <c r="K284" i="21"/>
  <c r="J284" i="21"/>
  <c r="I284" i="21"/>
  <c r="G284" i="21"/>
  <c r="F284" i="21"/>
  <c r="F283" i="21" s="1"/>
  <c r="E284" i="21"/>
  <c r="D284" i="21"/>
  <c r="L283" i="21"/>
  <c r="K283" i="21"/>
  <c r="J283" i="21"/>
  <c r="G283" i="21"/>
  <c r="D283" i="21"/>
  <c r="H282" i="21"/>
  <c r="C282" i="21"/>
  <c r="L281" i="21"/>
  <c r="K281" i="21"/>
  <c r="J281" i="21"/>
  <c r="I281" i="21"/>
  <c r="G281" i="21"/>
  <c r="F281" i="21"/>
  <c r="E281" i="21"/>
  <c r="C281" i="21" s="1"/>
  <c r="D281" i="21"/>
  <c r="H280" i="21"/>
  <c r="C280" i="21"/>
  <c r="H279" i="21"/>
  <c r="C279" i="21"/>
  <c r="H278" i="21"/>
  <c r="C278" i="21"/>
  <c r="H277" i="21"/>
  <c r="C277" i="21"/>
  <c r="L276" i="21"/>
  <c r="K276" i="21"/>
  <c r="J276" i="21"/>
  <c r="I276" i="21"/>
  <c r="G276" i="21"/>
  <c r="G270" i="21" s="1"/>
  <c r="G269" i="21" s="1"/>
  <c r="F276" i="21"/>
  <c r="E276" i="21"/>
  <c r="D276" i="21"/>
  <c r="H275" i="21"/>
  <c r="C275" i="21"/>
  <c r="H274" i="21"/>
  <c r="C274" i="21"/>
  <c r="H273" i="21"/>
  <c r="C273" i="21"/>
  <c r="L272" i="21"/>
  <c r="K272" i="21"/>
  <c r="J272" i="21"/>
  <c r="J270" i="21" s="1"/>
  <c r="J269" i="21" s="1"/>
  <c r="I272" i="21"/>
  <c r="G272" i="21"/>
  <c r="F272" i="21"/>
  <c r="E272" i="21"/>
  <c r="D272" i="21"/>
  <c r="H271" i="21"/>
  <c r="C271" i="21"/>
  <c r="L270" i="21"/>
  <c r="L269" i="21" s="1"/>
  <c r="K270" i="21"/>
  <c r="F270" i="21"/>
  <c r="F269" i="21" s="1"/>
  <c r="D270" i="21"/>
  <c r="D269" i="21" s="1"/>
  <c r="H268" i="21"/>
  <c r="C268" i="21"/>
  <c r="H267" i="21"/>
  <c r="C267" i="21"/>
  <c r="H266" i="21"/>
  <c r="C266" i="21"/>
  <c r="H265" i="21"/>
  <c r="C265" i="21"/>
  <c r="L264" i="21"/>
  <c r="K264" i="21"/>
  <c r="K259" i="21" s="1"/>
  <c r="J264" i="21"/>
  <c r="I264" i="21"/>
  <c r="G264" i="21"/>
  <c r="F264" i="21"/>
  <c r="F259" i="21" s="1"/>
  <c r="E264" i="21"/>
  <c r="D264" i="21"/>
  <c r="H263" i="21"/>
  <c r="C263" i="21"/>
  <c r="H262" i="21"/>
  <c r="C262" i="21"/>
  <c r="H261" i="21"/>
  <c r="C261" i="21"/>
  <c r="L260" i="21"/>
  <c r="K260" i="21"/>
  <c r="J260" i="21"/>
  <c r="I260" i="21"/>
  <c r="G260" i="21"/>
  <c r="F260" i="21"/>
  <c r="E260" i="21"/>
  <c r="D260" i="21"/>
  <c r="D259" i="21" s="1"/>
  <c r="L259" i="21"/>
  <c r="J259" i="21"/>
  <c r="G259" i="21"/>
  <c r="H258" i="21"/>
  <c r="C258" i="21"/>
  <c r="H257" i="21"/>
  <c r="C257" i="21"/>
  <c r="H256" i="21"/>
  <c r="C256" i="21"/>
  <c r="H255" i="21"/>
  <c r="C255" i="21"/>
  <c r="H254" i="21"/>
  <c r="C254" i="21"/>
  <c r="H253" i="21"/>
  <c r="C253" i="21"/>
  <c r="L252" i="21"/>
  <c r="K252" i="21"/>
  <c r="J252" i="21"/>
  <c r="I252" i="21"/>
  <c r="G252" i="21"/>
  <c r="F252" i="21"/>
  <c r="F251" i="21" s="1"/>
  <c r="E252" i="21"/>
  <c r="E251" i="21" s="1"/>
  <c r="D252" i="21"/>
  <c r="L251" i="21"/>
  <c r="K251" i="21"/>
  <c r="J251" i="21"/>
  <c r="G251" i="21"/>
  <c r="H250" i="21"/>
  <c r="C250" i="21"/>
  <c r="H249" i="21"/>
  <c r="C249" i="21"/>
  <c r="H248" i="21"/>
  <c r="C248" i="21"/>
  <c r="H247" i="21"/>
  <c r="C247" i="21"/>
  <c r="L246" i="21"/>
  <c r="K246" i="21"/>
  <c r="J246" i="21"/>
  <c r="I246" i="21"/>
  <c r="G246" i="21"/>
  <c r="F246" i="21"/>
  <c r="E246" i="21"/>
  <c r="D246" i="21"/>
  <c r="H245" i="21"/>
  <c r="C245" i="21"/>
  <c r="H244" i="21"/>
  <c r="C244" i="21"/>
  <c r="H243" i="21"/>
  <c r="C243" i="21"/>
  <c r="H242" i="21"/>
  <c r="C242" i="21"/>
  <c r="H241" i="21"/>
  <c r="C241" i="21"/>
  <c r="H240" i="21"/>
  <c r="C240" i="21"/>
  <c r="H239" i="21"/>
  <c r="C239" i="21"/>
  <c r="L238" i="21"/>
  <c r="K238" i="21"/>
  <c r="J238" i="21"/>
  <c r="I238" i="21"/>
  <c r="G238" i="21"/>
  <c r="F238" i="21"/>
  <c r="E238" i="21"/>
  <c r="D238" i="21"/>
  <c r="H237" i="21"/>
  <c r="C237" i="21"/>
  <c r="H236" i="21"/>
  <c r="C236" i="21"/>
  <c r="L235" i="21"/>
  <c r="K235" i="21"/>
  <c r="J235" i="21"/>
  <c r="J231" i="21" s="1"/>
  <c r="J230" i="21" s="1"/>
  <c r="J194" i="21" s="1"/>
  <c r="I235" i="21"/>
  <c r="G235" i="21"/>
  <c r="F235" i="21"/>
  <c r="E235" i="21"/>
  <c r="C235" i="21" s="1"/>
  <c r="D235" i="21"/>
  <c r="H234" i="21"/>
  <c r="C234" i="21"/>
  <c r="L233" i="21"/>
  <c r="K233" i="21"/>
  <c r="K231" i="21" s="1"/>
  <c r="J233" i="21"/>
  <c r="I233" i="21"/>
  <c r="G233" i="21"/>
  <c r="F233" i="21"/>
  <c r="E233" i="21"/>
  <c r="D233" i="21"/>
  <c r="C233" i="21" s="1"/>
  <c r="H232" i="21"/>
  <c r="C232" i="21"/>
  <c r="L231" i="21"/>
  <c r="F231" i="21"/>
  <c r="L230" i="21"/>
  <c r="H229" i="21"/>
  <c r="C229" i="21"/>
  <c r="H228" i="21"/>
  <c r="C228" i="21"/>
  <c r="L227" i="21"/>
  <c r="K227" i="21"/>
  <c r="H227" i="21" s="1"/>
  <c r="J227" i="21"/>
  <c r="I227" i="21"/>
  <c r="I204" i="21" s="1"/>
  <c r="G227" i="21"/>
  <c r="F227" i="21"/>
  <c r="E227" i="21"/>
  <c r="D227" i="21"/>
  <c r="C227" i="21" s="1"/>
  <c r="H226" i="21"/>
  <c r="C226" i="21"/>
  <c r="H225" i="21"/>
  <c r="C225" i="21"/>
  <c r="H224" i="21"/>
  <c r="C224" i="21"/>
  <c r="H223" i="21"/>
  <c r="C223" i="21"/>
  <c r="H222" i="21"/>
  <c r="C222" i="21"/>
  <c r="H221" i="21"/>
  <c r="C221" i="21"/>
  <c r="H220" i="21"/>
  <c r="C220" i="21"/>
  <c r="H219" i="21"/>
  <c r="C219" i="21"/>
  <c r="H218" i="21"/>
  <c r="C218" i="21"/>
  <c r="H217" i="21"/>
  <c r="C217" i="21"/>
  <c r="L216" i="21"/>
  <c r="K216" i="21"/>
  <c r="J216" i="21"/>
  <c r="I216" i="21"/>
  <c r="G216" i="21"/>
  <c r="F216" i="21"/>
  <c r="E216" i="21"/>
  <c r="D216" i="21"/>
  <c r="H215" i="21"/>
  <c r="C215" i="21"/>
  <c r="H214" i="21"/>
  <c r="C214" i="21"/>
  <c r="H213" i="21"/>
  <c r="C213" i="21"/>
  <c r="H212" i="21"/>
  <c r="C212" i="21"/>
  <c r="H211" i="21"/>
  <c r="C211" i="21"/>
  <c r="H210" i="21"/>
  <c r="C210" i="21"/>
  <c r="H209" i="21"/>
  <c r="C209" i="21"/>
  <c r="H208" i="21"/>
  <c r="C208" i="21"/>
  <c r="H207" i="21"/>
  <c r="C207" i="21"/>
  <c r="H206" i="21"/>
  <c r="C206" i="21"/>
  <c r="L205" i="21"/>
  <c r="L204" i="21" s="1"/>
  <c r="L195" i="21" s="1"/>
  <c r="K205" i="21"/>
  <c r="J205" i="21"/>
  <c r="I205" i="21"/>
  <c r="G205" i="21"/>
  <c r="F205" i="21"/>
  <c r="E205" i="21"/>
  <c r="E204" i="21" s="1"/>
  <c r="D205" i="21"/>
  <c r="C205" i="21"/>
  <c r="J204" i="21"/>
  <c r="F204" i="21"/>
  <c r="D204" i="21"/>
  <c r="H203" i="21"/>
  <c r="C203" i="21"/>
  <c r="H202" i="21"/>
  <c r="C202" i="21"/>
  <c r="H201" i="21"/>
  <c r="C201" i="21"/>
  <c r="H200" i="21"/>
  <c r="C200" i="21"/>
  <c r="H199" i="21"/>
  <c r="C199" i="21"/>
  <c r="L198" i="21"/>
  <c r="K198" i="21"/>
  <c r="J198" i="21"/>
  <c r="I198" i="21"/>
  <c r="H198" i="21" s="1"/>
  <c r="G198" i="21"/>
  <c r="F198" i="21"/>
  <c r="E198" i="21"/>
  <c r="D198" i="21"/>
  <c r="D196" i="21" s="1"/>
  <c r="D195" i="21" s="1"/>
  <c r="H197" i="21"/>
  <c r="C197" i="21"/>
  <c r="L196" i="21"/>
  <c r="K196" i="21"/>
  <c r="J196" i="21"/>
  <c r="G196" i="21"/>
  <c r="F196" i="21"/>
  <c r="F195" i="21" s="1"/>
  <c r="E196" i="21"/>
  <c r="J195" i="21"/>
  <c r="H193" i="21"/>
  <c r="C193" i="21"/>
  <c r="L192" i="21"/>
  <c r="K192" i="21"/>
  <c r="J192" i="21"/>
  <c r="I192" i="21"/>
  <c r="G192" i="21"/>
  <c r="G191" i="21" s="1"/>
  <c r="G187" i="21" s="1"/>
  <c r="F192" i="21"/>
  <c r="E192" i="21"/>
  <c r="E191" i="21" s="1"/>
  <c r="D192" i="21"/>
  <c r="L191" i="21"/>
  <c r="L187" i="21" s="1"/>
  <c r="K191" i="21"/>
  <c r="J191" i="21"/>
  <c r="J187" i="21" s="1"/>
  <c r="F191" i="21"/>
  <c r="C191" i="21" s="1"/>
  <c r="D191" i="21"/>
  <c r="H190" i="21"/>
  <c r="C190" i="21"/>
  <c r="H189" i="21"/>
  <c r="C189" i="21"/>
  <c r="L188" i="21"/>
  <c r="K188" i="21"/>
  <c r="J188" i="21"/>
  <c r="I188" i="21"/>
  <c r="G188" i="21"/>
  <c r="F188" i="21"/>
  <c r="F187" i="21" s="1"/>
  <c r="E188" i="21"/>
  <c r="D188" i="21"/>
  <c r="K187" i="21"/>
  <c r="D187" i="21"/>
  <c r="H186" i="21"/>
  <c r="C186" i="21"/>
  <c r="H185" i="21"/>
  <c r="C185" i="21"/>
  <c r="L184" i="21"/>
  <c r="K184" i="21"/>
  <c r="J184" i="21"/>
  <c r="I184" i="21"/>
  <c r="H184" i="21" s="1"/>
  <c r="G184" i="21"/>
  <c r="F184" i="21"/>
  <c r="E184" i="21"/>
  <c r="D184" i="21"/>
  <c r="H183" i="21"/>
  <c r="C183" i="21"/>
  <c r="H182" i="21"/>
  <c r="C182" i="21"/>
  <c r="H181" i="21"/>
  <c r="C181" i="21"/>
  <c r="H180" i="21"/>
  <c r="C180" i="21"/>
  <c r="L179" i="21"/>
  <c r="K179" i="21"/>
  <c r="J179" i="21"/>
  <c r="I179" i="21"/>
  <c r="H179" i="21" s="1"/>
  <c r="G179" i="21"/>
  <c r="F179" i="21"/>
  <c r="E179" i="21"/>
  <c r="D179" i="21"/>
  <c r="C179" i="21" s="1"/>
  <c r="H178" i="21"/>
  <c r="C178" i="21"/>
  <c r="H177" i="21"/>
  <c r="C177" i="21"/>
  <c r="H176" i="21"/>
  <c r="C176" i="21"/>
  <c r="L175" i="21"/>
  <c r="L174" i="21" s="1"/>
  <c r="L173" i="21" s="1"/>
  <c r="K175" i="21"/>
  <c r="J175" i="21"/>
  <c r="I175" i="21"/>
  <c r="G175" i="21"/>
  <c r="F175" i="21"/>
  <c r="E175" i="21"/>
  <c r="E174" i="21" s="1"/>
  <c r="D175" i="21"/>
  <c r="C175" i="21"/>
  <c r="J174" i="21"/>
  <c r="F174" i="21"/>
  <c r="F173" i="21" s="1"/>
  <c r="J173" i="21"/>
  <c r="H172" i="21"/>
  <c r="C172" i="21"/>
  <c r="H171" i="21"/>
  <c r="C171" i="21"/>
  <c r="H170" i="21"/>
  <c r="C170" i="21"/>
  <c r="H169" i="21"/>
  <c r="C169" i="21"/>
  <c r="H168" i="21"/>
  <c r="C168" i="21"/>
  <c r="H167" i="21"/>
  <c r="C167" i="21"/>
  <c r="L166" i="21"/>
  <c r="K166" i="21"/>
  <c r="J166" i="21"/>
  <c r="I166" i="21"/>
  <c r="G166" i="21"/>
  <c r="F166" i="21"/>
  <c r="F165" i="21" s="1"/>
  <c r="E166" i="21"/>
  <c r="D166" i="21"/>
  <c r="L165" i="21"/>
  <c r="K165" i="21"/>
  <c r="J165" i="21"/>
  <c r="G165" i="21"/>
  <c r="D165" i="21"/>
  <c r="H164" i="21"/>
  <c r="C164" i="21"/>
  <c r="H163" i="21"/>
  <c r="C163" i="21"/>
  <c r="H162" i="21"/>
  <c r="C162" i="21"/>
  <c r="H161" i="21"/>
  <c r="C161" i="21"/>
  <c r="L160" i="21"/>
  <c r="K160" i="21"/>
  <c r="J160" i="21"/>
  <c r="I160" i="21"/>
  <c r="H160" i="21" s="1"/>
  <c r="G160" i="21"/>
  <c r="F160" i="21"/>
  <c r="E160" i="21"/>
  <c r="D160" i="21"/>
  <c r="H159" i="21"/>
  <c r="C159" i="21"/>
  <c r="H158" i="21"/>
  <c r="C158" i="21"/>
  <c r="H157" i="21"/>
  <c r="C157" i="21"/>
  <c r="H156" i="21"/>
  <c r="C156" i="21"/>
  <c r="H155" i="21"/>
  <c r="C155" i="21"/>
  <c r="H154" i="21"/>
  <c r="C154" i="21"/>
  <c r="H153" i="21"/>
  <c r="C153" i="21"/>
  <c r="H152" i="21"/>
  <c r="C152" i="21"/>
  <c r="L151" i="21"/>
  <c r="K151" i="21"/>
  <c r="J151" i="21"/>
  <c r="I151" i="21"/>
  <c r="H151" i="21" s="1"/>
  <c r="G151" i="21"/>
  <c r="F151" i="21"/>
  <c r="E151" i="21"/>
  <c r="D151" i="21"/>
  <c r="C151" i="21" s="1"/>
  <c r="H150" i="21"/>
  <c r="C150" i="21"/>
  <c r="H149" i="21"/>
  <c r="C149" i="21"/>
  <c r="H148" i="21"/>
  <c r="C148" i="21"/>
  <c r="H147" i="21"/>
  <c r="C147" i="21"/>
  <c r="H146" i="21"/>
  <c r="C146" i="21"/>
  <c r="H145" i="21"/>
  <c r="C145" i="21"/>
  <c r="L144" i="21"/>
  <c r="K144" i="21"/>
  <c r="J144" i="21"/>
  <c r="I144" i="21"/>
  <c r="G144" i="21"/>
  <c r="F144" i="21"/>
  <c r="E144" i="21"/>
  <c r="C144" i="21" s="1"/>
  <c r="D144" i="21"/>
  <c r="H143" i="21"/>
  <c r="C143" i="21"/>
  <c r="H142" i="21"/>
  <c r="C142" i="21"/>
  <c r="L141" i="21"/>
  <c r="K141" i="21"/>
  <c r="J141" i="21"/>
  <c r="I141" i="21"/>
  <c r="G141" i="21"/>
  <c r="F141" i="21"/>
  <c r="E141" i="21"/>
  <c r="C141" i="21" s="1"/>
  <c r="D141" i="21"/>
  <c r="H140" i="21"/>
  <c r="C140" i="21"/>
  <c r="H139" i="21"/>
  <c r="C139" i="21"/>
  <c r="H138" i="21"/>
  <c r="C138" i="21"/>
  <c r="H137" i="21"/>
  <c r="C137" i="21"/>
  <c r="L136" i="21"/>
  <c r="K136" i="21"/>
  <c r="J136" i="21"/>
  <c r="I136" i="21"/>
  <c r="G136" i="21"/>
  <c r="F136" i="21"/>
  <c r="F130" i="21" s="1"/>
  <c r="E136" i="21"/>
  <c r="D136" i="21"/>
  <c r="H135" i="21"/>
  <c r="C135" i="21"/>
  <c r="H134" i="21"/>
  <c r="C134" i="21"/>
  <c r="K133" i="21"/>
  <c r="H133" i="21"/>
  <c r="C133" i="21"/>
  <c r="H132" i="21"/>
  <c r="C132" i="21"/>
  <c r="L131" i="21"/>
  <c r="L130" i="21" s="1"/>
  <c r="K131" i="21"/>
  <c r="J131" i="21"/>
  <c r="J130" i="21" s="1"/>
  <c r="I131" i="21"/>
  <c r="H131" i="21"/>
  <c r="G131" i="21"/>
  <c r="F131" i="21"/>
  <c r="E131" i="21"/>
  <c r="D131" i="21"/>
  <c r="H129" i="21"/>
  <c r="H128" i="21" s="1"/>
  <c r="C129" i="21"/>
  <c r="C128" i="21" s="1"/>
  <c r="L128" i="21"/>
  <c r="K128" i="21"/>
  <c r="J128" i="21"/>
  <c r="I128" i="21"/>
  <c r="G128" i="21"/>
  <c r="F128" i="21"/>
  <c r="E128" i="21"/>
  <c r="D128" i="21"/>
  <c r="D83" i="21" s="1"/>
  <c r="H127" i="21"/>
  <c r="C127" i="21"/>
  <c r="H126" i="21"/>
  <c r="C126" i="21"/>
  <c r="H125" i="21"/>
  <c r="C125" i="21"/>
  <c r="H124" i="21"/>
  <c r="C124" i="21"/>
  <c r="H123" i="21"/>
  <c r="C123" i="21"/>
  <c r="L122" i="21"/>
  <c r="K122" i="21"/>
  <c r="J122" i="21"/>
  <c r="I122" i="21"/>
  <c r="G122" i="21"/>
  <c r="F122" i="21"/>
  <c r="E122" i="21"/>
  <c r="D122" i="21"/>
  <c r="H121" i="21"/>
  <c r="C121" i="21"/>
  <c r="H120" i="21"/>
  <c r="C120" i="21"/>
  <c r="H119" i="21"/>
  <c r="C119" i="21"/>
  <c r="H118" i="21"/>
  <c r="C118" i="21"/>
  <c r="H117" i="21"/>
  <c r="C117" i="21"/>
  <c r="L116" i="21"/>
  <c r="K116" i="21"/>
  <c r="J116" i="21"/>
  <c r="H116" i="21" s="1"/>
  <c r="I116" i="21"/>
  <c r="G116" i="21"/>
  <c r="F116" i="21"/>
  <c r="E116" i="21"/>
  <c r="D116" i="21"/>
  <c r="H115" i="21"/>
  <c r="C115" i="21"/>
  <c r="H114" i="21"/>
  <c r="C114" i="21"/>
  <c r="H113" i="21"/>
  <c r="C113" i="21"/>
  <c r="L112" i="21"/>
  <c r="K112" i="21"/>
  <c r="J112" i="21"/>
  <c r="I112" i="21"/>
  <c r="G112" i="21"/>
  <c r="F112" i="21"/>
  <c r="E112" i="21"/>
  <c r="D112" i="21"/>
  <c r="H111" i="21"/>
  <c r="C111" i="21"/>
  <c r="H110" i="21"/>
  <c r="C110" i="21"/>
  <c r="H109" i="21"/>
  <c r="C109" i="21"/>
  <c r="H108" i="21"/>
  <c r="C108" i="21"/>
  <c r="H107" i="21"/>
  <c r="C107" i="21"/>
  <c r="K106" i="21"/>
  <c r="H106" i="21" s="1"/>
  <c r="C106" i="21"/>
  <c r="H105" i="21"/>
  <c r="C105" i="21"/>
  <c r="H104" i="21"/>
  <c r="C104" i="21"/>
  <c r="L103" i="21"/>
  <c r="K103" i="21"/>
  <c r="J103" i="21"/>
  <c r="I103" i="21"/>
  <c r="G103" i="21"/>
  <c r="F103" i="21"/>
  <c r="E103" i="21"/>
  <c r="D103" i="21"/>
  <c r="H102" i="21"/>
  <c r="C102" i="21"/>
  <c r="H101" i="21"/>
  <c r="C101" i="21"/>
  <c r="H100" i="21"/>
  <c r="C100" i="21"/>
  <c r="H99" i="21"/>
  <c r="C99" i="21"/>
  <c r="H98" i="21"/>
  <c r="C98" i="21"/>
  <c r="H97" i="21"/>
  <c r="C97" i="21"/>
  <c r="H96" i="21"/>
  <c r="C96" i="21"/>
  <c r="L95" i="21"/>
  <c r="K95" i="21"/>
  <c r="J95" i="21"/>
  <c r="I95" i="21"/>
  <c r="G95" i="21"/>
  <c r="F95" i="21"/>
  <c r="E95" i="21"/>
  <c r="C95" i="21" s="1"/>
  <c r="D95" i="21"/>
  <c r="H94" i="21"/>
  <c r="C94" i="21"/>
  <c r="H93" i="21"/>
  <c r="C93" i="21"/>
  <c r="H92" i="21"/>
  <c r="C92" i="21"/>
  <c r="H91" i="21"/>
  <c r="C91" i="21"/>
  <c r="H90" i="21"/>
  <c r="C90" i="21"/>
  <c r="L89" i="21"/>
  <c r="K89" i="21"/>
  <c r="J89" i="21"/>
  <c r="I89" i="21"/>
  <c r="G89" i="21"/>
  <c r="F89" i="21"/>
  <c r="E89" i="21"/>
  <c r="D89" i="21"/>
  <c r="H88" i="21"/>
  <c r="C88" i="21"/>
  <c r="H87" i="21"/>
  <c r="C87" i="21"/>
  <c r="H86" i="21"/>
  <c r="C86" i="21"/>
  <c r="H85" i="21"/>
  <c r="C85" i="21"/>
  <c r="L84" i="21"/>
  <c r="L83" i="21" s="1"/>
  <c r="K84" i="21"/>
  <c r="K83" i="21" s="1"/>
  <c r="J84" i="21"/>
  <c r="I84" i="21"/>
  <c r="G84" i="21"/>
  <c r="G83" i="21" s="1"/>
  <c r="F84" i="21"/>
  <c r="E84" i="21"/>
  <c r="D84" i="21"/>
  <c r="C84" i="21"/>
  <c r="H82" i="21"/>
  <c r="C82" i="21"/>
  <c r="H81" i="21"/>
  <c r="C81" i="21"/>
  <c r="L80" i="21"/>
  <c r="L76" i="21" s="1"/>
  <c r="K80" i="21"/>
  <c r="J80" i="21"/>
  <c r="J76" i="21" s="1"/>
  <c r="I80" i="21"/>
  <c r="G80" i="21"/>
  <c r="F80" i="21"/>
  <c r="E80" i="21"/>
  <c r="D80" i="21"/>
  <c r="C80" i="21"/>
  <c r="H79" i="21"/>
  <c r="C79" i="21"/>
  <c r="H78" i="21"/>
  <c r="C78" i="21"/>
  <c r="L77" i="21"/>
  <c r="K77" i="21"/>
  <c r="J77" i="21"/>
  <c r="I77" i="21"/>
  <c r="G77" i="21"/>
  <c r="F77" i="21"/>
  <c r="F76" i="21" s="1"/>
  <c r="E77" i="21"/>
  <c r="D77" i="21"/>
  <c r="C77" i="21" s="1"/>
  <c r="K76" i="21"/>
  <c r="G76" i="21"/>
  <c r="H74" i="21"/>
  <c r="C74" i="21"/>
  <c r="H73" i="21"/>
  <c r="C73" i="21"/>
  <c r="H72" i="21"/>
  <c r="C72" i="21"/>
  <c r="H71" i="21"/>
  <c r="C71" i="21"/>
  <c r="H70" i="21"/>
  <c r="C70" i="21"/>
  <c r="L69" i="21"/>
  <c r="L67" i="21" s="1"/>
  <c r="L53" i="21" s="1"/>
  <c r="K69" i="21"/>
  <c r="J69" i="21"/>
  <c r="I69" i="21"/>
  <c r="H69" i="21" s="1"/>
  <c r="G69" i="21"/>
  <c r="F69" i="21"/>
  <c r="F67" i="21" s="1"/>
  <c r="F53" i="21" s="1"/>
  <c r="E69" i="21"/>
  <c r="E67" i="21" s="1"/>
  <c r="D69" i="21"/>
  <c r="H68" i="21"/>
  <c r="C68" i="21"/>
  <c r="K67" i="21"/>
  <c r="J67" i="21"/>
  <c r="G67" i="21"/>
  <c r="D67" i="21"/>
  <c r="H66" i="21"/>
  <c r="C66" i="21"/>
  <c r="H65" i="21"/>
  <c r="C65" i="21"/>
  <c r="H64" i="21"/>
  <c r="C64" i="21"/>
  <c r="H63" i="21"/>
  <c r="C63" i="21"/>
  <c r="H62" i="21"/>
  <c r="C62" i="21"/>
  <c r="H61" i="21"/>
  <c r="C61" i="21"/>
  <c r="H60" i="21"/>
  <c r="C60" i="21"/>
  <c r="H59" i="21"/>
  <c r="C59" i="21"/>
  <c r="L58" i="21"/>
  <c r="K58" i="21"/>
  <c r="J58" i="21"/>
  <c r="I58" i="21"/>
  <c r="G58" i="21"/>
  <c r="F58" i="21"/>
  <c r="E58" i="21"/>
  <c r="D58" i="21"/>
  <c r="C58" i="21" s="1"/>
  <c r="H57" i="21"/>
  <c r="C57" i="21"/>
  <c r="H56" i="21"/>
  <c r="C56" i="21"/>
  <c r="L55" i="21"/>
  <c r="K55" i="21"/>
  <c r="J55" i="21"/>
  <c r="I55" i="21"/>
  <c r="G55" i="21"/>
  <c r="G54" i="21" s="1"/>
  <c r="G53" i="21" s="1"/>
  <c r="F55" i="21"/>
  <c r="E55" i="21"/>
  <c r="D55" i="21"/>
  <c r="L54" i="21"/>
  <c r="K54" i="21"/>
  <c r="J54" i="21"/>
  <c r="J53" i="21" s="1"/>
  <c r="F54" i="21"/>
  <c r="H47" i="21"/>
  <c r="C47" i="21"/>
  <c r="H46" i="21"/>
  <c r="C46" i="21"/>
  <c r="L45" i="21"/>
  <c r="G45" i="21"/>
  <c r="C45" i="21" s="1"/>
  <c r="H44" i="21"/>
  <c r="C44" i="21"/>
  <c r="K43" i="21"/>
  <c r="J43" i="21"/>
  <c r="I43" i="21"/>
  <c r="F43" i="21"/>
  <c r="E43" i="21"/>
  <c r="C43" i="21" s="1"/>
  <c r="D43" i="21"/>
  <c r="H42" i="21"/>
  <c r="C42" i="21"/>
  <c r="I41" i="21"/>
  <c r="H41" i="21" s="1"/>
  <c r="D41" i="21"/>
  <c r="C41" i="21" s="1"/>
  <c r="H40" i="21"/>
  <c r="C40" i="21"/>
  <c r="H39" i="21"/>
  <c r="C39" i="21"/>
  <c r="H38" i="21"/>
  <c r="C38" i="21"/>
  <c r="H37" i="21"/>
  <c r="C37" i="21"/>
  <c r="K36" i="21"/>
  <c r="H36" i="21" s="1"/>
  <c r="F36" i="21"/>
  <c r="C36" i="21" s="1"/>
  <c r="H35" i="21"/>
  <c r="C35" i="21"/>
  <c r="H34" i="21"/>
  <c r="C34" i="21"/>
  <c r="K33" i="21"/>
  <c r="H33" i="21" s="1"/>
  <c r="F33" i="21"/>
  <c r="C33" i="21" s="1"/>
  <c r="H32" i="21"/>
  <c r="C32" i="21"/>
  <c r="K31" i="21"/>
  <c r="H31" i="21" s="1"/>
  <c r="F31" i="21"/>
  <c r="C31" i="21" s="1"/>
  <c r="H30" i="21"/>
  <c r="C30" i="21"/>
  <c r="H29" i="21"/>
  <c r="C29" i="21"/>
  <c r="H28" i="21"/>
  <c r="C28" i="21"/>
  <c r="K27" i="21"/>
  <c r="H27" i="21" s="1"/>
  <c r="F27" i="21"/>
  <c r="C27" i="21" s="1"/>
  <c r="F26" i="21"/>
  <c r="H25" i="21"/>
  <c r="C25" i="21"/>
  <c r="H23" i="21"/>
  <c r="C23" i="21"/>
  <c r="H22" i="21"/>
  <c r="C22" i="21"/>
  <c r="L21" i="21"/>
  <c r="L292" i="21" s="1"/>
  <c r="L291" i="21" s="1"/>
  <c r="K21" i="21"/>
  <c r="J21" i="21"/>
  <c r="J292" i="21" s="1"/>
  <c r="J291" i="21" s="1"/>
  <c r="I21" i="21"/>
  <c r="G21" i="21"/>
  <c r="G292" i="21" s="1"/>
  <c r="G291" i="21" s="1"/>
  <c r="F21" i="21"/>
  <c r="F292" i="21" s="1"/>
  <c r="F291" i="21" s="1"/>
  <c r="E21" i="21"/>
  <c r="E292" i="21" s="1"/>
  <c r="E291" i="21" s="1"/>
  <c r="D21" i="21"/>
  <c r="L20" i="21"/>
  <c r="J20" i="21"/>
  <c r="H301" i="20"/>
  <c r="C301" i="20"/>
  <c r="H300" i="20"/>
  <c r="C300" i="20"/>
  <c r="H299" i="20"/>
  <c r="C299" i="20"/>
  <c r="H298" i="20"/>
  <c r="C298" i="20"/>
  <c r="H297" i="20"/>
  <c r="C297" i="20"/>
  <c r="H296" i="20"/>
  <c r="C296" i="20"/>
  <c r="H295" i="20"/>
  <c r="C295" i="20"/>
  <c r="H294" i="20"/>
  <c r="H293" i="20" s="1"/>
  <c r="C294" i="20"/>
  <c r="C293" i="20" s="1"/>
  <c r="L293" i="20"/>
  <c r="K293" i="20"/>
  <c r="J293" i="20"/>
  <c r="I293" i="20"/>
  <c r="G293" i="20"/>
  <c r="F293" i="20"/>
  <c r="E293" i="20"/>
  <c r="D293" i="20"/>
  <c r="H288" i="20"/>
  <c r="C288" i="20"/>
  <c r="H287" i="20"/>
  <c r="C287" i="20"/>
  <c r="L286" i="20"/>
  <c r="K286" i="20"/>
  <c r="J286" i="20"/>
  <c r="I286" i="20"/>
  <c r="H286" i="20" s="1"/>
  <c r="G286" i="20"/>
  <c r="F286" i="20"/>
  <c r="E286" i="20"/>
  <c r="D286" i="20"/>
  <c r="H285" i="20"/>
  <c r="C285" i="20"/>
  <c r="L284" i="20"/>
  <c r="K284" i="20"/>
  <c r="K283" i="20" s="1"/>
  <c r="J284" i="20"/>
  <c r="I284" i="20"/>
  <c r="G284" i="20"/>
  <c r="G283" i="20" s="1"/>
  <c r="F284" i="20"/>
  <c r="E284" i="20"/>
  <c r="D284" i="20"/>
  <c r="L283" i="20"/>
  <c r="J283" i="20"/>
  <c r="H283" i="20" s="1"/>
  <c r="I283" i="20"/>
  <c r="F283" i="20"/>
  <c r="E283" i="20"/>
  <c r="H282" i="20"/>
  <c r="C282" i="20"/>
  <c r="L281" i="20"/>
  <c r="K281" i="20"/>
  <c r="J281" i="20"/>
  <c r="H281" i="20" s="1"/>
  <c r="I281" i="20"/>
  <c r="G281" i="20"/>
  <c r="F281" i="20"/>
  <c r="E281" i="20"/>
  <c r="D281" i="20"/>
  <c r="C281" i="20" s="1"/>
  <c r="H280" i="20"/>
  <c r="C280" i="20"/>
  <c r="H279" i="20"/>
  <c r="C279" i="20"/>
  <c r="H278" i="20"/>
  <c r="C278" i="20"/>
  <c r="H277" i="20"/>
  <c r="C277" i="20"/>
  <c r="L276" i="20"/>
  <c r="K276" i="20"/>
  <c r="J276" i="20"/>
  <c r="I276" i="20"/>
  <c r="G276" i="20"/>
  <c r="F276" i="20"/>
  <c r="E276" i="20"/>
  <c r="D276" i="20"/>
  <c r="H275" i="20"/>
  <c r="C275" i="20"/>
  <c r="H274" i="20"/>
  <c r="C274" i="20"/>
  <c r="H273" i="20"/>
  <c r="C273" i="20"/>
  <c r="L272" i="20"/>
  <c r="K272" i="20"/>
  <c r="J272" i="20"/>
  <c r="I272" i="20"/>
  <c r="H272" i="20" s="1"/>
  <c r="G272" i="20"/>
  <c r="F272" i="20"/>
  <c r="F270" i="20" s="1"/>
  <c r="F269" i="20" s="1"/>
  <c r="E272" i="20"/>
  <c r="D272" i="20"/>
  <c r="C272" i="20" s="1"/>
  <c r="H271" i="20"/>
  <c r="C271" i="20"/>
  <c r="L270" i="20"/>
  <c r="L269" i="20" s="1"/>
  <c r="K270" i="20"/>
  <c r="K269" i="20" s="1"/>
  <c r="I270" i="20"/>
  <c r="G270" i="20"/>
  <c r="G269" i="20" s="1"/>
  <c r="E270" i="20"/>
  <c r="D270" i="20"/>
  <c r="I269" i="20"/>
  <c r="E269" i="20"/>
  <c r="H268" i="20"/>
  <c r="C268" i="20"/>
  <c r="H267" i="20"/>
  <c r="C267" i="20"/>
  <c r="H266" i="20"/>
  <c r="C266" i="20"/>
  <c r="H265" i="20"/>
  <c r="C265" i="20"/>
  <c r="L264" i="20"/>
  <c r="K264" i="20"/>
  <c r="J264" i="20"/>
  <c r="I264" i="20"/>
  <c r="H264" i="20"/>
  <c r="G264" i="20"/>
  <c r="F264" i="20"/>
  <c r="E264" i="20"/>
  <c r="D264" i="20"/>
  <c r="C264" i="20" s="1"/>
  <c r="H263" i="20"/>
  <c r="C263" i="20"/>
  <c r="H262" i="20"/>
  <c r="C262" i="20"/>
  <c r="H261" i="20"/>
  <c r="C261" i="20"/>
  <c r="L260" i="20"/>
  <c r="K260" i="20"/>
  <c r="K259" i="20" s="1"/>
  <c r="J260" i="20"/>
  <c r="I260" i="20"/>
  <c r="G260" i="20"/>
  <c r="G259" i="20" s="1"/>
  <c r="F260" i="20"/>
  <c r="F259" i="20" s="1"/>
  <c r="F230" i="20" s="1"/>
  <c r="E260" i="20"/>
  <c r="E259" i="20" s="1"/>
  <c r="D260" i="20"/>
  <c r="J259" i="20"/>
  <c r="I259" i="20"/>
  <c r="H258" i="20"/>
  <c r="C258" i="20"/>
  <c r="H257" i="20"/>
  <c r="C257" i="20"/>
  <c r="H256" i="20"/>
  <c r="C256" i="20"/>
  <c r="H255" i="20"/>
  <c r="C255" i="20"/>
  <c r="H254" i="20"/>
  <c r="C254" i="20"/>
  <c r="H253" i="20"/>
  <c r="C253" i="20"/>
  <c r="L252" i="20"/>
  <c r="K252" i="20"/>
  <c r="J252" i="20"/>
  <c r="J251" i="20" s="1"/>
  <c r="I252" i="20"/>
  <c r="G252" i="20"/>
  <c r="G251" i="20" s="1"/>
  <c r="F252" i="20"/>
  <c r="F251" i="20" s="1"/>
  <c r="E252" i="20"/>
  <c r="D252" i="20"/>
  <c r="L251" i="20"/>
  <c r="K251" i="20"/>
  <c r="I251" i="20"/>
  <c r="E251" i="20"/>
  <c r="D251" i="20"/>
  <c r="H250" i="20"/>
  <c r="C250" i="20"/>
  <c r="H249" i="20"/>
  <c r="C249" i="20"/>
  <c r="H248" i="20"/>
  <c r="C248" i="20"/>
  <c r="H247" i="20"/>
  <c r="C247" i="20"/>
  <c r="L246" i="20"/>
  <c r="K246" i="20"/>
  <c r="J246" i="20"/>
  <c r="I246" i="20"/>
  <c r="H246" i="20" s="1"/>
  <c r="G246" i="20"/>
  <c r="F246" i="20"/>
  <c r="E246" i="20"/>
  <c r="D246" i="20"/>
  <c r="H245" i="20"/>
  <c r="C245" i="20"/>
  <c r="H244" i="20"/>
  <c r="C244" i="20"/>
  <c r="H243" i="20"/>
  <c r="C243" i="20"/>
  <c r="H242" i="20"/>
  <c r="C242" i="20"/>
  <c r="H241" i="20"/>
  <c r="C241" i="20"/>
  <c r="H240" i="20"/>
  <c r="C240" i="20"/>
  <c r="H239" i="20"/>
  <c r="C239" i="20"/>
  <c r="L238" i="20"/>
  <c r="K238" i="20"/>
  <c r="J238" i="20"/>
  <c r="I238" i="20"/>
  <c r="H238" i="20"/>
  <c r="G238" i="20"/>
  <c r="F238" i="20"/>
  <c r="E238" i="20"/>
  <c r="D238" i="20"/>
  <c r="C238" i="20" s="1"/>
  <c r="H237" i="20"/>
  <c r="C237" i="20"/>
  <c r="H236" i="20"/>
  <c r="C236" i="20"/>
  <c r="L235" i="20"/>
  <c r="K235" i="20"/>
  <c r="J235" i="20"/>
  <c r="I235" i="20"/>
  <c r="H235" i="20" s="1"/>
  <c r="G235" i="20"/>
  <c r="F235" i="20"/>
  <c r="E235" i="20"/>
  <c r="D235" i="20"/>
  <c r="H234" i="20"/>
  <c r="C234" i="20"/>
  <c r="L233" i="20"/>
  <c r="L231" i="20" s="1"/>
  <c r="K233" i="20"/>
  <c r="J233" i="20"/>
  <c r="I233" i="20"/>
  <c r="H233" i="20"/>
  <c r="G233" i="20"/>
  <c r="F233" i="20"/>
  <c r="E233" i="20"/>
  <c r="D233" i="20"/>
  <c r="H232" i="20"/>
  <c r="C232" i="20"/>
  <c r="K231" i="20"/>
  <c r="J231" i="20"/>
  <c r="H231" i="20" s="1"/>
  <c r="I231" i="20"/>
  <c r="G231" i="20"/>
  <c r="F231" i="20"/>
  <c r="E231" i="20"/>
  <c r="I230" i="20"/>
  <c r="H229" i="20"/>
  <c r="C229" i="20"/>
  <c r="H228" i="20"/>
  <c r="C228" i="20"/>
  <c r="L227" i="20"/>
  <c r="K227" i="20"/>
  <c r="J227" i="20"/>
  <c r="I227" i="20"/>
  <c r="G227" i="20"/>
  <c r="F227" i="20"/>
  <c r="E227" i="20"/>
  <c r="D227" i="20"/>
  <c r="H226" i="20"/>
  <c r="C226" i="20"/>
  <c r="H225" i="20"/>
  <c r="C225" i="20"/>
  <c r="H224" i="20"/>
  <c r="C224" i="20"/>
  <c r="H223" i="20"/>
  <c r="C223" i="20"/>
  <c r="H222" i="20"/>
  <c r="C222" i="20"/>
  <c r="H221" i="20"/>
  <c r="C221" i="20"/>
  <c r="H220" i="20"/>
  <c r="C220" i="20"/>
  <c r="H219" i="20"/>
  <c r="C219" i="20"/>
  <c r="H218" i="20"/>
  <c r="C218" i="20"/>
  <c r="H217" i="20"/>
  <c r="C217" i="20"/>
  <c r="L216" i="20"/>
  <c r="K216" i="20"/>
  <c r="J216" i="20"/>
  <c r="I216" i="20"/>
  <c r="H216" i="20"/>
  <c r="G216" i="20"/>
  <c r="F216" i="20"/>
  <c r="E216" i="20"/>
  <c r="D216" i="20"/>
  <c r="C216" i="20" s="1"/>
  <c r="H215" i="20"/>
  <c r="C215" i="20"/>
  <c r="H214" i="20"/>
  <c r="C214" i="20"/>
  <c r="H213" i="20"/>
  <c r="C213" i="20"/>
  <c r="H212" i="20"/>
  <c r="C212" i="20"/>
  <c r="H211" i="20"/>
  <c r="C211" i="20"/>
  <c r="H210" i="20"/>
  <c r="C210" i="20"/>
  <c r="H209" i="20"/>
  <c r="C209" i="20"/>
  <c r="H208" i="20"/>
  <c r="C208" i="20"/>
  <c r="H207" i="20"/>
  <c r="C207" i="20"/>
  <c r="H206" i="20"/>
  <c r="C206" i="20"/>
  <c r="L205" i="20"/>
  <c r="L204" i="20" s="1"/>
  <c r="K205" i="20"/>
  <c r="J205" i="20"/>
  <c r="I205" i="20"/>
  <c r="I204" i="20" s="1"/>
  <c r="G205" i="20"/>
  <c r="F205" i="20"/>
  <c r="E205" i="20"/>
  <c r="E204" i="20" s="1"/>
  <c r="D205" i="20"/>
  <c r="K204" i="20"/>
  <c r="J204" i="20"/>
  <c r="G204" i="20"/>
  <c r="D204" i="20"/>
  <c r="H203" i="20"/>
  <c r="C203" i="20"/>
  <c r="H202" i="20"/>
  <c r="C202" i="20"/>
  <c r="H201" i="20"/>
  <c r="C201" i="20"/>
  <c r="H200" i="20"/>
  <c r="C200" i="20"/>
  <c r="H199" i="20"/>
  <c r="C199" i="20"/>
  <c r="L198" i="20"/>
  <c r="L196" i="20" s="1"/>
  <c r="K198" i="20"/>
  <c r="J198" i="20"/>
  <c r="J196" i="20" s="1"/>
  <c r="I198" i="20"/>
  <c r="G198" i="20"/>
  <c r="G196" i="20" s="1"/>
  <c r="G195" i="20" s="1"/>
  <c r="F198" i="20"/>
  <c r="E198" i="20"/>
  <c r="E196" i="20" s="1"/>
  <c r="D198" i="20"/>
  <c r="H197" i="20"/>
  <c r="C197" i="20"/>
  <c r="K196" i="20"/>
  <c r="K195" i="20" s="1"/>
  <c r="I196" i="20"/>
  <c r="F196" i="20"/>
  <c r="H193" i="20"/>
  <c r="C193" i="20"/>
  <c r="L192" i="20"/>
  <c r="K192" i="20"/>
  <c r="K191" i="20" s="1"/>
  <c r="J192" i="20"/>
  <c r="I192" i="20"/>
  <c r="I191" i="20" s="1"/>
  <c r="I187" i="20" s="1"/>
  <c r="G192" i="20"/>
  <c r="G191" i="20" s="1"/>
  <c r="F192" i="20"/>
  <c r="F191" i="20" s="1"/>
  <c r="F187" i="20" s="1"/>
  <c r="E192" i="20"/>
  <c r="E191" i="20" s="1"/>
  <c r="D192" i="20"/>
  <c r="L191" i="20"/>
  <c r="J191" i="20"/>
  <c r="H190" i="20"/>
  <c r="C190" i="20"/>
  <c r="H189" i="20"/>
  <c r="C189" i="20"/>
  <c r="L188" i="20"/>
  <c r="K188" i="20"/>
  <c r="J188" i="20"/>
  <c r="I188" i="20"/>
  <c r="G188" i="20"/>
  <c r="F188" i="20"/>
  <c r="E188" i="20"/>
  <c r="D188" i="20"/>
  <c r="J187" i="20"/>
  <c r="H186" i="20"/>
  <c r="C186" i="20"/>
  <c r="H185" i="20"/>
  <c r="C185" i="20"/>
  <c r="L184" i="20"/>
  <c r="K184" i="20"/>
  <c r="J184" i="20"/>
  <c r="I184" i="20"/>
  <c r="G184" i="20"/>
  <c r="F184" i="20"/>
  <c r="E184" i="20"/>
  <c r="D184" i="20"/>
  <c r="H183" i="20"/>
  <c r="C183" i="20"/>
  <c r="H182" i="20"/>
  <c r="C182" i="20"/>
  <c r="H181" i="20"/>
  <c r="C181" i="20"/>
  <c r="H180" i="20"/>
  <c r="C180" i="20"/>
  <c r="L179" i="20"/>
  <c r="L174" i="20" s="1"/>
  <c r="L173" i="20" s="1"/>
  <c r="K179" i="20"/>
  <c r="J179" i="20"/>
  <c r="I179" i="20"/>
  <c r="H179" i="20"/>
  <c r="G179" i="20"/>
  <c r="F179" i="20"/>
  <c r="E179" i="20"/>
  <c r="D179" i="20"/>
  <c r="C179" i="20" s="1"/>
  <c r="H178" i="20"/>
  <c r="C178" i="20"/>
  <c r="H177" i="20"/>
  <c r="C177" i="20"/>
  <c r="H176" i="20"/>
  <c r="C176" i="20"/>
  <c r="L175" i="20"/>
  <c r="K175" i="20"/>
  <c r="K174" i="20" s="1"/>
  <c r="K173" i="20" s="1"/>
  <c r="J175" i="20"/>
  <c r="I175" i="20"/>
  <c r="I174" i="20" s="1"/>
  <c r="I173" i="20" s="1"/>
  <c r="G175" i="20"/>
  <c r="F175" i="20"/>
  <c r="F174" i="20" s="1"/>
  <c r="F173" i="20" s="1"/>
  <c r="E175" i="20"/>
  <c r="E174" i="20" s="1"/>
  <c r="E173" i="20" s="1"/>
  <c r="D175" i="20"/>
  <c r="G174" i="20"/>
  <c r="G173" i="20" s="1"/>
  <c r="H172" i="20"/>
  <c r="C172" i="20"/>
  <c r="H171" i="20"/>
  <c r="C171" i="20"/>
  <c r="H170" i="20"/>
  <c r="C170" i="20"/>
  <c r="H169" i="20"/>
  <c r="C169" i="20"/>
  <c r="H168" i="20"/>
  <c r="C168" i="20"/>
  <c r="H167" i="20"/>
  <c r="C167" i="20"/>
  <c r="L166" i="20"/>
  <c r="L165" i="20" s="1"/>
  <c r="K166" i="20"/>
  <c r="K165" i="20" s="1"/>
  <c r="J166" i="20"/>
  <c r="H166" i="20" s="1"/>
  <c r="I166" i="20"/>
  <c r="G166" i="20"/>
  <c r="G165" i="20" s="1"/>
  <c r="F166" i="20"/>
  <c r="F165" i="20" s="1"/>
  <c r="E166" i="20"/>
  <c r="D166" i="20"/>
  <c r="I165" i="20"/>
  <c r="E165" i="20"/>
  <c r="H164" i="20"/>
  <c r="C164" i="20"/>
  <c r="H163" i="20"/>
  <c r="C163" i="20"/>
  <c r="H162" i="20"/>
  <c r="C162" i="20"/>
  <c r="H161" i="20"/>
  <c r="C161" i="20"/>
  <c r="L160" i="20"/>
  <c r="K160" i="20"/>
  <c r="J160" i="20"/>
  <c r="I160" i="20"/>
  <c r="G160" i="20"/>
  <c r="F160" i="20"/>
  <c r="E160" i="20"/>
  <c r="D160" i="20"/>
  <c r="C160" i="20" s="1"/>
  <c r="H159" i="20"/>
  <c r="C159" i="20"/>
  <c r="H158" i="20"/>
  <c r="C158" i="20"/>
  <c r="H157" i="20"/>
  <c r="C157" i="20"/>
  <c r="H156" i="20"/>
  <c r="C156" i="20"/>
  <c r="H155" i="20"/>
  <c r="C155" i="20"/>
  <c r="H154" i="20"/>
  <c r="C154" i="20"/>
  <c r="H153" i="20"/>
  <c r="C153" i="20"/>
  <c r="H152" i="20"/>
  <c r="C152" i="20"/>
  <c r="L151" i="20"/>
  <c r="K151" i="20"/>
  <c r="J151" i="20"/>
  <c r="I151" i="20"/>
  <c r="H151" i="20" s="1"/>
  <c r="G151" i="20"/>
  <c r="F151" i="20"/>
  <c r="E151" i="20"/>
  <c r="D151" i="20"/>
  <c r="H150" i="20"/>
  <c r="C150" i="20"/>
  <c r="H149" i="20"/>
  <c r="C149" i="20"/>
  <c r="H148" i="20"/>
  <c r="C148" i="20"/>
  <c r="H147" i="20"/>
  <c r="C147" i="20"/>
  <c r="H146" i="20"/>
  <c r="C146" i="20"/>
  <c r="H145" i="20"/>
  <c r="C145" i="20"/>
  <c r="L144" i="20"/>
  <c r="K144" i="20"/>
  <c r="J144" i="20"/>
  <c r="H144" i="20" s="1"/>
  <c r="I144" i="20"/>
  <c r="G144" i="20"/>
  <c r="F144" i="20"/>
  <c r="E144" i="20"/>
  <c r="D144" i="20"/>
  <c r="H143" i="20"/>
  <c r="C143" i="20"/>
  <c r="H142" i="20"/>
  <c r="C142" i="20"/>
  <c r="L141" i="20"/>
  <c r="K141" i="20"/>
  <c r="J141" i="20"/>
  <c r="H141" i="20" s="1"/>
  <c r="I141" i="20"/>
  <c r="G141" i="20"/>
  <c r="F141" i="20"/>
  <c r="E141" i="20"/>
  <c r="D141" i="20"/>
  <c r="H140" i="20"/>
  <c r="C140" i="20"/>
  <c r="H139" i="20"/>
  <c r="C139" i="20"/>
  <c r="H138" i="20"/>
  <c r="C138" i="20"/>
  <c r="H137" i="20"/>
  <c r="C137" i="20"/>
  <c r="L136" i="20"/>
  <c r="K136" i="20"/>
  <c r="J136" i="20"/>
  <c r="H136" i="20" s="1"/>
  <c r="I136" i="20"/>
  <c r="G136" i="20"/>
  <c r="F136" i="20"/>
  <c r="E136" i="20"/>
  <c r="D136" i="20"/>
  <c r="H135" i="20"/>
  <c r="C135" i="20"/>
  <c r="K134" i="20"/>
  <c r="H134" i="20" s="1"/>
  <c r="C134" i="20"/>
  <c r="H133" i="20"/>
  <c r="C133" i="20"/>
  <c r="H132" i="20"/>
  <c r="C132" i="20"/>
  <c r="L131" i="20"/>
  <c r="J131" i="20"/>
  <c r="I131" i="20"/>
  <c r="G131" i="20"/>
  <c r="G130" i="20" s="1"/>
  <c r="F131" i="20"/>
  <c r="E131" i="20"/>
  <c r="C131" i="20" s="1"/>
  <c r="D131" i="20"/>
  <c r="E130" i="20"/>
  <c r="H129" i="20"/>
  <c r="C129" i="20"/>
  <c r="C128" i="20" s="1"/>
  <c r="L128" i="20"/>
  <c r="K128" i="20"/>
  <c r="J128" i="20"/>
  <c r="I128" i="20"/>
  <c r="H128" i="20"/>
  <c r="G128" i="20"/>
  <c r="F128" i="20"/>
  <c r="E128" i="20"/>
  <c r="D128" i="20"/>
  <c r="H127" i="20"/>
  <c r="C127" i="20"/>
  <c r="H126" i="20"/>
  <c r="C126" i="20"/>
  <c r="H125" i="20"/>
  <c r="C125" i="20"/>
  <c r="H124" i="20"/>
  <c r="C124" i="20"/>
  <c r="H123" i="20"/>
  <c r="C123" i="20"/>
  <c r="L122" i="20"/>
  <c r="K122" i="20"/>
  <c r="J122" i="20"/>
  <c r="I122" i="20"/>
  <c r="G122" i="20"/>
  <c r="F122" i="20"/>
  <c r="E122" i="20"/>
  <c r="C122" i="20" s="1"/>
  <c r="D122" i="20"/>
  <c r="H121" i="20"/>
  <c r="C121" i="20"/>
  <c r="H120" i="20"/>
  <c r="C120" i="20"/>
  <c r="H119" i="20"/>
  <c r="C119" i="20"/>
  <c r="H118" i="20"/>
  <c r="C118" i="20"/>
  <c r="H117" i="20"/>
  <c r="C117" i="20"/>
  <c r="L116" i="20"/>
  <c r="K116" i="20"/>
  <c r="J116" i="20"/>
  <c r="I116" i="20"/>
  <c r="G116" i="20"/>
  <c r="F116" i="20"/>
  <c r="E116" i="20"/>
  <c r="D116" i="20"/>
  <c r="C116" i="20" s="1"/>
  <c r="H115" i="20"/>
  <c r="C115" i="20"/>
  <c r="H114" i="20"/>
  <c r="C114" i="20"/>
  <c r="H113" i="20"/>
  <c r="C113" i="20"/>
  <c r="L112" i="20"/>
  <c r="K112" i="20"/>
  <c r="J112" i="20"/>
  <c r="I112" i="20"/>
  <c r="G112" i="20"/>
  <c r="F112" i="20"/>
  <c r="E112" i="20"/>
  <c r="D112" i="20"/>
  <c r="H111" i="20"/>
  <c r="C111" i="20"/>
  <c r="H110" i="20"/>
  <c r="C110" i="20"/>
  <c r="H109" i="20"/>
  <c r="C109" i="20"/>
  <c r="H108" i="20"/>
  <c r="C108" i="20"/>
  <c r="I107" i="20"/>
  <c r="H107" i="20"/>
  <c r="C107" i="20"/>
  <c r="K106" i="20"/>
  <c r="K103" i="20" s="1"/>
  <c r="I106" i="20"/>
  <c r="H106" i="20"/>
  <c r="C106" i="20"/>
  <c r="H105" i="20"/>
  <c r="C105" i="20"/>
  <c r="H104" i="20"/>
  <c r="C104" i="20"/>
  <c r="L103" i="20"/>
  <c r="J103" i="20"/>
  <c r="H103" i="20" s="1"/>
  <c r="I103" i="20"/>
  <c r="G103" i="20"/>
  <c r="F103" i="20"/>
  <c r="E103" i="20"/>
  <c r="D103" i="20"/>
  <c r="H102" i="20"/>
  <c r="C102" i="20"/>
  <c r="H101" i="20"/>
  <c r="C101" i="20"/>
  <c r="H100" i="20"/>
  <c r="C100" i="20"/>
  <c r="H99" i="20"/>
  <c r="C99" i="20"/>
  <c r="H98" i="20"/>
  <c r="C98" i="20"/>
  <c r="H97" i="20"/>
  <c r="C97" i="20"/>
  <c r="H96" i="20"/>
  <c r="C96" i="20"/>
  <c r="L95" i="20"/>
  <c r="K95" i="20"/>
  <c r="J95" i="20"/>
  <c r="I95" i="20"/>
  <c r="H95" i="20"/>
  <c r="G95" i="20"/>
  <c r="F95" i="20"/>
  <c r="E95" i="20"/>
  <c r="D95" i="20"/>
  <c r="H94" i="20"/>
  <c r="C94" i="20"/>
  <c r="H93" i="20"/>
  <c r="C93" i="20"/>
  <c r="H92" i="20"/>
  <c r="C92" i="20"/>
  <c r="H91" i="20"/>
  <c r="C91" i="20"/>
  <c r="I90" i="20"/>
  <c r="H90" i="20" s="1"/>
  <c r="C90" i="20"/>
  <c r="L89" i="20"/>
  <c r="K89" i="20"/>
  <c r="K83" i="20" s="1"/>
  <c r="J89" i="20"/>
  <c r="I89" i="20"/>
  <c r="G89" i="20"/>
  <c r="F89" i="20"/>
  <c r="E89" i="20"/>
  <c r="D89" i="20"/>
  <c r="C89" i="20" s="1"/>
  <c r="H88" i="20"/>
  <c r="C88" i="20"/>
  <c r="H87" i="20"/>
  <c r="C87" i="20"/>
  <c r="H86" i="20"/>
  <c r="C86" i="20"/>
  <c r="H85" i="20"/>
  <c r="C85" i="20"/>
  <c r="L84" i="20"/>
  <c r="K84" i="20"/>
  <c r="J84" i="20"/>
  <c r="I84" i="20"/>
  <c r="G84" i="20"/>
  <c r="F84" i="20"/>
  <c r="E84" i="20"/>
  <c r="D84" i="20"/>
  <c r="C84" i="20"/>
  <c r="H82" i="20"/>
  <c r="C82" i="20"/>
  <c r="H81" i="20"/>
  <c r="C81" i="20"/>
  <c r="L80" i="20"/>
  <c r="K80" i="20"/>
  <c r="J80" i="20"/>
  <c r="I80" i="20"/>
  <c r="G80" i="20"/>
  <c r="F80" i="20"/>
  <c r="E80" i="20"/>
  <c r="D80" i="20"/>
  <c r="H79" i="20"/>
  <c r="C79" i="20"/>
  <c r="H78" i="20"/>
  <c r="C78" i="20"/>
  <c r="L77" i="20"/>
  <c r="K77" i="20"/>
  <c r="K76" i="20" s="1"/>
  <c r="J77" i="20"/>
  <c r="I77" i="20"/>
  <c r="G77" i="20"/>
  <c r="G76" i="20" s="1"/>
  <c r="F77" i="20"/>
  <c r="F76" i="20" s="1"/>
  <c r="E77" i="20"/>
  <c r="D77" i="20"/>
  <c r="C77" i="20" s="1"/>
  <c r="L76" i="20"/>
  <c r="J76" i="20"/>
  <c r="I76" i="20"/>
  <c r="H74" i="20"/>
  <c r="C74" i="20"/>
  <c r="H73" i="20"/>
  <c r="C73" i="20"/>
  <c r="H72" i="20"/>
  <c r="C72" i="20"/>
  <c r="H71" i="20"/>
  <c r="C71" i="20"/>
  <c r="H70" i="20"/>
  <c r="C70" i="20"/>
  <c r="L69" i="20"/>
  <c r="L67" i="20" s="1"/>
  <c r="K69" i="20"/>
  <c r="J69" i="20"/>
  <c r="J67" i="20" s="1"/>
  <c r="I69" i="20"/>
  <c r="G69" i="20"/>
  <c r="F69" i="20"/>
  <c r="E69" i="20"/>
  <c r="E67" i="20" s="1"/>
  <c r="D69" i="20"/>
  <c r="H68" i="20"/>
  <c r="C68" i="20"/>
  <c r="K67" i="20"/>
  <c r="G67" i="20"/>
  <c r="F67" i="20"/>
  <c r="D67" i="20"/>
  <c r="C67" i="20" s="1"/>
  <c r="H66" i="20"/>
  <c r="C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L58" i="20"/>
  <c r="L54" i="20" s="1"/>
  <c r="K58" i="20"/>
  <c r="J58" i="20"/>
  <c r="J54" i="20" s="1"/>
  <c r="J53" i="20" s="1"/>
  <c r="I58" i="20"/>
  <c r="G58" i="20"/>
  <c r="G54" i="20" s="1"/>
  <c r="F58" i="20"/>
  <c r="E58" i="20"/>
  <c r="D58" i="20"/>
  <c r="C58" i="20"/>
  <c r="H57" i="20"/>
  <c r="C57" i="20"/>
  <c r="H56" i="20"/>
  <c r="C56" i="20"/>
  <c r="L55" i="20"/>
  <c r="K55" i="20"/>
  <c r="J55" i="20"/>
  <c r="I55" i="20"/>
  <c r="H55" i="20" s="1"/>
  <c r="G55" i="20"/>
  <c r="F55" i="20"/>
  <c r="E55" i="20"/>
  <c r="D55" i="20"/>
  <c r="D54" i="20" s="1"/>
  <c r="D53" i="20" s="1"/>
  <c r="K54" i="20"/>
  <c r="K53" i="20" s="1"/>
  <c r="F54" i="20"/>
  <c r="F53" i="20" s="1"/>
  <c r="G53" i="20"/>
  <c r="H47" i="20"/>
  <c r="C47" i="20"/>
  <c r="H46" i="20"/>
  <c r="C46" i="20"/>
  <c r="L45" i="20"/>
  <c r="H45" i="20"/>
  <c r="G45" i="20"/>
  <c r="C45" i="20"/>
  <c r="H44" i="20"/>
  <c r="C44" i="20"/>
  <c r="K43" i="20"/>
  <c r="J43" i="20"/>
  <c r="I43" i="20"/>
  <c r="H43" i="20"/>
  <c r="F43" i="20"/>
  <c r="E43" i="20"/>
  <c r="D43" i="20"/>
  <c r="C43" i="20"/>
  <c r="H42" i="20"/>
  <c r="C42" i="20"/>
  <c r="I41" i="20"/>
  <c r="H41" i="20"/>
  <c r="D41" i="20"/>
  <c r="C41" i="20"/>
  <c r="H40" i="20"/>
  <c r="C40" i="20"/>
  <c r="H39" i="20"/>
  <c r="C39" i="20"/>
  <c r="H38" i="20"/>
  <c r="C38" i="20"/>
  <c r="H37" i="20"/>
  <c r="C37" i="20"/>
  <c r="K36" i="20"/>
  <c r="H36" i="20"/>
  <c r="F36" i="20"/>
  <c r="C36" i="20"/>
  <c r="H35" i="20"/>
  <c r="C35" i="20"/>
  <c r="H34" i="20"/>
  <c r="C34" i="20"/>
  <c r="K33" i="20"/>
  <c r="H33" i="20"/>
  <c r="F33" i="20"/>
  <c r="C33" i="20"/>
  <c r="H32" i="20"/>
  <c r="C32" i="20"/>
  <c r="K31" i="20"/>
  <c r="H31" i="20"/>
  <c r="F31" i="20"/>
  <c r="C31" i="20"/>
  <c r="H30" i="20"/>
  <c r="C30" i="20"/>
  <c r="H29" i="20"/>
  <c r="C29" i="20"/>
  <c r="H28" i="20"/>
  <c r="C28" i="20"/>
  <c r="K27" i="20"/>
  <c r="H27" i="20"/>
  <c r="F27" i="20"/>
  <c r="C27" i="20"/>
  <c r="K26" i="20"/>
  <c r="H26" i="20"/>
  <c r="F26" i="20"/>
  <c r="C26" i="20"/>
  <c r="H25" i="20"/>
  <c r="C25" i="20"/>
  <c r="H23" i="20"/>
  <c r="C23" i="20"/>
  <c r="H22" i="20"/>
  <c r="C22" i="20"/>
  <c r="L21" i="20"/>
  <c r="L292" i="20" s="1"/>
  <c r="L291" i="20" s="1"/>
  <c r="K21" i="20"/>
  <c r="K292" i="20" s="1"/>
  <c r="K291" i="20" s="1"/>
  <c r="J21" i="20"/>
  <c r="J292" i="20" s="1"/>
  <c r="J291" i="20" s="1"/>
  <c r="I21" i="20"/>
  <c r="G21" i="20"/>
  <c r="G292" i="20" s="1"/>
  <c r="G291" i="20" s="1"/>
  <c r="F21" i="20"/>
  <c r="F292" i="20" s="1"/>
  <c r="F291" i="20" s="1"/>
  <c r="E21" i="20"/>
  <c r="E292" i="20" s="1"/>
  <c r="E291" i="20" s="1"/>
  <c r="D21" i="20"/>
  <c r="C21" i="20" s="1"/>
  <c r="L20" i="20"/>
  <c r="G20" i="20"/>
  <c r="H301" i="19"/>
  <c r="C301" i="19"/>
  <c r="H300" i="19"/>
  <c r="C300" i="19"/>
  <c r="H299" i="19"/>
  <c r="C299" i="19"/>
  <c r="H298" i="19"/>
  <c r="C298" i="19"/>
  <c r="H297" i="19"/>
  <c r="C297" i="19"/>
  <c r="H296" i="19"/>
  <c r="C296" i="19"/>
  <c r="H295" i="19"/>
  <c r="C295" i="19"/>
  <c r="H294" i="19"/>
  <c r="C294" i="19"/>
  <c r="L293" i="19"/>
  <c r="K293" i="19"/>
  <c r="J293" i="19"/>
  <c r="I293" i="19"/>
  <c r="H293" i="19"/>
  <c r="G293" i="19"/>
  <c r="F293" i="19"/>
  <c r="E293" i="19"/>
  <c r="D293" i="19"/>
  <c r="C293" i="19"/>
  <c r="H288" i="19"/>
  <c r="C288" i="19"/>
  <c r="H287" i="19"/>
  <c r="C287" i="19"/>
  <c r="L286" i="19"/>
  <c r="K286" i="19"/>
  <c r="J286" i="19"/>
  <c r="I286" i="19"/>
  <c r="G286" i="19"/>
  <c r="F286" i="19"/>
  <c r="E286" i="19"/>
  <c r="C286" i="19" s="1"/>
  <c r="D286" i="19"/>
  <c r="H285" i="19"/>
  <c r="C285" i="19"/>
  <c r="L284" i="19"/>
  <c r="L283" i="19" s="1"/>
  <c r="K284" i="19"/>
  <c r="K283" i="19" s="1"/>
  <c r="J284" i="19"/>
  <c r="I284" i="19"/>
  <c r="G284" i="19"/>
  <c r="G283" i="19" s="1"/>
  <c r="F284" i="19"/>
  <c r="E284" i="19"/>
  <c r="D284" i="19"/>
  <c r="D283" i="19" s="1"/>
  <c r="C284" i="19"/>
  <c r="J283" i="19"/>
  <c r="F283" i="19"/>
  <c r="E283" i="19"/>
  <c r="H282" i="19"/>
  <c r="C282" i="19"/>
  <c r="L281" i="19"/>
  <c r="K281" i="19"/>
  <c r="J281" i="19"/>
  <c r="I281" i="19"/>
  <c r="H281" i="19" s="1"/>
  <c r="G281" i="19"/>
  <c r="F281" i="19"/>
  <c r="E281" i="19"/>
  <c r="D281" i="19"/>
  <c r="C281" i="19" s="1"/>
  <c r="H280" i="19"/>
  <c r="C280" i="19"/>
  <c r="H279" i="19"/>
  <c r="C279" i="19"/>
  <c r="H278" i="19"/>
  <c r="C278" i="19"/>
  <c r="H277" i="19"/>
  <c r="C277" i="19"/>
  <c r="L276" i="19"/>
  <c r="K276" i="19"/>
  <c r="J276" i="19"/>
  <c r="J270" i="19" s="1"/>
  <c r="J269" i="19" s="1"/>
  <c r="I276" i="19"/>
  <c r="G276" i="19"/>
  <c r="F276" i="19"/>
  <c r="E276" i="19"/>
  <c r="C276" i="19" s="1"/>
  <c r="D276" i="19"/>
  <c r="H275" i="19"/>
  <c r="C275" i="19"/>
  <c r="H274" i="19"/>
  <c r="C274" i="19"/>
  <c r="H273" i="19"/>
  <c r="C273" i="19"/>
  <c r="L272" i="19"/>
  <c r="L270" i="19" s="1"/>
  <c r="L269" i="19" s="1"/>
  <c r="K272" i="19"/>
  <c r="J272" i="19"/>
  <c r="I272" i="19"/>
  <c r="G272" i="19"/>
  <c r="G270" i="19" s="1"/>
  <c r="G269" i="19" s="1"/>
  <c r="F272" i="19"/>
  <c r="E272" i="19"/>
  <c r="D272" i="19"/>
  <c r="C272" i="19"/>
  <c r="H271" i="19"/>
  <c r="C271" i="19"/>
  <c r="K270" i="19"/>
  <c r="K269" i="19" s="1"/>
  <c r="F270" i="19"/>
  <c r="D270" i="19"/>
  <c r="F269" i="19"/>
  <c r="D269" i="19"/>
  <c r="H268" i="19"/>
  <c r="C268" i="19"/>
  <c r="H267" i="19"/>
  <c r="C267" i="19"/>
  <c r="H266" i="19"/>
  <c r="C266" i="19"/>
  <c r="H265" i="19"/>
  <c r="C265" i="19"/>
  <c r="L264" i="19"/>
  <c r="K264" i="19"/>
  <c r="J264" i="19"/>
  <c r="J259" i="19" s="1"/>
  <c r="I264" i="19"/>
  <c r="H264" i="19" s="1"/>
  <c r="G264" i="19"/>
  <c r="F264" i="19"/>
  <c r="E264" i="19"/>
  <c r="D264" i="19"/>
  <c r="H263" i="19"/>
  <c r="C263" i="19"/>
  <c r="H262" i="19"/>
  <c r="C262" i="19"/>
  <c r="H261" i="19"/>
  <c r="C261" i="19"/>
  <c r="L260" i="19"/>
  <c r="K260" i="19"/>
  <c r="K259" i="19" s="1"/>
  <c r="J260" i="19"/>
  <c r="I260" i="19"/>
  <c r="G260" i="19"/>
  <c r="G259" i="19" s="1"/>
  <c r="F260" i="19"/>
  <c r="C260" i="19" s="1"/>
  <c r="E260" i="19"/>
  <c r="D260" i="19"/>
  <c r="L259" i="19"/>
  <c r="D259" i="19"/>
  <c r="H258" i="19"/>
  <c r="C258" i="19"/>
  <c r="H257" i="19"/>
  <c r="C257" i="19"/>
  <c r="H256" i="19"/>
  <c r="C256" i="19"/>
  <c r="H255" i="19"/>
  <c r="C255" i="19"/>
  <c r="H254" i="19"/>
  <c r="C254" i="19"/>
  <c r="H253" i="19"/>
  <c r="C253" i="19"/>
  <c r="L252" i="19"/>
  <c r="K252" i="19"/>
  <c r="K251" i="19" s="1"/>
  <c r="J252" i="19"/>
  <c r="J251" i="19" s="1"/>
  <c r="I252" i="19"/>
  <c r="I251" i="19" s="1"/>
  <c r="G252" i="19"/>
  <c r="F252" i="19"/>
  <c r="E252" i="19"/>
  <c r="E251" i="19" s="1"/>
  <c r="D252" i="19"/>
  <c r="D251" i="19" s="1"/>
  <c r="D230" i="19" s="1"/>
  <c r="L251" i="19"/>
  <c r="G251" i="19"/>
  <c r="F251" i="19"/>
  <c r="H250" i="19"/>
  <c r="C250" i="19"/>
  <c r="H249" i="19"/>
  <c r="C249" i="19"/>
  <c r="H248" i="19"/>
  <c r="C248" i="19"/>
  <c r="H247" i="19"/>
  <c r="C247" i="19"/>
  <c r="L246" i="19"/>
  <c r="K246" i="19"/>
  <c r="J246" i="19"/>
  <c r="I246" i="19"/>
  <c r="G246" i="19"/>
  <c r="F246" i="19"/>
  <c r="C246" i="19" s="1"/>
  <c r="E246" i="19"/>
  <c r="D246" i="19"/>
  <c r="H245" i="19"/>
  <c r="C245" i="19"/>
  <c r="H244" i="19"/>
  <c r="C244" i="19"/>
  <c r="H243" i="19"/>
  <c r="C243" i="19"/>
  <c r="H242" i="19"/>
  <c r="C242" i="19"/>
  <c r="H241" i="19"/>
  <c r="C241" i="19"/>
  <c r="H240" i="19"/>
  <c r="C240" i="19"/>
  <c r="H239" i="19"/>
  <c r="C239" i="19"/>
  <c r="L238" i="19"/>
  <c r="K238" i="19"/>
  <c r="J238" i="19"/>
  <c r="I238" i="19"/>
  <c r="G238" i="19"/>
  <c r="F238" i="19"/>
  <c r="E238" i="19"/>
  <c r="D238" i="19"/>
  <c r="C238" i="19" s="1"/>
  <c r="H237" i="19"/>
  <c r="C237" i="19"/>
  <c r="H236" i="19"/>
  <c r="C236" i="19"/>
  <c r="L235" i="19"/>
  <c r="L231" i="19" s="1"/>
  <c r="L230" i="19" s="1"/>
  <c r="K235" i="19"/>
  <c r="J235" i="19"/>
  <c r="I235" i="19"/>
  <c r="G235" i="19"/>
  <c r="F235" i="19"/>
  <c r="C235" i="19" s="1"/>
  <c r="E235" i="19"/>
  <c r="D235" i="19"/>
  <c r="H234" i="19"/>
  <c r="C234" i="19"/>
  <c r="L233" i="19"/>
  <c r="K233" i="19"/>
  <c r="K231" i="19" s="1"/>
  <c r="J233" i="19"/>
  <c r="J231" i="19" s="1"/>
  <c r="J230" i="19" s="1"/>
  <c r="J194" i="19" s="1"/>
  <c r="I233" i="19"/>
  <c r="G233" i="19"/>
  <c r="F233" i="19"/>
  <c r="E233" i="19"/>
  <c r="E231" i="19" s="1"/>
  <c r="D233" i="19"/>
  <c r="H232" i="19"/>
  <c r="C232" i="19"/>
  <c r="F231" i="19"/>
  <c r="D231" i="19"/>
  <c r="H229" i="19"/>
  <c r="C229" i="19"/>
  <c r="H228" i="19"/>
  <c r="C228" i="19"/>
  <c r="L227" i="19"/>
  <c r="K227" i="19"/>
  <c r="J227" i="19"/>
  <c r="I227" i="19"/>
  <c r="G227" i="19"/>
  <c r="F227" i="19"/>
  <c r="C227" i="19" s="1"/>
  <c r="E227" i="19"/>
  <c r="D227" i="19"/>
  <c r="H226" i="19"/>
  <c r="C226" i="19"/>
  <c r="H225" i="19"/>
  <c r="C225" i="19"/>
  <c r="H224" i="19"/>
  <c r="C224" i="19"/>
  <c r="H223" i="19"/>
  <c r="C223" i="19"/>
  <c r="H222" i="19"/>
  <c r="C222" i="19"/>
  <c r="H221" i="19"/>
  <c r="C221" i="19"/>
  <c r="H220" i="19"/>
  <c r="C220" i="19"/>
  <c r="H219" i="19"/>
  <c r="C219" i="19"/>
  <c r="H218" i="19"/>
  <c r="C218" i="19"/>
  <c r="H217" i="19"/>
  <c r="C217" i="19"/>
  <c r="L216" i="19"/>
  <c r="K216" i="19"/>
  <c r="J216" i="19"/>
  <c r="I216" i="19"/>
  <c r="G216" i="19"/>
  <c r="F216" i="19"/>
  <c r="E216" i="19"/>
  <c r="D216" i="19"/>
  <c r="H215" i="19"/>
  <c r="C215" i="19"/>
  <c r="H214" i="19"/>
  <c r="C214" i="19"/>
  <c r="H213" i="19"/>
  <c r="C213" i="19"/>
  <c r="H212" i="19"/>
  <c r="C212" i="19"/>
  <c r="H211" i="19"/>
  <c r="C211" i="19"/>
  <c r="H210" i="19"/>
  <c r="C210" i="19"/>
  <c r="H209" i="19"/>
  <c r="C209" i="19"/>
  <c r="H208" i="19"/>
  <c r="C208" i="19"/>
  <c r="H207" i="19"/>
  <c r="C207" i="19"/>
  <c r="H206" i="19"/>
  <c r="C206" i="19"/>
  <c r="L205" i="19"/>
  <c r="K205" i="19"/>
  <c r="J205" i="19"/>
  <c r="I205" i="19"/>
  <c r="G205" i="19"/>
  <c r="G204" i="19" s="1"/>
  <c r="F205" i="19"/>
  <c r="E205" i="19"/>
  <c r="E204" i="19" s="1"/>
  <c r="D205" i="19"/>
  <c r="L204" i="19"/>
  <c r="J204" i="19"/>
  <c r="D204" i="19"/>
  <c r="D195" i="19" s="1"/>
  <c r="D194" i="19" s="1"/>
  <c r="H203" i="19"/>
  <c r="C203" i="19"/>
  <c r="H202" i="19"/>
  <c r="C202" i="19"/>
  <c r="H201" i="19"/>
  <c r="C201" i="19"/>
  <c r="H200" i="19"/>
  <c r="C200" i="19"/>
  <c r="H199" i="19"/>
  <c r="C199" i="19"/>
  <c r="L198" i="19"/>
  <c r="L196" i="19" s="1"/>
  <c r="L195" i="19" s="1"/>
  <c r="K198" i="19"/>
  <c r="K196" i="19" s="1"/>
  <c r="J198" i="19"/>
  <c r="I198" i="19"/>
  <c r="G198" i="19"/>
  <c r="G196" i="19" s="1"/>
  <c r="F198" i="19"/>
  <c r="E198" i="19"/>
  <c r="D198" i="19"/>
  <c r="H197" i="19"/>
  <c r="C197" i="19"/>
  <c r="J196" i="19"/>
  <c r="I196" i="19"/>
  <c r="F196" i="19"/>
  <c r="E196" i="19"/>
  <c r="D196" i="19"/>
  <c r="J195" i="19"/>
  <c r="H193" i="19"/>
  <c r="C193" i="19"/>
  <c r="L192" i="19"/>
  <c r="K192" i="19"/>
  <c r="K191" i="19" s="1"/>
  <c r="K187" i="19" s="1"/>
  <c r="J192" i="19"/>
  <c r="J191" i="19" s="1"/>
  <c r="J187" i="19" s="1"/>
  <c r="I192" i="19"/>
  <c r="G192" i="19"/>
  <c r="F192" i="19"/>
  <c r="F191" i="19" s="1"/>
  <c r="E192" i="19"/>
  <c r="E191" i="19" s="1"/>
  <c r="E187" i="19" s="1"/>
  <c r="D192" i="19"/>
  <c r="L191" i="19"/>
  <c r="I191" i="19"/>
  <c r="G191" i="19"/>
  <c r="D191" i="19"/>
  <c r="H190" i="19"/>
  <c r="C190" i="19"/>
  <c r="H189" i="19"/>
  <c r="C189" i="19"/>
  <c r="L188" i="19"/>
  <c r="K188" i="19"/>
  <c r="J188" i="19"/>
  <c r="I188" i="19"/>
  <c r="G188" i="19"/>
  <c r="G187" i="19" s="1"/>
  <c r="F188" i="19"/>
  <c r="E188" i="19"/>
  <c r="D188" i="19"/>
  <c r="C188" i="19" s="1"/>
  <c r="L187" i="19"/>
  <c r="H186" i="19"/>
  <c r="C186" i="19"/>
  <c r="H185" i="19"/>
  <c r="C185" i="19"/>
  <c r="L184" i="19"/>
  <c r="K184" i="19"/>
  <c r="J184" i="19"/>
  <c r="I184" i="19"/>
  <c r="G184" i="19"/>
  <c r="F184" i="19"/>
  <c r="E184" i="19"/>
  <c r="C184" i="19" s="1"/>
  <c r="D184" i="19"/>
  <c r="H183" i="19"/>
  <c r="C183" i="19"/>
  <c r="H182" i="19"/>
  <c r="C182" i="19"/>
  <c r="H181" i="19"/>
  <c r="C181" i="19"/>
  <c r="H180" i="19"/>
  <c r="C180" i="19"/>
  <c r="L179" i="19"/>
  <c r="K179" i="19"/>
  <c r="J179" i="19"/>
  <c r="I179" i="19"/>
  <c r="G179" i="19"/>
  <c r="F179" i="19"/>
  <c r="E179" i="19"/>
  <c r="C179" i="19" s="1"/>
  <c r="D179" i="19"/>
  <c r="H178" i="19"/>
  <c r="C178" i="19"/>
  <c r="H177" i="19"/>
  <c r="C177" i="19"/>
  <c r="H176" i="19"/>
  <c r="C176" i="19"/>
  <c r="L175" i="19"/>
  <c r="K175" i="19"/>
  <c r="J175" i="19"/>
  <c r="J174" i="19" s="1"/>
  <c r="J173" i="19" s="1"/>
  <c r="I175" i="19"/>
  <c r="I174" i="19" s="1"/>
  <c r="I173" i="19" s="1"/>
  <c r="G175" i="19"/>
  <c r="F175" i="19"/>
  <c r="E175" i="19"/>
  <c r="D175" i="19"/>
  <c r="D174" i="19" s="1"/>
  <c r="D173" i="19" s="1"/>
  <c r="L174" i="19"/>
  <c r="F174" i="19"/>
  <c r="F173" i="19" s="1"/>
  <c r="L173" i="19"/>
  <c r="H172" i="19"/>
  <c r="C172" i="19"/>
  <c r="H171" i="19"/>
  <c r="C171" i="19"/>
  <c r="H170" i="19"/>
  <c r="C170" i="19"/>
  <c r="H169" i="19"/>
  <c r="C169" i="19"/>
  <c r="H168" i="19"/>
  <c r="C168" i="19"/>
  <c r="H167" i="19"/>
  <c r="C167" i="19"/>
  <c r="L166" i="19"/>
  <c r="K166" i="19"/>
  <c r="J166" i="19"/>
  <c r="I166" i="19"/>
  <c r="G166" i="19"/>
  <c r="G165" i="19" s="1"/>
  <c r="F166" i="19"/>
  <c r="F165" i="19" s="1"/>
  <c r="E166" i="19"/>
  <c r="D166" i="19"/>
  <c r="L165" i="19"/>
  <c r="K165" i="19"/>
  <c r="J165" i="19"/>
  <c r="D165" i="19"/>
  <c r="H164" i="19"/>
  <c r="C164" i="19"/>
  <c r="H163" i="19"/>
  <c r="C163" i="19"/>
  <c r="H162" i="19"/>
  <c r="C162" i="19"/>
  <c r="H161" i="19"/>
  <c r="C161" i="19"/>
  <c r="L160" i="19"/>
  <c r="K160" i="19"/>
  <c r="J160" i="19"/>
  <c r="I160" i="19"/>
  <c r="G160" i="19"/>
  <c r="F160" i="19"/>
  <c r="E160" i="19"/>
  <c r="D160" i="19"/>
  <c r="C160" i="19" s="1"/>
  <c r="H159" i="19"/>
  <c r="C159" i="19"/>
  <c r="H158" i="19"/>
  <c r="C158" i="19"/>
  <c r="H157" i="19"/>
  <c r="C157" i="19"/>
  <c r="H156" i="19"/>
  <c r="C156" i="19"/>
  <c r="H155" i="19"/>
  <c r="C155" i="19"/>
  <c r="H154" i="19"/>
  <c r="C154" i="19"/>
  <c r="H153" i="19"/>
  <c r="C153" i="19"/>
  <c r="H152" i="19"/>
  <c r="C152" i="19"/>
  <c r="L151" i="19"/>
  <c r="K151" i="19"/>
  <c r="J151" i="19"/>
  <c r="J130" i="19" s="1"/>
  <c r="I151" i="19"/>
  <c r="G151" i="19"/>
  <c r="F151" i="19"/>
  <c r="E151" i="19"/>
  <c r="C151" i="19" s="1"/>
  <c r="D151" i="19"/>
  <c r="H150" i="19"/>
  <c r="C150" i="19"/>
  <c r="H149" i="19"/>
  <c r="C149" i="19"/>
  <c r="H148" i="19"/>
  <c r="C148" i="19"/>
  <c r="H147" i="19"/>
  <c r="C147" i="19"/>
  <c r="H146" i="19"/>
  <c r="C146" i="19"/>
  <c r="H145" i="19"/>
  <c r="C145" i="19"/>
  <c r="L144" i="19"/>
  <c r="K144" i="19"/>
  <c r="J144" i="19"/>
  <c r="I144" i="19"/>
  <c r="G144" i="19"/>
  <c r="F144" i="19"/>
  <c r="E144" i="19"/>
  <c r="D144" i="19"/>
  <c r="H143" i="19"/>
  <c r="C143" i="19"/>
  <c r="H142" i="19"/>
  <c r="C142" i="19"/>
  <c r="L141" i="19"/>
  <c r="K141" i="19"/>
  <c r="J141" i="19"/>
  <c r="I141" i="19"/>
  <c r="G141" i="19"/>
  <c r="F141" i="19"/>
  <c r="E141" i="19"/>
  <c r="D141" i="19"/>
  <c r="H140" i="19"/>
  <c r="C140" i="19"/>
  <c r="H139" i="19"/>
  <c r="C139" i="19"/>
  <c r="H138" i="19"/>
  <c r="C138" i="19"/>
  <c r="H137" i="19"/>
  <c r="C137" i="19"/>
  <c r="L136" i="19"/>
  <c r="K136" i="19"/>
  <c r="K130" i="19" s="1"/>
  <c r="J136" i="19"/>
  <c r="I136" i="19"/>
  <c r="G136" i="19"/>
  <c r="F136" i="19"/>
  <c r="F130" i="19" s="1"/>
  <c r="E136" i="19"/>
  <c r="D136" i="19"/>
  <c r="H135" i="19"/>
  <c r="C135" i="19"/>
  <c r="H134" i="19"/>
  <c r="C134" i="19"/>
  <c r="H133" i="19"/>
  <c r="C133" i="19"/>
  <c r="H132" i="19"/>
  <c r="C132" i="19"/>
  <c r="L131" i="19"/>
  <c r="L130" i="19" s="1"/>
  <c r="K131" i="19"/>
  <c r="J131" i="19"/>
  <c r="I131" i="19"/>
  <c r="G131" i="19"/>
  <c r="F131" i="19"/>
  <c r="E131" i="19"/>
  <c r="D131" i="19"/>
  <c r="C131" i="19"/>
  <c r="D130" i="19"/>
  <c r="H129" i="19"/>
  <c r="C129" i="19"/>
  <c r="C128" i="19" s="1"/>
  <c r="L128" i="19"/>
  <c r="K128" i="19"/>
  <c r="J128" i="19"/>
  <c r="I128" i="19"/>
  <c r="H128" i="19"/>
  <c r="G128" i="19"/>
  <c r="F128" i="19"/>
  <c r="E128" i="19"/>
  <c r="D128" i="19"/>
  <c r="H127" i="19"/>
  <c r="C127" i="19"/>
  <c r="H126" i="19"/>
  <c r="C126" i="19"/>
  <c r="H125" i="19"/>
  <c r="C125" i="19"/>
  <c r="H124" i="19"/>
  <c r="C124" i="19"/>
  <c r="H123" i="19"/>
  <c r="C123" i="19"/>
  <c r="L122" i="19"/>
  <c r="K122" i="19"/>
  <c r="J122" i="19"/>
  <c r="I122" i="19"/>
  <c r="G122" i="19"/>
  <c r="F122" i="19"/>
  <c r="E122" i="19"/>
  <c r="C122" i="19" s="1"/>
  <c r="D122" i="19"/>
  <c r="H121" i="19"/>
  <c r="C121" i="19"/>
  <c r="H120" i="19"/>
  <c r="C120" i="19"/>
  <c r="H119" i="19"/>
  <c r="C119" i="19"/>
  <c r="H118" i="19"/>
  <c r="C118" i="19"/>
  <c r="H117" i="19"/>
  <c r="C117" i="19"/>
  <c r="L116" i="19"/>
  <c r="K116" i="19"/>
  <c r="J116" i="19"/>
  <c r="I116" i="19"/>
  <c r="G116" i="19"/>
  <c r="F116" i="19"/>
  <c r="E116" i="19"/>
  <c r="D116" i="19"/>
  <c r="C116" i="19" s="1"/>
  <c r="H115" i="19"/>
  <c r="C115" i="19"/>
  <c r="H114" i="19"/>
  <c r="C114" i="19"/>
  <c r="H113" i="19"/>
  <c r="C113" i="19"/>
  <c r="L112" i="19"/>
  <c r="K112" i="19"/>
  <c r="J112" i="19"/>
  <c r="I112" i="19"/>
  <c r="G112" i="19"/>
  <c r="F112" i="19"/>
  <c r="E112" i="19"/>
  <c r="D112" i="19"/>
  <c r="H111" i="19"/>
  <c r="C111" i="19"/>
  <c r="H110" i="19"/>
  <c r="C110" i="19"/>
  <c r="H109" i="19"/>
  <c r="C109" i="19"/>
  <c r="H108" i="19"/>
  <c r="C108" i="19"/>
  <c r="K107" i="19"/>
  <c r="H107" i="19"/>
  <c r="C107" i="19"/>
  <c r="H106" i="19"/>
  <c r="C106" i="19"/>
  <c r="H105" i="19"/>
  <c r="C105" i="19"/>
  <c r="H104" i="19"/>
  <c r="C104" i="19"/>
  <c r="L103" i="19"/>
  <c r="K103" i="19"/>
  <c r="J103" i="19"/>
  <c r="I103" i="19"/>
  <c r="H103" i="19" s="1"/>
  <c r="G103" i="19"/>
  <c r="F103" i="19"/>
  <c r="E103" i="19"/>
  <c r="D103" i="19"/>
  <c r="H102" i="19"/>
  <c r="C102" i="19"/>
  <c r="H101" i="19"/>
  <c r="C101" i="19"/>
  <c r="H100" i="19"/>
  <c r="C100" i="19"/>
  <c r="H99" i="19"/>
  <c r="C99" i="19"/>
  <c r="H98" i="19"/>
  <c r="C98" i="19"/>
  <c r="H97" i="19"/>
  <c r="C97" i="19"/>
  <c r="H96" i="19"/>
  <c r="C96" i="19"/>
  <c r="L95" i="19"/>
  <c r="H95" i="19" s="1"/>
  <c r="K95" i="19"/>
  <c r="J95" i="19"/>
  <c r="I95" i="19"/>
  <c r="G95" i="19"/>
  <c r="F95" i="19"/>
  <c r="E95" i="19"/>
  <c r="D95" i="19"/>
  <c r="H94" i="19"/>
  <c r="C94" i="19"/>
  <c r="H93" i="19"/>
  <c r="C93" i="19"/>
  <c r="H92" i="19"/>
  <c r="C92" i="19"/>
  <c r="H91" i="19"/>
  <c r="C91" i="19"/>
  <c r="H90" i="19"/>
  <c r="C90" i="19"/>
  <c r="L89" i="19"/>
  <c r="K89" i="19"/>
  <c r="J89" i="19"/>
  <c r="I89" i="19"/>
  <c r="G89" i="19"/>
  <c r="F89" i="19"/>
  <c r="E89" i="19"/>
  <c r="D89" i="19"/>
  <c r="H88" i="19"/>
  <c r="C88" i="19"/>
  <c r="H87" i="19"/>
  <c r="C87" i="19"/>
  <c r="H86" i="19"/>
  <c r="C86" i="19"/>
  <c r="H85" i="19"/>
  <c r="C85" i="19"/>
  <c r="L84" i="19"/>
  <c r="K84" i="19"/>
  <c r="J84" i="19"/>
  <c r="I84" i="19"/>
  <c r="H84" i="19" s="1"/>
  <c r="G84" i="19"/>
  <c r="F84" i="19"/>
  <c r="F83" i="19" s="1"/>
  <c r="F75" i="19" s="1"/>
  <c r="E84" i="19"/>
  <c r="D84" i="19"/>
  <c r="H82" i="19"/>
  <c r="C82" i="19"/>
  <c r="H81" i="19"/>
  <c r="C81" i="19"/>
  <c r="L80" i="19"/>
  <c r="K80" i="19"/>
  <c r="J80" i="19"/>
  <c r="I80" i="19"/>
  <c r="G80" i="19"/>
  <c r="F80" i="19"/>
  <c r="E80" i="19"/>
  <c r="D80" i="19"/>
  <c r="H79" i="19"/>
  <c r="C79" i="19"/>
  <c r="H78" i="19"/>
  <c r="C78" i="19"/>
  <c r="L77" i="19"/>
  <c r="K77" i="19"/>
  <c r="J77" i="19"/>
  <c r="J76" i="19" s="1"/>
  <c r="I77" i="19"/>
  <c r="I76" i="19" s="1"/>
  <c r="H76" i="19" s="1"/>
  <c r="G77" i="19"/>
  <c r="F77" i="19"/>
  <c r="F76" i="19" s="1"/>
  <c r="E77" i="19"/>
  <c r="E76" i="19" s="1"/>
  <c r="D77" i="19"/>
  <c r="D76" i="19" s="1"/>
  <c r="L76" i="19"/>
  <c r="K76" i="19"/>
  <c r="G76" i="19"/>
  <c r="H74" i="19"/>
  <c r="C74" i="19"/>
  <c r="H73" i="19"/>
  <c r="C73" i="19"/>
  <c r="H72" i="19"/>
  <c r="C72" i="19"/>
  <c r="H71" i="19"/>
  <c r="C71" i="19"/>
  <c r="H70" i="19"/>
  <c r="C70" i="19"/>
  <c r="L69" i="19"/>
  <c r="L67" i="19" s="1"/>
  <c r="K69" i="19"/>
  <c r="J69" i="19"/>
  <c r="J67" i="19" s="1"/>
  <c r="I69" i="19"/>
  <c r="H69" i="19" s="1"/>
  <c r="G69" i="19"/>
  <c r="F69" i="19"/>
  <c r="E69" i="19"/>
  <c r="E67" i="19" s="1"/>
  <c r="E53" i="19" s="1"/>
  <c r="D69" i="19"/>
  <c r="H68" i="19"/>
  <c r="C68" i="19"/>
  <c r="K67" i="19"/>
  <c r="G67" i="19"/>
  <c r="F67" i="19"/>
  <c r="H66" i="19"/>
  <c r="C66" i="19"/>
  <c r="H65" i="19"/>
  <c r="C65" i="19"/>
  <c r="H64" i="19"/>
  <c r="C64" i="19"/>
  <c r="H63" i="19"/>
  <c r="C63" i="19"/>
  <c r="H62" i="19"/>
  <c r="C62" i="19"/>
  <c r="H61" i="19"/>
  <c r="C61" i="19"/>
  <c r="H60" i="19"/>
  <c r="C60" i="19"/>
  <c r="H59" i="19"/>
  <c r="C59" i="19"/>
  <c r="L58" i="19"/>
  <c r="K58" i="19"/>
  <c r="J58" i="19"/>
  <c r="J54" i="19" s="1"/>
  <c r="I58" i="19"/>
  <c r="G58" i="19"/>
  <c r="F58" i="19"/>
  <c r="E58" i="19"/>
  <c r="D58" i="19"/>
  <c r="H57" i="19"/>
  <c r="C57" i="19"/>
  <c r="H56" i="19"/>
  <c r="C56" i="19"/>
  <c r="L55" i="19"/>
  <c r="K55" i="19"/>
  <c r="H55" i="19" s="1"/>
  <c r="J55" i="19"/>
  <c r="I55" i="19"/>
  <c r="G55" i="19"/>
  <c r="G54" i="19" s="1"/>
  <c r="G53" i="19" s="1"/>
  <c r="F55" i="19"/>
  <c r="E55" i="19"/>
  <c r="D55" i="19"/>
  <c r="K54" i="19"/>
  <c r="K53" i="19" s="1"/>
  <c r="I54" i="19"/>
  <c r="F54" i="19"/>
  <c r="F53" i="19" s="1"/>
  <c r="E54" i="19"/>
  <c r="H47" i="19"/>
  <c r="C47" i="19"/>
  <c r="H46" i="19"/>
  <c r="C46" i="19"/>
  <c r="L45" i="19"/>
  <c r="G45" i="19"/>
  <c r="H44" i="19"/>
  <c r="C44" i="19"/>
  <c r="K43" i="19"/>
  <c r="J43" i="19"/>
  <c r="I43" i="19"/>
  <c r="H43" i="19" s="1"/>
  <c r="F43" i="19"/>
  <c r="E43" i="19"/>
  <c r="D43" i="19"/>
  <c r="C43" i="19" s="1"/>
  <c r="H42" i="19"/>
  <c r="C42" i="19"/>
  <c r="I41" i="19"/>
  <c r="H41" i="19" s="1"/>
  <c r="D41" i="19"/>
  <c r="C41" i="19" s="1"/>
  <c r="H40" i="19"/>
  <c r="C40" i="19"/>
  <c r="H39" i="19"/>
  <c r="C39" i="19"/>
  <c r="H38" i="19"/>
  <c r="C38" i="19"/>
  <c r="H37" i="19"/>
  <c r="C37" i="19"/>
  <c r="K36" i="19"/>
  <c r="H36" i="19" s="1"/>
  <c r="F36" i="19"/>
  <c r="C36" i="19" s="1"/>
  <c r="H35" i="19"/>
  <c r="C35" i="19"/>
  <c r="H34" i="19"/>
  <c r="C34" i="19"/>
  <c r="K33" i="19"/>
  <c r="H33" i="19" s="1"/>
  <c r="F33" i="19"/>
  <c r="C33" i="19" s="1"/>
  <c r="H32" i="19"/>
  <c r="C32" i="19"/>
  <c r="K31" i="19"/>
  <c r="H31" i="19"/>
  <c r="F31" i="19"/>
  <c r="C31" i="19" s="1"/>
  <c r="H30" i="19"/>
  <c r="C30" i="19"/>
  <c r="H29" i="19"/>
  <c r="C29" i="19"/>
  <c r="H28" i="19"/>
  <c r="C28" i="19"/>
  <c r="K27" i="19"/>
  <c r="H27" i="19" s="1"/>
  <c r="F27" i="19"/>
  <c r="C27" i="19" s="1"/>
  <c r="H25" i="19"/>
  <c r="C25" i="19"/>
  <c r="H23" i="19"/>
  <c r="C23" i="19"/>
  <c r="H22" i="19"/>
  <c r="C22" i="19"/>
  <c r="L21" i="19"/>
  <c r="L292" i="19" s="1"/>
  <c r="K21" i="19"/>
  <c r="J21" i="19"/>
  <c r="I21" i="19"/>
  <c r="I292" i="19" s="1"/>
  <c r="I291" i="19" s="1"/>
  <c r="G21" i="19"/>
  <c r="F21" i="19"/>
  <c r="E21" i="19"/>
  <c r="D21" i="19"/>
  <c r="D292" i="19" s="1"/>
  <c r="D291" i="19" s="1"/>
  <c r="L20" i="19"/>
  <c r="E20" i="19"/>
  <c r="H301" i="18"/>
  <c r="C301" i="18"/>
  <c r="H300" i="18"/>
  <c r="C300" i="18"/>
  <c r="H299" i="18"/>
  <c r="C299" i="18"/>
  <c r="H298" i="18"/>
  <c r="C298" i="18"/>
  <c r="H297" i="18"/>
  <c r="C297" i="18"/>
  <c r="H296" i="18"/>
  <c r="C296" i="18"/>
  <c r="H295" i="18"/>
  <c r="C295" i="18"/>
  <c r="C293" i="18" s="1"/>
  <c r="H294" i="18"/>
  <c r="H293" i="18" s="1"/>
  <c r="C294" i="18"/>
  <c r="L293" i="18"/>
  <c r="K293" i="18"/>
  <c r="J293" i="18"/>
  <c r="I293" i="18"/>
  <c r="G293" i="18"/>
  <c r="F293" i="18"/>
  <c r="E293" i="18"/>
  <c r="D293" i="18"/>
  <c r="H288" i="18"/>
  <c r="C288" i="18"/>
  <c r="H287" i="18"/>
  <c r="C287" i="18"/>
  <c r="L286" i="18"/>
  <c r="K286" i="18"/>
  <c r="J286" i="18"/>
  <c r="I286" i="18"/>
  <c r="G286" i="18"/>
  <c r="F286" i="18"/>
  <c r="E286" i="18"/>
  <c r="D286" i="18"/>
  <c r="C286" i="18" s="1"/>
  <c r="H285" i="18"/>
  <c r="C285" i="18"/>
  <c r="L284" i="18"/>
  <c r="L283" i="18" s="1"/>
  <c r="K284" i="18"/>
  <c r="J284" i="18"/>
  <c r="I284" i="18"/>
  <c r="G284" i="18"/>
  <c r="F284" i="18"/>
  <c r="F283" i="18" s="1"/>
  <c r="E284" i="18"/>
  <c r="E283" i="18" s="1"/>
  <c r="D284" i="18"/>
  <c r="K283" i="18"/>
  <c r="J283" i="18"/>
  <c r="G283" i="18"/>
  <c r="H282" i="18"/>
  <c r="C282" i="18"/>
  <c r="L281" i="18"/>
  <c r="K281" i="18"/>
  <c r="J281" i="18"/>
  <c r="I281" i="18"/>
  <c r="G281" i="18"/>
  <c r="F281" i="18"/>
  <c r="E281" i="18"/>
  <c r="D281" i="18"/>
  <c r="C281" i="18" s="1"/>
  <c r="H280" i="18"/>
  <c r="C280" i="18"/>
  <c r="H279" i="18"/>
  <c r="C279" i="18"/>
  <c r="H278" i="18"/>
  <c r="C278" i="18"/>
  <c r="H277" i="18"/>
  <c r="C277" i="18"/>
  <c r="L276" i="18"/>
  <c r="K276" i="18"/>
  <c r="J276" i="18"/>
  <c r="I276" i="18"/>
  <c r="H276" i="18" s="1"/>
  <c r="G276" i="18"/>
  <c r="F276" i="18"/>
  <c r="E276" i="18"/>
  <c r="D276" i="18"/>
  <c r="H275" i="18"/>
  <c r="C275" i="18"/>
  <c r="H274" i="18"/>
  <c r="C274" i="18"/>
  <c r="H273" i="18"/>
  <c r="C273" i="18"/>
  <c r="L272" i="18"/>
  <c r="K272" i="18"/>
  <c r="J272" i="18"/>
  <c r="I272" i="18"/>
  <c r="G272" i="18"/>
  <c r="F272" i="18"/>
  <c r="E272" i="18"/>
  <c r="D272" i="18"/>
  <c r="C272" i="18" s="1"/>
  <c r="H271" i="18"/>
  <c r="C271" i="18"/>
  <c r="L270" i="18"/>
  <c r="L269" i="18" s="1"/>
  <c r="K270" i="18"/>
  <c r="J270" i="18"/>
  <c r="J269" i="18" s="1"/>
  <c r="G270" i="18"/>
  <c r="F270" i="18"/>
  <c r="D270" i="18"/>
  <c r="K269" i="18"/>
  <c r="G269" i="18"/>
  <c r="F269" i="18"/>
  <c r="H268" i="18"/>
  <c r="C268" i="18"/>
  <c r="H267" i="18"/>
  <c r="C267" i="18"/>
  <c r="H266" i="18"/>
  <c r="C266" i="18"/>
  <c r="H265" i="18"/>
  <c r="C265" i="18"/>
  <c r="L264" i="18"/>
  <c r="K264" i="18"/>
  <c r="J264" i="18"/>
  <c r="I264" i="18"/>
  <c r="H264" i="18" s="1"/>
  <c r="G264" i="18"/>
  <c r="F264" i="18"/>
  <c r="E264" i="18"/>
  <c r="D264" i="18"/>
  <c r="C264" i="18" s="1"/>
  <c r="H263" i="18"/>
  <c r="C263" i="18"/>
  <c r="H262" i="18"/>
  <c r="C262" i="18"/>
  <c r="H261" i="18"/>
  <c r="C261" i="18"/>
  <c r="L260" i="18"/>
  <c r="L259" i="18" s="1"/>
  <c r="K260" i="18"/>
  <c r="J260" i="18"/>
  <c r="I260" i="18"/>
  <c r="G260" i="18"/>
  <c r="F260" i="18"/>
  <c r="F259" i="18" s="1"/>
  <c r="E260" i="18"/>
  <c r="E259" i="18" s="1"/>
  <c r="D260" i="18"/>
  <c r="K259" i="18"/>
  <c r="J259" i="18"/>
  <c r="G259" i="18"/>
  <c r="H258" i="18"/>
  <c r="C258" i="18"/>
  <c r="H257" i="18"/>
  <c r="C257" i="18"/>
  <c r="H256" i="18"/>
  <c r="C256" i="18"/>
  <c r="H255" i="18"/>
  <c r="C255" i="18"/>
  <c r="H254" i="18"/>
  <c r="C254" i="18"/>
  <c r="H253" i="18"/>
  <c r="C253" i="18"/>
  <c r="L252" i="18"/>
  <c r="L251" i="18" s="1"/>
  <c r="K252" i="18"/>
  <c r="J252" i="18"/>
  <c r="I252" i="18"/>
  <c r="G252" i="18"/>
  <c r="F252" i="18"/>
  <c r="F251" i="18" s="1"/>
  <c r="E252" i="18"/>
  <c r="E251" i="18" s="1"/>
  <c r="D252" i="18"/>
  <c r="K251" i="18"/>
  <c r="J251" i="18"/>
  <c r="G251" i="18"/>
  <c r="H250" i="18"/>
  <c r="C250" i="18"/>
  <c r="H249" i="18"/>
  <c r="C249" i="18"/>
  <c r="H248" i="18"/>
  <c r="C248" i="18"/>
  <c r="H247" i="18"/>
  <c r="C247" i="18"/>
  <c r="L246" i="18"/>
  <c r="K246" i="18"/>
  <c r="J246" i="18"/>
  <c r="I246" i="18"/>
  <c r="G246" i="18"/>
  <c r="F246" i="18"/>
  <c r="E246" i="18"/>
  <c r="D246" i="18"/>
  <c r="H245" i="18"/>
  <c r="C245" i="18"/>
  <c r="H244" i="18"/>
  <c r="C244" i="18"/>
  <c r="H243" i="18"/>
  <c r="C243" i="18"/>
  <c r="H242" i="18"/>
  <c r="C242" i="18"/>
  <c r="H241" i="18"/>
  <c r="C241" i="18"/>
  <c r="H240" i="18"/>
  <c r="C240" i="18"/>
  <c r="H239" i="18"/>
  <c r="C239" i="18"/>
  <c r="L238" i="18"/>
  <c r="K238" i="18"/>
  <c r="J238" i="18"/>
  <c r="I238" i="18"/>
  <c r="G238" i="18"/>
  <c r="F238" i="18"/>
  <c r="E238" i="18"/>
  <c r="D238" i="18"/>
  <c r="H237" i="18"/>
  <c r="C237" i="18"/>
  <c r="H236" i="18"/>
  <c r="C236" i="18"/>
  <c r="L235" i="18"/>
  <c r="K235" i="18"/>
  <c r="J235" i="18"/>
  <c r="H235" i="18" s="1"/>
  <c r="I235" i="18"/>
  <c r="G235" i="18"/>
  <c r="F235" i="18"/>
  <c r="E235" i="18"/>
  <c r="C235" i="18" s="1"/>
  <c r="D235" i="18"/>
  <c r="H234" i="18"/>
  <c r="C234" i="18"/>
  <c r="L233" i="18"/>
  <c r="K233" i="18"/>
  <c r="J233" i="18"/>
  <c r="I233" i="18"/>
  <c r="G233" i="18"/>
  <c r="F233" i="18"/>
  <c r="E233" i="18"/>
  <c r="D233" i="18"/>
  <c r="C233" i="18" s="1"/>
  <c r="H232" i="18"/>
  <c r="C232" i="18"/>
  <c r="K231" i="18"/>
  <c r="K230" i="18" s="1"/>
  <c r="J231" i="18"/>
  <c r="J230" i="18" s="1"/>
  <c r="F231" i="18"/>
  <c r="H229" i="18"/>
  <c r="C229" i="18"/>
  <c r="H228" i="18"/>
  <c r="C228" i="18"/>
  <c r="L227" i="18"/>
  <c r="K227" i="18"/>
  <c r="J227" i="18"/>
  <c r="I227" i="18"/>
  <c r="G227" i="18"/>
  <c r="F227" i="18"/>
  <c r="E227" i="18"/>
  <c r="D227" i="18"/>
  <c r="C227" i="18" s="1"/>
  <c r="H226" i="18"/>
  <c r="C226" i="18"/>
  <c r="H225" i="18"/>
  <c r="C225" i="18"/>
  <c r="H224" i="18"/>
  <c r="C224" i="18"/>
  <c r="H223" i="18"/>
  <c r="C223" i="18"/>
  <c r="H222" i="18"/>
  <c r="C222" i="18"/>
  <c r="H221" i="18"/>
  <c r="C221" i="18"/>
  <c r="H220" i="18"/>
  <c r="C220" i="18"/>
  <c r="H219" i="18"/>
  <c r="C219" i="18"/>
  <c r="H218" i="18"/>
  <c r="C218" i="18"/>
  <c r="H217" i="18"/>
  <c r="C217" i="18"/>
  <c r="L216" i="18"/>
  <c r="K216" i="18"/>
  <c r="J216" i="18"/>
  <c r="I216" i="18"/>
  <c r="G216" i="18"/>
  <c r="F216" i="18"/>
  <c r="E216" i="18"/>
  <c r="D216" i="18"/>
  <c r="H215" i="18"/>
  <c r="C215" i="18"/>
  <c r="H214" i="18"/>
  <c r="C214" i="18"/>
  <c r="H213" i="18"/>
  <c r="C213" i="18"/>
  <c r="H212" i="18"/>
  <c r="C212" i="18"/>
  <c r="H211" i="18"/>
  <c r="C211" i="18"/>
  <c r="H210" i="18"/>
  <c r="C210" i="18"/>
  <c r="H209" i="18"/>
  <c r="C209" i="18"/>
  <c r="H208" i="18"/>
  <c r="C208" i="18"/>
  <c r="H207" i="18"/>
  <c r="C207" i="18"/>
  <c r="H206" i="18"/>
  <c r="C206" i="18"/>
  <c r="L205" i="18"/>
  <c r="K205" i="18"/>
  <c r="K204" i="18" s="1"/>
  <c r="J205" i="18"/>
  <c r="I205" i="18"/>
  <c r="G205" i="18"/>
  <c r="G204" i="18" s="1"/>
  <c r="F205" i="18"/>
  <c r="F204" i="18" s="1"/>
  <c r="E205" i="18"/>
  <c r="D205" i="18"/>
  <c r="C205" i="18"/>
  <c r="L204" i="18"/>
  <c r="E204" i="18"/>
  <c r="D204" i="18"/>
  <c r="H203" i="18"/>
  <c r="C203" i="18"/>
  <c r="H202" i="18"/>
  <c r="C202" i="18"/>
  <c r="H201" i="18"/>
  <c r="C201" i="18"/>
  <c r="H200" i="18"/>
  <c r="C200" i="18"/>
  <c r="H199" i="18"/>
  <c r="C199" i="18"/>
  <c r="L198" i="18"/>
  <c r="K198" i="18"/>
  <c r="J198" i="18"/>
  <c r="I198" i="18"/>
  <c r="H198" i="18" s="1"/>
  <c r="G198" i="18"/>
  <c r="F198" i="18"/>
  <c r="E198" i="18"/>
  <c r="E196" i="18" s="1"/>
  <c r="E195" i="18" s="1"/>
  <c r="D198" i="18"/>
  <c r="D196" i="18" s="1"/>
  <c r="H197" i="18"/>
  <c r="C197" i="18"/>
  <c r="L196" i="18"/>
  <c r="L195" i="18" s="1"/>
  <c r="K196" i="18"/>
  <c r="K195" i="18" s="1"/>
  <c r="K194" i="18" s="1"/>
  <c r="J196" i="18"/>
  <c r="G196" i="18"/>
  <c r="F196" i="18"/>
  <c r="H193" i="18"/>
  <c r="C193" i="18"/>
  <c r="L192" i="18"/>
  <c r="L191" i="18" s="1"/>
  <c r="K192" i="18"/>
  <c r="J192" i="18"/>
  <c r="J191" i="18" s="1"/>
  <c r="I192" i="18"/>
  <c r="G192" i="18"/>
  <c r="F192" i="18"/>
  <c r="E192" i="18"/>
  <c r="E191" i="18" s="1"/>
  <c r="D192" i="18"/>
  <c r="K191" i="18"/>
  <c r="G191" i="18"/>
  <c r="F191" i="18"/>
  <c r="H190" i="18"/>
  <c r="C190" i="18"/>
  <c r="H189" i="18"/>
  <c r="C189" i="18"/>
  <c r="L188" i="18"/>
  <c r="L187" i="18" s="1"/>
  <c r="K188" i="18"/>
  <c r="J188" i="18"/>
  <c r="J187" i="18" s="1"/>
  <c r="I188" i="18"/>
  <c r="G188" i="18"/>
  <c r="F188" i="18"/>
  <c r="E188" i="18"/>
  <c r="E187" i="18" s="1"/>
  <c r="D188" i="18"/>
  <c r="K187" i="18"/>
  <c r="G187" i="18"/>
  <c r="F187" i="18"/>
  <c r="H186" i="18"/>
  <c r="C186" i="18"/>
  <c r="H185" i="18"/>
  <c r="C185" i="18"/>
  <c r="L184" i="18"/>
  <c r="K184" i="18"/>
  <c r="J184" i="18"/>
  <c r="I184" i="18"/>
  <c r="G184" i="18"/>
  <c r="F184" i="18"/>
  <c r="E184" i="18"/>
  <c r="D184" i="18"/>
  <c r="H183" i="18"/>
  <c r="C183" i="18"/>
  <c r="H182" i="18"/>
  <c r="C182" i="18"/>
  <c r="H181" i="18"/>
  <c r="C181" i="18"/>
  <c r="H180" i="18"/>
  <c r="C180" i="18"/>
  <c r="L179" i="18"/>
  <c r="K179" i="18"/>
  <c r="J179" i="18"/>
  <c r="H179" i="18" s="1"/>
  <c r="I179" i="18"/>
  <c r="G179" i="18"/>
  <c r="F179" i="18"/>
  <c r="E179" i="18"/>
  <c r="D179" i="18"/>
  <c r="C179" i="18" s="1"/>
  <c r="H178" i="18"/>
  <c r="C178" i="18"/>
  <c r="H177" i="18"/>
  <c r="C177" i="18"/>
  <c r="H176" i="18"/>
  <c r="C176" i="18"/>
  <c r="L175" i="18"/>
  <c r="K175" i="18"/>
  <c r="J175" i="18"/>
  <c r="I175" i="18"/>
  <c r="I174" i="18" s="1"/>
  <c r="G175" i="18"/>
  <c r="G174" i="18" s="1"/>
  <c r="G173" i="18" s="1"/>
  <c r="F175" i="18"/>
  <c r="F174" i="18" s="1"/>
  <c r="F173" i="18" s="1"/>
  <c r="E175" i="18"/>
  <c r="D175" i="18"/>
  <c r="C175" i="18" s="1"/>
  <c r="L174" i="18"/>
  <c r="L173" i="18" s="1"/>
  <c r="E174" i="18"/>
  <c r="E173" i="18" s="1"/>
  <c r="H172" i="18"/>
  <c r="C172" i="18"/>
  <c r="H171" i="18"/>
  <c r="C171" i="18"/>
  <c r="H170" i="18"/>
  <c r="C170" i="18"/>
  <c r="H169" i="18"/>
  <c r="C169" i="18"/>
  <c r="H168" i="18"/>
  <c r="C168" i="18"/>
  <c r="H167" i="18"/>
  <c r="C167" i="18"/>
  <c r="L166" i="18"/>
  <c r="L165" i="18" s="1"/>
  <c r="K166" i="18"/>
  <c r="J166" i="18"/>
  <c r="J165" i="18" s="1"/>
  <c r="I166" i="18"/>
  <c r="G166" i="18"/>
  <c r="F166" i="18"/>
  <c r="E166" i="18"/>
  <c r="E165" i="18" s="1"/>
  <c r="D166" i="18"/>
  <c r="K165" i="18"/>
  <c r="G165" i="18"/>
  <c r="F165" i="18"/>
  <c r="H164" i="18"/>
  <c r="C164" i="18"/>
  <c r="H163" i="18"/>
  <c r="C163" i="18"/>
  <c r="H162" i="18"/>
  <c r="C162" i="18"/>
  <c r="H161" i="18"/>
  <c r="C161" i="18"/>
  <c r="L160" i="18"/>
  <c r="K160" i="18"/>
  <c r="J160" i="18"/>
  <c r="I160" i="18"/>
  <c r="G160" i="18"/>
  <c r="F160" i="18"/>
  <c r="E160" i="18"/>
  <c r="D160" i="18"/>
  <c r="H159" i="18"/>
  <c r="C159" i="18"/>
  <c r="H158" i="18"/>
  <c r="C158" i="18"/>
  <c r="H157" i="18"/>
  <c r="C157" i="18"/>
  <c r="H156" i="18"/>
  <c r="C156" i="18"/>
  <c r="H155" i="18"/>
  <c r="C155" i="18"/>
  <c r="H154" i="18"/>
  <c r="C154" i="18"/>
  <c r="H153" i="18"/>
  <c r="C153" i="18"/>
  <c r="H152" i="18"/>
  <c r="C152" i="18"/>
  <c r="L151" i="18"/>
  <c r="K151" i="18"/>
  <c r="J151" i="18"/>
  <c r="H151" i="18" s="1"/>
  <c r="I151" i="18"/>
  <c r="G151" i="18"/>
  <c r="F151" i="18"/>
  <c r="E151" i="18"/>
  <c r="C151" i="18" s="1"/>
  <c r="D151" i="18"/>
  <c r="H150" i="18"/>
  <c r="C150" i="18"/>
  <c r="H149" i="18"/>
  <c r="C149" i="18"/>
  <c r="H148" i="18"/>
  <c r="C148" i="18"/>
  <c r="H147" i="18"/>
  <c r="C147" i="18"/>
  <c r="H146" i="18"/>
  <c r="C146" i="18"/>
  <c r="H145" i="18"/>
  <c r="C145" i="18"/>
  <c r="L144" i="18"/>
  <c r="K144" i="18"/>
  <c r="J144" i="18"/>
  <c r="I144" i="18"/>
  <c r="G144" i="18"/>
  <c r="F144" i="18"/>
  <c r="E144" i="18"/>
  <c r="D144" i="18"/>
  <c r="H143" i="18"/>
  <c r="C143" i="18"/>
  <c r="H142" i="18"/>
  <c r="C142" i="18"/>
  <c r="L141" i="18"/>
  <c r="K141" i="18"/>
  <c r="J141" i="18"/>
  <c r="I141" i="18"/>
  <c r="G141" i="18"/>
  <c r="F141" i="18"/>
  <c r="E141" i="18"/>
  <c r="D141" i="18"/>
  <c r="C141" i="18" s="1"/>
  <c r="H140" i="18"/>
  <c r="C140" i="18"/>
  <c r="H139" i="18"/>
  <c r="C139" i="18"/>
  <c r="H138" i="18"/>
  <c r="C138" i="18"/>
  <c r="H137" i="18"/>
  <c r="C137" i="18"/>
  <c r="L136" i="18"/>
  <c r="K136" i="18"/>
  <c r="J136" i="18"/>
  <c r="I136" i="18"/>
  <c r="G136" i="18"/>
  <c r="F136" i="18"/>
  <c r="E136" i="18"/>
  <c r="D136" i="18"/>
  <c r="H135" i="18"/>
  <c r="C135" i="18"/>
  <c r="H134" i="18"/>
  <c r="C134" i="18"/>
  <c r="H133" i="18"/>
  <c r="C133" i="18"/>
  <c r="H132" i="18"/>
  <c r="C132" i="18"/>
  <c r="L131" i="18"/>
  <c r="K131" i="18"/>
  <c r="K130" i="18" s="1"/>
  <c r="J131" i="18"/>
  <c r="I131" i="18"/>
  <c r="G131" i="18"/>
  <c r="G130" i="18" s="1"/>
  <c r="F131" i="18"/>
  <c r="F130" i="18" s="1"/>
  <c r="E131" i="18"/>
  <c r="D131" i="18"/>
  <c r="C131" i="18"/>
  <c r="L130" i="18"/>
  <c r="D130" i="18"/>
  <c r="H129" i="18"/>
  <c r="C129" i="18"/>
  <c r="C128" i="18" s="1"/>
  <c r="L128" i="18"/>
  <c r="K128" i="18"/>
  <c r="J128" i="18"/>
  <c r="I128" i="18"/>
  <c r="H128" i="18"/>
  <c r="G128" i="18"/>
  <c r="F128" i="18"/>
  <c r="E128" i="18"/>
  <c r="D128" i="18"/>
  <c r="H127" i="18"/>
  <c r="C127" i="18"/>
  <c r="H126" i="18"/>
  <c r="C126" i="18"/>
  <c r="H125" i="18"/>
  <c r="C125" i="18"/>
  <c r="H124" i="18"/>
  <c r="C124" i="18"/>
  <c r="H123" i="18"/>
  <c r="C123" i="18"/>
  <c r="L122" i="18"/>
  <c r="K122" i="18"/>
  <c r="J122" i="18"/>
  <c r="I122" i="18"/>
  <c r="G122" i="18"/>
  <c r="F122" i="18"/>
  <c r="E122" i="18"/>
  <c r="D122" i="18"/>
  <c r="H121" i="18"/>
  <c r="C121" i="18"/>
  <c r="H120" i="18"/>
  <c r="C120" i="18"/>
  <c r="H119" i="18"/>
  <c r="C119" i="18"/>
  <c r="H118" i="18"/>
  <c r="C118" i="18"/>
  <c r="H117" i="18"/>
  <c r="C117" i="18"/>
  <c r="L116" i="18"/>
  <c r="K116" i="18"/>
  <c r="J116" i="18"/>
  <c r="I116" i="18"/>
  <c r="G116" i="18"/>
  <c r="F116" i="18"/>
  <c r="E116" i="18"/>
  <c r="D116" i="18"/>
  <c r="H115" i="18"/>
  <c r="C115" i="18"/>
  <c r="H114" i="18"/>
  <c r="C114" i="18"/>
  <c r="H113" i="18"/>
  <c r="C113" i="18"/>
  <c r="L112" i="18"/>
  <c r="K112" i="18"/>
  <c r="J112" i="18"/>
  <c r="I112" i="18"/>
  <c r="G112" i="18"/>
  <c r="F112" i="18"/>
  <c r="E112" i="18"/>
  <c r="D112" i="18"/>
  <c r="H111" i="18"/>
  <c r="C111" i="18"/>
  <c r="H110" i="18"/>
  <c r="C110" i="18"/>
  <c r="H109" i="18"/>
  <c r="C109" i="18"/>
  <c r="H108" i="18"/>
  <c r="C108" i="18"/>
  <c r="H107" i="18"/>
  <c r="C107" i="18"/>
  <c r="K106" i="18"/>
  <c r="K103" i="18" s="1"/>
  <c r="I106" i="18"/>
  <c r="C106" i="18"/>
  <c r="H105" i="18"/>
  <c r="C105" i="18"/>
  <c r="H104" i="18"/>
  <c r="C104" i="18"/>
  <c r="L103" i="18"/>
  <c r="J103" i="18"/>
  <c r="I103" i="18"/>
  <c r="G103" i="18"/>
  <c r="F103" i="18"/>
  <c r="E103" i="18"/>
  <c r="D103" i="18"/>
  <c r="H102" i="18"/>
  <c r="C102" i="18"/>
  <c r="H101" i="18"/>
  <c r="C101" i="18"/>
  <c r="H100" i="18"/>
  <c r="C100" i="18"/>
  <c r="H99" i="18"/>
  <c r="C99" i="18"/>
  <c r="H98" i="18"/>
  <c r="C98" i="18"/>
  <c r="H97" i="18"/>
  <c r="C97" i="18"/>
  <c r="H96" i="18"/>
  <c r="C96" i="18"/>
  <c r="L95" i="18"/>
  <c r="K95" i="18"/>
  <c r="J95" i="18"/>
  <c r="I95" i="18"/>
  <c r="G95" i="18"/>
  <c r="F95" i="18"/>
  <c r="E95" i="18"/>
  <c r="D95" i="18"/>
  <c r="H94" i="18"/>
  <c r="C94" i="18"/>
  <c r="H93" i="18"/>
  <c r="C93" i="18"/>
  <c r="H92" i="18"/>
  <c r="C92" i="18"/>
  <c r="H91" i="18"/>
  <c r="C91" i="18"/>
  <c r="H90" i="18"/>
  <c r="C90" i="18"/>
  <c r="L89" i="18"/>
  <c r="K89" i="18"/>
  <c r="J89" i="18"/>
  <c r="I89" i="18"/>
  <c r="G89" i="18"/>
  <c r="F89" i="18"/>
  <c r="E89" i="18"/>
  <c r="D89" i="18"/>
  <c r="H88" i="18"/>
  <c r="C88" i="18"/>
  <c r="H87" i="18"/>
  <c r="C87" i="18"/>
  <c r="H86" i="18"/>
  <c r="C86" i="18"/>
  <c r="H85" i="18"/>
  <c r="C85" i="18"/>
  <c r="L84" i="18"/>
  <c r="L83" i="18" s="1"/>
  <c r="K84" i="18"/>
  <c r="J84" i="18"/>
  <c r="I84" i="18"/>
  <c r="G84" i="18"/>
  <c r="G83" i="18" s="1"/>
  <c r="F84" i="18"/>
  <c r="F83" i="18" s="1"/>
  <c r="E84" i="18"/>
  <c r="D84" i="18"/>
  <c r="C84" i="18"/>
  <c r="E83" i="18"/>
  <c r="H82" i="18"/>
  <c r="C82" i="18"/>
  <c r="H81" i="18"/>
  <c r="C81" i="18"/>
  <c r="L80" i="18"/>
  <c r="K80" i="18"/>
  <c r="J80" i="18"/>
  <c r="I80" i="18"/>
  <c r="G80" i="18"/>
  <c r="G76" i="18" s="1"/>
  <c r="G75" i="18" s="1"/>
  <c r="F80" i="18"/>
  <c r="E80" i="18"/>
  <c r="D80" i="18"/>
  <c r="C80" i="18"/>
  <c r="H79" i="18"/>
  <c r="C79" i="18"/>
  <c r="H78" i="18"/>
  <c r="C78" i="18"/>
  <c r="L77" i="18"/>
  <c r="K77" i="18"/>
  <c r="J77" i="18"/>
  <c r="I77" i="18"/>
  <c r="G77" i="18"/>
  <c r="F77" i="18"/>
  <c r="F76" i="18" s="1"/>
  <c r="E77" i="18"/>
  <c r="D77" i="18"/>
  <c r="C77" i="18" s="1"/>
  <c r="K76" i="18"/>
  <c r="J76" i="18"/>
  <c r="H74" i="18"/>
  <c r="C74" i="18"/>
  <c r="H73" i="18"/>
  <c r="C73" i="18"/>
  <c r="H72" i="18"/>
  <c r="C72" i="18"/>
  <c r="H71" i="18"/>
  <c r="C71" i="18"/>
  <c r="H70" i="18"/>
  <c r="C70" i="18"/>
  <c r="L69" i="18"/>
  <c r="K69" i="18"/>
  <c r="J69" i="18"/>
  <c r="J67" i="18" s="1"/>
  <c r="I69" i="18"/>
  <c r="G69" i="18"/>
  <c r="G67" i="18" s="1"/>
  <c r="F69" i="18"/>
  <c r="E69" i="18"/>
  <c r="E67" i="18" s="1"/>
  <c r="D69" i="18"/>
  <c r="D67" i="18" s="1"/>
  <c r="H68" i="18"/>
  <c r="C68" i="18"/>
  <c r="L67" i="18"/>
  <c r="K67" i="18"/>
  <c r="F67" i="18"/>
  <c r="H66" i="18"/>
  <c r="C66" i="18"/>
  <c r="H65" i="18"/>
  <c r="C65" i="18"/>
  <c r="H64" i="18"/>
  <c r="C64" i="18"/>
  <c r="H63" i="18"/>
  <c r="C63" i="18"/>
  <c r="H62" i="18"/>
  <c r="C62" i="18"/>
  <c r="H61" i="18"/>
  <c r="C61" i="18"/>
  <c r="H60" i="18"/>
  <c r="C60" i="18"/>
  <c r="H59" i="18"/>
  <c r="C59" i="18"/>
  <c r="L58" i="18"/>
  <c r="K58" i="18"/>
  <c r="J58" i="18"/>
  <c r="I58" i="18"/>
  <c r="G58" i="18"/>
  <c r="F58" i="18"/>
  <c r="E58" i="18"/>
  <c r="D58" i="18"/>
  <c r="C58" i="18" s="1"/>
  <c r="H57" i="18"/>
  <c r="C57" i="18"/>
  <c r="H56" i="18"/>
  <c r="C56" i="18"/>
  <c r="L55" i="18"/>
  <c r="L54" i="18" s="1"/>
  <c r="L53" i="18" s="1"/>
  <c r="K55" i="18"/>
  <c r="J55" i="18"/>
  <c r="I55" i="18"/>
  <c r="G55" i="18"/>
  <c r="F55" i="18"/>
  <c r="F54" i="18" s="1"/>
  <c r="F53" i="18" s="1"/>
  <c r="E55" i="18"/>
  <c r="D55" i="18"/>
  <c r="K54" i="18"/>
  <c r="K53" i="18" s="1"/>
  <c r="J54" i="18"/>
  <c r="H47" i="18"/>
  <c r="C47" i="18"/>
  <c r="H46" i="18"/>
  <c r="C46" i="18"/>
  <c r="L45" i="18"/>
  <c r="G45" i="18"/>
  <c r="C45" i="18" s="1"/>
  <c r="H44" i="18"/>
  <c r="C44" i="18"/>
  <c r="K43" i="18"/>
  <c r="J43" i="18"/>
  <c r="I43" i="18"/>
  <c r="F43" i="18"/>
  <c r="E43" i="18"/>
  <c r="D43" i="18"/>
  <c r="H42" i="18"/>
  <c r="C42" i="18"/>
  <c r="I41" i="18"/>
  <c r="H41" i="18" s="1"/>
  <c r="D41" i="18"/>
  <c r="C41" i="18" s="1"/>
  <c r="H40" i="18"/>
  <c r="C40" i="18"/>
  <c r="H39" i="18"/>
  <c r="C39" i="18"/>
  <c r="H38" i="18"/>
  <c r="C38" i="18"/>
  <c r="H37" i="18"/>
  <c r="C37" i="18"/>
  <c r="K36" i="18"/>
  <c r="H36" i="18" s="1"/>
  <c r="F36" i="18"/>
  <c r="C36" i="18" s="1"/>
  <c r="H35" i="18"/>
  <c r="C35" i="18"/>
  <c r="H34" i="18"/>
  <c r="C34" i="18"/>
  <c r="K33" i="18"/>
  <c r="H33" i="18" s="1"/>
  <c r="F33" i="18"/>
  <c r="C33" i="18"/>
  <c r="H32" i="18"/>
  <c r="C32" i="18"/>
  <c r="K31" i="18"/>
  <c r="H31" i="18"/>
  <c r="F31" i="18"/>
  <c r="C31" i="18" s="1"/>
  <c r="H30" i="18"/>
  <c r="C30" i="18"/>
  <c r="H29" i="18"/>
  <c r="C29" i="18"/>
  <c r="H28" i="18"/>
  <c r="C28" i="18"/>
  <c r="K27" i="18"/>
  <c r="H27" i="18" s="1"/>
  <c r="F27" i="18"/>
  <c r="C27" i="18" s="1"/>
  <c r="H25" i="18"/>
  <c r="C25" i="18"/>
  <c r="H23" i="18"/>
  <c r="C23" i="18"/>
  <c r="H22" i="18"/>
  <c r="C22" i="18"/>
  <c r="L21" i="18"/>
  <c r="L292" i="18" s="1"/>
  <c r="L291" i="18" s="1"/>
  <c r="K21" i="18"/>
  <c r="J21" i="18"/>
  <c r="J292" i="18" s="1"/>
  <c r="J291" i="18" s="1"/>
  <c r="I21" i="18"/>
  <c r="G21" i="18"/>
  <c r="F21" i="18"/>
  <c r="F292" i="18" s="1"/>
  <c r="F291" i="18" s="1"/>
  <c r="E21" i="18"/>
  <c r="E292" i="18" s="1"/>
  <c r="E291" i="18" s="1"/>
  <c r="D21" i="18"/>
  <c r="D292" i="18" s="1"/>
  <c r="D291" i="18" s="1"/>
  <c r="H301" i="17"/>
  <c r="C301" i="17"/>
  <c r="H300" i="17"/>
  <c r="C300" i="17"/>
  <c r="H299" i="17"/>
  <c r="C299" i="17"/>
  <c r="H298" i="17"/>
  <c r="C298" i="17"/>
  <c r="H297" i="17"/>
  <c r="C297" i="17"/>
  <c r="H296" i="17"/>
  <c r="C296" i="17"/>
  <c r="H295" i="17"/>
  <c r="C295" i="17"/>
  <c r="C293" i="17" s="1"/>
  <c r="H294" i="17"/>
  <c r="H293" i="17" s="1"/>
  <c r="C294" i="17"/>
  <c r="L293" i="17"/>
  <c r="K293" i="17"/>
  <c r="J293" i="17"/>
  <c r="I293" i="17"/>
  <c r="G293" i="17"/>
  <c r="F293" i="17"/>
  <c r="E293" i="17"/>
  <c r="D293" i="17"/>
  <c r="H288" i="17"/>
  <c r="C288" i="17"/>
  <c r="H287" i="17"/>
  <c r="C287" i="17"/>
  <c r="L286" i="17"/>
  <c r="K286" i="17"/>
  <c r="J286" i="17"/>
  <c r="I286" i="17"/>
  <c r="G286" i="17"/>
  <c r="F286" i="17"/>
  <c r="E286" i="17"/>
  <c r="D286" i="17"/>
  <c r="H285" i="17"/>
  <c r="C285" i="17"/>
  <c r="L284" i="17"/>
  <c r="K284" i="17"/>
  <c r="J284" i="17"/>
  <c r="I284" i="17"/>
  <c r="G284" i="17"/>
  <c r="F284" i="17"/>
  <c r="E284" i="17"/>
  <c r="E283" i="17" s="1"/>
  <c r="D284" i="17"/>
  <c r="C284" i="17" s="1"/>
  <c r="L283" i="17"/>
  <c r="K283" i="17"/>
  <c r="J283" i="17"/>
  <c r="G283" i="17"/>
  <c r="F283" i="17"/>
  <c r="H282" i="17"/>
  <c r="C282" i="17"/>
  <c r="L281" i="17"/>
  <c r="K281" i="17"/>
  <c r="J281" i="17"/>
  <c r="I281" i="17"/>
  <c r="G281" i="17"/>
  <c r="F281" i="17"/>
  <c r="E281" i="17"/>
  <c r="D281" i="17"/>
  <c r="C281" i="17" s="1"/>
  <c r="H280" i="17"/>
  <c r="C280" i="17"/>
  <c r="H279" i="17"/>
  <c r="C279" i="17"/>
  <c r="H278" i="17"/>
  <c r="C278" i="17"/>
  <c r="H277" i="17"/>
  <c r="C277" i="17"/>
  <c r="L276" i="17"/>
  <c r="K276" i="17"/>
  <c r="J276" i="17"/>
  <c r="I276" i="17"/>
  <c r="G276" i="17"/>
  <c r="F276" i="17"/>
  <c r="E276" i="17"/>
  <c r="E270" i="17" s="1"/>
  <c r="E269" i="17" s="1"/>
  <c r="D276" i="17"/>
  <c r="H275" i="17"/>
  <c r="C275" i="17"/>
  <c r="H274" i="17"/>
  <c r="C274" i="17"/>
  <c r="H273" i="17"/>
  <c r="C273" i="17"/>
  <c r="L272" i="17"/>
  <c r="L270" i="17" s="1"/>
  <c r="L269" i="17" s="1"/>
  <c r="K272" i="17"/>
  <c r="J272" i="17"/>
  <c r="I272" i="17"/>
  <c r="G272" i="17"/>
  <c r="G270" i="17" s="1"/>
  <c r="G269" i="17" s="1"/>
  <c r="F272" i="17"/>
  <c r="E272" i="17"/>
  <c r="D272" i="17"/>
  <c r="H271" i="17"/>
  <c r="C271" i="17"/>
  <c r="K270" i="17"/>
  <c r="J270" i="17"/>
  <c r="J269" i="17" s="1"/>
  <c r="F270" i="17"/>
  <c r="D270" i="17"/>
  <c r="D269" i="17" s="1"/>
  <c r="K269" i="17"/>
  <c r="F269" i="17"/>
  <c r="H268" i="17"/>
  <c r="C268" i="17"/>
  <c r="H267" i="17"/>
  <c r="C267" i="17"/>
  <c r="H266" i="17"/>
  <c r="C266" i="17"/>
  <c r="H265" i="17"/>
  <c r="C265" i="17"/>
  <c r="L264" i="17"/>
  <c r="K264" i="17"/>
  <c r="K259" i="17" s="1"/>
  <c r="J264" i="17"/>
  <c r="I264" i="17"/>
  <c r="G264" i="17"/>
  <c r="F264" i="17"/>
  <c r="F259" i="17" s="1"/>
  <c r="E264" i="17"/>
  <c r="D264" i="17"/>
  <c r="H263" i="17"/>
  <c r="C263" i="17"/>
  <c r="H262" i="17"/>
  <c r="C262" i="17"/>
  <c r="H261" i="17"/>
  <c r="C261" i="17"/>
  <c r="L260" i="17"/>
  <c r="K260" i="17"/>
  <c r="J260" i="17"/>
  <c r="I260" i="17"/>
  <c r="G260" i="17"/>
  <c r="F260" i="17"/>
  <c r="E260" i="17"/>
  <c r="D260" i="17"/>
  <c r="C260" i="17" s="1"/>
  <c r="L259" i="17"/>
  <c r="J259" i="17"/>
  <c r="G259" i="17"/>
  <c r="H258" i="17"/>
  <c r="C258" i="17"/>
  <c r="H257" i="17"/>
  <c r="C257" i="17"/>
  <c r="H256" i="17"/>
  <c r="C256" i="17"/>
  <c r="H255" i="17"/>
  <c r="C255" i="17"/>
  <c r="H254" i="17"/>
  <c r="C254" i="17"/>
  <c r="H253" i="17"/>
  <c r="C253" i="17"/>
  <c r="L252" i="17"/>
  <c r="K252" i="17"/>
  <c r="J252" i="17"/>
  <c r="I252" i="17"/>
  <c r="G252" i="17"/>
  <c r="F252" i="17"/>
  <c r="F251" i="17" s="1"/>
  <c r="E252" i="17"/>
  <c r="E251" i="17" s="1"/>
  <c r="D252" i="17"/>
  <c r="L251" i="17"/>
  <c r="K251" i="17"/>
  <c r="J251" i="17"/>
  <c r="G251" i="17"/>
  <c r="D251" i="17"/>
  <c r="H250" i="17"/>
  <c r="C250" i="17"/>
  <c r="H249" i="17"/>
  <c r="C249" i="17"/>
  <c r="H248" i="17"/>
  <c r="C248" i="17"/>
  <c r="H247" i="17"/>
  <c r="C247" i="17"/>
  <c r="L246" i="17"/>
  <c r="K246" i="17"/>
  <c r="J246" i="17"/>
  <c r="J231" i="17" s="1"/>
  <c r="J230" i="17" s="1"/>
  <c r="J194" i="17" s="1"/>
  <c r="I246" i="17"/>
  <c r="G246" i="17"/>
  <c r="F246" i="17"/>
  <c r="E246" i="17"/>
  <c r="D246" i="17"/>
  <c r="H245" i="17"/>
  <c r="C245" i="17"/>
  <c r="H244" i="17"/>
  <c r="C244" i="17"/>
  <c r="H243" i="17"/>
  <c r="C243" i="17"/>
  <c r="H242" i="17"/>
  <c r="C242" i="17"/>
  <c r="H241" i="17"/>
  <c r="C241" i="17"/>
  <c r="H240" i="17"/>
  <c r="C240" i="17"/>
  <c r="H239" i="17"/>
  <c r="C239" i="17"/>
  <c r="L238" i="17"/>
  <c r="K238" i="17"/>
  <c r="J238" i="17"/>
  <c r="I238" i="17"/>
  <c r="G238" i="17"/>
  <c r="F238" i="17"/>
  <c r="E238" i="17"/>
  <c r="D238" i="17"/>
  <c r="H237" i="17"/>
  <c r="C237" i="17"/>
  <c r="H236" i="17"/>
  <c r="C236" i="17"/>
  <c r="L235" i="17"/>
  <c r="L231" i="17" s="1"/>
  <c r="L230" i="17" s="1"/>
  <c r="K235" i="17"/>
  <c r="J235" i="17"/>
  <c r="I235" i="17"/>
  <c r="G235" i="17"/>
  <c r="F235" i="17"/>
  <c r="E235" i="17"/>
  <c r="D235" i="17"/>
  <c r="C235" i="17"/>
  <c r="H234" i="17"/>
  <c r="C234" i="17"/>
  <c r="L233" i="17"/>
  <c r="K233" i="17"/>
  <c r="H233" i="17" s="1"/>
  <c r="J233" i="17"/>
  <c r="I233" i="17"/>
  <c r="G233" i="17"/>
  <c r="F233" i="17"/>
  <c r="F231" i="17" s="1"/>
  <c r="E233" i="17"/>
  <c r="D233" i="17"/>
  <c r="C233" i="17" s="1"/>
  <c r="H232" i="17"/>
  <c r="C232" i="17"/>
  <c r="G231" i="17"/>
  <c r="G230" i="17" s="1"/>
  <c r="D231" i="17"/>
  <c r="H229" i="17"/>
  <c r="C229" i="17"/>
  <c r="H228" i="17"/>
  <c r="C228" i="17"/>
  <c r="L227" i="17"/>
  <c r="K227" i="17"/>
  <c r="H227" i="17" s="1"/>
  <c r="J227" i="17"/>
  <c r="I227" i="17"/>
  <c r="G227" i="17"/>
  <c r="F227" i="17"/>
  <c r="E227" i="17"/>
  <c r="D227" i="17"/>
  <c r="C227" i="17" s="1"/>
  <c r="H226" i="17"/>
  <c r="C226" i="17"/>
  <c r="H225" i="17"/>
  <c r="C225" i="17"/>
  <c r="H224" i="17"/>
  <c r="C224" i="17"/>
  <c r="H223" i="17"/>
  <c r="C223" i="17"/>
  <c r="H222" i="17"/>
  <c r="C222" i="17"/>
  <c r="H221" i="17"/>
  <c r="C221" i="17"/>
  <c r="H220" i="17"/>
  <c r="C220" i="17"/>
  <c r="H219" i="17"/>
  <c r="C219" i="17"/>
  <c r="H218" i="17"/>
  <c r="C218" i="17"/>
  <c r="H217" i="17"/>
  <c r="C217" i="17"/>
  <c r="L216" i="17"/>
  <c r="K216" i="17"/>
  <c r="J216" i="17"/>
  <c r="I216" i="17"/>
  <c r="G216" i="17"/>
  <c r="F216" i="17"/>
  <c r="E216" i="17"/>
  <c r="D216" i="17"/>
  <c r="H215" i="17"/>
  <c r="C215" i="17"/>
  <c r="H214" i="17"/>
  <c r="C214" i="17"/>
  <c r="H213" i="17"/>
  <c r="C213" i="17"/>
  <c r="H212" i="17"/>
  <c r="C212" i="17"/>
  <c r="H211" i="17"/>
  <c r="C211" i="17"/>
  <c r="H210" i="17"/>
  <c r="C210" i="17"/>
  <c r="H209" i="17"/>
  <c r="C209" i="17"/>
  <c r="H208" i="17"/>
  <c r="C208" i="17"/>
  <c r="H207" i="17"/>
  <c r="C207" i="17"/>
  <c r="H206" i="17"/>
  <c r="C206" i="17"/>
  <c r="L205" i="17"/>
  <c r="L204" i="17" s="1"/>
  <c r="L195" i="17" s="1"/>
  <c r="K205" i="17"/>
  <c r="J205" i="17"/>
  <c r="I205" i="17"/>
  <c r="G205" i="17"/>
  <c r="G204" i="17" s="1"/>
  <c r="G195" i="17" s="1"/>
  <c r="F205" i="17"/>
  <c r="E205" i="17"/>
  <c r="D205" i="17"/>
  <c r="C205" i="17"/>
  <c r="J204" i="17"/>
  <c r="I204" i="17"/>
  <c r="F204" i="17"/>
  <c r="E204" i="17"/>
  <c r="D204" i="17"/>
  <c r="H203" i="17"/>
  <c r="C203" i="17"/>
  <c r="H202" i="17"/>
  <c r="C202" i="17"/>
  <c r="H201" i="17"/>
  <c r="C201" i="17"/>
  <c r="H200" i="17"/>
  <c r="C200" i="17"/>
  <c r="H199" i="17"/>
  <c r="C199" i="17"/>
  <c r="L198" i="17"/>
  <c r="K198" i="17"/>
  <c r="J198" i="17"/>
  <c r="I198" i="17"/>
  <c r="H198" i="17" s="1"/>
  <c r="G198" i="17"/>
  <c r="F198" i="17"/>
  <c r="E198" i="17"/>
  <c r="D198" i="17"/>
  <c r="C198" i="17" s="1"/>
  <c r="H197" i="17"/>
  <c r="C197" i="17"/>
  <c r="L196" i="17"/>
  <c r="K196" i="17"/>
  <c r="J196" i="17"/>
  <c r="G196" i="17"/>
  <c r="F196" i="17"/>
  <c r="E196" i="17"/>
  <c r="J195" i="17"/>
  <c r="F195" i="17"/>
  <c r="H193" i="17"/>
  <c r="C193" i="17"/>
  <c r="L192" i="17"/>
  <c r="K192" i="17"/>
  <c r="J192" i="17"/>
  <c r="I192" i="17"/>
  <c r="G192" i="17"/>
  <c r="G191" i="17" s="1"/>
  <c r="F192" i="17"/>
  <c r="E192" i="17"/>
  <c r="E191" i="17" s="1"/>
  <c r="D192" i="17"/>
  <c r="L191" i="17"/>
  <c r="L187" i="17" s="1"/>
  <c r="K191" i="17"/>
  <c r="J191" i="17"/>
  <c r="F191" i="17"/>
  <c r="D191" i="17"/>
  <c r="H190" i="17"/>
  <c r="C190" i="17"/>
  <c r="H189" i="17"/>
  <c r="C189" i="17"/>
  <c r="L188" i="17"/>
  <c r="K188" i="17"/>
  <c r="J188" i="17"/>
  <c r="J187" i="17" s="1"/>
  <c r="I188" i="17"/>
  <c r="G188" i="17"/>
  <c r="F188" i="17"/>
  <c r="E188" i="17"/>
  <c r="D188" i="17"/>
  <c r="F187" i="17"/>
  <c r="D187" i="17"/>
  <c r="H186" i="17"/>
  <c r="C186" i="17"/>
  <c r="H185" i="17"/>
  <c r="C185" i="17"/>
  <c r="L184" i="17"/>
  <c r="K184" i="17"/>
  <c r="J184" i="17"/>
  <c r="I184" i="17"/>
  <c r="G184" i="17"/>
  <c r="F184" i="17"/>
  <c r="E184" i="17"/>
  <c r="D184" i="17"/>
  <c r="H183" i="17"/>
  <c r="C183" i="17"/>
  <c r="H182" i="17"/>
  <c r="C182" i="17"/>
  <c r="H181" i="17"/>
  <c r="C181" i="17"/>
  <c r="H180" i="17"/>
  <c r="C180" i="17"/>
  <c r="L179" i="17"/>
  <c r="K179" i="17"/>
  <c r="J179" i="17"/>
  <c r="J174" i="17" s="1"/>
  <c r="J173" i="17" s="1"/>
  <c r="I179" i="17"/>
  <c r="G179" i="17"/>
  <c r="F179" i="17"/>
  <c r="E179" i="17"/>
  <c r="C179" i="17" s="1"/>
  <c r="D179" i="17"/>
  <c r="H178" i="17"/>
  <c r="C178" i="17"/>
  <c r="H177" i="17"/>
  <c r="C177" i="17"/>
  <c r="H176" i="17"/>
  <c r="C176" i="17"/>
  <c r="L175" i="17"/>
  <c r="K175" i="17"/>
  <c r="J175" i="17"/>
  <c r="I175" i="17"/>
  <c r="G175" i="17"/>
  <c r="F175" i="17"/>
  <c r="E175" i="17"/>
  <c r="D175" i="17"/>
  <c r="C175" i="17" s="1"/>
  <c r="L174" i="17"/>
  <c r="I174" i="17"/>
  <c r="F174" i="17"/>
  <c r="L173" i="17"/>
  <c r="F173" i="17"/>
  <c r="H172" i="17"/>
  <c r="C172" i="17"/>
  <c r="H171" i="17"/>
  <c r="C171" i="17"/>
  <c r="H170" i="17"/>
  <c r="C170" i="17"/>
  <c r="H169" i="17"/>
  <c r="C169" i="17"/>
  <c r="H168" i="17"/>
  <c r="C168" i="17"/>
  <c r="H167" i="17"/>
  <c r="C167" i="17"/>
  <c r="L166" i="17"/>
  <c r="K166" i="17"/>
  <c r="J166" i="17"/>
  <c r="I166" i="17"/>
  <c r="G166" i="17"/>
  <c r="G165" i="17" s="1"/>
  <c r="C165" i="17" s="1"/>
  <c r="F166" i="17"/>
  <c r="E166" i="17"/>
  <c r="E165" i="17" s="1"/>
  <c r="D166" i="17"/>
  <c r="L165" i="17"/>
  <c r="K165" i="17"/>
  <c r="J165" i="17"/>
  <c r="F165" i="17"/>
  <c r="D165" i="17"/>
  <c r="H164" i="17"/>
  <c r="C164" i="17"/>
  <c r="H163" i="17"/>
  <c r="C163" i="17"/>
  <c r="H162" i="17"/>
  <c r="C162" i="17"/>
  <c r="H161" i="17"/>
  <c r="C161" i="17"/>
  <c r="L160" i="17"/>
  <c r="K160" i="17"/>
  <c r="J160" i="17"/>
  <c r="I160" i="17"/>
  <c r="G160" i="17"/>
  <c r="F160" i="17"/>
  <c r="E160" i="17"/>
  <c r="D160" i="17"/>
  <c r="H159" i="17"/>
  <c r="C159" i="17"/>
  <c r="H158" i="17"/>
  <c r="C158" i="17"/>
  <c r="H157" i="17"/>
  <c r="C157" i="17"/>
  <c r="H156" i="17"/>
  <c r="C156" i="17"/>
  <c r="H155" i="17"/>
  <c r="C155" i="17"/>
  <c r="H154" i="17"/>
  <c r="C154" i="17"/>
  <c r="H153" i="17"/>
  <c r="C153" i="17"/>
  <c r="H152" i="17"/>
  <c r="C152" i="17"/>
  <c r="L151" i="17"/>
  <c r="K151" i="17"/>
  <c r="J151" i="17"/>
  <c r="J130" i="17" s="1"/>
  <c r="I151" i="17"/>
  <c r="G151" i="17"/>
  <c r="F151" i="17"/>
  <c r="E151" i="17"/>
  <c r="C151" i="17" s="1"/>
  <c r="D151" i="17"/>
  <c r="H150" i="17"/>
  <c r="C150" i="17"/>
  <c r="H149" i="17"/>
  <c r="C149" i="17"/>
  <c r="H148" i="17"/>
  <c r="C148" i="17"/>
  <c r="H147" i="17"/>
  <c r="C147" i="17"/>
  <c r="H146" i="17"/>
  <c r="C146" i="17"/>
  <c r="H145" i="17"/>
  <c r="C145" i="17"/>
  <c r="L144" i="17"/>
  <c r="K144" i="17"/>
  <c r="J144" i="17"/>
  <c r="I144" i="17"/>
  <c r="G144" i="17"/>
  <c r="F144" i="17"/>
  <c r="E144" i="17"/>
  <c r="D144" i="17"/>
  <c r="H143" i="17"/>
  <c r="C143" i="17"/>
  <c r="H142" i="17"/>
  <c r="C142" i="17"/>
  <c r="L141" i="17"/>
  <c r="K141" i="17"/>
  <c r="H141" i="17" s="1"/>
  <c r="J141" i="17"/>
  <c r="I141" i="17"/>
  <c r="G141" i="17"/>
  <c r="F141" i="17"/>
  <c r="E141" i="17"/>
  <c r="D141" i="17"/>
  <c r="C141" i="17" s="1"/>
  <c r="H140" i="17"/>
  <c r="C140" i="17"/>
  <c r="H139" i="17"/>
  <c r="C139" i="17"/>
  <c r="H138" i="17"/>
  <c r="C138" i="17"/>
  <c r="H137" i="17"/>
  <c r="C137" i="17"/>
  <c r="L136" i="17"/>
  <c r="K136" i="17"/>
  <c r="J136" i="17"/>
  <c r="I136" i="17"/>
  <c r="G136" i="17"/>
  <c r="F136" i="17"/>
  <c r="E136" i="17"/>
  <c r="D136" i="17"/>
  <c r="H135" i="17"/>
  <c r="C135" i="17"/>
  <c r="H134" i="17"/>
  <c r="C134" i="17"/>
  <c r="H133" i="17"/>
  <c r="C133" i="17"/>
  <c r="H132" i="17"/>
  <c r="C132" i="17"/>
  <c r="L131" i="17"/>
  <c r="L130" i="17" s="1"/>
  <c r="K131" i="17"/>
  <c r="J131" i="17"/>
  <c r="I131" i="17"/>
  <c r="G131" i="17"/>
  <c r="F131" i="17"/>
  <c r="E131" i="17"/>
  <c r="D131" i="17"/>
  <c r="C131" i="17"/>
  <c r="I130" i="17"/>
  <c r="F130" i="17"/>
  <c r="D130" i="17"/>
  <c r="H129" i="17"/>
  <c r="C129" i="17"/>
  <c r="C128" i="17" s="1"/>
  <c r="L128" i="17"/>
  <c r="L83" i="17" s="1"/>
  <c r="K128" i="17"/>
  <c r="J128" i="17"/>
  <c r="I128" i="17"/>
  <c r="H128" i="17"/>
  <c r="G128" i="17"/>
  <c r="F128" i="17"/>
  <c r="E128" i="17"/>
  <c r="D128" i="17"/>
  <c r="H127" i="17"/>
  <c r="C127" i="17"/>
  <c r="H126" i="17"/>
  <c r="C126" i="17"/>
  <c r="H125" i="17"/>
  <c r="C125" i="17"/>
  <c r="H124" i="17"/>
  <c r="C124" i="17"/>
  <c r="H123" i="17"/>
  <c r="C123" i="17"/>
  <c r="L122" i="17"/>
  <c r="K122" i="17"/>
  <c r="J122" i="17"/>
  <c r="I122" i="17"/>
  <c r="G122" i="17"/>
  <c r="F122" i="17"/>
  <c r="E122" i="17"/>
  <c r="D122" i="17"/>
  <c r="H121" i="17"/>
  <c r="C121" i="17"/>
  <c r="H120" i="17"/>
  <c r="C120" i="17"/>
  <c r="H119" i="17"/>
  <c r="C119" i="17"/>
  <c r="H118" i="17"/>
  <c r="C118" i="17"/>
  <c r="H117" i="17"/>
  <c r="C117" i="17"/>
  <c r="L116" i="17"/>
  <c r="K116" i="17"/>
  <c r="J116" i="17"/>
  <c r="I116" i="17"/>
  <c r="H116" i="17" s="1"/>
  <c r="G116" i="17"/>
  <c r="F116" i="17"/>
  <c r="E116" i="17"/>
  <c r="D116" i="17"/>
  <c r="C116" i="17" s="1"/>
  <c r="H115" i="17"/>
  <c r="C115" i="17"/>
  <c r="H114" i="17"/>
  <c r="C114" i="17"/>
  <c r="H113" i="17"/>
  <c r="C113" i="17"/>
  <c r="L112" i="17"/>
  <c r="K112" i="17"/>
  <c r="J112" i="17"/>
  <c r="I112" i="17"/>
  <c r="G112" i="17"/>
  <c r="F112" i="17"/>
  <c r="E112" i="17"/>
  <c r="D112" i="17"/>
  <c r="H111" i="17"/>
  <c r="C111" i="17"/>
  <c r="H110" i="17"/>
  <c r="C110" i="17"/>
  <c r="H109" i="17"/>
  <c r="C109" i="17"/>
  <c r="H108" i="17"/>
  <c r="C108" i="17"/>
  <c r="H107" i="17"/>
  <c r="C107" i="17"/>
  <c r="H106" i="17"/>
  <c r="C106" i="17"/>
  <c r="H105" i="17"/>
  <c r="C105" i="17"/>
  <c r="H104" i="17"/>
  <c r="C104" i="17"/>
  <c r="L103" i="17"/>
  <c r="K103" i="17"/>
  <c r="J103" i="17"/>
  <c r="I103" i="17"/>
  <c r="G103" i="17"/>
  <c r="F103" i="17"/>
  <c r="E103" i="17"/>
  <c r="D103" i="17"/>
  <c r="C103" i="17" s="1"/>
  <c r="H102" i="17"/>
  <c r="C102" i="17"/>
  <c r="H101" i="17"/>
  <c r="C101" i="17"/>
  <c r="H100" i="17"/>
  <c r="C100" i="17"/>
  <c r="H99" i="17"/>
  <c r="C99" i="17"/>
  <c r="H98" i="17"/>
  <c r="C98" i="17"/>
  <c r="H97" i="17"/>
  <c r="C97" i="17"/>
  <c r="H96" i="17"/>
  <c r="C96" i="17"/>
  <c r="L95" i="17"/>
  <c r="K95" i="17"/>
  <c r="J95" i="17"/>
  <c r="H95" i="17" s="1"/>
  <c r="I95" i="17"/>
  <c r="G95" i="17"/>
  <c r="F95" i="17"/>
  <c r="E95" i="17"/>
  <c r="D95" i="17"/>
  <c r="C95" i="17" s="1"/>
  <c r="H94" i="17"/>
  <c r="C94" i="17"/>
  <c r="H93" i="17"/>
  <c r="C93" i="17"/>
  <c r="H92" i="17"/>
  <c r="C92" i="17"/>
  <c r="H91" i="17"/>
  <c r="C91" i="17"/>
  <c r="H90" i="17"/>
  <c r="C90" i="17"/>
  <c r="L89" i="17"/>
  <c r="K89" i="17"/>
  <c r="J89" i="17"/>
  <c r="I89" i="17"/>
  <c r="G89" i="17"/>
  <c r="F89" i="17"/>
  <c r="E89" i="17"/>
  <c r="D89" i="17"/>
  <c r="C89" i="17" s="1"/>
  <c r="H88" i="17"/>
  <c r="C88" i="17"/>
  <c r="K87" i="17"/>
  <c r="H87" i="17"/>
  <c r="C87" i="17"/>
  <c r="H86" i="17"/>
  <c r="C86" i="17"/>
  <c r="H85" i="17"/>
  <c r="C85" i="17"/>
  <c r="L84" i="17"/>
  <c r="K84" i="17"/>
  <c r="J84" i="17"/>
  <c r="I84" i="17"/>
  <c r="G84" i="17"/>
  <c r="F84" i="17"/>
  <c r="F83" i="17" s="1"/>
  <c r="E84" i="17"/>
  <c r="D84" i="17"/>
  <c r="D83" i="17"/>
  <c r="H82" i="17"/>
  <c r="C82" i="17"/>
  <c r="H81" i="17"/>
  <c r="C81" i="17"/>
  <c r="L80" i="17"/>
  <c r="K80" i="17"/>
  <c r="J80" i="17"/>
  <c r="I80" i="17"/>
  <c r="H80" i="17" s="1"/>
  <c r="G80" i="17"/>
  <c r="F80" i="17"/>
  <c r="E80" i="17"/>
  <c r="D80" i="17"/>
  <c r="H79" i="17"/>
  <c r="C79" i="17"/>
  <c r="H78" i="17"/>
  <c r="C78" i="17"/>
  <c r="L77" i="17"/>
  <c r="L76" i="17" s="1"/>
  <c r="K77" i="17"/>
  <c r="J77" i="17"/>
  <c r="I77" i="17"/>
  <c r="H77" i="17" s="1"/>
  <c r="G77" i="17"/>
  <c r="F77" i="17"/>
  <c r="E77" i="17"/>
  <c r="E76" i="17" s="1"/>
  <c r="D77" i="17"/>
  <c r="K76" i="17"/>
  <c r="J76" i="17"/>
  <c r="I76" i="17"/>
  <c r="G76" i="17"/>
  <c r="F76" i="17"/>
  <c r="H74" i="17"/>
  <c r="C74" i="17"/>
  <c r="H73" i="17"/>
  <c r="C73" i="17"/>
  <c r="H72" i="17"/>
  <c r="C72" i="17"/>
  <c r="H71" i="17"/>
  <c r="C71" i="17"/>
  <c r="H70" i="17"/>
  <c r="C70" i="17"/>
  <c r="L69" i="17"/>
  <c r="L67" i="17" s="1"/>
  <c r="K69" i="17"/>
  <c r="J69" i="17"/>
  <c r="J67" i="17" s="1"/>
  <c r="I69" i="17"/>
  <c r="H69" i="17" s="1"/>
  <c r="G69" i="17"/>
  <c r="F69" i="17"/>
  <c r="F67" i="17" s="1"/>
  <c r="E69" i="17"/>
  <c r="D69" i="17"/>
  <c r="H68" i="17"/>
  <c r="C68" i="17"/>
  <c r="K67" i="17"/>
  <c r="G67" i="17"/>
  <c r="E67" i="17"/>
  <c r="H66" i="17"/>
  <c r="C66" i="17"/>
  <c r="H65" i="17"/>
  <c r="C65" i="17"/>
  <c r="H64" i="17"/>
  <c r="C64" i="17"/>
  <c r="H63" i="17"/>
  <c r="C63" i="17"/>
  <c r="H62" i="17"/>
  <c r="C62" i="17"/>
  <c r="H61" i="17"/>
  <c r="C61" i="17"/>
  <c r="H60" i="17"/>
  <c r="C60" i="17"/>
  <c r="H59" i="17"/>
  <c r="C59" i="17"/>
  <c r="L58" i="17"/>
  <c r="K58" i="17"/>
  <c r="J58" i="17"/>
  <c r="I58" i="17"/>
  <c r="G58" i="17"/>
  <c r="F58" i="17"/>
  <c r="E58" i="17"/>
  <c r="D58" i="17"/>
  <c r="H57" i="17"/>
  <c r="C57" i="17"/>
  <c r="H56" i="17"/>
  <c r="C56" i="17"/>
  <c r="L55" i="17"/>
  <c r="L54" i="17" s="1"/>
  <c r="K55" i="17"/>
  <c r="J55" i="17"/>
  <c r="I55" i="17"/>
  <c r="G55" i="17"/>
  <c r="G54" i="17" s="1"/>
  <c r="F55" i="17"/>
  <c r="E55" i="17"/>
  <c r="C55" i="17" s="1"/>
  <c r="D55" i="17"/>
  <c r="D54" i="17" s="1"/>
  <c r="I54" i="17"/>
  <c r="H47" i="17"/>
  <c r="C47" i="17"/>
  <c r="H46" i="17"/>
  <c r="C46" i="17"/>
  <c r="L45" i="17"/>
  <c r="H45" i="17" s="1"/>
  <c r="G45" i="17"/>
  <c r="C45" i="17"/>
  <c r="H44" i="17"/>
  <c r="C44" i="17"/>
  <c r="K43" i="17"/>
  <c r="J43" i="17"/>
  <c r="I43" i="17"/>
  <c r="H43" i="17" s="1"/>
  <c r="F43" i="17"/>
  <c r="E43" i="17"/>
  <c r="E20" i="17" s="1"/>
  <c r="D43" i="17"/>
  <c r="C43" i="17" s="1"/>
  <c r="H42" i="17"/>
  <c r="C42" i="17"/>
  <c r="I41" i="17"/>
  <c r="H41" i="17" s="1"/>
  <c r="D41" i="17"/>
  <c r="C41" i="17"/>
  <c r="H40" i="17"/>
  <c r="C40" i="17"/>
  <c r="H39" i="17"/>
  <c r="C39" i="17"/>
  <c r="H38" i="17"/>
  <c r="C38" i="17"/>
  <c r="H37" i="17"/>
  <c r="C37" i="17"/>
  <c r="K36" i="17"/>
  <c r="H36" i="17" s="1"/>
  <c r="F36" i="17"/>
  <c r="C36" i="17"/>
  <c r="H35" i="17"/>
  <c r="C35" i="17"/>
  <c r="K34" i="17"/>
  <c r="H34" i="17"/>
  <c r="C34" i="17"/>
  <c r="K33" i="17"/>
  <c r="H33" i="17" s="1"/>
  <c r="F33" i="17"/>
  <c r="C33" i="17" s="1"/>
  <c r="H32" i="17"/>
  <c r="C32" i="17"/>
  <c r="K31" i="17"/>
  <c r="H31" i="17" s="1"/>
  <c r="F31" i="17"/>
  <c r="C31" i="17" s="1"/>
  <c r="H30" i="17"/>
  <c r="C30" i="17"/>
  <c r="H29" i="17"/>
  <c r="C29" i="17"/>
  <c r="H28" i="17"/>
  <c r="C28" i="17"/>
  <c r="K27" i="17"/>
  <c r="H27" i="17" s="1"/>
  <c r="F27" i="17"/>
  <c r="F26" i="17" s="1"/>
  <c r="C27" i="17"/>
  <c r="H25" i="17"/>
  <c r="C25" i="17"/>
  <c r="H23" i="17"/>
  <c r="C23" i="17"/>
  <c r="H22" i="17"/>
  <c r="C22" i="17"/>
  <c r="L21" i="17"/>
  <c r="K21" i="17"/>
  <c r="H21" i="17" s="1"/>
  <c r="J21" i="17"/>
  <c r="J292" i="17" s="1"/>
  <c r="I21" i="17"/>
  <c r="I292" i="17" s="1"/>
  <c r="I291" i="17" s="1"/>
  <c r="G21" i="17"/>
  <c r="F21" i="17"/>
  <c r="E21" i="17"/>
  <c r="D21" i="17"/>
  <c r="J20" i="17"/>
  <c r="H301" i="16"/>
  <c r="C301" i="16"/>
  <c r="H300" i="16"/>
  <c r="C300" i="16"/>
  <c r="H299" i="16"/>
  <c r="C299" i="16"/>
  <c r="H298" i="16"/>
  <c r="C298" i="16"/>
  <c r="H297" i="16"/>
  <c r="C297" i="16"/>
  <c r="H296" i="16"/>
  <c r="C296" i="16"/>
  <c r="H295" i="16"/>
  <c r="C295" i="16"/>
  <c r="H294" i="16"/>
  <c r="H293" i="16" s="1"/>
  <c r="C294" i="16"/>
  <c r="L293" i="16"/>
  <c r="K293" i="16"/>
  <c r="J293" i="16"/>
  <c r="I293" i="16"/>
  <c r="G293" i="16"/>
  <c r="F293" i="16"/>
  <c r="E293" i="16"/>
  <c r="D293" i="16"/>
  <c r="C293" i="16"/>
  <c r="C288" i="16"/>
  <c r="H287" i="16"/>
  <c r="C287" i="16"/>
  <c r="L286" i="16"/>
  <c r="J286" i="16"/>
  <c r="G286" i="16"/>
  <c r="F286" i="16"/>
  <c r="E286" i="16"/>
  <c r="D286" i="16"/>
  <c r="H285" i="16"/>
  <c r="C285" i="16"/>
  <c r="L284" i="16"/>
  <c r="L283" i="16" s="1"/>
  <c r="K284" i="16"/>
  <c r="K283" i="16" s="1"/>
  <c r="J284" i="16"/>
  <c r="I284" i="16"/>
  <c r="G284" i="16"/>
  <c r="F284" i="16"/>
  <c r="F283" i="16" s="1"/>
  <c r="E284" i="16"/>
  <c r="E283" i="16" s="1"/>
  <c r="D284" i="16"/>
  <c r="J283" i="16"/>
  <c r="G283" i="16"/>
  <c r="K281" i="16"/>
  <c r="H282" i="16"/>
  <c r="C282" i="16"/>
  <c r="L281" i="16"/>
  <c r="J281" i="16"/>
  <c r="I281" i="16"/>
  <c r="G281" i="16"/>
  <c r="F281" i="16"/>
  <c r="E281" i="16"/>
  <c r="D281" i="16"/>
  <c r="H280" i="16"/>
  <c r="C280" i="16"/>
  <c r="H279" i="16"/>
  <c r="C279" i="16"/>
  <c r="H278" i="16"/>
  <c r="C278" i="16"/>
  <c r="C277" i="16"/>
  <c r="L276" i="16"/>
  <c r="L270" i="16" s="1"/>
  <c r="L269" i="16" s="1"/>
  <c r="K276" i="16"/>
  <c r="J276" i="16"/>
  <c r="G276" i="16"/>
  <c r="F276" i="16"/>
  <c r="F270" i="16" s="1"/>
  <c r="F269" i="16" s="1"/>
  <c r="E276" i="16"/>
  <c r="D276" i="16"/>
  <c r="C276" i="16" s="1"/>
  <c r="H275" i="16"/>
  <c r="C275" i="16"/>
  <c r="H274" i="16"/>
  <c r="C274" i="16"/>
  <c r="K272" i="16"/>
  <c r="K270" i="16" s="1"/>
  <c r="K269" i="16" s="1"/>
  <c r="H273" i="16"/>
  <c r="C273" i="16"/>
  <c r="L272" i="16"/>
  <c r="J272" i="16"/>
  <c r="I272" i="16"/>
  <c r="G272" i="16"/>
  <c r="F272" i="16"/>
  <c r="E272" i="16"/>
  <c r="E270" i="16" s="1"/>
  <c r="D272" i="16"/>
  <c r="C271" i="16"/>
  <c r="J270" i="16"/>
  <c r="G270" i="16"/>
  <c r="G269" i="16" s="1"/>
  <c r="D270" i="16"/>
  <c r="J269" i="16"/>
  <c r="H268" i="16"/>
  <c r="C268" i="16"/>
  <c r="H267" i="16"/>
  <c r="C267" i="16"/>
  <c r="H266" i="16"/>
  <c r="C266" i="16"/>
  <c r="C265" i="16"/>
  <c r="L264" i="16"/>
  <c r="K264" i="16"/>
  <c r="J264" i="16"/>
  <c r="G264" i="16"/>
  <c r="G259" i="16" s="1"/>
  <c r="F264" i="16"/>
  <c r="E264" i="16"/>
  <c r="D264" i="16"/>
  <c r="C264" i="16"/>
  <c r="H263" i="16"/>
  <c r="C263" i="16"/>
  <c r="H262" i="16"/>
  <c r="C262" i="16"/>
  <c r="K260" i="16"/>
  <c r="H261" i="16"/>
  <c r="C261" i="16"/>
  <c r="L260" i="16"/>
  <c r="L259" i="16" s="1"/>
  <c r="J260" i="16"/>
  <c r="J259" i="16" s="1"/>
  <c r="I260" i="16"/>
  <c r="G260" i="16"/>
  <c r="F260" i="16"/>
  <c r="F259" i="16" s="1"/>
  <c r="E260" i="16"/>
  <c r="E259" i="16" s="1"/>
  <c r="D260" i="16"/>
  <c r="K259" i="16"/>
  <c r="D259" i="16"/>
  <c r="H258" i="16"/>
  <c r="C258" i="16"/>
  <c r="H257" i="16"/>
  <c r="C257" i="16"/>
  <c r="H256" i="16"/>
  <c r="C256" i="16"/>
  <c r="H255" i="16"/>
  <c r="C255" i="16"/>
  <c r="H254" i="16"/>
  <c r="C254" i="16"/>
  <c r="H253" i="16"/>
  <c r="C253" i="16"/>
  <c r="L252" i="16"/>
  <c r="L251" i="16" s="1"/>
  <c r="K252" i="16"/>
  <c r="K251" i="16" s="1"/>
  <c r="J252" i="16"/>
  <c r="I252" i="16"/>
  <c r="G252" i="16"/>
  <c r="F252" i="16"/>
  <c r="F251" i="16" s="1"/>
  <c r="E252" i="16"/>
  <c r="D252" i="16"/>
  <c r="D251" i="16" s="1"/>
  <c r="J251" i="16"/>
  <c r="G251" i="16"/>
  <c r="H250" i="16"/>
  <c r="C250" i="16"/>
  <c r="H249" i="16"/>
  <c r="C249" i="16"/>
  <c r="H248" i="16"/>
  <c r="C248" i="16"/>
  <c r="H247" i="16"/>
  <c r="C247" i="16"/>
  <c r="L246" i="16"/>
  <c r="K246" i="16"/>
  <c r="J246" i="16"/>
  <c r="I246" i="16"/>
  <c r="G246" i="16"/>
  <c r="F246" i="16"/>
  <c r="E246" i="16"/>
  <c r="D246" i="16"/>
  <c r="H245" i="16"/>
  <c r="C245" i="16"/>
  <c r="H244" i="16"/>
  <c r="C244" i="16"/>
  <c r="H243" i="16"/>
  <c r="C243" i="16"/>
  <c r="H242" i="16"/>
  <c r="C242" i="16"/>
  <c r="H241" i="16"/>
  <c r="C241" i="16"/>
  <c r="H240" i="16"/>
  <c r="C240" i="16"/>
  <c r="C239" i="16"/>
  <c r="L238" i="16"/>
  <c r="K238" i="16"/>
  <c r="J238" i="16"/>
  <c r="G238" i="16"/>
  <c r="F238" i="16"/>
  <c r="E238" i="16"/>
  <c r="D238" i="16"/>
  <c r="C238" i="16" s="1"/>
  <c r="H237" i="16"/>
  <c r="C237" i="16"/>
  <c r="H236" i="16"/>
  <c r="C236" i="16"/>
  <c r="L235" i="16"/>
  <c r="L231" i="16" s="1"/>
  <c r="L230" i="16" s="1"/>
  <c r="K235" i="16"/>
  <c r="J235" i="16"/>
  <c r="I235" i="16"/>
  <c r="G235" i="16"/>
  <c r="F235" i="16"/>
  <c r="E235" i="16"/>
  <c r="D235" i="16"/>
  <c r="C234" i="16"/>
  <c r="L233" i="16"/>
  <c r="K233" i="16"/>
  <c r="J233" i="16"/>
  <c r="J231" i="16" s="1"/>
  <c r="G233" i="16"/>
  <c r="F233" i="16"/>
  <c r="E233" i="16"/>
  <c r="D233" i="16"/>
  <c r="C233" i="16"/>
  <c r="H232" i="16"/>
  <c r="C232" i="16"/>
  <c r="D231" i="16"/>
  <c r="D230" i="16" s="1"/>
  <c r="H229" i="16"/>
  <c r="C229" i="16"/>
  <c r="H228" i="16"/>
  <c r="C228" i="16"/>
  <c r="L227" i="16"/>
  <c r="K227" i="16"/>
  <c r="J227" i="16"/>
  <c r="I227" i="16"/>
  <c r="H227" i="16" s="1"/>
  <c r="G227" i="16"/>
  <c r="F227" i="16"/>
  <c r="E227" i="16"/>
  <c r="D227" i="16"/>
  <c r="H226" i="16"/>
  <c r="C226" i="16"/>
  <c r="H225" i="16"/>
  <c r="C225" i="16"/>
  <c r="H224" i="16"/>
  <c r="C224" i="16"/>
  <c r="H223" i="16"/>
  <c r="C223" i="16"/>
  <c r="H222" i="16"/>
  <c r="C222" i="16"/>
  <c r="H221" i="16"/>
  <c r="C221" i="16"/>
  <c r="H220" i="16"/>
  <c r="C220" i="16"/>
  <c r="H219" i="16"/>
  <c r="C219" i="16"/>
  <c r="H218" i="16"/>
  <c r="C218" i="16"/>
  <c r="C217" i="16"/>
  <c r="L216" i="16"/>
  <c r="K216" i="16"/>
  <c r="J216" i="16"/>
  <c r="G216" i="16"/>
  <c r="F216" i="16"/>
  <c r="C216" i="16" s="1"/>
  <c r="E216" i="16"/>
  <c r="D216" i="16"/>
  <c r="H215" i="16"/>
  <c r="C215" i="16"/>
  <c r="H214" i="16"/>
  <c r="C214" i="16"/>
  <c r="H213" i="16"/>
  <c r="C213" i="16"/>
  <c r="H212" i="16"/>
  <c r="C212" i="16"/>
  <c r="H211" i="16"/>
  <c r="C211" i="16"/>
  <c r="H210" i="16"/>
  <c r="C210" i="16"/>
  <c r="H209" i="16"/>
  <c r="C209" i="16"/>
  <c r="H208" i="16"/>
  <c r="C208" i="16"/>
  <c r="H207" i="16"/>
  <c r="C207" i="16"/>
  <c r="H206" i="16"/>
  <c r="C206" i="16"/>
  <c r="L205" i="16"/>
  <c r="L204" i="16" s="1"/>
  <c r="K205" i="16"/>
  <c r="J205" i="16"/>
  <c r="I205" i="16"/>
  <c r="G205" i="16"/>
  <c r="G204" i="16" s="1"/>
  <c r="F205" i="16"/>
  <c r="E205" i="16"/>
  <c r="D205" i="16"/>
  <c r="K204" i="16"/>
  <c r="J204" i="16"/>
  <c r="H203" i="16"/>
  <c r="C203" i="16"/>
  <c r="H202" i="16"/>
  <c r="C202" i="16"/>
  <c r="H201" i="16"/>
  <c r="C201" i="16"/>
  <c r="H200" i="16"/>
  <c r="C200" i="16"/>
  <c r="H199" i="16"/>
  <c r="C199" i="16"/>
  <c r="L198" i="16"/>
  <c r="L196" i="16" s="1"/>
  <c r="K198" i="16"/>
  <c r="J198" i="16"/>
  <c r="I198" i="16"/>
  <c r="G198" i="16"/>
  <c r="F198" i="16"/>
  <c r="F196" i="16" s="1"/>
  <c r="E198" i="16"/>
  <c r="D198" i="16"/>
  <c r="D196" i="16" s="1"/>
  <c r="C197" i="16"/>
  <c r="K196" i="16"/>
  <c r="J196" i="16"/>
  <c r="J195" i="16" s="1"/>
  <c r="G196" i="16"/>
  <c r="H193" i="16"/>
  <c r="C193" i="16"/>
  <c r="L192" i="16"/>
  <c r="L191" i="16" s="1"/>
  <c r="K192" i="16"/>
  <c r="J192" i="16"/>
  <c r="J191" i="16" s="1"/>
  <c r="J187" i="16" s="1"/>
  <c r="I192" i="16"/>
  <c r="G192" i="16"/>
  <c r="G191" i="16" s="1"/>
  <c r="F192" i="16"/>
  <c r="E192" i="16"/>
  <c r="D192" i="16"/>
  <c r="D191" i="16" s="1"/>
  <c r="K191" i="16"/>
  <c r="F191" i="16"/>
  <c r="H190" i="16"/>
  <c r="C190" i="16"/>
  <c r="H189" i="16"/>
  <c r="C189" i="16"/>
  <c r="L188" i="16"/>
  <c r="L187" i="16" s="1"/>
  <c r="K188" i="16"/>
  <c r="J188" i="16"/>
  <c r="I188" i="16"/>
  <c r="G188" i="16"/>
  <c r="F188" i="16"/>
  <c r="E188" i="16"/>
  <c r="D188" i="16"/>
  <c r="K187" i="16"/>
  <c r="F187" i="16"/>
  <c r="H186" i="16"/>
  <c r="C186" i="16"/>
  <c r="H185" i="16"/>
  <c r="C185" i="16"/>
  <c r="L184" i="16"/>
  <c r="K184" i="16"/>
  <c r="J184" i="16"/>
  <c r="I184" i="16"/>
  <c r="H184" i="16" s="1"/>
  <c r="G184" i="16"/>
  <c r="F184" i="16"/>
  <c r="E184" i="16"/>
  <c r="D184" i="16"/>
  <c r="H183" i="16"/>
  <c r="C183" i="16"/>
  <c r="H182" i="16"/>
  <c r="C182" i="16"/>
  <c r="H181" i="16"/>
  <c r="C181" i="16"/>
  <c r="C180" i="16"/>
  <c r="L179" i="16"/>
  <c r="K179" i="16"/>
  <c r="J179" i="16"/>
  <c r="G179" i="16"/>
  <c r="F179" i="16"/>
  <c r="F174" i="16" s="1"/>
  <c r="F173" i="16" s="1"/>
  <c r="E179" i="16"/>
  <c r="D179" i="16"/>
  <c r="H178" i="16"/>
  <c r="C178" i="16"/>
  <c r="H177" i="16"/>
  <c r="C177" i="16"/>
  <c r="H176" i="16"/>
  <c r="C176" i="16"/>
  <c r="L175" i="16"/>
  <c r="K175" i="16"/>
  <c r="J175" i="16"/>
  <c r="J174" i="16" s="1"/>
  <c r="J173" i="16" s="1"/>
  <c r="I175" i="16"/>
  <c r="G175" i="16"/>
  <c r="F175" i="16"/>
  <c r="E175" i="16"/>
  <c r="D175" i="16"/>
  <c r="D174" i="16" s="1"/>
  <c r="K174" i="16"/>
  <c r="K173" i="16" s="1"/>
  <c r="G174" i="16"/>
  <c r="G173" i="16" s="1"/>
  <c r="H172" i="16"/>
  <c r="C172" i="16"/>
  <c r="H171" i="16"/>
  <c r="C171" i="16"/>
  <c r="H170" i="16"/>
  <c r="C170" i="16"/>
  <c r="H169" i="16"/>
  <c r="C169" i="16"/>
  <c r="H168" i="16"/>
  <c r="C168" i="16"/>
  <c r="C167" i="16"/>
  <c r="L166" i="16"/>
  <c r="K166" i="16"/>
  <c r="K165" i="16" s="1"/>
  <c r="J166" i="16"/>
  <c r="J165" i="16" s="1"/>
  <c r="G166" i="16"/>
  <c r="G165" i="16" s="1"/>
  <c r="F166" i="16"/>
  <c r="F165" i="16" s="1"/>
  <c r="E166" i="16"/>
  <c r="D166" i="16"/>
  <c r="C166" i="16"/>
  <c r="L165" i="16"/>
  <c r="E165" i="16"/>
  <c r="D165" i="16"/>
  <c r="H164" i="16"/>
  <c r="C164" i="16"/>
  <c r="H163" i="16"/>
  <c r="C163" i="16"/>
  <c r="H162" i="16"/>
  <c r="C162" i="16"/>
  <c r="C161" i="16"/>
  <c r="L160" i="16"/>
  <c r="K160" i="16"/>
  <c r="J160" i="16"/>
  <c r="G160" i="16"/>
  <c r="F160" i="16"/>
  <c r="E160" i="16"/>
  <c r="C160" i="16" s="1"/>
  <c r="D160" i="16"/>
  <c r="H159" i="16"/>
  <c r="C159" i="16"/>
  <c r="H158" i="16"/>
  <c r="C158" i="16"/>
  <c r="H157" i="16"/>
  <c r="C157" i="16"/>
  <c r="H156" i="16"/>
  <c r="C156" i="16"/>
  <c r="H155" i="16"/>
  <c r="C155" i="16"/>
  <c r="H154" i="16"/>
  <c r="C154" i="16"/>
  <c r="H153" i="16"/>
  <c r="C153" i="16"/>
  <c r="H152" i="16"/>
  <c r="C152" i="16"/>
  <c r="L151" i="16"/>
  <c r="K151" i="16"/>
  <c r="J151" i="16"/>
  <c r="I151" i="16"/>
  <c r="G151" i="16"/>
  <c r="F151" i="16"/>
  <c r="F130" i="16" s="1"/>
  <c r="E151" i="16"/>
  <c r="D151" i="16"/>
  <c r="H150" i="16"/>
  <c r="C150" i="16"/>
  <c r="H149" i="16"/>
  <c r="C149" i="16"/>
  <c r="H148" i="16"/>
  <c r="C148" i="16"/>
  <c r="H147" i="16"/>
  <c r="C147" i="16"/>
  <c r="H146" i="16"/>
  <c r="C146" i="16"/>
  <c r="C145" i="16"/>
  <c r="L144" i="16"/>
  <c r="K144" i="16"/>
  <c r="J144" i="16"/>
  <c r="G144" i="16"/>
  <c r="F144" i="16"/>
  <c r="E144" i="16"/>
  <c r="D144" i="16"/>
  <c r="C144" i="16" s="1"/>
  <c r="H143" i="16"/>
  <c r="C143" i="16"/>
  <c r="H142" i="16"/>
  <c r="C142" i="16"/>
  <c r="L141" i="16"/>
  <c r="K141" i="16"/>
  <c r="J141" i="16"/>
  <c r="J130" i="16" s="1"/>
  <c r="I141" i="16"/>
  <c r="G141" i="16"/>
  <c r="F141" i="16"/>
  <c r="E141" i="16"/>
  <c r="C141" i="16" s="1"/>
  <c r="D141" i="16"/>
  <c r="H140" i="16"/>
  <c r="C140" i="16"/>
  <c r="H139" i="16"/>
  <c r="C139" i="16"/>
  <c r="H138" i="16"/>
  <c r="C138" i="16"/>
  <c r="C137" i="16"/>
  <c r="L136" i="16"/>
  <c r="K136" i="16"/>
  <c r="J136" i="16"/>
  <c r="G136" i="16"/>
  <c r="G130" i="16" s="1"/>
  <c r="F136" i="16"/>
  <c r="E136" i="16"/>
  <c r="D136" i="16"/>
  <c r="C136" i="16"/>
  <c r="H135" i="16"/>
  <c r="C135" i="16"/>
  <c r="H134" i="16"/>
  <c r="C134" i="16"/>
  <c r="H133" i="16"/>
  <c r="C133" i="16"/>
  <c r="H132" i="16"/>
  <c r="C132" i="16"/>
  <c r="L131" i="16"/>
  <c r="L130" i="16" s="1"/>
  <c r="K131" i="16"/>
  <c r="J131" i="16"/>
  <c r="I131" i="16"/>
  <c r="G131" i="16"/>
  <c r="F131" i="16"/>
  <c r="E131" i="16"/>
  <c r="D131" i="16"/>
  <c r="D130" i="16" s="1"/>
  <c r="H129" i="16"/>
  <c r="H128" i="16" s="1"/>
  <c r="C129" i="16"/>
  <c r="C128" i="16" s="1"/>
  <c r="L128" i="16"/>
  <c r="K128" i="16"/>
  <c r="J128" i="16"/>
  <c r="I128" i="16"/>
  <c r="G128" i="16"/>
  <c r="F128" i="16"/>
  <c r="E128" i="16"/>
  <c r="D128" i="16"/>
  <c r="H127" i="16"/>
  <c r="C127" i="16"/>
  <c r="H126" i="16"/>
  <c r="C126" i="16"/>
  <c r="H125" i="16"/>
  <c r="C125" i="16"/>
  <c r="H124" i="16"/>
  <c r="C124" i="16"/>
  <c r="C123" i="16"/>
  <c r="L122" i="16"/>
  <c r="K122" i="16"/>
  <c r="J122" i="16"/>
  <c r="G122" i="16"/>
  <c r="F122" i="16"/>
  <c r="E122" i="16"/>
  <c r="D122" i="16"/>
  <c r="C122" i="16" s="1"/>
  <c r="H121" i="16"/>
  <c r="C121" i="16"/>
  <c r="H120" i="16"/>
  <c r="C120" i="16"/>
  <c r="H119" i="16"/>
  <c r="C119" i="16"/>
  <c r="H118" i="16"/>
  <c r="C118" i="16"/>
  <c r="H117" i="16"/>
  <c r="C117" i="16"/>
  <c r="L116" i="16"/>
  <c r="K116" i="16"/>
  <c r="J116" i="16"/>
  <c r="I116" i="16"/>
  <c r="G116" i="16"/>
  <c r="F116" i="16"/>
  <c r="E116" i="16"/>
  <c r="D116" i="16"/>
  <c r="H115" i="16"/>
  <c r="C115" i="16"/>
  <c r="H114" i="16"/>
  <c r="C114" i="16"/>
  <c r="C113" i="16"/>
  <c r="L112" i="16"/>
  <c r="K112" i="16"/>
  <c r="J112" i="16"/>
  <c r="G112" i="16"/>
  <c r="F112" i="16"/>
  <c r="E112" i="16"/>
  <c r="D112" i="16"/>
  <c r="C112" i="16"/>
  <c r="H111" i="16"/>
  <c r="C111" i="16"/>
  <c r="H110" i="16"/>
  <c r="C110" i="16"/>
  <c r="H109" i="16"/>
  <c r="C109" i="16"/>
  <c r="H108" i="16"/>
  <c r="C108" i="16"/>
  <c r="H107" i="16"/>
  <c r="C107" i="16"/>
  <c r="H106" i="16"/>
  <c r="C106" i="16"/>
  <c r="H105" i="16"/>
  <c r="C105" i="16"/>
  <c r="H104" i="16"/>
  <c r="C104" i="16"/>
  <c r="L103" i="16"/>
  <c r="K103" i="16"/>
  <c r="J103" i="16"/>
  <c r="I103" i="16"/>
  <c r="H103" i="16" s="1"/>
  <c r="G103" i="16"/>
  <c r="F103" i="16"/>
  <c r="E103" i="16"/>
  <c r="D103" i="16"/>
  <c r="H102" i="16"/>
  <c r="C102" i="16"/>
  <c r="H101" i="16"/>
  <c r="C101" i="16"/>
  <c r="H100" i="16"/>
  <c r="C100" i="16"/>
  <c r="H99" i="16"/>
  <c r="C99" i="16"/>
  <c r="H98" i="16"/>
  <c r="C98" i="16"/>
  <c r="H97" i="16"/>
  <c r="C97" i="16"/>
  <c r="C96" i="16"/>
  <c r="L95" i="16"/>
  <c r="K95" i="16"/>
  <c r="J95" i="16"/>
  <c r="G95" i="16"/>
  <c r="F95" i="16"/>
  <c r="E95" i="16"/>
  <c r="D95" i="16"/>
  <c r="C95" i="16" s="1"/>
  <c r="H94" i="16"/>
  <c r="C94" i="16"/>
  <c r="H93" i="16"/>
  <c r="C93" i="16"/>
  <c r="H92" i="16"/>
  <c r="C92" i="16"/>
  <c r="H91" i="16"/>
  <c r="C91" i="16"/>
  <c r="H90" i="16"/>
  <c r="C90" i="16"/>
  <c r="L89" i="16"/>
  <c r="L83" i="16" s="1"/>
  <c r="K89" i="16"/>
  <c r="J89" i="16"/>
  <c r="I89" i="16"/>
  <c r="G89" i="16"/>
  <c r="F89" i="16"/>
  <c r="E89" i="16"/>
  <c r="D89" i="16"/>
  <c r="H88" i="16"/>
  <c r="C88" i="16"/>
  <c r="H87" i="16"/>
  <c r="C87" i="16"/>
  <c r="H86" i="16"/>
  <c r="C86" i="16"/>
  <c r="C85" i="16"/>
  <c r="L84" i="16"/>
  <c r="K84" i="16"/>
  <c r="J84" i="16"/>
  <c r="G84" i="16"/>
  <c r="F84" i="16"/>
  <c r="F83" i="16" s="1"/>
  <c r="E84" i="16"/>
  <c r="D84" i="16"/>
  <c r="C84" i="16" s="1"/>
  <c r="E83" i="16"/>
  <c r="H82" i="16"/>
  <c r="C82" i="16"/>
  <c r="C81" i="16"/>
  <c r="L80" i="16"/>
  <c r="K80" i="16"/>
  <c r="J80" i="16"/>
  <c r="G80" i="16"/>
  <c r="F80" i="16"/>
  <c r="E80" i="16"/>
  <c r="D80" i="16"/>
  <c r="C80" i="16"/>
  <c r="H79" i="16"/>
  <c r="C79" i="16"/>
  <c r="H78" i="16"/>
  <c r="C78" i="16"/>
  <c r="L77" i="16"/>
  <c r="L76" i="16" s="1"/>
  <c r="K77" i="16"/>
  <c r="J77" i="16"/>
  <c r="J76" i="16" s="1"/>
  <c r="I77" i="16"/>
  <c r="G77" i="16"/>
  <c r="G76" i="16" s="1"/>
  <c r="F77" i="16"/>
  <c r="E77" i="16"/>
  <c r="D77" i="16"/>
  <c r="D76" i="16" s="1"/>
  <c r="K76" i="16"/>
  <c r="F76" i="16"/>
  <c r="H74" i="16"/>
  <c r="C74" i="16"/>
  <c r="H73" i="16"/>
  <c r="C73" i="16"/>
  <c r="H72" i="16"/>
  <c r="C72" i="16"/>
  <c r="H71" i="16"/>
  <c r="C71" i="16"/>
  <c r="C70" i="16"/>
  <c r="L69" i="16"/>
  <c r="K69" i="16"/>
  <c r="K67" i="16" s="1"/>
  <c r="J69" i="16"/>
  <c r="J67" i="16" s="1"/>
  <c r="G69" i="16"/>
  <c r="G67" i="16" s="1"/>
  <c r="F69" i="16"/>
  <c r="F67" i="16" s="1"/>
  <c r="E69" i="16"/>
  <c r="D69" i="16"/>
  <c r="C69" i="16" s="1"/>
  <c r="H68" i="16"/>
  <c r="C68" i="16"/>
  <c r="L67" i="16"/>
  <c r="E67" i="16"/>
  <c r="H66" i="16"/>
  <c r="C66" i="16"/>
  <c r="H65" i="16"/>
  <c r="C65" i="16"/>
  <c r="H64" i="16"/>
  <c r="C64" i="16"/>
  <c r="H63" i="16"/>
  <c r="C63" i="16"/>
  <c r="H62" i="16"/>
  <c r="C62" i="16"/>
  <c r="H61" i="16"/>
  <c r="C61" i="16"/>
  <c r="H60" i="16"/>
  <c r="C60" i="16"/>
  <c r="C59" i="16"/>
  <c r="L58" i="16"/>
  <c r="K58" i="16"/>
  <c r="J58" i="16"/>
  <c r="G58" i="16"/>
  <c r="F58" i="16"/>
  <c r="E58" i="16"/>
  <c r="D58" i="16"/>
  <c r="H57" i="16"/>
  <c r="C57" i="16"/>
  <c r="H56" i="16"/>
  <c r="C56" i="16"/>
  <c r="L55" i="16"/>
  <c r="K55" i="16"/>
  <c r="J55" i="16"/>
  <c r="I55" i="16"/>
  <c r="G55" i="16"/>
  <c r="F55" i="16"/>
  <c r="F54" i="16" s="1"/>
  <c r="F53" i="16" s="1"/>
  <c r="E55" i="16"/>
  <c r="D55" i="16"/>
  <c r="D54" i="16" s="1"/>
  <c r="L54" i="16"/>
  <c r="K54" i="16"/>
  <c r="K53" i="16" s="1"/>
  <c r="H47" i="16"/>
  <c r="C47" i="16"/>
  <c r="H46" i="16"/>
  <c r="C46" i="16"/>
  <c r="L45" i="16"/>
  <c r="H45" i="16" s="1"/>
  <c r="G45" i="16"/>
  <c r="C45" i="16" s="1"/>
  <c r="H44" i="16"/>
  <c r="C44" i="16"/>
  <c r="K43" i="16"/>
  <c r="J43" i="16"/>
  <c r="I43" i="16"/>
  <c r="F43" i="16"/>
  <c r="E43" i="16"/>
  <c r="C43" i="16" s="1"/>
  <c r="D43" i="16"/>
  <c r="H42" i="16"/>
  <c r="C42" i="16"/>
  <c r="I41" i="16"/>
  <c r="H41" i="16" s="1"/>
  <c r="D41" i="16"/>
  <c r="C41" i="16" s="1"/>
  <c r="H40" i="16"/>
  <c r="C40" i="16"/>
  <c r="H39" i="16"/>
  <c r="C39" i="16"/>
  <c r="H38" i="16"/>
  <c r="C38" i="16"/>
  <c r="H37" i="16"/>
  <c r="C37" i="16"/>
  <c r="K36" i="16"/>
  <c r="H36" i="16" s="1"/>
  <c r="F36" i="16"/>
  <c r="C36" i="16" s="1"/>
  <c r="H35" i="16"/>
  <c r="C35" i="16"/>
  <c r="K34" i="16"/>
  <c r="H34" i="16"/>
  <c r="C34" i="16"/>
  <c r="K33" i="16"/>
  <c r="H33" i="16" s="1"/>
  <c r="F33" i="16"/>
  <c r="C33" i="16" s="1"/>
  <c r="H32" i="16"/>
  <c r="C32" i="16"/>
  <c r="K31" i="16"/>
  <c r="F31" i="16"/>
  <c r="C31" i="16" s="1"/>
  <c r="H30" i="16"/>
  <c r="C30" i="16"/>
  <c r="H29" i="16"/>
  <c r="C29" i="16"/>
  <c r="H28" i="16"/>
  <c r="C28" i="16"/>
  <c r="K27" i="16"/>
  <c r="H27" i="16" s="1"/>
  <c r="F27" i="16"/>
  <c r="C27" i="16" s="1"/>
  <c r="H25" i="16"/>
  <c r="C25" i="16"/>
  <c r="C24" i="16"/>
  <c r="H23" i="16"/>
  <c r="C23" i="16"/>
  <c r="H22" i="16"/>
  <c r="C22" i="16"/>
  <c r="L21" i="16"/>
  <c r="L20" i="16" s="1"/>
  <c r="K21" i="16"/>
  <c r="J21" i="16"/>
  <c r="I21" i="16"/>
  <c r="G21" i="16"/>
  <c r="F21" i="16"/>
  <c r="F292" i="16" s="1"/>
  <c r="F291" i="16" s="1"/>
  <c r="E21" i="16"/>
  <c r="E292" i="16" s="1"/>
  <c r="D21" i="16"/>
  <c r="C21" i="16"/>
  <c r="H301" i="15"/>
  <c r="C301" i="15"/>
  <c r="H300" i="15"/>
  <c r="C300" i="15"/>
  <c r="H299" i="15"/>
  <c r="C299" i="15"/>
  <c r="H298" i="15"/>
  <c r="C298" i="15"/>
  <c r="H297" i="15"/>
  <c r="C297" i="15"/>
  <c r="H296" i="15"/>
  <c r="C296" i="15"/>
  <c r="H295" i="15"/>
  <c r="C295" i="15"/>
  <c r="H294" i="15"/>
  <c r="C294" i="15"/>
  <c r="C293" i="15" s="1"/>
  <c r="L293" i="15"/>
  <c r="K293" i="15"/>
  <c r="J293" i="15"/>
  <c r="I293" i="15"/>
  <c r="H293" i="15"/>
  <c r="G293" i="15"/>
  <c r="F293" i="15"/>
  <c r="E293" i="15"/>
  <c r="D293" i="15"/>
  <c r="H288" i="15"/>
  <c r="C288" i="15"/>
  <c r="H287" i="15"/>
  <c r="C287" i="15"/>
  <c r="L286" i="15"/>
  <c r="K286" i="15"/>
  <c r="J286" i="15"/>
  <c r="I286" i="15"/>
  <c r="G286" i="15"/>
  <c r="F286" i="15"/>
  <c r="E286" i="15"/>
  <c r="D286" i="15"/>
  <c r="H285" i="15"/>
  <c r="C285" i="15"/>
  <c r="L284" i="15"/>
  <c r="K284" i="15"/>
  <c r="J284" i="15"/>
  <c r="J283" i="15" s="1"/>
  <c r="I284" i="15"/>
  <c r="G284" i="15"/>
  <c r="F284" i="15"/>
  <c r="F283" i="15" s="1"/>
  <c r="E284" i="15"/>
  <c r="D284" i="15"/>
  <c r="L283" i="15"/>
  <c r="K283" i="15"/>
  <c r="G283" i="15"/>
  <c r="D283" i="15"/>
  <c r="H282" i="15"/>
  <c r="C282" i="15"/>
  <c r="L281" i="15"/>
  <c r="K281" i="15"/>
  <c r="J281" i="15"/>
  <c r="I281" i="15"/>
  <c r="G281" i="15"/>
  <c r="F281" i="15"/>
  <c r="E281" i="15"/>
  <c r="D281" i="15"/>
  <c r="H280" i="15"/>
  <c r="C280" i="15"/>
  <c r="H279" i="15"/>
  <c r="C279" i="15"/>
  <c r="H278" i="15"/>
  <c r="C278" i="15"/>
  <c r="H277" i="15"/>
  <c r="C277" i="15"/>
  <c r="L276" i="15"/>
  <c r="K276" i="15"/>
  <c r="J276" i="15"/>
  <c r="I276" i="15"/>
  <c r="G276" i="15"/>
  <c r="F276" i="15"/>
  <c r="E276" i="15"/>
  <c r="D276" i="15"/>
  <c r="H275" i="15"/>
  <c r="C275" i="15"/>
  <c r="H274" i="15"/>
  <c r="C274" i="15"/>
  <c r="H273" i="15"/>
  <c r="C273" i="15"/>
  <c r="L272" i="15"/>
  <c r="K272" i="15"/>
  <c r="J272" i="15"/>
  <c r="I272" i="15"/>
  <c r="H272" i="15" s="1"/>
  <c r="G272" i="15"/>
  <c r="F272" i="15"/>
  <c r="E272" i="15"/>
  <c r="D272" i="15"/>
  <c r="D270" i="15" s="1"/>
  <c r="D269" i="15" s="1"/>
  <c r="H271" i="15"/>
  <c r="C271" i="15"/>
  <c r="L270" i="15"/>
  <c r="K270" i="15"/>
  <c r="K269" i="15" s="1"/>
  <c r="J270" i="15"/>
  <c r="G270" i="15"/>
  <c r="F270" i="15"/>
  <c r="F269" i="15" s="1"/>
  <c r="L269" i="15"/>
  <c r="J269" i="15"/>
  <c r="G269" i="15"/>
  <c r="H268" i="15"/>
  <c r="C268" i="15"/>
  <c r="H267" i="15"/>
  <c r="C267" i="15"/>
  <c r="H266" i="15"/>
  <c r="C266" i="15"/>
  <c r="H265" i="15"/>
  <c r="C265" i="15"/>
  <c r="L264" i="15"/>
  <c r="L259" i="15" s="1"/>
  <c r="K264" i="15"/>
  <c r="J264" i="15"/>
  <c r="I264" i="15"/>
  <c r="G264" i="15"/>
  <c r="G259" i="15" s="1"/>
  <c r="F264" i="15"/>
  <c r="E264" i="15"/>
  <c r="D264" i="15"/>
  <c r="H263" i="15"/>
  <c r="C263" i="15"/>
  <c r="H262" i="15"/>
  <c r="C262" i="15"/>
  <c r="H261" i="15"/>
  <c r="C261" i="15"/>
  <c r="L260" i="15"/>
  <c r="K260" i="15"/>
  <c r="J260" i="15"/>
  <c r="I260" i="15"/>
  <c r="G260" i="15"/>
  <c r="F260" i="15"/>
  <c r="E260" i="15"/>
  <c r="D260" i="15"/>
  <c r="K259" i="15"/>
  <c r="J259" i="15"/>
  <c r="F259" i="15"/>
  <c r="D259" i="15"/>
  <c r="H258" i="15"/>
  <c r="C258" i="15"/>
  <c r="H257" i="15"/>
  <c r="C257" i="15"/>
  <c r="H256" i="15"/>
  <c r="C256" i="15"/>
  <c r="H255" i="15"/>
  <c r="C255" i="15"/>
  <c r="H254" i="15"/>
  <c r="C254" i="15"/>
  <c r="H253" i="15"/>
  <c r="C253" i="15"/>
  <c r="L252" i="15"/>
  <c r="K252" i="15"/>
  <c r="J252" i="15"/>
  <c r="I252" i="15"/>
  <c r="G252" i="15"/>
  <c r="G251" i="15" s="1"/>
  <c r="F252" i="15"/>
  <c r="E252" i="15"/>
  <c r="D252" i="15"/>
  <c r="L251" i="15"/>
  <c r="K251" i="15"/>
  <c r="J251" i="15"/>
  <c r="F251" i="15"/>
  <c r="D251" i="15"/>
  <c r="H250" i="15"/>
  <c r="C250" i="15"/>
  <c r="H249" i="15"/>
  <c r="C249" i="15"/>
  <c r="H248" i="15"/>
  <c r="C248" i="15"/>
  <c r="H247" i="15"/>
  <c r="C247" i="15"/>
  <c r="L246" i="15"/>
  <c r="K246" i="15"/>
  <c r="J246" i="15"/>
  <c r="I246" i="15"/>
  <c r="G246" i="15"/>
  <c r="F246" i="15"/>
  <c r="E246" i="15"/>
  <c r="C246" i="15" s="1"/>
  <c r="D246" i="15"/>
  <c r="H245" i="15"/>
  <c r="C245" i="15"/>
  <c r="H244" i="15"/>
  <c r="C244" i="15"/>
  <c r="H243" i="15"/>
  <c r="C243" i="15"/>
  <c r="H242" i="15"/>
  <c r="C242" i="15"/>
  <c r="H241" i="15"/>
  <c r="C241" i="15"/>
  <c r="H240" i="15"/>
  <c r="C240" i="15"/>
  <c r="H239" i="15"/>
  <c r="C239" i="15"/>
  <c r="L238" i="15"/>
  <c r="K238" i="15"/>
  <c r="J238" i="15"/>
  <c r="I238" i="15"/>
  <c r="G238" i="15"/>
  <c r="F238" i="15"/>
  <c r="E238" i="15"/>
  <c r="D238" i="15"/>
  <c r="H237" i="15"/>
  <c r="C237" i="15"/>
  <c r="H236" i="15"/>
  <c r="C236" i="15"/>
  <c r="L235" i="15"/>
  <c r="L231" i="15" s="1"/>
  <c r="L230" i="15" s="1"/>
  <c r="K235" i="15"/>
  <c r="J235" i="15"/>
  <c r="J231" i="15" s="1"/>
  <c r="J230" i="15" s="1"/>
  <c r="I235" i="15"/>
  <c r="G235" i="15"/>
  <c r="F235" i="15"/>
  <c r="E235" i="15"/>
  <c r="D235" i="15"/>
  <c r="C235" i="15"/>
  <c r="H234" i="15"/>
  <c r="C234" i="15"/>
  <c r="L233" i="15"/>
  <c r="K233" i="15"/>
  <c r="K231" i="15" s="1"/>
  <c r="K230" i="15" s="1"/>
  <c r="J233" i="15"/>
  <c r="I233" i="15"/>
  <c r="G233" i="15"/>
  <c r="F233" i="15"/>
  <c r="E233" i="15"/>
  <c r="D233" i="15"/>
  <c r="D231" i="15" s="1"/>
  <c r="D230" i="15" s="1"/>
  <c r="H232" i="15"/>
  <c r="C232" i="15"/>
  <c r="F231" i="15"/>
  <c r="F230" i="15" s="1"/>
  <c r="H229" i="15"/>
  <c r="C229" i="15"/>
  <c r="H228" i="15"/>
  <c r="C228" i="15"/>
  <c r="L227" i="15"/>
  <c r="K227" i="15"/>
  <c r="J227" i="15"/>
  <c r="I227" i="15"/>
  <c r="G227" i="15"/>
  <c r="F227" i="15"/>
  <c r="E227" i="15"/>
  <c r="C227" i="15" s="1"/>
  <c r="D227" i="15"/>
  <c r="H226" i="15"/>
  <c r="C226" i="15"/>
  <c r="H225" i="15"/>
  <c r="C225" i="15"/>
  <c r="I224" i="15"/>
  <c r="H224" i="15"/>
  <c r="C224" i="15"/>
  <c r="I223" i="15"/>
  <c r="C223" i="15"/>
  <c r="H222" i="15"/>
  <c r="C222" i="15"/>
  <c r="H221" i="15"/>
  <c r="C221" i="15"/>
  <c r="H220" i="15"/>
  <c r="C220" i="15"/>
  <c r="H219" i="15"/>
  <c r="C219" i="15"/>
  <c r="H218" i="15"/>
  <c r="C218" i="15"/>
  <c r="H217" i="15"/>
  <c r="C217" i="15"/>
  <c r="L216" i="15"/>
  <c r="K216" i="15"/>
  <c r="J216" i="15"/>
  <c r="G216" i="15"/>
  <c r="F216" i="15"/>
  <c r="E216" i="15"/>
  <c r="D216" i="15"/>
  <c r="C216" i="15" s="1"/>
  <c r="H215" i="15"/>
  <c r="C215" i="15"/>
  <c r="H214" i="15"/>
  <c r="C214" i="15"/>
  <c r="H213" i="15"/>
  <c r="C213" i="15"/>
  <c r="H212" i="15"/>
  <c r="C212" i="15"/>
  <c r="H211" i="15"/>
  <c r="C211" i="15"/>
  <c r="H210" i="15"/>
  <c r="C210" i="15"/>
  <c r="H209" i="15"/>
  <c r="C209" i="15"/>
  <c r="H208" i="15"/>
  <c r="C208" i="15"/>
  <c r="H207" i="15"/>
  <c r="C207" i="15"/>
  <c r="H206" i="15"/>
  <c r="C206" i="15"/>
  <c r="L205" i="15"/>
  <c r="K205" i="15"/>
  <c r="J205" i="15"/>
  <c r="I205" i="15"/>
  <c r="G205" i="15"/>
  <c r="F205" i="15"/>
  <c r="E205" i="15"/>
  <c r="D205" i="15"/>
  <c r="L204" i="15"/>
  <c r="K204" i="15"/>
  <c r="D204" i="15"/>
  <c r="H203" i="15"/>
  <c r="C203" i="15"/>
  <c r="H202" i="15"/>
  <c r="C202" i="15"/>
  <c r="H201" i="15"/>
  <c r="C201" i="15"/>
  <c r="H200" i="15"/>
  <c r="C200" i="15"/>
  <c r="H199" i="15"/>
  <c r="C199" i="15"/>
  <c r="L198" i="15"/>
  <c r="K198" i="15"/>
  <c r="J198" i="15"/>
  <c r="I198" i="15"/>
  <c r="I196" i="15" s="1"/>
  <c r="G198" i="15"/>
  <c r="G196" i="15" s="1"/>
  <c r="F198" i="15"/>
  <c r="E198" i="15"/>
  <c r="D198" i="15"/>
  <c r="C198" i="15" s="1"/>
  <c r="H197" i="15"/>
  <c r="C197" i="15"/>
  <c r="L196" i="15"/>
  <c r="L195" i="15" s="1"/>
  <c r="L194" i="15" s="1"/>
  <c r="J196" i="15"/>
  <c r="F196" i="15"/>
  <c r="E196" i="15"/>
  <c r="H193" i="15"/>
  <c r="C193" i="15"/>
  <c r="L192" i="15"/>
  <c r="K192" i="15"/>
  <c r="J192" i="15"/>
  <c r="I192" i="15"/>
  <c r="G192" i="15"/>
  <c r="G191" i="15" s="1"/>
  <c r="F192" i="15"/>
  <c r="F191" i="15" s="1"/>
  <c r="E192" i="15"/>
  <c r="D192" i="15"/>
  <c r="C192" i="15" s="1"/>
  <c r="L191" i="15"/>
  <c r="J191" i="15"/>
  <c r="I191" i="15"/>
  <c r="E191" i="15"/>
  <c r="H190" i="15"/>
  <c r="C190" i="15"/>
  <c r="H189" i="15"/>
  <c r="C189" i="15"/>
  <c r="L188" i="15"/>
  <c r="L187" i="15" s="1"/>
  <c r="K188" i="15"/>
  <c r="J188" i="15"/>
  <c r="I188" i="15"/>
  <c r="G188" i="15"/>
  <c r="G187" i="15" s="1"/>
  <c r="F188" i="15"/>
  <c r="F187" i="15" s="1"/>
  <c r="E188" i="15"/>
  <c r="D188" i="15"/>
  <c r="C188" i="15"/>
  <c r="J187" i="15"/>
  <c r="H186" i="15"/>
  <c r="C186" i="15"/>
  <c r="H185" i="15"/>
  <c r="C185" i="15"/>
  <c r="L184" i="15"/>
  <c r="K184" i="15"/>
  <c r="J184" i="15"/>
  <c r="I184" i="15"/>
  <c r="G184" i="15"/>
  <c r="F184" i="15"/>
  <c r="E184" i="15"/>
  <c r="D184" i="15"/>
  <c r="C184" i="15" s="1"/>
  <c r="H183" i="15"/>
  <c r="C183" i="15"/>
  <c r="H182" i="15"/>
  <c r="C182" i="15"/>
  <c r="H181" i="15"/>
  <c r="C181" i="15"/>
  <c r="H180" i="15"/>
  <c r="C180" i="15"/>
  <c r="L179" i="15"/>
  <c r="K179" i="15"/>
  <c r="J179" i="15"/>
  <c r="J174" i="15" s="1"/>
  <c r="J173" i="15" s="1"/>
  <c r="I179" i="15"/>
  <c r="G179" i="15"/>
  <c r="F179" i="15"/>
  <c r="E179" i="15"/>
  <c r="C179" i="15" s="1"/>
  <c r="D179" i="15"/>
  <c r="H178" i="15"/>
  <c r="C178" i="15"/>
  <c r="H177" i="15"/>
  <c r="C177" i="15"/>
  <c r="H176" i="15"/>
  <c r="C176" i="15"/>
  <c r="L175" i="15"/>
  <c r="K175" i="15"/>
  <c r="J175" i="15"/>
  <c r="I175" i="15"/>
  <c r="G175" i="15"/>
  <c r="G174" i="15" s="1"/>
  <c r="G173" i="15" s="1"/>
  <c r="F175" i="15"/>
  <c r="E175" i="15"/>
  <c r="D175" i="15"/>
  <c r="L174" i="15"/>
  <c r="L173" i="15" s="1"/>
  <c r="K174" i="15"/>
  <c r="F174" i="15"/>
  <c r="F173" i="15" s="1"/>
  <c r="D174" i="15"/>
  <c r="H172" i="15"/>
  <c r="C172" i="15"/>
  <c r="H171" i="15"/>
  <c r="C171" i="15"/>
  <c r="H170" i="15"/>
  <c r="C170" i="15"/>
  <c r="H169" i="15"/>
  <c r="C169" i="15"/>
  <c r="H168" i="15"/>
  <c r="C168" i="15"/>
  <c r="H167" i="15"/>
  <c r="C167" i="15"/>
  <c r="L166" i="15"/>
  <c r="L165" i="15" s="1"/>
  <c r="K166" i="15"/>
  <c r="J166" i="15"/>
  <c r="I166" i="15"/>
  <c r="G166" i="15"/>
  <c r="G165" i="15" s="1"/>
  <c r="F166" i="15"/>
  <c r="E166" i="15"/>
  <c r="C166" i="15" s="1"/>
  <c r="D166" i="15"/>
  <c r="J165" i="15"/>
  <c r="I165" i="15"/>
  <c r="F165" i="15"/>
  <c r="D165" i="15"/>
  <c r="H164" i="15"/>
  <c r="C164" i="15"/>
  <c r="H163" i="15"/>
  <c r="C163" i="15"/>
  <c r="H162" i="15"/>
  <c r="C162" i="15"/>
  <c r="H161" i="15"/>
  <c r="C161" i="15"/>
  <c r="L160" i="15"/>
  <c r="K160" i="15"/>
  <c r="J160" i="15"/>
  <c r="I160" i="15"/>
  <c r="G160" i="15"/>
  <c r="F160" i="15"/>
  <c r="E160" i="15"/>
  <c r="D160" i="15"/>
  <c r="C160" i="15" s="1"/>
  <c r="H159" i="15"/>
  <c r="C159" i="15"/>
  <c r="H158" i="15"/>
  <c r="C158" i="15"/>
  <c r="H157" i="15"/>
  <c r="C157" i="15"/>
  <c r="H156" i="15"/>
  <c r="C156" i="15"/>
  <c r="H155" i="15"/>
  <c r="C155" i="15"/>
  <c r="H154" i="15"/>
  <c r="C154" i="15"/>
  <c r="H153" i="15"/>
  <c r="C153" i="15"/>
  <c r="H152" i="15"/>
  <c r="C152" i="15"/>
  <c r="L151" i="15"/>
  <c r="K151" i="15"/>
  <c r="J151" i="15"/>
  <c r="I151" i="15"/>
  <c r="G151" i="15"/>
  <c r="F151" i="15"/>
  <c r="E151" i="15"/>
  <c r="D151" i="15"/>
  <c r="H150" i="15"/>
  <c r="C150" i="15"/>
  <c r="H149" i="15"/>
  <c r="C149" i="15"/>
  <c r="H148" i="15"/>
  <c r="C148" i="15"/>
  <c r="H147" i="15"/>
  <c r="C147" i="15"/>
  <c r="H146" i="15"/>
  <c r="C146" i="15"/>
  <c r="H145" i="15"/>
  <c r="C145" i="15"/>
  <c r="L144" i="15"/>
  <c r="K144" i="15"/>
  <c r="J144" i="15"/>
  <c r="I144" i="15"/>
  <c r="G144" i="15"/>
  <c r="F144" i="15"/>
  <c r="E144" i="15"/>
  <c r="C144" i="15" s="1"/>
  <c r="D144" i="15"/>
  <c r="H143" i="15"/>
  <c r="C143" i="15"/>
  <c r="H142" i="15"/>
  <c r="C142" i="15"/>
  <c r="L141" i="15"/>
  <c r="K141" i="15"/>
  <c r="J141" i="15"/>
  <c r="I141" i="15"/>
  <c r="G141" i="15"/>
  <c r="F141" i="15"/>
  <c r="E141" i="15"/>
  <c r="D141" i="15"/>
  <c r="H140" i="15"/>
  <c r="C140" i="15"/>
  <c r="H139" i="15"/>
  <c r="C139" i="15"/>
  <c r="H138" i="15"/>
  <c r="C138" i="15"/>
  <c r="H137" i="15"/>
  <c r="C137" i="15"/>
  <c r="L136" i="15"/>
  <c r="K136" i="15"/>
  <c r="H136" i="15" s="1"/>
  <c r="J136" i="15"/>
  <c r="I136" i="15"/>
  <c r="I130" i="15" s="1"/>
  <c r="G136" i="15"/>
  <c r="F136" i="15"/>
  <c r="F130" i="15" s="1"/>
  <c r="E136" i="15"/>
  <c r="D136" i="15"/>
  <c r="C136" i="15" s="1"/>
  <c r="H135" i="15"/>
  <c r="C135" i="15"/>
  <c r="H134" i="15"/>
  <c r="C134" i="15"/>
  <c r="K133" i="15"/>
  <c r="I133" i="15"/>
  <c r="H133" i="15"/>
  <c r="C133" i="15"/>
  <c r="H132" i="15"/>
  <c r="C132" i="15"/>
  <c r="L131" i="15"/>
  <c r="L130" i="15" s="1"/>
  <c r="K131" i="15"/>
  <c r="J131" i="15"/>
  <c r="I131" i="15"/>
  <c r="G131" i="15"/>
  <c r="F131" i="15"/>
  <c r="E131" i="15"/>
  <c r="C131" i="15" s="1"/>
  <c r="D131" i="15"/>
  <c r="J130" i="15"/>
  <c r="D130" i="15"/>
  <c r="H129" i="15"/>
  <c r="C129" i="15"/>
  <c r="C128" i="15" s="1"/>
  <c r="L128" i="15"/>
  <c r="K128" i="15"/>
  <c r="J128" i="15"/>
  <c r="I128" i="15"/>
  <c r="H128" i="15"/>
  <c r="G128" i="15"/>
  <c r="F128" i="15"/>
  <c r="E128" i="15"/>
  <c r="D128" i="15"/>
  <c r="H127" i="15"/>
  <c r="C127" i="15"/>
  <c r="H126" i="15"/>
  <c r="C126" i="15"/>
  <c r="H125" i="15"/>
  <c r="C125" i="15"/>
  <c r="H124" i="15"/>
  <c r="C124" i="15"/>
  <c r="H123" i="15"/>
  <c r="C123" i="15"/>
  <c r="L122" i="15"/>
  <c r="K122" i="15"/>
  <c r="J122" i="15"/>
  <c r="I122" i="15"/>
  <c r="G122" i="15"/>
  <c r="F122" i="15"/>
  <c r="E122" i="15"/>
  <c r="D122" i="15"/>
  <c r="H121" i="15"/>
  <c r="C121" i="15"/>
  <c r="H120" i="15"/>
  <c r="C120" i="15"/>
  <c r="H119" i="15"/>
  <c r="C119" i="15"/>
  <c r="H118" i="15"/>
  <c r="C118" i="15"/>
  <c r="H117" i="15"/>
  <c r="C117" i="15"/>
  <c r="L116" i="15"/>
  <c r="K116" i="15"/>
  <c r="J116" i="15"/>
  <c r="I116" i="15"/>
  <c r="G116" i="15"/>
  <c r="F116" i="15"/>
  <c r="E116" i="15"/>
  <c r="D116" i="15"/>
  <c r="H115" i="15"/>
  <c r="C115" i="15"/>
  <c r="H114" i="15"/>
  <c r="C114" i="15"/>
  <c r="H113" i="15"/>
  <c r="C113" i="15"/>
  <c r="L112" i="15"/>
  <c r="K112" i="15"/>
  <c r="J112" i="15"/>
  <c r="I112" i="15"/>
  <c r="G112" i="15"/>
  <c r="G83" i="15" s="1"/>
  <c r="F112" i="15"/>
  <c r="E112" i="15"/>
  <c r="C112" i="15" s="1"/>
  <c r="D112" i="15"/>
  <c r="K111" i="15"/>
  <c r="H111" i="15"/>
  <c r="C111" i="15"/>
  <c r="H110" i="15"/>
  <c r="C110" i="15"/>
  <c r="H109" i="15"/>
  <c r="C109" i="15"/>
  <c r="H108" i="15"/>
  <c r="C108" i="15"/>
  <c r="K107" i="15"/>
  <c r="K103" i="15" s="1"/>
  <c r="I107" i="15"/>
  <c r="C107" i="15"/>
  <c r="H106" i="15"/>
  <c r="C106" i="15"/>
  <c r="H105" i="15"/>
  <c r="C105" i="15"/>
  <c r="H104" i="15"/>
  <c r="C104" i="15"/>
  <c r="L103" i="15"/>
  <c r="J103" i="15"/>
  <c r="I103" i="15"/>
  <c r="G103" i="15"/>
  <c r="F103" i="15"/>
  <c r="E103" i="15"/>
  <c r="D103" i="15"/>
  <c r="I102" i="15"/>
  <c r="C102" i="15"/>
  <c r="H101" i="15"/>
  <c r="C101" i="15"/>
  <c r="I100" i="15"/>
  <c r="H100" i="15"/>
  <c r="C100" i="15"/>
  <c r="H99" i="15"/>
  <c r="C99" i="15"/>
  <c r="H98" i="15"/>
  <c r="C98" i="15"/>
  <c r="H97" i="15"/>
  <c r="C97" i="15"/>
  <c r="H96" i="15"/>
  <c r="C96" i="15"/>
  <c r="L95" i="15"/>
  <c r="K95" i="15"/>
  <c r="J95" i="15"/>
  <c r="G95" i="15"/>
  <c r="F95" i="15"/>
  <c r="E95" i="15"/>
  <c r="D95" i="15"/>
  <c r="C95" i="15" s="1"/>
  <c r="H94" i="15"/>
  <c r="C94" i="15"/>
  <c r="I93" i="15"/>
  <c r="H93" i="15" s="1"/>
  <c r="C93" i="15"/>
  <c r="H92" i="15"/>
  <c r="C92" i="15"/>
  <c r="H91" i="15"/>
  <c r="C91" i="15"/>
  <c r="H90" i="15"/>
  <c r="C90" i="15"/>
  <c r="L89" i="15"/>
  <c r="K89" i="15"/>
  <c r="J89" i="15"/>
  <c r="I89" i="15"/>
  <c r="G89" i="15"/>
  <c r="F89" i="15"/>
  <c r="F83" i="15" s="1"/>
  <c r="E89" i="15"/>
  <c r="D89" i="15"/>
  <c r="H88" i="15"/>
  <c r="C88" i="15"/>
  <c r="H87" i="15"/>
  <c r="C87" i="15"/>
  <c r="I86" i="15"/>
  <c r="H86" i="15"/>
  <c r="C86" i="15"/>
  <c r="H85" i="15"/>
  <c r="C85" i="15"/>
  <c r="L84" i="15"/>
  <c r="L83" i="15" s="1"/>
  <c r="K84" i="15"/>
  <c r="J84" i="15"/>
  <c r="I84" i="15"/>
  <c r="H84" i="15"/>
  <c r="G84" i="15"/>
  <c r="F84" i="15"/>
  <c r="E84" i="15"/>
  <c r="D84" i="15"/>
  <c r="H82" i="15"/>
  <c r="C82" i="15"/>
  <c r="H81" i="15"/>
  <c r="C81" i="15"/>
  <c r="L80" i="15"/>
  <c r="K80" i="15"/>
  <c r="J80" i="15"/>
  <c r="I80" i="15"/>
  <c r="I76" i="15" s="1"/>
  <c r="G80" i="15"/>
  <c r="F80" i="15"/>
  <c r="E80" i="15"/>
  <c r="D80" i="15"/>
  <c r="H79" i="15"/>
  <c r="C79" i="15"/>
  <c r="H78" i="15"/>
  <c r="C78" i="15"/>
  <c r="L77" i="15"/>
  <c r="K77" i="15"/>
  <c r="J77" i="15"/>
  <c r="I77" i="15"/>
  <c r="G77" i="15"/>
  <c r="G76" i="15" s="1"/>
  <c r="F77" i="15"/>
  <c r="F76" i="15" s="1"/>
  <c r="E77" i="15"/>
  <c r="E76" i="15" s="1"/>
  <c r="D77" i="15"/>
  <c r="K76" i="15"/>
  <c r="I74" i="15"/>
  <c r="C74" i="15"/>
  <c r="H73" i="15"/>
  <c r="C73" i="15"/>
  <c r="H72" i="15"/>
  <c r="C72" i="15"/>
  <c r="H71" i="15"/>
  <c r="C71" i="15"/>
  <c r="H70" i="15"/>
  <c r="C70" i="15"/>
  <c r="L69" i="15"/>
  <c r="K69" i="15"/>
  <c r="J69" i="15"/>
  <c r="J67" i="15" s="1"/>
  <c r="G69" i="15"/>
  <c r="G67" i="15" s="1"/>
  <c r="F69" i="15"/>
  <c r="F67" i="15" s="1"/>
  <c r="F53" i="15" s="1"/>
  <c r="E69" i="15"/>
  <c r="D69" i="15"/>
  <c r="C69" i="15" s="1"/>
  <c r="H68" i="15"/>
  <c r="C68" i="15"/>
  <c r="L67" i="15"/>
  <c r="K67" i="15"/>
  <c r="E67" i="15"/>
  <c r="H66" i="15"/>
  <c r="C66" i="15"/>
  <c r="H65" i="15"/>
  <c r="C65" i="15"/>
  <c r="H64" i="15"/>
  <c r="C64" i="15"/>
  <c r="H63" i="15"/>
  <c r="C63" i="15"/>
  <c r="H62" i="15"/>
  <c r="C62" i="15"/>
  <c r="H61" i="15"/>
  <c r="C61" i="15"/>
  <c r="H60" i="15"/>
  <c r="C60" i="15"/>
  <c r="H59" i="15"/>
  <c r="C59" i="15"/>
  <c r="L58" i="15"/>
  <c r="K58" i="15"/>
  <c r="J58" i="15"/>
  <c r="I58" i="15"/>
  <c r="G58" i="15"/>
  <c r="F58" i="15"/>
  <c r="E58" i="15"/>
  <c r="D58" i="15"/>
  <c r="H57" i="15"/>
  <c r="C57" i="15"/>
  <c r="H56" i="15"/>
  <c r="C56" i="15"/>
  <c r="L55" i="15"/>
  <c r="L54" i="15" s="1"/>
  <c r="L53" i="15" s="1"/>
  <c r="K55" i="15"/>
  <c r="J55" i="15"/>
  <c r="I55" i="15"/>
  <c r="G55" i="15"/>
  <c r="G54" i="15" s="1"/>
  <c r="G53" i="15" s="1"/>
  <c r="F55" i="15"/>
  <c r="E55" i="15"/>
  <c r="C55" i="15" s="1"/>
  <c r="D55" i="15"/>
  <c r="D54" i="15" s="1"/>
  <c r="J54" i="15"/>
  <c r="J53" i="15" s="1"/>
  <c r="I54" i="15"/>
  <c r="F54" i="15"/>
  <c r="H47" i="15"/>
  <c r="C47" i="15"/>
  <c r="H46" i="15"/>
  <c r="C46" i="15"/>
  <c r="L45" i="15"/>
  <c r="H45" i="15" s="1"/>
  <c r="G45" i="15"/>
  <c r="C45" i="15" s="1"/>
  <c r="K44" i="15"/>
  <c r="H44" i="15"/>
  <c r="C44" i="15"/>
  <c r="K43" i="15"/>
  <c r="J43" i="15"/>
  <c r="I43" i="15"/>
  <c r="F43" i="15"/>
  <c r="E43" i="15"/>
  <c r="D43" i="15"/>
  <c r="C43" i="15" s="1"/>
  <c r="H42" i="15"/>
  <c r="C42" i="15"/>
  <c r="I41" i="15"/>
  <c r="H41" i="15" s="1"/>
  <c r="D41" i="15"/>
  <c r="C41" i="15" s="1"/>
  <c r="K40" i="15"/>
  <c r="H40" i="15" s="1"/>
  <c r="C40" i="15"/>
  <c r="H39" i="15"/>
  <c r="C39" i="15"/>
  <c r="H38" i="15"/>
  <c r="C38" i="15"/>
  <c r="H37" i="15"/>
  <c r="C37" i="15"/>
  <c r="F36" i="15"/>
  <c r="C36" i="15" s="1"/>
  <c r="H35" i="15"/>
  <c r="C35" i="15"/>
  <c r="H34" i="15"/>
  <c r="C34" i="15"/>
  <c r="K33" i="15"/>
  <c r="H33" i="15" s="1"/>
  <c r="F33" i="15"/>
  <c r="C33" i="15" s="1"/>
  <c r="H32" i="15"/>
  <c r="C32" i="15"/>
  <c r="K31" i="15"/>
  <c r="H31" i="15" s="1"/>
  <c r="F31" i="15"/>
  <c r="F26" i="15" s="1"/>
  <c r="H30" i="15"/>
  <c r="C30" i="15"/>
  <c r="H29" i="15"/>
  <c r="C29" i="15"/>
  <c r="H28" i="15"/>
  <c r="C28" i="15"/>
  <c r="K27" i="15"/>
  <c r="H27" i="15" s="1"/>
  <c r="F27" i="15"/>
  <c r="C27" i="15" s="1"/>
  <c r="H25" i="15"/>
  <c r="C25" i="15"/>
  <c r="C24" i="15"/>
  <c r="H23" i="15"/>
  <c r="C23" i="15"/>
  <c r="H22" i="15"/>
  <c r="C22" i="15"/>
  <c r="L21" i="15"/>
  <c r="L292" i="15" s="1"/>
  <c r="L291" i="15" s="1"/>
  <c r="K21" i="15"/>
  <c r="K292" i="15" s="1"/>
  <c r="K291" i="15" s="1"/>
  <c r="J21" i="15"/>
  <c r="J292" i="15" s="1"/>
  <c r="J291" i="15" s="1"/>
  <c r="I21" i="15"/>
  <c r="I292" i="15" s="1"/>
  <c r="G21" i="15"/>
  <c r="G292" i="15" s="1"/>
  <c r="G291" i="15" s="1"/>
  <c r="F21" i="15"/>
  <c r="F292" i="15" s="1"/>
  <c r="F291" i="15" s="1"/>
  <c r="E21" i="15"/>
  <c r="E292" i="15" s="1"/>
  <c r="D21" i="15"/>
  <c r="D292" i="15" s="1"/>
  <c r="D291" i="15" s="1"/>
  <c r="L20" i="15"/>
  <c r="E20" i="15"/>
  <c r="H301" i="14"/>
  <c r="C301" i="14"/>
  <c r="H300" i="14"/>
  <c r="C300" i="14"/>
  <c r="H299" i="14"/>
  <c r="C299" i="14"/>
  <c r="H298" i="14"/>
  <c r="C298" i="14"/>
  <c r="H297" i="14"/>
  <c r="C297" i="14"/>
  <c r="H296" i="14"/>
  <c r="C296" i="14"/>
  <c r="H295" i="14"/>
  <c r="C295" i="14"/>
  <c r="H294" i="14"/>
  <c r="H293" i="14" s="1"/>
  <c r="C294" i="14"/>
  <c r="L293" i="14"/>
  <c r="K293" i="14"/>
  <c r="J293" i="14"/>
  <c r="I293" i="14"/>
  <c r="G293" i="14"/>
  <c r="F293" i="14"/>
  <c r="E293" i="14"/>
  <c r="D293" i="14"/>
  <c r="C293" i="14"/>
  <c r="H288" i="14"/>
  <c r="C288" i="14"/>
  <c r="H287" i="14"/>
  <c r="C287" i="14"/>
  <c r="L286" i="14"/>
  <c r="K286" i="14"/>
  <c r="J286" i="14"/>
  <c r="I286" i="14"/>
  <c r="H286" i="14" s="1"/>
  <c r="G286" i="14"/>
  <c r="F286" i="14"/>
  <c r="E286" i="14"/>
  <c r="D286" i="14"/>
  <c r="H285" i="14"/>
  <c r="C285" i="14"/>
  <c r="L284" i="14"/>
  <c r="L283" i="14" s="1"/>
  <c r="K284" i="14"/>
  <c r="J284" i="14"/>
  <c r="I284" i="14"/>
  <c r="H284" i="14" s="1"/>
  <c r="G284" i="14"/>
  <c r="F284" i="14"/>
  <c r="E284" i="14"/>
  <c r="D284" i="14"/>
  <c r="D283" i="14" s="1"/>
  <c r="K283" i="14"/>
  <c r="J283" i="14"/>
  <c r="G283" i="14"/>
  <c r="F283" i="14"/>
  <c r="H282" i="14"/>
  <c r="C282" i="14"/>
  <c r="L281" i="14"/>
  <c r="K281" i="14"/>
  <c r="J281" i="14"/>
  <c r="I281" i="14"/>
  <c r="H281" i="14" s="1"/>
  <c r="G281" i="14"/>
  <c r="F281" i="14"/>
  <c r="E281" i="14"/>
  <c r="D281" i="14"/>
  <c r="H280" i="14"/>
  <c r="C280" i="14"/>
  <c r="H279" i="14"/>
  <c r="C279" i="14"/>
  <c r="H278" i="14"/>
  <c r="C278" i="14"/>
  <c r="H277" i="14"/>
  <c r="C277" i="14"/>
  <c r="L276" i="14"/>
  <c r="K276" i="14"/>
  <c r="J276" i="14"/>
  <c r="I276" i="14"/>
  <c r="H276" i="14" s="1"/>
  <c r="G276" i="14"/>
  <c r="F276" i="14"/>
  <c r="E276" i="14"/>
  <c r="D276" i="14"/>
  <c r="H275" i="14"/>
  <c r="C275" i="14"/>
  <c r="H274" i="14"/>
  <c r="C274" i="14"/>
  <c r="H273" i="14"/>
  <c r="C273" i="14"/>
  <c r="L272" i="14"/>
  <c r="K272" i="14"/>
  <c r="J272" i="14"/>
  <c r="I272" i="14"/>
  <c r="G272" i="14"/>
  <c r="F272" i="14"/>
  <c r="E272" i="14"/>
  <c r="C272" i="14" s="1"/>
  <c r="D272" i="14"/>
  <c r="H271" i="14"/>
  <c r="C271" i="14"/>
  <c r="L270" i="14"/>
  <c r="K270" i="14"/>
  <c r="J270" i="14"/>
  <c r="I270" i="14"/>
  <c r="H270" i="14" s="1"/>
  <c r="G270" i="14"/>
  <c r="F270" i="14"/>
  <c r="E270" i="14"/>
  <c r="D270" i="14"/>
  <c r="L269" i="14"/>
  <c r="K269" i="14"/>
  <c r="J269" i="14"/>
  <c r="G269" i="14"/>
  <c r="F269" i="14"/>
  <c r="D269" i="14"/>
  <c r="H268" i="14"/>
  <c r="C268" i="14"/>
  <c r="H267" i="14"/>
  <c r="C267" i="14"/>
  <c r="H266" i="14"/>
  <c r="C266" i="14"/>
  <c r="H265" i="14"/>
  <c r="C265" i="14"/>
  <c r="L264" i="14"/>
  <c r="K264" i="14"/>
  <c r="J264" i="14"/>
  <c r="I264" i="14"/>
  <c r="G264" i="14"/>
  <c r="F264" i="14"/>
  <c r="E264" i="14"/>
  <c r="C264" i="14" s="1"/>
  <c r="D264" i="14"/>
  <c r="H263" i="14"/>
  <c r="C263" i="14"/>
  <c r="H262" i="14"/>
  <c r="C262" i="14"/>
  <c r="H261" i="14"/>
  <c r="C261" i="14"/>
  <c r="L260" i="14"/>
  <c r="K260" i="14"/>
  <c r="J260" i="14"/>
  <c r="I260" i="14"/>
  <c r="G260" i="14"/>
  <c r="F260" i="14"/>
  <c r="E260" i="14"/>
  <c r="D260" i="14"/>
  <c r="D259" i="14" s="1"/>
  <c r="L259" i="14"/>
  <c r="K259" i="14"/>
  <c r="J259" i="14"/>
  <c r="G259" i="14"/>
  <c r="F259" i="14"/>
  <c r="H258" i="14"/>
  <c r="C258" i="14"/>
  <c r="H257" i="14"/>
  <c r="C257" i="14"/>
  <c r="H256" i="14"/>
  <c r="C256" i="14"/>
  <c r="H255" i="14"/>
  <c r="C255" i="14"/>
  <c r="H254" i="14"/>
  <c r="C254" i="14"/>
  <c r="H253" i="14"/>
  <c r="C253" i="14"/>
  <c r="L252" i="14"/>
  <c r="K252" i="14"/>
  <c r="J252" i="14"/>
  <c r="I252" i="14"/>
  <c r="G252" i="14"/>
  <c r="G251" i="14" s="1"/>
  <c r="F252" i="14"/>
  <c r="E252" i="14"/>
  <c r="C252" i="14" s="1"/>
  <c r="D252" i="14"/>
  <c r="L251" i="14"/>
  <c r="K251" i="14"/>
  <c r="J251" i="14"/>
  <c r="F251" i="14"/>
  <c r="D251" i="14"/>
  <c r="H250" i="14"/>
  <c r="C250" i="14"/>
  <c r="H249" i="14"/>
  <c r="C249" i="14"/>
  <c r="H248" i="14"/>
  <c r="C248" i="14"/>
  <c r="H247" i="14"/>
  <c r="C247" i="14"/>
  <c r="L246" i="14"/>
  <c r="K246" i="14"/>
  <c r="J246" i="14"/>
  <c r="I246" i="14"/>
  <c r="H246" i="14" s="1"/>
  <c r="G246" i="14"/>
  <c r="F246" i="14"/>
  <c r="E246" i="14"/>
  <c r="C246" i="14" s="1"/>
  <c r="D246" i="14"/>
  <c r="H245" i="14"/>
  <c r="C245" i="14"/>
  <c r="H244" i="14"/>
  <c r="C244" i="14"/>
  <c r="H243" i="14"/>
  <c r="C243" i="14"/>
  <c r="H242" i="14"/>
  <c r="C242" i="14"/>
  <c r="H241" i="14"/>
  <c r="C241" i="14"/>
  <c r="H240" i="14"/>
  <c r="C240" i="14"/>
  <c r="H239" i="14"/>
  <c r="C239" i="14"/>
  <c r="L238" i="14"/>
  <c r="K238" i="14"/>
  <c r="J238" i="14"/>
  <c r="I238" i="14"/>
  <c r="G238" i="14"/>
  <c r="F238" i="14"/>
  <c r="E238" i="14"/>
  <c r="C238" i="14" s="1"/>
  <c r="D238" i="14"/>
  <c r="H237" i="14"/>
  <c r="C237" i="14"/>
  <c r="H236" i="14"/>
  <c r="C236" i="14"/>
  <c r="L235" i="14"/>
  <c r="K235" i="14"/>
  <c r="J235" i="14"/>
  <c r="I235" i="14"/>
  <c r="G235" i="14"/>
  <c r="F235" i="14"/>
  <c r="E235" i="14"/>
  <c r="D235" i="14"/>
  <c r="C235" i="14"/>
  <c r="H234" i="14"/>
  <c r="C234" i="14"/>
  <c r="L233" i="14"/>
  <c r="K233" i="14"/>
  <c r="K231" i="14" s="1"/>
  <c r="K230" i="14" s="1"/>
  <c r="J233" i="14"/>
  <c r="I233" i="14"/>
  <c r="H233" i="14" s="1"/>
  <c r="G233" i="14"/>
  <c r="F233" i="14"/>
  <c r="E233" i="14"/>
  <c r="D233" i="14"/>
  <c r="C233" i="14" s="1"/>
  <c r="H232" i="14"/>
  <c r="C232" i="14"/>
  <c r="L231" i="14"/>
  <c r="J231" i="14"/>
  <c r="J230" i="14" s="1"/>
  <c r="G231" i="14"/>
  <c r="F231" i="14"/>
  <c r="L230" i="14"/>
  <c r="F230" i="14"/>
  <c r="H229" i="14"/>
  <c r="C229" i="14"/>
  <c r="H228" i="14"/>
  <c r="C228" i="14"/>
  <c r="L227" i="14"/>
  <c r="K227" i="14"/>
  <c r="J227" i="14"/>
  <c r="I227" i="14"/>
  <c r="G227" i="14"/>
  <c r="F227" i="14"/>
  <c r="E227" i="14"/>
  <c r="D227" i="14"/>
  <c r="H226" i="14"/>
  <c r="C226" i="14"/>
  <c r="H225" i="14"/>
  <c r="C225" i="14"/>
  <c r="H224" i="14"/>
  <c r="C224" i="14"/>
  <c r="H223" i="14"/>
  <c r="C223" i="14"/>
  <c r="H222" i="14"/>
  <c r="C222" i="14"/>
  <c r="H221" i="14"/>
  <c r="C221" i="14"/>
  <c r="H220" i="14"/>
  <c r="C220" i="14"/>
  <c r="H219" i="14"/>
  <c r="C219" i="14"/>
  <c r="H218" i="14"/>
  <c r="C218" i="14"/>
  <c r="H217" i="14"/>
  <c r="C217" i="14"/>
  <c r="L216" i="14"/>
  <c r="K216" i="14"/>
  <c r="J216" i="14"/>
  <c r="I216" i="14"/>
  <c r="G216" i="14"/>
  <c r="F216" i="14"/>
  <c r="E216" i="14"/>
  <c r="C216" i="14" s="1"/>
  <c r="D216" i="14"/>
  <c r="H215" i="14"/>
  <c r="C215" i="14"/>
  <c r="H214" i="14"/>
  <c r="C214" i="14"/>
  <c r="H213" i="14"/>
  <c r="C213" i="14"/>
  <c r="H212" i="14"/>
  <c r="C212" i="14"/>
  <c r="H211" i="14"/>
  <c r="C211" i="14"/>
  <c r="H210" i="14"/>
  <c r="C210" i="14"/>
  <c r="H209" i="14"/>
  <c r="C209" i="14"/>
  <c r="H208" i="14"/>
  <c r="C208" i="14"/>
  <c r="H207" i="14"/>
  <c r="C207" i="14"/>
  <c r="H206" i="14"/>
  <c r="C206" i="14"/>
  <c r="L205" i="14"/>
  <c r="K205" i="14"/>
  <c r="K204" i="14" s="1"/>
  <c r="J205" i="14"/>
  <c r="I205" i="14"/>
  <c r="G205" i="14"/>
  <c r="G204" i="14" s="1"/>
  <c r="F205" i="14"/>
  <c r="E205" i="14"/>
  <c r="D205" i="14"/>
  <c r="C205" i="14"/>
  <c r="L204" i="14"/>
  <c r="J204" i="14"/>
  <c r="I204" i="14"/>
  <c r="F204" i="14"/>
  <c r="E204" i="14"/>
  <c r="D204" i="14"/>
  <c r="H203" i="14"/>
  <c r="C203" i="14"/>
  <c r="H202" i="14"/>
  <c r="C202" i="14"/>
  <c r="H201" i="14"/>
  <c r="C201" i="14"/>
  <c r="H200" i="14"/>
  <c r="C200" i="14"/>
  <c r="H199" i="14"/>
  <c r="C199" i="14"/>
  <c r="L198" i="14"/>
  <c r="L196" i="14" s="1"/>
  <c r="L195" i="14" s="1"/>
  <c r="K198" i="14"/>
  <c r="J198" i="14"/>
  <c r="I198" i="14"/>
  <c r="H198" i="14" s="1"/>
  <c r="G198" i="14"/>
  <c r="G196" i="14" s="1"/>
  <c r="F198" i="14"/>
  <c r="E198" i="14"/>
  <c r="D198" i="14"/>
  <c r="H197" i="14"/>
  <c r="C197" i="14"/>
  <c r="K196" i="14"/>
  <c r="J196" i="14"/>
  <c r="J195" i="14" s="1"/>
  <c r="J194" i="14" s="1"/>
  <c r="I196" i="14"/>
  <c r="F196" i="14"/>
  <c r="E196" i="14"/>
  <c r="D196" i="14"/>
  <c r="D195" i="14" s="1"/>
  <c r="F195" i="14"/>
  <c r="F194" i="14" s="1"/>
  <c r="H193" i="14"/>
  <c r="C193" i="14"/>
  <c r="L192" i="14"/>
  <c r="L191" i="14" s="1"/>
  <c r="K192" i="14"/>
  <c r="K191" i="14" s="1"/>
  <c r="J192" i="14"/>
  <c r="I192" i="14"/>
  <c r="G192" i="14"/>
  <c r="F192" i="14"/>
  <c r="E192" i="14"/>
  <c r="D192" i="14"/>
  <c r="D191" i="14" s="1"/>
  <c r="J191" i="14"/>
  <c r="G191" i="14"/>
  <c r="F191" i="14"/>
  <c r="H190" i="14"/>
  <c r="C190" i="14"/>
  <c r="H189" i="14"/>
  <c r="C189" i="14"/>
  <c r="L188" i="14"/>
  <c r="L187" i="14" s="1"/>
  <c r="K188" i="14"/>
  <c r="K187" i="14" s="1"/>
  <c r="J188" i="14"/>
  <c r="I188" i="14"/>
  <c r="H188" i="14" s="1"/>
  <c r="G188" i="14"/>
  <c r="F188" i="14"/>
  <c r="E188" i="14"/>
  <c r="D188" i="14"/>
  <c r="D187" i="14" s="1"/>
  <c r="J187" i="14"/>
  <c r="G187" i="14"/>
  <c r="F187" i="14"/>
  <c r="H186" i="14"/>
  <c r="C186" i="14"/>
  <c r="H185" i="14"/>
  <c r="C185" i="14"/>
  <c r="L184" i="14"/>
  <c r="K184" i="14"/>
  <c r="J184" i="14"/>
  <c r="I184" i="14"/>
  <c r="H184" i="14" s="1"/>
  <c r="G184" i="14"/>
  <c r="F184" i="14"/>
  <c r="E184" i="14"/>
  <c r="D184" i="14"/>
  <c r="H183" i="14"/>
  <c r="C183" i="14"/>
  <c r="H182" i="14"/>
  <c r="C182" i="14"/>
  <c r="H181" i="14"/>
  <c r="C181" i="14"/>
  <c r="H180" i="14"/>
  <c r="C180" i="14"/>
  <c r="L179" i="14"/>
  <c r="K179" i="14"/>
  <c r="J179" i="14"/>
  <c r="I179" i="14"/>
  <c r="H179" i="14" s="1"/>
  <c r="G179" i="14"/>
  <c r="F179" i="14"/>
  <c r="E179" i="14"/>
  <c r="D179" i="14"/>
  <c r="C179" i="14" s="1"/>
  <c r="H178" i="14"/>
  <c r="C178" i="14"/>
  <c r="H177" i="14"/>
  <c r="C177" i="14"/>
  <c r="H176" i="14"/>
  <c r="C176" i="14"/>
  <c r="L175" i="14"/>
  <c r="L174" i="14" s="1"/>
  <c r="L173" i="14" s="1"/>
  <c r="K175" i="14"/>
  <c r="K174" i="14" s="1"/>
  <c r="K173" i="14" s="1"/>
  <c r="J175" i="14"/>
  <c r="I175" i="14"/>
  <c r="G175" i="14"/>
  <c r="G174" i="14" s="1"/>
  <c r="G173" i="14" s="1"/>
  <c r="F175" i="14"/>
  <c r="E175" i="14"/>
  <c r="D175" i="14"/>
  <c r="C175" i="14"/>
  <c r="J174" i="14"/>
  <c r="I174" i="14"/>
  <c r="F174" i="14"/>
  <c r="F173" i="14" s="1"/>
  <c r="E174" i="14"/>
  <c r="D174" i="14"/>
  <c r="J173" i="14"/>
  <c r="D173" i="14"/>
  <c r="H172" i="14"/>
  <c r="C172" i="14"/>
  <c r="H171" i="14"/>
  <c r="C171" i="14"/>
  <c r="H170" i="14"/>
  <c r="C170" i="14"/>
  <c r="H169" i="14"/>
  <c r="C169" i="14"/>
  <c r="H168" i="14"/>
  <c r="C168" i="14"/>
  <c r="H167" i="14"/>
  <c r="C167" i="14"/>
  <c r="L166" i="14"/>
  <c r="K166" i="14"/>
  <c r="J166" i="14"/>
  <c r="I166" i="14"/>
  <c r="G166" i="14"/>
  <c r="F166" i="14"/>
  <c r="F165" i="14" s="1"/>
  <c r="E166" i="14"/>
  <c r="D166" i="14"/>
  <c r="L165" i="14"/>
  <c r="K165" i="14"/>
  <c r="J165" i="14"/>
  <c r="G165" i="14"/>
  <c r="D165" i="14"/>
  <c r="H164" i="14"/>
  <c r="C164" i="14"/>
  <c r="H163" i="14"/>
  <c r="C163" i="14"/>
  <c r="H162" i="14"/>
  <c r="C162" i="14"/>
  <c r="H161" i="14"/>
  <c r="C161" i="14"/>
  <c r="L160" i="14"/>
  <c r="K160" i="14"/>
  <c r="J160" i="14"/>
  <c r="I160" i="14"/>
  <c r="H160" i="14" s="1"/>
  <c r="G160" i="14"/>
  <c r="F160" i="14"/>
  <c r="E160" i="14"/>
  <c r="D160" i="14"/>
  <c r="H159" i="14"/>
  <c r="C159" i="14"/>
  <c r="H158" i="14"/>
  <c r="C158" i="14"/>
  <c r="H157" i="14"/>
  <c r="C157" i="14"/>
  <c r="H156" i="14"/>
  <c r="C156" i="14"/>
  <c r="H155" i="14"/>
  <c r="C155" i="14"/>
  <c r="H154" i="14"/>
  <c r="C154" i="14"/>
  <c r="H153" i="14"/>
  <c r="C153" i="14"/>
  <c r="H152" i="14"/>
  <c r="C152" i="14"/>
  <c r="L151" i="14"/>
  <c r="K151" i="14"/>
  <c r="J151" i="14"/>
  <c r="I151" i="14"/>
  <c r="H151" i="14" s="1"/>
  <c r="G151" i="14"/>
  <c r="F151" i="14"/>
  <c r="E151" i="14"/>
  <c r="D151" i="14"/>
  <c r="C151" i="14" s="1"/>
  <c r="H150" i="14"/>
  <c r="C150" i="14"/>
  <c r="H149" i="14"/>
  <c r="C149" i="14"/>
  <c r="H148" i="14"/>
  <c r="C148" i="14"/>
  <c r="H147" i="14"/>
  <c r="C147" i="14"/>
  <c r="H146" i="14"/>
  <c r="C146" i="14"/>
  <c r="H145" i="14"/>
  <c r="C145" i="14"/>
  <c r="L144" i="14"/>
  <c r="K144" i="14"/>
  <c r="J144" i="14"/>
  <c r="I144" i="14"/>
  <c r="G144" i="14"/>
  <c r="F144" i="14"/>
  <c r="E144" i="14"/>
  <c r="C144" i="14" s="1"/>
  <c r="D144" i="14"/>
  <c r="H143" i="14"/>
  <c r="C143" i="14"/>
  <c r="H142" i="14"/>
  <c r="C142" i="14"/>
  <c r="L141" i="14"/>
  <c r="K141" i="14"/>
  <c r="J141" i="14"/>
  <c r="I141" i="14"/>
  <c r="G141" i="14"/>
  <c r="F141" i="14"/>
  <c r="E141" i="14"/>
  <c r="C141" i="14" s="1"/>
  <c r="D141" i="14"/>
  <c r="H140" i="14"/>
  <c r="C140" i="14"/>
  <c r="H139" i="14"/>
  <c r="C139" i="14"/>
  <c r="H138" i="14"/>
  <c r="C138" i="14"/>
  <c r="H137" i="14"/>
  <c r="C137" i="14"/>
  <c r="L136" i="14"/>
  <c r="K136" i="14"/>
  <c r="J136" i="14"/>
  <c r="I136" i="14"/>
  <c r="H136" i="14" s="1"/>
  <c r="G136" i="14"/>
  <c r="F136" i="14"/>
  <c r="E136" i="14"/>
  <c r="D136" i="14"/>
  <c r="D130" i="14" s="1"/>
  <c r="I135" i="14"/>
  <c r="H135" i="14"/>
  <c r="C135" i="14"/>
  <c r="H134" i="14"/>
  <c r="C134" i="14"/>
  <c r="K133" i="14"/>
  <c r="H133" i="14" s="1"/>
  <c r="I133" i="14"/>
  <c r="C133" i="14"/>
  <c r="I132" i="14"/>
  <c r="H132" i="14" s="1"/>
  <c r="C132" i="14"/>
  <c r="L131" i="14"/>
  <c r="K131" i="14"/>
  <c r="K130" i="14" s="1"/>
  <c r="J131" i="14"/>
  <c r="G131" i="14"/>
  <c r="G130" i="14" s="1"/>
  <c r="F131" i="14"/>
  <c r="F130" i="14" s="1"/>
  <c r="E131" i="14"/>
  <c r="C131" i="14" s="1"/>
  <c r="D131" i="14"/>
  <c r="L130" i="14"/>
  <c r="J130" i="14"/>
  <c r="H129" i="14"/>
  <c r="H128" i="14" s="1"/>
  <c r="C129" i="14"/>
  <c r="C128" i="14" s="1"/>
  <c r="L128" i="14"/>
  <c r="K128" i="14"/>
  <c r="J128" i="14"/>
  <c r="I128" i="14"/>
  <c r="G128" i="14"/>
  <c r="F128" i="14"/>
  <c r="E128" i="14"/>
  <c r="D128" i="14"/>
  <c r="H127" i="14"/>
  <c r="C127" i="14"/>
  <c r="H126" i="14"/>
  <c r="C126" i="14"/>
  <c r="H125" i="14"/>
  <c r="C125" i="14"/>
  <c r="H124" i="14"/>
  <c r="C124" i="14"/>
  <c r="H123" i="14"/>
  <c r="C123" i="14"/>
  <c r="L122" i="14"/>
  <c r="K122" i="14"/>
  <c r="J122" i="14"/>
  <c r="I122" i="14"/>
  <c r="H122" i="14" s="1"/>
  <c r="G122" i="14"/>
  <c r="F122" i="14"/>
  <c r="E122" i="14"/>
  <c r="D122" i="14"/>
  <c r="H121" i="14"/>
  <c r="C121" i="14"/>
  <c r="H120" i="14"/>
  <c r="C120" i="14"/>
  <c r="H119" i="14"/>
  <c r="C119" i="14"/>
  <c r="H118" i="14"/>
  <c r="C118" i="14"/>
  <c r="H117" i="14"/>
  <c r="C117" i="14"/>
  <c r="L116" i="14"/>
  <c r="K116" i="14"/>
  <c r="J116" i="14"/>
  <c r="I116" i="14"/>
  <c r="G116" i="14"/>
  <c r="F116" i="14"/>
  <c r="E116" i="14"/>
  <c r="D116" i="14"/>
  <c r="H115" i="14"/>
  <c r="C115" i="14"/>
  <c r="H114" i="14"/>
  <c r="C114" i="14"/>
  <c r="H113" i="14"/>
  <c r="C113" i="14"/>
  <c r="L112" i="14"/>
  <c r="K112" i="14"/>
  <c r="J112" i="14"/>
  <c r="I112" i="14"/>
  <c r="H112" i="14" s="1"/>
  <c r="G112" i="14"/>
  <c r="F112" i="14"/>
  <c r="E112" i="14"/>
  <c r="D112" i="14"/>
  <c r="H111" i="14"/>
  <c r="C111" i="14"/>
  <c r="H110" i="14"/>
  <c r="C110" i="14"/>
  <c r="I109" i="14"/>
  <c r="H109" i="14"/>
  <c r="C109" i="14"/>
  <c r="H108" i="14"/>
  <c r="C108" i="14"/>
  <c r="I107" i="14"/>
  <c r="H107" i="14" s="1"/>
  <c r="C107" i="14"/>
  <c r="H106" i="14"/>
  <c r="C106" i="14"/>
  <c r="I105" i="14"/>
  <c r="H105" i="14"/>
  <c r="C105" i="14"/>
  <c r="H104" i="14"/>
  <c r="C104" i="14"/>
  <c r="L103" i="14"/>
  <c r="K103" i="14"/>
  <c r="J103" i="14"/>
  <c r="G103" i="14"/>
  <c r="F103" i="14"/>
  <c r="E103" i="14"/>
  <c r="E83" i="14" s="1"/>
  <c r="D103" i="14"/>
  <c r="I102" i="14"/>
  <c r="H102" i="14" s="1"/>
  <c r="C102" i="14"/>
  <c r="H101" i="14"/>
  <c r="C101" i="14"/>
  <c r="I100" i="14"/>
  <c r="H100" i="14"/>
  <c r="C100" i="14"/>
  <c r="H99" i="14"/>
  <c r="C99" i="14"/>
  <c r="H98" i="14"/>
  <c r="C98" i="14"/>
  <c r="H97" i="14"/>
  <c r="C97" i="14"/>
  <c r="H96" i="14"/>
  <c r="C96" i="14"/>
  <c r="L95" i="14"/>
  <c r="K95" i="14"/>
  <c r="J95" i="14"/>
  <c r="G95" i="14"/>
  <c r="F95" i="14"/>
  <c r="E95" i="14"/>
  <c r="D95" i="14"/>
  <c r="H94" i="14"/>
  <c r="C94" i="14"/>
  <c r="H93" i="14"/>
  <c r="C93" i="14"/>
  <c r="K92" i="14"/>
  <c r="H92" i="14"/>
  <c r="C92" i="14"/>
  <c r="H91" i="14"/>
  <c r="C91" i="14"/>
  <c r="H90" i="14"/>
  <c r="C90" i="14"/>
  <c r="L89" i="14"/>
  <c r="K89" i="14"/>
  <c r="J89" i="14"/>
  <c r="I89" i="14"/>
  <c r="G89" i="14"/>
  <c r="F89" i="14"/>
  <c r="E89" i="14"/>
  <c r="D89" i="14"/>
  <c r="H88" i="14"/>
  <c r="C88" i="14"/>
  <c r="H87" i="14"/>
  <c r="C87" i="14"/>
  <c r="H86" i="14"/>
  <c r="C86" i="14"/>
  <c r="H85" i="14"/>
  <c r="C85" i="14"/>
  <c r="L84" i="14"/>
  <c r="K84" i="14"/>
  <c r="K83" i="14" s="1"/>
  <c r="J84" i="14"/>
  <c r="I84" i="14"/>
  <c r="G84" i="14"/>
  <c r="F84" i="14"/>
  <c r="E84" i="14"/>
  <c r="D84" i="14"/>
  <c r="H82" i="14"/>
  <c r="C82" i="14"/>
  <c r="H81" i="14"/>
  <c r="C81" i="14"/>
  <c r="L80" i="14"/>
  <c r="L76" i="14" s="1"/>
  <c r="K80" i="14"/>
  <c r="J80" i="14"/>
  <c r="I80" i="14"/>
  <c r="G80" i="14"/>
  <c r="G76" i="14" s="1"/>
  <c r="F80" i="14"/>
  <c r="E80" i="14"/>
  <c r="D80" i="14"/>
  <c r="C80" i="14"/>
  <c r="K79" i="14"/>
  <c r="H79" i="14"/>
  <c r="C79" i="14"/>
  <c r="H78" i="14"/>
  <c r="C78" i="14"/>
  <c r="L77" i="14"/>
  <c r="K77" i="14"/>
  <c r="J77" i="14"/>
  <c r="H77" i="14" s="1"/>
  <c r="I77" i="14"/>
  <c r="G77" i="14"/>
  <c r="F77" i="14"/>
  <c r="F76" i="14" s="1"/>
  <c r="E77" i="14"/>
  <c r="D77" i="14"/>
  <c r="I76" i="14"/>
  <c r="E76" i="14"/>
  <c r="D76" i="14"/>
  <c r="H74" i="14"/>
  <c r="C74" i="14"/>
  <c r="H73" i="14"/>
  <c r="C73" i="14"/>
  <c r="H72" i="14"/>
  <c r="C72" i="14"/>
  <c r="H71" i="14"/>
  <c r="C71" i="14"/>
  <c r="H70" i="14"/>
  <c r="C70" i="14"/>
  <c r="L69" i="14"/>
  <c r="L67" i="14" s="1"/>
  <c r="K69" i="14"/>
  <c r="J69" i="14"/>
  <c r="I69" i="14"/>
  <c r="G69" i="14"/>
  <c r="G67" i="14" s="1"/>
  <c r="F69" i="14"/>
  <c r="E69" i="14"/>
  <c r="D69" i="14"/>
  <c r="H68" i="14"/>
  <c r="C68" i="14"/>
  <c r="K67" i="14"/>
  <c r="J67" i="14"/>
  <c r="I67" i="14"/>
  <c r="F67" i="14"/>
  <c r="E67" i="14"/>
  <c r="D67" i="14"/>
  <c r="H66" i="14"/>
  <c r="C66" i="14"/>
  <c r="H65" i="14"/>
  <c r="C65" i="14"/>
  <c r="H64" i="14"/>
  <c r="C64" i="14"/>
  <c r="H63" i="14"/>
  <c r="C63" i="14"/>
  <c r="H62" i="14"/>
  <c r="C62" i="14"/>
  <c r="H61" i="14"/>
  <c r="C61" i="14"/>
  <c r="H60" i="14"/>
  <c r="C60" i="14"/>
  <c r="H59" i="14"/>
  <c r="C59" i="14"/>
  <c r="L58" i="14"/>
  <c r="K58" i="14"/>
  <c r="J58" i="14"/>
  <c r="H58" i="14" s="1"/>
  <c r="I58" i="14"/>
  <c r="G58" i="14"/>
  <c r="F58" i="14"/>
  <c r="E58" i="14"/>
  <c r="D58" i="14"/>
  <c r="H57" i="14"/>
  <c r="C57" i="14"/>
  <c r="H56" i="14"/>
  <c r="C56" i="14"/>
  <c r="L55" i="14"/>
  <c r="K55" i="14"/>
  <c r="J55" i="14"/>
  <c r="I55" i="14"/>
  <c r="I54" i="14" s="1"/>
  <c r="I53" i="14" s="1"/>
  <c r="G55" i="14"/>
  <c r="F55" i="14"/>
  <c r="F54" i="14" s="1"/>
  <c r="F53" i="14" s="1"/>
  <c r="E55" i="14"/>
  <c r="D55" i="14"/>
  <c r="L54" i="14"/>
  <c r="K54" i="14"/>
  <c r="K53" i="14" s="1"/>
  <c r="G54" i="14"/>
  <c r="G53" i="14" s="1"/>
  <c r="E54" i="14"/>
  <c r="D54" i="14"/>
  <c r="C54" i="14" s="1"/>
  <c r="E53" i="14"/>
  <c r="H47" i="14"/>
  <c r="C47" i="14"/>
  <c r="H46" i="14"/>
  <c r="C46" i="14"/>
  <c r="L45" i="14"/>
  <c r="H45" i="14"/>
  <c r="G45" i="14"/>
  <c r="C45" i="14" s="1"/>
  <c r="H44" i="14"/>
  <c r="C44" i="14"/>
  <c r="K43" i="14"/>
  <c r="J43" i="14"/>
  <c r="I43" i="14"/>
  <c r="F43" i="14"/>
  <c r="E43" i="14"/>
  <c r="C43" i="14" s="1"/>
  <c r="D43" i="14"/>
  <c r="H42" i="14"/>
  <c r="C42" i="14"/>
  <c r="I41" i="14"/>
  <c r="H41" i="14" s="1"/>
  <c r="D41" i="14"/>
  <c r="C41" i="14" s="1"/>
  <c r="H40" i="14"/>
  <c r="C40" i="14"/>
  <c r="H39" i="14"/>
  <c r="C39" i="14"/>
  <c r="H38" i="14"/>
  <c r="C38" i="14"/>
  <c r="H37" i="14"/>
  <c r="C37" i="14"/>
  <c r="K36" i="14"/>
  <c r="H36" i="14" s="1"/>
  <c r="F36" i="14"/>
  <c r="C36" i="14" s="1"/>
  <c r="H35" i="14"/>
  <c r="C35" i="14"/>
  <c r="H34" i="14"/>
  <c r="C34" i="14"/>
  <c r="K33" i="14"/>
  <c r="H33" i="14"/>
  <c r="F33" i="14"/>
  <c r="C33" i="14" s="1"/>
  <c r="H32" i="14"/>
  <c r="C32" i="14"/>
  <c r="K31" i="14"/>
  <c r="H31" i="14" s="1"/>
  <c r="F31" i="14"/>
  <c r="C31" i="14"/>
  <c r="H30" i="14"/>
  <c r="C30" i="14"/>
  <c r="H29" i="14"/>
  <c r="C29" i="14"/>
  <c r="H28" i="14"/>
  <c r="C28" i="14"/>
  <c r="K27" i="14"/>
  <c r="H27" i="14"/>
  <c r="F27" i="14"/>
  <c r="C27" i="14" s="1"/>
  <c r="F26" i="14"/>
  <c r="C26" i="14" s="1"/>
  <c r="H25" i="14"/>
  <c r="C25" i="14"/>
  <c r="C24" i="14"/>
  <c r="H23" i="14"/>
  <c r="C23" i="14"/>
  <c r="H22" i="14"/>
  <c r="C22" i="14"/>
  <c r="L21" i="14"/>
  <c r="L292" i="14" s="1"/>
  <c r="L291" i="14" s="1"/>
  <c r="K21" i="14"/>
  <c r="K292" i="14" s="1"/>
  <c r="K291" i="14" s="1"/>
  <c r="J21" i="14"/>
  <c r="J292" i="14" s="1"/>
  <c r="J291" i="14" s="1"/>
  <c r="I21" i="14"/>
  <c r="G21" i="14"/>
  <c r="G292" i="14" s="1"/>
  <c r="G291" i="14" s="1"/>
  <c r="F21" i="14"/>
  <c r="F292" i="14" s="1"/>
  <c r="F291" i="14" s="1"/>
  <c r="E21" i="14"/>
  <c r="E20" i="14" s="1"/>
  <c r="D21" i="14"/>
  <c r="D292" i="14" s="1"/>
  <c r="D291" i="14" s="1"/>
  <c r="C21" i="14"/>
  <c r="J20" i="14"/>
  <c r="C292" i="24" l="1"/>
  <c r="F75" i="24"/>
  <c r="F195" i="24"/>
  <c r="C43" i="24"/>
  <c r="C69" i="24"/>
  <c r="K76" i="24"/>
  <c r="K130" i="24"/>
  <c r="H144" i="24"/>
  <c r="L174" i="24"/>
  <c r="C179" i="24"/>
  <c r="E191" i="24"/>
  <c r="E187" i="24" s="1"/>
  <c r="C198" i="24"/>
  <c r="K231" i="24"/>
  <c r="K230" i="24" s="1"/>
  <c r="C235" i="24"/>
  <c r="H252" i="24"/>
  <c r="D259" i="24"/>
  <c r="H260" i="24"/>
  <c r="H272" i="24"/>
  <c r="H284" i="24"/>
  <c r="D292" i="24"/>
  <c r="D291" i="24" s="1"/>
  <c r="C55" i="24"/>
  <c r="C67" i="24"/>
  <c r="H80" i="24"/>
  <c r="J83" i="24"/>
  <c r="H95" i="24"/>
  <c r="K83" i="24"/>
  <c r="H122" i="24"/>
  <c r="L130" i="24"/>
  <c r="L75" i="24" s="1"/>
  <c r="H136" i="24"/>
  <c r="C144" i="24"/>
  <c r="J195" i="24"/>
  <c r="H227" i="24"/>
  <c r="D231" i="24"/>
  <c r="F231" i="24"/>
  <c r="C252" i="24"/>
  <c r="C260" i="24"/>
  <c r="J259" i="24"/>
  <c r="J230" i="24" s="1"/>
  <c r="C272" i="24"/>
  <c r="J270" i="24"/>
  <c r="J269" i="24" s="1"/>
  <c r="C284" i="24"/>
  <c r="E291" i="24"/>
  <c r="J292" i="24"/>
  <c r="J291" i="24" s="1"/>
  <c r="D20" i="24"/>
  <c r="E54" i="24"/>
  <c r="E53" i="24" s="1"/>
  <c r="C77" i="24"/>
  <c r="C80" i="24"/>
  <c r="F83" i="24"/>
  <c r="C95" i="24"/>
  <c r="H112" i="24"/>
  <c r="C122" i="24"/>
  <c r="C131" i="24"/>
  <c r="G130" i="24"/>
  <c r="G75" i="24" s="1"/>
  <c r="C136" i="24"/>
  <c r="C188" i="24"/>
  <c r="D204" i="24"/>
  <c r="D195" i="24" s="1"/>
  <c r="H205" i="24"/>
  <c r="F259" i="24"/>
  <c r="D270" i="24"/>
  <c r="D269" i="24" s="1"/>
  <c r="F270" i="24"/>
  <c r="F269" i="24" s="1"/>
  <c r="H281" i="24"/>
  <c r="F204" i="23"/>
  <c r="E231" i="23"/>
  <c r="G20" i="23"/>
  <c r="L83" i="23"/>
  <c r="E83" i="23"/>
  <c r="H112" i="23"/>
  <c r="C131" i="23"/>
  <c r="H175" i="23"/>
  <c r="G187" i="23"/>
  <c r="C205" i="23"/>
  <c r="C216" i="23"/>
  <c r="J204" i="23"/>
  <c r="G204" i="23"/>
  <c r="G195" i="23" s="1"/>
  <c r="G194" i="23" s="1"/>
  <c r="H264" i="23"/>
  <c r="L270" i="23"/>
  <c r="L269" i="23" s="1"/>
  <c r="C283" i="23"/>
  <c r="H58" i="23"/>
  <c r="C69" i="23"/>
  <c r="C67" i="23"/>
  <c r="C184" i="23"/>
  <c r="C235" i="23"/>
  <c r="H286" i="23"/>
  <c r="J53" i="23"/>
  <c r="E54" i="23"/>
  <c r="E53" i="23" s="1"/>
  <c r="H77" i="23"/>
  <c r="C80" i="23"/>
  <c r="L76" i="23"/>
  <c r="L75" i="23" s="1"/>
  <c r="C179" i="23"/>
  <c r="G173" i="23"/>
  <c r="C76" i="22"/>
  <c r="F204" i="22"/>
  <c r="F195" i="22" s="1"/>
  <c r="D54" i="22"/>
  <c r="D53" i="22" s="1"/>
  <c r="K53" i="22"/>
  <c r="I76" i="22"/>
  <c r="C80" i="22"/>
  <c r="H89" i="22"/>
  <c r="C116" i="22"/>
  <c r="K130" i="22"/>
  <c r="H136" i="22"/>
  <c r="C144" i="22"/>
  <c r="J187" i="22"/>
  <c r="E191" i="22"/>
  <c r="E187" i="22" s="1"/>
  <c r="G204" i="22"/>
  <c r="H235" i="22"/>
  <c r="G231" i="22"/>
  <c r="G230" i="22" s="1"/>
  <c r="H264" i="22"/>
  <c r="K270" i="22"/>
  <c r="K269" i="22" s="1"/>
  <c r="C272" i="22"/>
  <c r="H281" i="22"/>
  <c r="F20" i="22"/>
  <c r="K26" i="22"/>
  <c r="H26" i="22" s="1"/>
  <c r="J83" i="22"/>
  <c r="E83" i="22"/>
  <c r="E75" i="22" s="1"/>
  <c r="C112" i="22"/>
  <c r="H144" i="22"/>
  <c r="E130" i="22"/>
  <c r="H184" i="22"/>
  <c r="I187" i="22"/>
  <c r="H233" i="22"/>
  <c r="L231" i="22"/>
  <c r="C252" i="22"/>
  <c r="D259" i="22"/>
  <c r="H259" i="22"/>
  <c r="H260" i="22"/>
  <c r="D270" i="22"/>
  <c r="H270" i="22"/>
  <c r="E269" i="22"/>
  <c r="I283" i="22"/>
  <c r="H283" i="22" s="1"/>
  <c r="I83" i="22"/>
  <c r="G83" i="22"/>
  <c r="K83" i="22"/>
  <c r="C103" i="22"/>
  <c r="H179" i="22"/>
  <c r="C188" i="22"/>
  <c r="E195" i="22"/>
  <c r="H227" i="22"/>
  <c r="H246" i="22"/>
  <c r="C283" i="22"/>
  <c r="C284" i="22"/>
  <c r="F194" i="21"/>
  <c r="L194" i="21"/>
  <c r="F230" i="21"/>
  <c r="L75" i="21"/>
  <c r="L52" i="21" s="1"/>
  <c r="L51" i="21" s="1"/>
  <c r="L50" i="21" s="1"/>
  <c r="F20" i="21"/>
  <c r="H43" i="21"/>
  <c r="D54" i="21"/>
  <c r="D53" i="21" s="1"/>
  <c r="K53" i="21"/>
  <c r="C67" i="21"/>
  <c r="E76" i="21"/>
  <c r="H103" i="21"/>
  <c r="K130" i="21"/>
  <c r="C160" i="21"/>
  <c r="I174" i="21"/>
  <c r="H216" i="21"/>
  <c r="D231" i="21"/>
  <c r="H246" i="21"/>
  <c r="H276" i="21"/>
  <c r="G20" i="21"/>
  <c r="K26" i="21"/>
  <c r="H26" i="21" s="1"/>
  <c r="D76" i="21"/>
  <c r="E83" i="21"/>
  <c r="C89" i="21"/>
  <c r="C103" i="21"/>
  <c r="H122" i="21"/>
  <c r="D174" i="21"/>
  <c r="D173" i="21" s="1"/>
  <c r="C188" i="21"/>
  <c r="I196" i="21"/>
  <c r="K230" i="21"/>
  <c r="G231" i="21"/>
  <c r="H264" i="21"/>
  <c r="C276" i="21"/>
  <c r="C26" i="21"/>
  <c r="H45" i="21"/>
  <c r="H80" i="21"/>
  <c r="H95" i="21"/>
  <c r="F83" i="21"/>
  <c r="F75" i="21" s="1"/>
  <c r="F52" i="21" s="1"/>
  <c r="F51" i="21" s="1"/>
  <c r="F50" i="21" s="1"/>
  <c r="C116" i="21"/>
  <c r="H141" i="21"/>
  <c r="H144" i="21"/>
  <c r="K174" i="21"/>
  <c r="K173" i="21" s="1"/>
  <c r="E195" i="21"/>
  <c r="K204" i="21"/>
  <c r="K195" i="21" s="1"/>
  <c r="C264" i="21"/>
  <c r="H272" i="21"/>
  <c r="E187" i="20"/>
  <c r="E230" i="20"/>
  <c r="H196" i="20"/>
  <c r="J195" i="20"/>
  <c r="L53" i="20"/>
  <c r="E20" i="20"/>
  <c r="J20" i="20"/>
  <c r="C69" i="20"/>
  <c r="D76" i="20"/>
  <c r="C112" i="20"/>
  <c r="E83" i="20"/>
  <c r="E195" i="20"/>
  <c r="C251" i="20"/>
  <c r="K230" i="20"/>
  <c r="L259" i="20"/>
  <c r="L230" i="20" s="1"/>
  <c r="H122" i="20"/>
  <c r="C151" i="20"/>
  <c r="H160" i="20"/>
  <c r="J165" i="20"/>
  <c r="L187" i="20"/>
  <c r="H251" i="20"/>
  <c r="G230" i="20"/>
  <c r="F20" i="20"/>
  <c r="L83" i="20"/>
  <c r="H165" i="20"/>
  <c r="H184" i="20"/>
  <c r="H188" i="20"/>
  <c r="H198" i="20"/>
  <c r="H227" i="20"/>
  <c r="H58" i="20"/>
  <c r="C80" i="20"/>
  <c r="G83" i="20"/>
  <c r="G75" i="20" s="1"/>
  <c r="J174" i="20"/>
  <c r="K187" i="20"/>
  <c r="H192" i="20"/>
  <c r="C205" i="20"/>
  <c r="H205" i="20"/>
  <c r="F204" i="20"/>
  <c r="C204" i="20" s="1"/>
  <c r="C235" i="20"/>
  <c r="C246" i="20"/>
  <c r="J230" i="20"/>
  <c r="H260" i="20"/>
  <c r="H276" i="20"/>
  <c r="H284" i="20"/>
  <c r="F230" i="19"/>
  <c r="L194" i="19"/>
  <c r="H67" i="19"/>
  <c r="C191" i="19"/>
  <c r="F187" i="19"/>
  <c r="J83" i="19"/>
  <c r="C187" i="19"/>
  <c r="C251" i="19"/>
  <c r="J292" i="19"/>
  <c r="J291" i="19" s="1"/>
  <c r="C55" i="19"/>
  <c r="C136" i="19"/>
  <c r="E174" i="19"/>
  <c r="E173" i="19" s="1"/>
  <c r="C173" i="19" s="1"/>
  <c r="F292" i="19"/>
  <c r="F291" i="19" s="1"/>
  <c r="K26" i="19"/>
  <c r="H26" i="19" s="1"/>
  <c r="C58" i="19"/>
  <c r="H58" i="19"/>
  <c r="I67" i="19"/>
  <c r="I53" i="19" s="1"/>
  <c r="J75" i="19"/>
  <c r="H80" i="19"/>
  <c r="C112" i="19"/>
  <c r="H144" i="19"/>
  <c r="H166" i="19"/>
  <c r="K174" i="19"/>
  <c r="G174" i="19"/>
  <c r="G173" i="19" s="1"/>
  <c r="C216" i="19"/>
  <c r="H227" i="19"/>
  <c r="C233" i="19"/>
  <c r="G231" i="19"/>
  <c r="G230" i="19" s="1"/>
  <c r="H235" i="19"/>
  <c r="H246" i="19"/>
  <c r="E292" i="19"/>
  <c r="E291" i="19" s="1"/>
  <c r="C95" i="19"/>
  <c r="F204" i="19"/>
  <c r="F195" i="19" s="1"/>
  <c r="H216" i="19"/>
  <c r="F259" i="19"/>
  <c r="C21" i="19"/>
  <c r="C292" i="19" s="1"/>
  <c r="G20" i="19"/>
  <c r="L291" i="19"/>
  <c r="C103" i="19"/>
  <c r="K83" i="19"/>
  <c r="K75" i="19" s="1"/>
  <c r="K52" i="19" s="1"/>
  <c r="H122" i="19"/>
  <c r="C141" i="19"/>
  <c r="H151" i="19"/>
  <c r="D187" i="19"/>
  <c r="C198" i="19"/>
  <c r="K204" i="19"/>
  <c r="K195" i="19" s="1"/>
  <c r="H276" i="19"/>
  <c r="C283" i="19"/>
  <c r="H286" i="19"/>
  <c r="G292" i="19"/>
  <c r="G291" i="19" s="1"/>
  <c r="E53" i="18"/>
  <c r="C21" i="18"/>
  <c r="C292" i="18" s="1"/>
  <c r="C291" i="18" s="1"/>
  <c r="E54" i="18"/>
  <c r="H80" i="18"/>
  <c r="H84" i="18"/>
  <c r="H144" i="18"/>
  <c r="F230" i="18"/>
  <c r="L231" i="18"/>
  <c r="L230" i="18" s="1"/>
  <c r="E270" i="18"/>
  <c r="E269" i="18" s="1"/>
  <c r="E194" i="18" s="1"/>
  <c r="C43" i="18"/>
  <c r="J53" i="18"/>
  <c r="H58" i="18"/>
  <c r="C69" i="18"/>
  <c r="H69" i="18"/>
  <c r="L76" i="18"/>
  <c r="C95" i="18"/>
  <c r="H95" i="18"/>
  <c r="C116" i="18"/>
  <c r="H116" i="18"/>
  <c r="H141" i="18"/>
  <c r="E130" i="18"/>
  <c r="C160" i="18"/>
  <c r="H160" i="18"/>
  <c r="C166" i="18"/>
  <c r="D174" i="18"/>
  <c r="C174" i="18" s="1"/>
  <c r="C184" i="18"/>
  <c r="H184" i="18"/>
  <c r="C188" i="18"/>
  <c r="C192" i="18"/>
  <c r="F195" i="18"/>
  <c r="F194" i="18" s="1"/>
  <c r="H227" i="18"/>
  <c r="G231" i="18"/>
  <c r="G230" i="18" s="1"/>
  <c r="C238" i="18"/>
  <c r="H272" i="18"/>
  <c r="H281" i="18"/>
  <c r="E20" i="18"/>
  <c r="L194" i="18"/>
  <c r="G195" i="18"/>
  <c r="G194" i="18" s="1"/>
  <c r="E231" i="18"/>
  <c r="E230" i="18" s="1"/>
  <c r="L20" i="18"/>
  <c r="K26" i="18"/>
  <c r="C55" i="18"/>
  <c r="G54" i="18"/>
  <c r="G53" i="18" s="1"/>
  <c r="G52" i="18" s="1"/>
  <c r="E76" i="18"/>
  <c r="D83" i="18"/>
  <c r="C89" i="18"/>
  <c r="C103" i="18"/>
  <c r="H103" i="18"/>
  <c r="C112" i="18"/>
  <c r="H112" i="18"/>
  <c r="C122" i="18"/>
  <c r="H122" i="18"/>
  <c r="C136" i="18"/>
  <c r="H136" i="18"/>
  <c r="H175" i="18"/>
  <c r="I196" i="18"/>
  <c r="C216" i="18"/>
  <c r="H216" i="18"/>
  <c r="H233" i="18"/>
  <c r="C246" i="18"/>
  <c r="H246" i="18"/>
  <c r="C260" i="18"/>
  <c r="L194" i="17"/>
  <c r="C251" i="17"/>
  <c r="F230" i="17"/>
  <c r="F194" i="17" s="1"/>
  <c r="C269" i="17"/>
  <c r="F54" i="17"/>
  <c r="F53" i="17" s="1"/>
  <c r="G53" i="17"/>
  <c r="I67" i="17"/>
  <c r="C80" i="17"/>
  <c r="C136" i="17"/>
  <c r="H136" i="17"/>
  <c r="H151" i="17"/>
  <c r="C166" i="17"/>
  <c r="D174" i="17"/>
  <c r="D173" i="17" s="1"/>
  <c r="H175" i="17"/>
  <c r="C192" i="17"/>
  <c r="C216" i="17"/>
  <c r="H216" i="17"/>
  <c r="C238" i="17"/>
  <c r="C272" i="17"/>
  <c r="H272" i="17"/>
  <c r="H281" i="17"/>
  <c r="C69" i="17"/>
  <c r="H84" i="17"/>
  <c r="K83" i="17"/>
  <c r="C112" i="17"/>
  <c r="C122" i="17"/>
  <c r="H122" i="17"/>
  <c r="E130" i="17"/>
  <c r="C144" i="17"/>
  <c r="H144" i="17"/>
  <c r="E174" i="17"/>
  <c r="E173" i="17" s="1"/>
  <c r="D230" i="17"/>
  <c r="D259" i="17"/>
  <c r="C264" i="17"/>
  <c r="H264" i="17"/>
  <c r="D283" i="17"/>
  <c r="C283" i="17" s="1"/>
  <c r="F292" i="17"/>
  <c r="F291" i="17" s="1"/>
  <c r="J291" i="17"/>
  <c r="J54" i="17"/>
  <c r="J53" i="17" s="1"/>
  <c r="L75" i="17"/>
  <c r="C84" i="17"/>
  <c r="J83" i="17"/>
  <c r="H103" i="17"/>
  <c r="E83" i="17"/>
  <c r="C160" i="17"/>
  <c r="H160" i="17"/>
  <c r="C184" i="17"/>
  <c r="H184" i="17"/>
  <c r="C188" i="17"/>
  <c r="K187" i="17"/>
  <c r="D196" i="17"/>
  <c r="D195" i="17" s="1"/>
  <c r="D194" i="17" s="1"/>
  <c r="H235" i="17"/>
  <c r="C246" i="17"/>
  <c r="H246" i="17"/>
  <c r="H276" i="17"/>
  <c r="D53" i="16"/>
  <c r="F195" i="16"/>
  <c r="G187" i="16"/>
  <c r="D20" i="16"/>
  <c r="J54" i="16"/>
  <c r="H89" i="16"/>
  <c r="C103" i="16"/>
  <c r="H116" i="16"/>
  <c r="C179" i="16"/>
  <c r="C184" i="16"/>
  <c r="K195" i="16"/>
  <c r="F204" i="16"/>
  <c r="D204" i="16"/>
  <c r="C227" i="16"/>
  <c r="J230" i="16"/>
  <c r="H235" i="16"/>
  <c r="D269" i="16"/>
  <c r="E291" i="16"/>
  <c r="J292" i="16"/>
  <c r="J291" i="16" s="1"/>
  <c r="D67" i="16"/>
  <c r="C89" i="16"/>
  <c r="C116" i="16"/>
  <c r="K130" i="16"/>
  <c r="H151" i="16"/>
  <c r="L174" i="16"/>
  <c r="L173" i="16" s="1"/>
  <c r="L195" i="16"/>
  <c r="L194" i="16" s="1"/>
  <c r="C235" i="16"/>
  <c r="H246" i="16"/>
  <c r="C260" i="16"/>
  <c r="C284" i="16"/>
  <c r="C270" i="16"/>
  <c r="L53" i="16"/>
  <c r="G54" i="16"/>
  <c r="G53" i="16" s="1"/>
  <c r="L75" i="16"/>
  <c r="D83" i="16"/>
  <c r="J83" i="16"/>
  <c r="H141" i="16"/>
  <c r="C151" i="16"/>
  <c r="D173" i="16"/>
  <c r="G195" i="16"/>
  <c r="D195" i="16"/>
  <c r="H198" i="16"/>
  <c r="F231" i="16"/>
  <c r="C246" i="16"/>
  <c r="C259" i="16"/>
  <c r="C21" i="15"/>
  <c r="C80" i="15"/>
  <c r="H80" i="15"/>
  <c r="L76" i="15"/>
  <c r="L75" i="15" s="1"/>
  <c r="L52" i="15" s="1"/>
  <c r="L51" i="15" s="1"/>
  <c r="L50" i="15" s="1"/>
  <c r="K83" i="15"/>
  <c r="C116" i="15"/>
  <c r="H116" i="15"/>
  <c r="E130" i="15"/>
  <c r="H144" i="15"/>
  <c r="E165" i="15"/>
  <c r="D191" i="15"/>
  <c r="D187" i="15" s="1"/>
  <c r="G204" i="15"/>
  <c r="C233" i="15"/>
  <c r="G231" i="15"/>
  <c r="G230" i="15" s="1"/>
  <c r="H235" i="15"/>
  <c r="H264" i="15"/>
  <c r="C272" i="15"/>
  <c r="C281" i="15"/>
  <c r="C89" i="15"/>
  <c r="H141" i="15"/>
  <c r="H160" i="15"/>
  <c r="D196" i="15"/>
  <c r="D195" i="15" s="1"/>
  <c r="D194" i="15" s="1"/>
  <c r="H198" i="15"/>
  <c r="J204" i="15"/>
  <c r="J195" i="15" s="1"/>
  <c r="J194" i="15" s="1"/>
  <c r="H233" i="15"/>
  <c r="C264" i="15"/>
  <c r="I270" i="15"/>
  <c r="H276" i="15"/>
  <c r="E54" i="15"/>
  <c r="E53" i="15" s="1"/>
  <c r="D20" i="15"/>
  <c r="I291" i="15"/>
  <c r="E291" i="15"/>
  <c r="C31" i="15"/>
  <c r="H43" i="15"/>
  <c r="H58" i="15"/>
  <c r="D67" i="15"/>
  <c r="D53" i="15" s="1"/>
  <c r="C53" i="15" s="1"/>
  <c r="F75" i="15"/>
  <c r="F52" i="15" s="1"/>
  <c r="F51" i="15" s="1"/>
  <c r="F50" i="15" s="1"/>
  <c r="J83" i="15"/>
  <c r="H112" i="15"/>
  <c r="C122" i="15"/>
  <c r="H122" i="15"/>
  <c r="C141" i="15"/>
  <c r="C151" i="15"/>
  <c r="H151" i="15"/>
  <c r="D173" i="15"/>
  <c r="H179" i="15"/>
  <c r="K196" i="15"/>
  <c r="F204" i="15"/>
  <c r="F195" i="15" s="1"/>
  <c r="F194" i="15" s="1"/>
  <c r="H227" i="15"/>
  <c r="H246" i="15"/>
  <c r="C276" i="15"/>
  <c r="C58" i="14"/>
  <c r="H69" i="14"/>
  <c r="C89" i="14"/>
  <c r="H89" i="14"/>
  <c r="H116" i="14"/>
  <c r="E130" i="14"/>
  <c r="C130" i="14" s="1"/>
  <c r="H192" i="14"/>
  <c r="H196" i="14"/>
  <c r="C281" i="14"/>
  <c r="C284" i="14"/>
  <c r="L20" i="14"/>
  <c r="H55" i="14"/>
  <c r="C67" i="14"/>
  <c r="K76" i="14"/>
  <c r="L83" i="14"/>
  <c r="C103" i="14"/>
  <c r="J83" i="14"/>
  <c r="C116" i="14"/>
  <c r="C160" i="14"/>
  <c r="H175" i="14"/>
  <c r="C184" i="14"/>
  <c r="C188" i="14"/>
  <c r="C192" i="14"/>
  <c r="C196" i="14"/>
  <c r="K195" i="14"/>
  <c r="G230" i="14"/>
  <c r="H260" i="14"/>
  <c r="H67" i="14"/>
  <c r="H166" i="14"/>
  <c r="G195" i="14"/>
  <c r="C227" i="14"/>
  <c r="C260" i="14"/>
  <c r="C270" i="14"/>
  <c r="C276" i="14"/>
  <c r="H21" i="14"/>
  <c r="H292" i="14" s="1"/>
  <c r="H291" i="14" s="1"/>
  <c r="H43" i="14"/>
  <c r="L53" i="14"/>
  <c r="C69" i="14"/>
  <c r="G83" i="14"/>
  <c r="G75" i="14" s="1"/>
  <c r="C95" i="14"/>
  <c r="F83" i="14"/>
  <c r="F75" i="14" s="1"/>
  <c r="C112" i="14"/>
  <c r="C122" i="14"/>
  <c r="C136" i="14"/>
  <c r="H141" i="14"/>
  <c r="H144" i="14"/>
  <c r="C166" i="14"/>
  <c r="C174" i="14"/>
  <c r="C198" i="14"/>
  <c r="H204" i="14"/>
  <c r="H205" i="14"/>
  <c r="H216" i="14"/>
  <c r="H227" i="14"/>
  <c r="D231" i="14"/>
  <c r="D230" i="14" s="1"/>
  <c r="H235" i="14"/>
  <c r="H238" i="14"/>
  <c r="H252" i="14"/>
  <c r="H264" i="14"/>
  <c r="H272" i="14"/>
  <c r="H67" i="17"/>
  <c r="L53" i="17"/>
  <c r="L52" i="17" s="1"/>
  <c r="L51" i="17" s="1"/>
  <c r="L50" i="17" s="1"/>
  <c r="G195" i="15"/>
  <c r="G194" i="15" s="1"/>
  <c r="L75" i="14"/>
  <c r="L289" i="14" s="1"/>
  <c r="D194" i="14"/>
  <c r="C26" i="15"/>
  <c r="L194" i="14"/>
  <c r="C76" i="14"/>
  <c r="K75" i="14"/>
  <c r="K52" i="14" s="1"/>
  <c r="K51" i="14" s="1"/>
  <c r="K50" i="14" s="1"/>
  <c r="H174" i="14"/>
  <c r="C204" i="14"/>
  <c r="K194" i="14"/>
  <c r="C84" i="14"/>
  <c r="I292" i="14"/>
  <c r="I291" i="14" s="1"/>
  <c r="H74" i="15"/>
  <c r="I69" i="15"/>
  <c r="H89" i="15"/>
  <c r="K130" i="15"/>
  <c r="H130" i="15" s="1"/>
  <c r="H131" i="15"/>
  <c r="K165" i="15"/>
  <c r="H165" i="15" s="1"/>
  <c r="H166" i="15"/>
  <c r="C175" i="15"/>
  <c r="E174" i="15"/>
  <c r="C260" i="15"/>
  <c r="E259" i="15"/>
  <c r="C259" i="15" s="1"/>
  <c r="H284" i="15"/>
  <c r="I283" i="15"/>
  <c r="H283" i="15" s="1"/>
  <c r="G292" i="16"/>
  <c r="G291" i="16" s="1"/>
  <c r="G20" i="16"/>
  <c r="H81" i="16"/>
  <c r="I80" i="16"/>
  <c r="H80" i="16" s="1"/>
  <c r="K204" i="17"/>
  <c r="K195" i="17" s="1"/>
  <c r="H205" i="17"/>
  <c r="I204" i="22"/>
  <c r="H205" i="22"/>
  <c r="C227" i="24"/>
  <c r="E204" i="24"/>
  <c r="C204" i="24" s="1"/>
  <c r="C291" i="24"/>
  <c r="F20" i="14"/>
  <c r="C55" i="14"/>
  <c r="C77" i="14"/>
  <c r="H80" i="14"/>
  <c r="H84" i="14"/>
  <c r="I95" i="14"/>
  <c r="F20" i="15"/>
  <c r="H21" i="15"/>
  <c r="H292" i="15" s="1"/>
  <c r="H291" i="15" s="1"/>
  <c r="C58" i="15"/>
  <c r="E83" i="15"/>
  <c r="E75" i="15" s="1"/>
  <c r="C103" i="15"/>
  <c r="G130" i="15"/>
  <c r="G75" i="15" s="1"/>
  <c r="G52" i="15" s="1"/>
  <c r="G51" i="15" s="1"/>
  <c r="K173" i="15"/>
  <c r="I187" i="15"/>
  <c r="C252" i="15"/>
  <c r="E251" i="15"/>
  <c r="C251" i="15" s="1"/>
  <c r="E270" i="15"/>
  <c r="H281" i="15"/>
  <c r="C284" i="15"/>
  <c r="E283" i="15"/>
  <c r="C283" i="15" s="1"/>
  <c r="F26" i="16"/>
  <c r="L52" i="16"/>
  <c r="L51" i="16" s="1"/>
  <c r="H59" i="16"/>
  <c r="I58" i="16"/>
  <c r="H58" i="16" s="1"/>
  <c r="C67" i="16"/>
  <c r="F75" i="16"/>
  <c r="F52" i="16" s="1"/>
  <c r="D75" i="16"/>
  <c r="H77" i="16"/>
  <c r="I76" i="16"/>
  <c r="G83" i="16"/>
  <c r="C83" i="16" s="1"/>
  <c r="H96" i="16"/>
  <c r="I95" i="16"/>
  <c r="H95" i="16" s="1"/>
  <c r="C131" i="16"/>
  <c r="E130" i="16"/>
  <c r="C130" i="16" s="1"/>
  <c r="H137" i="16"/>
  <c r="I136" i="16"/>
  <c r="H136" i="16" s="1"/>
  <c r="H161" i="16"/>
  <c r="I160" i="16"/>
  <c r="H160" i="16" s="1"/>
  <c r="C165" i="16"/>
  <c r="H167" i="16"/>
  <c r="I166" i="16"/>
  <c r="H175" i="16"/>
  <c r="D187" i="16"/>
  <c r="H188" i="16"/>
  <c r="C192" i="16"/>
  <c r="E191" i="16"/>
  <c r="C191" i="16" s="1"/>
  <c r="C198" i="16"/>
  <c r="E196" i="16"/>
  <c r="C205" i="16"/>
  <c r="E204" i="16"/>
  <c r="C204" i="16" s="1"/>
  <c r="E231" i="16"/>
  <c r="K231" i="16"/>
  <c r="K230" i="16" s="1"/>
  <c r="K194" i="16" s="1"/>
  <c r="H239" i="16"/>
  <c r="I238" i="16"/>
  <c r="H238" i="16" s="1"/>
  <c r="E269" i="16"/>
  <c r="C269" i="16" s="1"/>
  <c r="H271" i="16"/>
  <c r="C281" i="16"/>
  <c r="H281" i="16"/>
  <c r="H288" i="16"/>
  <c r="K26" i="17"/>
  <c r="D67" i="17"/>
  <c r="C67" i="17" s="1"/>
  <c r="H112" i="17"/>
  <c r="I83" i="17"/>
  <c r="C191" i="17"/>
  <c r="G187" i="17"/>
  <c r="H192" i="17"/>
  <c r="I191" i="17"/>
  <c r="H191" i="17" s="1"/>
  <c r="E195" i="17"/>
  <c r="G194" i="17"/>
  <c r="E75" i="18"/>
  <c r="E52" i="18" s="1"/>
  <c r="E51" i="18" s="1"/>
  <c r="H188" i="19"/>
  <c r="I187" i="19"/>
  <c r="H187" i="19" s="1"/>
  <c r="E54" i="20"/>
  <c r="C55" i="20"/>
  <c r="H259" i="20"/>
  <c r="C76" i="21"/>
  <c r="H77" i="21"/>
  <c r="I76" i="21"/>
  <c r="E292" i="14"/>
  <c r="E291" i="14" s="1"/>
  <c r="H102" i="15"/>
  <c r="I95" i="15"/>
  <c r="H95" i="15" s="1"/>
  <c r="C238" i="15"/>
  <c r="E231" i="15"/>
  <c r="H252" i="15"/>
  <c r="I251" i="15"/>
  <c r="H251" i="15" s="1"/>
  <c r="H270" i="15"/>
  <c r="I269" i="15"/>
  <c r="H269" i="15" s="1"/>
  <c r="C58" i="16"/>
  <c r="H70" i="16"/>
  <c r="I69" i="16"/>
  <c r="H192" i="16"/>
  <c r="I191" i="16"/>
  <c r="H191" i="16" s="1"/>
  <c r="H205" i="16"/>
  <c r="H234" i="16"/>
  <c r="I233" i="16"/>
  <c r="L289" i="16"/>
  <c r="H89" i="18"/>
  <c r="I83" i="18"/>
  <c r="C264" i="19"/>
  <c r="E259" i="19"/>
  <c r="C259" i="19" s="1"/>
  <c r="G20" i="14"/>
  <c r="K26" i="14"/>
  <c r="D53" i="14"/>
  <c r="J54" i="14"/>
  <c r="J76" i="14"/>
  <c r="I131" i="14"/>
  <c r="E165" i="14"/>
  <c r="C165" i="14" s="1"/>
  <c r="I165" i="14"/>
  <c r="H165" i="14" s="1"/>
  <c r="E173" i="14"/>
  <c r="C173" i="14" s="1"/>
  <c r="I173" i="14"/>
  <c r="H173" i="14" s="1"/>
  <c r="E191" i="14"/>
  <c r="C191" i="14" s="1"/>
  <c r="I191" i="14"/>
  <c r="H191" i="14" s="1"/>
  <c r="E195" i="14"/>
  <c r="C195" i="14" s="1"/>
  <c r="I195" i="14"/>
  <c r="E231" i="14"/>
  <c r="I231" i="14"/>
  <c r="E251" i="14"/>
  <c r="C251" i="14" s="1"/>
  <c r="I251" i="14"/>
  <c r="H251" i="14" s="1"/>
  <c r="E259" i="14"/>
  <c r="C259" i="14" s="1"/>
  <c r="I259" i="14"/>
  <c r="H259" i="14" s="1"/>
  <c r="E269" i="14"/>
  <c r="C269" i="14" s="1"/>
  <c r="I269" i="14"/>
  <c r="H269" i="14" s="1"/>
  <c r="E283" i="14"/>
  <c r="C283" i="14" s="1"/>
  <c r="I283" i="14"/>
  <c r="H283" i="14" s="1"/>
  <c r="C286" i="14"/>
  <c r="G20" i="15"/>
  <c r="C54" i="15"/>
  <c r="C77" i="15"/>
  <c r="C84" i="15"/>
  <c r="D83" i="15"/>
  <c r="C83" i="15" s="1"/>
  <c r="H103" i="15"/>
  <c r="H184" i="15"/>
  <c r="K191" i="15"/>
  <c r="H191" i="15" s="1"/>
  <c r="H192" i="15"/>
  <c r="K195" i="15"/>
  <c r="K194" i="15" s="1"/>
  <c r="H196" i="15"/>
  <c r="H205" i="15"/>
  <c r="H286" i="15"/>
  <c r="E20" i="16"/>
  <c r="H55" i="16"/>
  <c r="C77" i="16"/>
  <c r="E76" i="16"/>
  <c r="H85" i="16"/>
  <c r="I84" i="16"/>
  <c r="H113" i="16"/>
  <c r="I112" i="16"/>
  <c r="H112" i="16" s="1"/>
  <c r="H123" i="16"/>
  <c r="I122" i="16"/>
  <c r="H122" i="16" s="1"/>
  <c r="C175" i="16"/>
  <c r="E174" i="16"/>
  <c r="C188" i="16"/>
  <c r="H197" i="16"/>
  <c r="I196" i="16"/>
  <c r="H217" i="16"/>
  <c r="I216" i="16"/>
  <c r="H216" i="16" s="1"/>
  <c r="F230" i="16"/>
  <c r="F289" i="16" s="1"/>
  <c r="H252" i="16"/>
  <c r="I251" i="16"/>
  <c r="H251" i="16" s="1"/>
  <c r="H260" i="16"/>
  <c r="I259" i="16"/>
  <c r="H259" i="16" s="1"/>
  <c r="H265" i="16"/>
  <c r="I264" i="16"/>
  <c r="H264" i="16" s="1"/>
  <c r="H277" i="16"/>
  <c r="I276" i="16"/>
  <c r="H276" i="16" s="1"/>
  <c r="C286" i="16"/>
  <c r="C292" i="16" s="1"/>
  <c r="C291" i="16" s="1"/>
  <c r="D292" i="16"/>
  <c r="D291" i="16" s="1"/>
  <c r="D292" i="17"/>
  <c r="D291" i="17" s="1"/>
  <c r="C21" i="17"/>
  <c r="L292" i="17"/>
  <c r="L291" i="17" s="1"/>
  <c r="L20" i="17"/>
  <c r="C58" i="17"/>
  <c r="E54" i="17"/>
  <c r="J52" i="17"/>
  <c r="J51" i="17" s="1"/>
  <c r="C77" i="17"/>
  <c r="D76" i="17"/>
  <c r="E292" i="17"/>
  <c r="E291" i="17" s="1"/>
  <c r="J289" i="17"/>
  <c r="H238" i="18"/>
  <c r="I231" i="18"/>
  <c r="E230" i="19"/>
  <c r="H131" i="16"/>
  <c r="H284" i="16"/>
  <c r="I283" i="16"/>
  <c r="H283" i="16" s="1"/>
  <c r="L292" i="16"/>
  <c r="L291" i="16" s="1"/>
  <c r="K292" i="18"/>
  <c r="K291" i="18" s="1"/>
  <c r="K20" i="18"/>
  <c r="H260" i="18"/>
  <c r="I259" i="18"/>
  <c r="H259" i="18" s="1"/>
  <c r="C216" i="22"/>
  <c r="H234" i="24"/>
  <c r="I233" i="24"/>
  <c r="D20" i="14"/>
  <c r="D83" i="14"/>
  <c r="C83" i="14" s="1"/>
  <c r="I103" i="14"/>
  <c r="H103" i="14" s="1"/>
  <c r="K36" i="15"/>
  <c r="L290" i="15"/>
  <c r="K54" i="15"/>
  <c r="K53" i="15" s="1"/>
  <c r="H55" i="15"/>
  <c r="D76" i="15"/>
  <c r="H77" i="15"/>
  <c r="J76" i="15"/>
  <c r="H107" i="15"/>
  <c r="C165" i="15"/>
  <c r="H175" i="15"/>
  <c r="I174" i="15"/>
  <c r="E187" i="15"/>
  <c r="H188" i="15"/>
  <c r="C205" i="15"/>
  <c r="E204" i="15"/>
  <c r="H223" i="15"/>
  <c r="I216" i="15"/>
  <c r="H216" i="15" s="1"/>
  <c r="H238" i="15"/>
  <c r="I231" i="15"/>
  <c r="H260" i="15"/>
  <c r="I259" i="15"/>
  <c r="H259" i="15" s="1"/>
  <c r="L289" i="15"/>
  <c r="C286" i="15"/>
  <c r="C292" i="15" s="1"/>
  <c r="C291" i="15" s="1"/>
  <c r="H31" i="16"/>
  <c r="K26" i="16"/>
  <c r="H43" i="16"/>
  <c r="J20" i="16"/>
  <c r="C55" i="16"/>
  <c r="E54" i="16"/>
  <c r="J53" i="16"/>
  <c r="J75" i="16"/>
  <c r="K83" i="16"/>
  <c r="K75" i="16" s="1"/>
  <c r="K52" i="16" s="1"/>
  <c r="H145" i="16"/>
  <c r="I144" i="16"/>
  <c r="H144" i="16" s="1"/>
  <c r="H180" i="16"/>
  <c r="I179" i="16"/>
  <c r="H179" i="16" s="1"/>
  <c r="J194" i="16"/>
  <c r="G231" i="16"/>
  <c r="G230" i="16" s="1"/>
  <c r="G194" i="16" s="1"/>
  <c r="C252" i="16"/>
  <c r="E251" i="16"/>
  <c r="C251" i="16" s="1"/>
  <c r="C272" i="16"/>
  <c r="H272" i="16"/>
  <c r="K286" i="16"/>
  <c r="K292" i="16" s="1"/>
  <c r="K291" i="16" s="1"/>
  <c r="C26" i="17"/>
  <c r="F20" i="17"/>
  <c r="K54" i="17"/>
  <c r="K53" i="17" s="1"/>
  <c r="H55" i="17"/>
  <c r="G51" i="18"/>
  <c r="G50" i="18" s="1"/>
  <c r="G289" i="18"/>
  <c r="C144" i="19"/>
  <c r="E130" i="19"/>
  <c r="E165" i="19"/>
  <c r="C165" i="19" s="1"/>
  <c r="C166" i="19"/>
  <c r="C174" i="19"/>
  <c r="C270" i="20"/>
  <c r="D269" i="20"/>
  <c r="C269" i="20" s="1"/>
  <c r="H21" i="16"/>
  <c r="D283" i="16"/>
  <c r="C283" i="16" s="1"/>
  <c r="I286" i="16"/>
  <c r="H76" i="17"/>
  <c r="G83" i="17"/>
  <c r="E75" i="17"/>
  <c r="C130" i="17"/>
  <c r="H166" i="17"/>
  <c r="I165" i="17"/>
  <c r="H165" i="17" s="1"/>
  <c r="K174" i="17"/>
  <c r="K173" i="17" s="1"/>
  <c r="H188" i="17"/>
  <c r="I187" i="17"/>
  <c r="H187" i="17" s="1"/>
  <c r="H284" i="17"/>
  <c r="I283" i="17"/>
  <c r="H283" i="17" s="1"/>
  <c r="F289" i="17"/>
  <c r="G292" i="18"/>
  <c r="G291" i="18" s="1"/>
  <c r="G20" i="18"/>
  <c r="L75" i="18"/>
  <c r="L289" i="18" s="1"/>
  <c r="C130" i="18"/>
  <c r="H166" i="18"/>
  <c r="I165" i="18"/>
  <c r="H165" i="18" s="1"/>
  <c r="H188" i="18"/>
  <c r="C196" i="18"/>
  <c r="H196" i="18"/>
  <c r="C204" i="18"/>
  <c r="H286" i="18"/>
  <c r="J53" i="19"/>
  <c r="C69" i="19"/>
  <c r="D67" i="19"/>
  <c r="C67" i="19" s="1"/>
  <c r="C76" i="19"/>
  <c r="D75" i="19"/>
  <c r="C84" i="19"/>
  <c r="D83" i="19"/>
  <c r="L83" i="19"/>
  <c r="L75" i="19" s="1"/>
  <c r="L289" i="19" s="1"/>
  <c r="G130" i="19"/>
  <c r="H173" i="19"/>
  <c r="K173" i="19"/>
  <c r="E195" i="19"/>
  <c r="C196" i="19"/>
  <c r="H260" i="19"/>
  <c r="I259" i="19"/>
  <c r="H259" i="19" s="1"/>
  <c r="C291" i="19"/>
  <c r="H84" i="20"/>
  <c r="I83" i="20"/>
  <c r="H174" i="20"/>
  <c r="L195" i="20"/>
  <c r="I195" i="20"/>
  <c r="H204" i="20"/>
  <c r="H55" i="22"/>
  <c r="I54" i="22"/>
  <c r="I53" i="17"/>
  <c r="J75" i="17"/>
  <c r="K130" i="17"/>
  <c r="K75" i="17" s="1"/>
  <c r="H131" i="17"/>
  <c r="G174" i="17"/>
  <c r="G173" i="17" s="1"/>
  <c r="C173" i="17" s="1"/>
  <c r="E187" i="17"/>
  <c r="K231" i="17"/>
  <c r="K230" i="17" s="1"/>
  <c r="K289" i="17" s="1"/>
  <c r="H238" i="17"/>
  <c r="I231" i="17"/>
  <c r="H260" i="17"/>
  <c r="I259" i="17"/>
  <c r="H259" i="17" s="1"/>
  <c r="F52" i="18"/>
  <c r="F51" i="18" s="1"/>
  <c r="F50" i="18" s="1"/>
  <c r="H55" i="18"/>
  <c r="I54" i="18"/>
  <c r="F75" i="18"/>
  <c r="H77" i="18"/>
  <c r="I76" i="18"/>
  <c r="K83" i="18"/>
  <c r="K75" i="18" s="1"/>
  <c r="I173" i="18"/>
  <c r="H192" i="18"/>
  <c r="I191" i="18"/>
  <c r="H191" i="18" s="1"/>
  <c r="I292" i="18"/>
  <c r="I291" i="18" s="1"/>
  <c r="K292" i="19"/>
  <c r="K291" i="19" s="1"/>
  <c r="F52" i="19"/>
  <c r="H131" i="19"/>
  <c r="I130" i="19"/>
  <c r="H130" i="19" s="1"/>
  <c r="H272" i="19"/>
  <c r="I270" i="19"/>
  <c r="H284" i="19"/>
  <c r="I283" i="19"/>
  <c r="H283" i="19" s="1"/>
  <c r="H69" i="20"/>
  <c r="I67" i="20"/>
  <c r="H67" i="20" s="1"/>
  <c r="C136" i="20"/>
  <c r="D130" i="20"/>
  <c r="L130" i="20"/>
  <c r="L75" i="20" s="1"/>
  <c r="L52" i="20" s="1"/>
  <c r="C166" i="20"/>
  <c r="D165" i="20"/>
  <c r="C165" i="20" s="1"/>
  <c r="H187" i="20"/>
  <c r="C233" i="20"/>
  <c r="D231" i="20"/>
  <c r="C286" i="20"/>
  <c r="D292" i="20"/>
  <c r="D291" i="20" s="1"/>
  <c r="D292" i="21"/>
  <c r="D291" i="21" s="1"/>
  <c r="C21" i="21"/>
  <c r="H21" i="21"/>
  <c r="I292" i="21"/>
  <c r="I291" i="21" s="1"/>
  <c r="G292" i="17"/>
  <c r="G291" i="17" s="1"/>
  <c r="G20" i="17"/>
  <c r="K292" i="17"/>
  <c r="K291" i="17" s="1"/>
  <c r="H58" i="17"/>
  <c r="F75" i="17"/>
  <c r="F52" i="17" s="1"/>
  <c r="F51" i="17" s="1"/>
  <c r="F50" i="17" s="1"/>
  <c r="H89" i="17"/>
  <c r="G130" i="17"/>
  <c r="H174" i="17"/>
  <c r="I173" i="17"/>
  <c r="H173" i="17" s="1"/>
  <c r="H179" i="17"/>
  <c r="C196" i="17"/>
  <c r="I196" i="17"/>
  <c r="C204" i="17"/>
  <c r="E231" i="17"/>
  <c r="C252" i="17"/>
  <c r="H252" i="17"/>
  <c r="I251" i="17"/>
  <c r="H251" i="17" s="1"/>
  <c r="E259" i="17"/>
  <c r="C259" i="17" s="1"/>
  <c r="C270" i="17"/>
  <c r="I270" i="17"/>
  <c r="C276" i="17"/>
  <c r="C286" i="17"/>
  <c r="H286" i="17"/>
  <c r="H292" i="17" s="1"/>
  <c r="H291" i="17" s="1"/>
  <c r="H43" i="18"/>
  <c r="C67" i="18"/>
  <c r="I67" i="18"/>
  <c r="H67" i="18" s="1"/>
  <c r="C83" i="18"/>
  <c r="I130" i="18"/>
  <c r="H131" i="18"/>
  <c r="C144" i="18"/>
  <c r="K174" i="18"/>
  <c r="K173" i="18" s="1"/>
  <c r="K289" i="18" s="1"/>
  <c r="C198" i="18"/>
  <c r="I204" i="18"/>
  <c r="I195" i="18" s="1"/>
  <c r="H205" i="18"/>
  <c r="C252" i="18"/>
  <c r="H252" i="18"/>
  <c r="I251" i="18"/>
  <c r="H251" i="18" s="1"/>
  <c r="F289" i="18"/>
  <c r="C270" i="18"/>
  <c r="I270" i="18"/>
  <c r="C276" i="18"/>
  <c r="C284" i="18"/>
  <c r="H284" i="18"/>
  <c r="I283" i="18"/>
  <c r="H283" i="18" s="1"/>
  <c r="C45" i="19"/>
  <c r="L54" i="19"/>
  <c r="L53" i="19" s="1"/>
  <c r="G195" i="19"/>
  <c r="K230" i="19"/>
  <c r="K194" i="19" s="1"/>
  <c r="E270" i="19"/>
  <c r="H76" i="20"/>
  <c r="I130" i="20"/>
  <c r="I75" i="20" s="1"/>
  <c r="J173" i="20"/>
  <c r="H173" i="20" s="1"/>
  <c r="G187" i="20"/>
  <c r="G52" i="20" s="1"/>
  <c r="H191" i="20"/>
  <c r="F195" i="20"/>
  <c r="F194" i="20" s="1"/>
  <c r="J270" i="20"/>
  <c r="E173" i="21"/>
  <c r="C43" i="22"/>
  <c r="E20" i="22"/>
  <c r="J20" i="18"/>
  <c r="H21" i="18"/>
  <c r="H292" i="18" s="1"/>
  <c r="H291" i="18" s="1"/>
  <c r="F26" i="18"/>
  <c r="F20" i="18" s="1"/>
  <c r="D54" i="18"/>
  <c r="D76" i="18"/>
  <c r="J83" i="18"/>
  <c r="J75" i="18" s="1"/>
  <c r="J52" i="18" s="1"/>
  <c r="J51" i="18" s="1"/>
  <c r="H106" i="18"/>
  <c r="J130" i="18"/>
  <c r="D165" i="18"/>
  <c r="C165" i="18" s="1"/>
  <c r="D173" i="18"/>
  <c r="C173" i="18" s="1"/>
  <c r="J174" i="18"/>
  <c r="J173" i="18" s="1"/>
  <c r="D191" i="18"/>
  <c r="C191" i="18" s="1"/>
  <c r="D195" i="18"/>
  <c r="J204" i="18"/>
  <c r="J195" i="18" s="1"/>
  <c r="J194" i="18" s="1"/>
  <c r="D231" i="18"/>
  <c r="D251" i="18"/>
  <c r="C251" i="18" s="1"/>
  <c r="D259" i="18"/>
  <c r="C259" i="18" s="1"/>
  <c r="D269" i="18"/>
  <c r="C269" i="18" s="1"/>
  <c r="D283" i="18"/>
  <c r="C283" i="18" s="1"/>
  <c r="J20" i="19"/>
  <c r="H21" i="19"/>
  <c r="F26" i="19"/>
  <c r="H45" i="19"/>
  <c r="C77" i="19"/>
  <c r="H77" i="19"/>
  <c r="C89" i="19"/>
  <c r="H89" i="19"/>
  <c r="G83" i="19"/>
  <c r="H116" i="19"/>
  <c r="H136" i="19"/>
  <c r="H160" i="19"/>
  <c r="H174" i="19"/>
  <c r="C175" i="19"/>
  <c r="H179" i="19"/>
  <c r="H191" i="19"/>
  <c r="C192" i="19"/>
  <c r="I204" i="19"/>
  <c r="H204" i="19" s="1"/>
  <c r="C205" i="19"/>
  <c r="C231" i="19"/>
  <c r="H233" i="19"/>
  <c r="H238" i="19"/>
  <c r="H251" i="19"/>
  <c r="C252" i="19"/>
  <c r="H21" i="20"/>
  <c r="H292" i="20" s="1"/>
  <c r="H291" i="20" s="1"/>
  <c r="I292" i="20"/>
  <c r="I291" i="20" s="1"/>
  <c r="E76" i="20"/>
  <c r="H77" i="20"/>
  <c r="H89" i="20"/>
  <c r="F83" i="20"/>
  <c r="J83" i="20"/>
  <c r="H116" i="20"/>
  <c r="C141" i="20"/>
  <c r="C175" i="20"/>
  <c r="H175" i="20"/>
  <c r="C184" i="20"/>
  <c r="C188" i="20"/>
  <c r="C192" i="20"/>
  <c r="G194" i="20"/>
  <c r="K194" i="20"/>
  <c r="C198" i="20"/>
  <c r="C227" i="20"/>
  <c r="C252" i="20"/>
  <c r="H252" i="20"/>
  <c r="C260" i="20"/>
  <c r="C284" i="20"/>
  <c r="H55" i="21"/>
  <c r="I54" i="21"/>
  <c r="H84" i="21"/>
  <c r="H89" i="21"/>
  <c r="I83" i="21"/>
  <c r="C112" i="21"/>
  <c r="C122" i="21"/>
  <c r="G230" i="21"/>
  <c r="K20" i="22"/>
  <c r="K292" i="22"/>
  <c r="K291" i="22" s="1"/>
  <c r="C270" i="22"/>
  <c r="D269" i="22"/>
  <c r="C269" i="22" s="1"/>
  <c r="C286" i="22"/>
  <c r="C292" i="22" s="1"/>
  <c r="C291" i="22" s="1"/>
  <c r="H26" i="18"/>
  <c r="H45" i="18"/>
  <c r="D54" i="19"/>
  <c r="C80" i="19"/>
  <c r="I83" i="19"/>
  <c r="H112" i="19"/>
  <c r="H141" i="19"/>
  <c r="I165" i="19"/>
  <c r="H165" i="19" s="1"/>
  <c r="H175" i="19"/>
  <c r="H184" i="19"/>
  <c r="H192" i="19"/>
  <c r="H198" i="19"/>
  <c r="H205" i="19"/>
  <c r="I231" i="19"/>
  <c r="H252" i="19"/>
  <c r="K20" i="20"/>
  <c r="I54" i="20"/>
  <c r="H80" i="20"/>
  <c r="C103" i="20"/>
  <c r="H112" i="20"/>
  <c r="K131" i="20"/>
  <c r="K130" i="20" s="1"/>
  <c r="K75" i="20" s="1"/>
  <c r="F130" i="20"/>
  <c r="J130" i="20"/>
  <c r="C144" i="20"/>
  <c r="D174" i="20"/>
  <c r="D191" i="20"/>
  <c r="C191" i="20" s="1"/>
  <c r="D196" i="20"/>
  <c r="D259" i="20"/>
  <c r="C259" i="20" s="1"/>
  <c r="C276" i="20"/>
  <c r="D283" i="20"/>
  <c r="C283" i="20" s="1"/>
  <c r="K292" i="21"/>
  <c r="K291" i="21" s="1"/>
  <c r="K20" i="21"/>
  <c r="K75" i="21"/>
  <c r="K52" i="21" s="1"/>
  <c r="H166" i="21"/>
  <c r="I165" i="21"/>
  <c r="H165" i="21" s="1"/>
  <c r="I173" i="21"/>
  <c r="H173" i="21" s="1"/>
  <c r="H175" i="21"/>
  <c r="C69" i="22"/>
  <c r="E67" i="22"/>
  <c r="C67" i="22" s="1"/>
  <c r="F130" i="22"/>
  <c r="C131" i="22"/>
  <c r="H151" i="22"/>
  <c r="I130" i="22"/>
  <c r="L195" i="22"/>
  <c r="H196" i="22"/>
  <c r="I230" i="22"/>
  <c r="J251" i="22"/>
  <c r="J230" i="22" s="1"/>
  <c r="H252" i="22"/>
  <c r="E83" i="19"/>
  <c r="H196" i="19"/>
  <c r="C95" i="20"/>
  <c r="D83" i="20"/>
  <c r="G289" i="20"/>
  <c r="E130" i="21"/>
  <c r="C136" i="21"/>
  <c r="H188" i="21"/>
  <c r="H260" i="21"/>
  <c r="I259" i="21"/>
  <c r="H259" i="21" s="1"/>
  <c r="C272" i="21"/>
  <c r="E270" i="21"/>
  <c r="H281" i="21"/>
  <c r="K269" i="21"/>
  <c r="C284" i="21"/>
  <c r="E283" i="21"/>
  <c r="C283" i="21" s="1"/>
  <c r="F75" i="22"/>
  <c r="F52" i="22" s="1"/>
  <c r="J174" i="22"/>
  <c r="J173" i="22" s="1"/>
  <c r="H175" i="22"/>
  <c r="E20" i="21"/>
  <c r="C55" i="21"/>
  <c r="E54" i="21"/>
  <c r="H58" i="21"/>
  <c r="I67" i="21"/>
  <c r="H67" i="21" s="1"/>
  <c r="H112" i="21"/>
  <c r="J83" i="21"/>
  <c r="J75" i="21" s="1"/>
  <c r="J52" i="21" s="1"/>
  <c r="J51" i="21" s="1"/>
  <c r="H136" i="21"/>
  <c r="I130" i="21"/>
  <c r="H130" i="21" s="1"/>
  <c r="G130" i="21"/>
  <c r="G75" i="21" s="1"/>
  <c r="C192" i="21"/>
  <c r="H192" i="21"/>
  <c r="I191" i="21"/>
  <c r="H191" i="21" s="1"/>
  <c r="C198" i="21"/>
  <c r="G204" i="21"/>
  <c r="G195" i="21" s="1"/>
  <c r="H235" i="21"/>
  <c r="C238" i="21"/>
  <c r="H238" i="21"/>
  <c r="I231" i="21"/>
  <c r="C252" i="21"/>
  <c r="H252" i="21"/>
  <c r="I251" i="21"/>
  <c r="H251" i="21" s="1"/>
  <c r="C260" i="21"/>
  <c r="E259" i="21"/>
  <c r="C259" i="21" s="1"/>
  <c r="I270" i="21"/>
  <c r="H286" i="21"/>
  <c r="G292" i="22"/>
  <c r="G291" i="22" s="1"/>
  <c r="G20" i="22"/>
  <c r="L292" i="22"/>
  <c r="L291" i="22" s="1"/>
  <c r="C55" i="22"/>
  <c r="E54" i="22"/>
  <c r="H58" i="22"/>
  <c r="I67" i="22"/>
  <c r="H67" i="22" s="1"/>
  <c r="L75" i="22"/>
  <c r="H83" i="22"/>
  <c r="L187" i="22"/>
  <c r="J195" i="22"/>
  <c r="C204" i="22"/>
  <c r="F230" i="22"/>
  <c r="K231" i="22"/>
  <c r="K230" i="22" s="1"/>
  <c r="H238" i="22"/>
  <c r="H251" i="22"/>
  <c r="H196" i="23"/>
  <c r="H204" i="21"/>
  <c r="H205" i="21"/>
  <c r="C216" i="21"/>
  <c r="H233" i="21"/>
  <c r="E231" i="21"/>
  <c r="C286" i="21"/>
  <c r="D292" i="22"/>
  <c r="D291" i="22" s="1"/>
  <c r="C166" i="22"/>
  <c r="F289" i="22"/>
  <c r="H36" i="23"/>
  <c r="K26" i="23"/>
  <c r="K75" i="23"/>
  <c r="K52" i="23" s="1"/>
  <c r="C69" i="21"/>
  <c r="C131" i="21"/>
  <c r="D130" i="21"/>
  <c r="C166" i="21"/>
  <c r="E165" i="21"/>
  <c r="C165" i="21" s="1"/>
  <c r="G174" i="21"/>
  <c r="G173" i="21" s="1"/>
  <c r="C184" i="21"/>
  <c r="E187" i="21"/>
  <c r="C187" i="21" s="1"/>
  <c r="C196" i="21"/>
  <c r="H196" i="21"/>
  <c r="I195" i="21"/>
  <c r="C246" i="21"/>
  <c r="H284" i="21"/>
  <c r="I283" i="21"/>
  <c r="H283" i="21" s="1"/>
  <c r="F289" i="21"/>
  <c r="H43" i="22"/>
  <c r="J20" i="22"/>
  <c r="G75" i="22"/>
  <c r="D83" i="22"/>
  <c r="C141" i="22"/>
  <c r="D130" i="22"/>
  <c r="C130" i="22" s="1"/>
  <c r="J165" i="22"/>
  <c r="H165" i="22" s="1"/>
  <c r="H166" i="22"/>
  <c r="K191" i="22"/>
  <c r="H191" i="22" s="1"/>
  <c r="H192" i="22"/>
  <c r="D196" i="22"/>
  <c r="H216" i="22"/>
  <c r="K204" i="22"/>
  <c r="K195" i="22" s="1"/>
  <c r="F194" i="22"/>
  <c r="E230" i="22"/>
  <c r="E194" i="22" s="1"/>
  <c r="C233" i="22"/>
  <c r="D231" i="22"/>
  <c r="L230" i="22"/>
  <c r="L289" i="22" s="1"/>
  <c r="H269" i="22"/>
  <c r="H291" i="22"/>
  <c r="H54" i="23"/>
  <c r="H137" i="23"/>
  <c r="I136" i="23"/>
  <c r="F230" i="23"/>
  <c r="D251" i="21"/>
  <c r="H21" i="22"/>
  <c r="H292" i="22" s="1"/>
  <c r="C77" i="22"/>
  <c r="H77" i="22"/>
  <c r="C89" i="22"/>
  <c r="G173" i="22"/>
  <c r="C179" i="22"/>
  <c r="C191" i="22"/>
  <c r="C281" i="22"/>
  <c r="D76" i="23"/>
  <c r="C84" i="23"/>
  <c r="D83" i="23"/>
  <c r="C83" i="23" s="1"/>
  <c r="H91" i="23"/>
  <c r="I89" i="23"/>
  <c r="C136" i="23"/>
  <c r="E130" i="23"/>
  <c r="H144" i="23"/>
  <c r="C251" i="23"/>
  <c r="C260" i="23"/>
  <c r="D259" i="23"/>
  <c r="C58" i="24"/>
  <c r="D54" i="24"/>
  <c r="H131" i="22"/>
  <c r="C165" i="22"/>
  <c r="C175" i="22"/>
  <c r="C227" i="22"/>
  <c r="C251" i="22"/>
  <c r="E292" i="23"/>
  <c r="E291" i="23" s="1"/>
  <c r="E20" i="23"/>
  <c r="J292" i="23"/>
  <c r="J291" i="23" s="1"/>
  <c r="J20" i="23"/>
  <c r="C54" i="23"/>
  <c r="H74" i="23"/>
  <c r="I69" i="23"/>
  <c r="C77" i="23"/>
  <c r="C89" i="23"/>
  <c r="H100" i="23"/>
  <c r="I95" i="23"/>
  <c r="H95" i="23" s="1"/>
  <c r="F130" i="23"/>
  <c r="F75" i="23" s="1"/>
  <c r="F52" i="23" s="1"/>
  <c r="F173" i="23"/>
  <c r="K173" i="23"/>
  <c r="C233" i="23"/>
  <c r="D231" i="23"/>
  <c r="K76" i="22"/>
  <c r="K75" i="22" s="1"/>
  <c r="J130" i="22"/>
  <c r="J75" i="22" s="1"/>
  <c r="J52" i="22" s="1"/>
  <c r="C151" i="22"/>
  <c r="D174" i="22"/>
  <c r="E174" i="22"/>
  <c r="E173" i="22" s="1"/>
  <c r="I174" i="22"/>
  <c r="G187" i="22"/>
  <c r="C187" i="22" s="1"/>
  <c r="G195" i="22"/>
  <c r="G194" i="22" s="1"/>
  <c r="C205" i="22"/>
  <c r="C235" i="22"/>
  <c r="C259" i="22"/>
  <c r="F292" i="23"/>
  <c r="F291" i="23" s="1"/>
  <c r="H55" i="23"/>
  <c r="C58" i="23"/>
  <c r="E75" i="23"/>
  <c r="E52" i="23" s="1"/>
  <c r="H122" i="23"/>
  <c r="C160" i="23"/>
  <c r="H166" i="23"/>
  <c r="I165" i="23"/>
  <c r="H165" i="23" s="1"/>
  <c r="H191" i="23"/>
  <c r="I187" i="23"/>
  <c r="C192" i="23"/>
  <c r="E191" i="23"/>
  <c r="E187" i="23" s="1"/>
  <c r="E204" i="23"/>
  <c r="C204" i="23" s="1"/>
  <c r="C270" i="23"/>
  <c r="D269" i="23"/>
  <c r="C21" i="23"/>
  <c r="F26" i="23"/>
  <c r="F20" i="23" s="1"/>
  <c r="D53" i="23"/>
  <c r="I76" i="23"/>
  <c r="C166" i="23"/>
  <c r="D174" i="23"/>
  <c r="C175" i="23"/>
  <c r="L174" i="23"/>
  <c r="L173" i="23" s="1"/>
  <c r="H173" i="23" s="1"/>
  <c r="D187" i="23"/>
  <c r="K195" i="23"/>
  <c r="C198" i="23"/>
  <c r="I231" i="23"/>
  <c r="H238" i="23"/>
  <c r="H272" i="23"/>
  <c r="I270" i="23"/>
  <c r="I283" i="23"/>
  <c r="H283" i="23" s="1"/>
  <c r="H284" i="23"/>
  <c r="J20" i="24"/>
  <c r="K75" i="24"/>
  <c r="K52" i="24" s="1"/>
  <c r="H166" i="24"/>
  <c r="I165" i="24"/>
  <c r="H165" i="24" s="1"/>
  <c r="G195" i="24"/>
  <c r="H21" i="23"/>
  <c r="H292" i="23" s="1"/>
  <c r="H291" i="23" s="1"/>
  <c r="C165" i="23"/>
  <c r="H184" i="23"/>
  <c r="J187" i="23"/>
  <c r="J52" i="23" s="1"/>
  <c r="F195" i="23"/>
  <c r="H198" i="23"/>
  <c r="H205" i="23"/>
  <c r="I204" i="23"/>
  <c r="H204" i="23" s="1"/>
  <c r="H227" i="23"/>
  <c r="I251" i="23"/>
  <c r="H251" i="23" s="1"/>
  <c r="H252" i="23"/>
  <c r="L289" i="23"/>
  <c r="H55" i="24"/>
  <c r="H152" i="24"/>
  <c r="I151" i="24"/>
  <c r="H151" i="24" s="1"/>
  <c r="C160" i="24"/>
  <c r="E130" i="24"/>
  <c r="C130" i="24" s="1"/>
  <c r="C175" i="24"/>
  <c r="D174" i="24"/>
  <c r="G130" i="23"/>
  <c r="G75" i="23" s="1"/>
  <c r="C141" i="23"/>
  <c r="H192" i="23"/>
  <c r="L194" i="23"/>
  <c r="E195" i="23"/>
  <c r="J195" i="23"/>
  <c r="H216" i="23"/>
  <c r="K230" i="23"/>
  <c r="H69" i="24"/>
  <c r="I67" i="24"/>
  <c r="H67" i="24" s="1"/>
  <c r="C84" i="24"/>
  <c r="E83" i="24"/>
  <c r="C83" i="24" s="1"/>
  <c r="H90" i="24"/>
  <c r="I89" i="24"/>
  <c r="H89" i="24" s="1"/>
  <c r="H129" i="24"/>
  <c r="H128" i="24" s="1"/>
  <c r="I128" i="24"/>
  <c r="E259" i="23"/>
  <c r="E230" i="23" s="1"/>
  <c r="E289" i="23" s="1"/>
  <c r="I259" i="23"/>
  <c r="H259" i="23" s="1"/>
  <c r="F20" i="24"/>
  <c r="C20" i="24" s="1"/>
  <c r="I58" i="24"/>
  <c r="H58" i="24" s="1"/>
  <c r="H60" i="24"/>
  <c r="J75" i="24"/>
  <c r="J52" i="24" s="1"/>
  <c r="H104" i="24"/>
  <c r="I103" i="24"/>
  <c r="H103" i="24" s="1"/>
  <c r="C166" i="24"/>
  <c r="E165" i="24"/>
  <c r="C165" i="24" s="1"/>
  <c r="H179" i="24"/>
  <c r="C191" i="24"/>
  <c r="F187" i="24"/>
  <c r="E195" i="24"/>
  <c r="C286" i="23"/>
  <c r="G292" i="24"/>
  <c r="G291" i="24" s="1"/>
  <c r="G20" i="24"/>
  <c r="K292" i="24"/>
  <c r="K291" i="24" s="1"/>
  <c r="K20" i="24"/>
  <c r="H117" i="24"/>
  <c r="I116" i="24"/>
  <c r="H116" i="24" s="1"/>
  <c r="L173" i="24"/>
  <c r="H178" i="24"/>
  <c r="I175" i="24"/>
  <c r="H193" i="24"/>
  <c r="I192" i="24"/>
  <c r="K130" i="23"/>
  <c r="H160" i="23"/>
  <c r="H188" i="23"/>
  <c r="C238" i="23"/>
  <c r="C252" i="23"/>
  <c r="C264" i="23"/>
  <c r="C272" i="23"/>
  <c r="C284" i="23"/>
  <c r="H21" i="24"/>
  <c r="H26" i="24"/>
  <c r="C76" i="24"/>
  <c r="D75" i="24"/>
  <c r="H78" i="24"/>
  <c r="I77" i="24"/>
  <c r="H84" i="24"/>
  <c r="H132" i="24"/>
  <c r="I131" i="24"/>
  <c r="H142" i="24"/>
  <c r="I141" i="24"/>
  <c r="H141" i="24" s="1"/>
  <c r="I188" i="24"/>
  <c r="K187" i="24"/>
  <c r="K196" i="24"/>
  <c r="K195" i="24" s="1"/>
  <c r="K194" i="24" s="1"/>
  <c r="H198" i="24"/>
  <c r="I184" i="24"/>
  <c r="H184" i="24" s="1"/>
  <c r="C196" i="24"/>
  <c r="I196" i="24"/>
  <c r="H239" i="24"/>
  <c r="I238" i="24"/>
  <c r="H238" i="24" s="1"/>
  <c r="H217" i="24"/>
  <c r="I216" i="24"/>
  <c r="D187" i="24"/>
  <c r="L187" i="24"/>
  <c r="H199" i="24"/>
  <c r="L230" i="24"/>
  <c r="G231" i="24"/>
  <c r="G230" i="24" s="1"/>
  <c r="I246" i="24"/>
  <c r="H246" i="24" s="1"/>
  <c r="E251" i="24"/>
  <c r="C251" i="24" s="1"/>
  <c r="I251" i="24"/>
  <c r="H251" i="24" s="1"/>
  <c r="E259" i="24"/>
  <c r="C259" i="24" s="1"/>
  <c r="I259" i="24"/>
  <c r="H259" i="24" s="1"/>
  <c r="I264" i="24"/>
  <c r="H264" i="24" s="1"/>
  <c r="E270" i="24"/>
  <c r="I276" i="24"/>
  <c r="H276" i="24" s="1"/>
  <c r="E283" i="24"/>
  <c r="C283" i="24" s="1"/>
  <c r="I283" i="24"/>
  <c r="H283" i="24" s="1"/>
  <c r="I286" i="24"/>
  <c r="I292" i="24" s="1"/>
  <c r="I291" i="24" s="1"/>
  <c r="G52" i="24" l="1"/>
  <c r="G289" i="24"/>
  <c r="C195" i="24"/>
  <c r="J194" i="24"/>
  <c r="J51" i="24" s="1"/>
  <c r="J289" i="24"/>
  <c r="L289" i="24"/>
  <c r="I270" i="24"/>
  <c r="E230" i="24"/>
  <c r="I83" i="24"/>
  <c r="H83" i="24" s="1"/>
  <c r="F194" i="24"/>
  <c r="F230" i="24"/>
  <c r="F289" i="24" s="1"/>
  <c r="L52" i="24"/>
  <c r="D230" i="24"/>
  <c r="D194" i="24" s="1"/>
  <c r="C187" i="23"/>
  <c r="F194" i="23"/>
  <c r="F51" i="23" s="1"/>
  <c r="C191" i="23"/>
  <c r="K289" i="23"/>
  <c r="J289" i="22"/>
  <c r="G52" i="22"/>
  <c r="G51" i="22" s="1"/>
  <c r="I187" i="21"/>
  <c r="H187" i="21" s="1"/>
  <c r="C174" i="21"/>
  <c r="L289" i="21"/>
  <c r="F290" i="21"/>
  <c r="K289" i="21"/>
  <c r="H174" i="21"/>
  <c r="C83" i="21"/>
  <c r="G52" i="21"/>
  <c r="E75" i="21"/>
  <c r="L290" i="21"/>
  <c r="L289" i="20"/>
  <c r="H230" i="20"/>
  <c r="E194" i="20"/>
  <c r="L194" i="20"/>
  <c r="L51" i="20" s="1"/>
  <c r="F194" i="19"/>
  <c r="F51" i="19" s="1"/>
  <c r="F289" i="19"/>
  <c r="C204" i="19"/>
  <c r="E75" i="19"/>
  <c r="E52" i="19" s="1"/>
  <c r="E51" i="19" s="1"/>
  <c r="C230" i="19"/>
  <c r="H292" i="19"/>
  <c r="H291" i="19" s="1"/>
  <c r="G194" i="19"/>
  <c r="K289" i="19"/>
  <c r="G75" i="19"/>
  <c r="G52" i="19" s="1"/>
  <c r="K20" i="19"/>
  <c r="H130" i="18"/>
  <c r="L52" i="18"/>
  <c r="L51" i="18" s="1"/>
  <c r="L50" i="18" s="1"/>
  <c r="E289" i="18"/>
  <c r="K52" i="18"/>
  <c r="K51" i="18" s="1"/>
  <c r="G290" i="18"/>
  <c r="J289" i="18"/>
  <c r="K194" i="17"/>
  <c r="G75" i="17"/>
  <c r="G289" i="17" s="1"/>
  <c r="J289" i="16"/>
  <c r="E187" i="16"/>
  <c r="C187" i="16" s="1"/>
  <c r="I54" i="16"/>
  <c r="I204" i="16"/>
  <c r="H204" i="16" s="1"/>
  <c r="D194" i="16"/>
  <c r="D52" i="16"/>
  <c r="K75" i="15"/>
  <c r="K52" i="15" s="1"/>
  <c r="K51" i="15" s="1"/>
  <c r="K50" i="15" s="1"/>
  <c r="C20" i="15"/>
  <c r="C67" i="15"/>
  <c r="C191" i="15"/>
  <c r="C187" i="15"/>
  <c r="F289" i="15"/>
  <c r="C196" i="15"/>
  <c r="F290" i="15"/>
  <c r="G52" i="14"/>
  <c r="G289" i="14"/>
  <c r="F289" i="14"/>
  <c r="F52" i="14"/>
  <c r="F51" i="14" s="1"/>
  <c r="G194" i="14"/>
  <c r="K289" i="14"/>
  <c r="G52" i="23"/>
  <c r="G51" i="23" s="1"/>
  <c r="G289" i="23"/>
  <c r="K194" i="22"/>
  <c r="G50" i="15"/>
  <c r="G290" i="15"/>
  <c r="C20" i="23"/>
  <c r="E50" i="18"/>
  <c r="E290" i="18"/>
  <c r="D51" i="16"/>
  <c r="G50" i="22"/>
  <c r="G290" i="22"/>
  <c r="K52" i="20"/>
  <c r="K51" i="20" s="1"/>
  <c r="K289" i="20"/>
  <c r="K50" i="18"/>
  <c r="K290" i="18"/>
  <c r="J50" i="18"/>
  <c r="J290" i="18"/>
  <c r="E52" i="15"/>
  <c r="K51" i="16"/>
  <c r="K50" i="16" s="1"/>
  <c r="H76" i="23"/>
  <c r="H216" i="24"/>
  <c r="I204" i="24"/>
  <c r="H204" i="24" s="1"/>
  <c r="H187" i="23"/>
  <c r="K51" i="24"/>
  <c r="C231" i="22"/>
  <c r="D230" i="22"/>
  <c r="H26" i="23"/>
  <c r="K20" i="23"/>
  <c r="E230" i="21"/>
  <c r="C231" i="21"/>
  <c r="C270" i="21"/>
  <c r="E269" i="21"/>
  <c r="H230" i="22"/>
  <c r="D75" i="18"/>
  <c r="C75" i="18" s="1"/>
  <c r="C76" i="18"/>
  <c r="H131" i="20"/>
  <c r="H54" i="18"/>
  <c r="I53" i="18"/>
  <c r="H231" i="17"/>
  <c r="I230" i="17"/>
  <c r="H230" i="17" s="1"/>
  <c r="J52" i="19"/>
  <c r="J51" i="19" s="1"/>
  <c r="H53" i="19"/>
  <c r="H233" i="24"/>
  <c r="I231" i="24"/>
  <c r="H231" i="18"/>
  <c r="I230" i="18"/>
  <c r="H230" i="18" s="1"/>
  <c r="H76" i="14"/>
  <c r="J75" i="14"/>
  <c r="K290" i="14"/>
  <c r="H26" i="14"/>
  <c r="H233" i="16"/>
  <c r="I231" i="16"/>
  <c r="H69" i="16"/>
  <c r="I67" i="16"/>
  <c r="H67" i="16" s="1"/>
  <c r="H76" i="21"/>
  <c r="I75" i="21"/>
  <c r="H75" i="21" s="1"/>
  <c r="H26" i="17"/>
  <c r="F194" i="16"/>
  <c r="F51" i="16" s="1"/>
  <c r="C187" i="24"/>
  <c r="C231" i="24"/>
  <c r="H131" i="24"/>
  <c r="I130" i="24"/>
  <c r="H130" i="24" s="1"/>
  <c r="I174" i="24"/>
  <c r="H175" i="24"/>
  <c r="F52" i="24"/>
  <c r="I54" i="24"/>
  <c r="G194" i="24"/>
  <c r="G51" i="24" s="1"/>
  <c r="F289" i="23"/>
  <c r="K194" i="23"/>
  <c r="K51" i="23" s="1"/>
  <c r="C53" i="23"/>
  <c r="G289" i="22"/>
  <c r="I173" i="22"/>
  <c r="H173" i="22" s="1"/>
  <c r="H174" i="22"/>
  <c r="I67" i="23"/>
  <c r="H69" i="23"/>
  <c r="D53" i="24"/>
  <c r="C54" i="24"/>
  <c r="L52" i="23"/>
  <c r="L51" i="23" s="1"/>
  <c r="C83" i="22"/>
  <c r="D75" i="22"/>
  <c r="C204" i="21"/>
  <c r="J289" i="21"/>
  <c r="I195" i="23"/>
  <c r="L52" i="22"/>
  <c r="H270" i="21"/>
  <c r="I269" i="21"/>
  <c r="C196" i="20"/>
  <c r="D195" i="20"/>
  <c r="C54" i="19"/>
  <c r="D53" i="19"/>
  <c r="G51" i="19"/>
  <c r="D230" i="18"/>
  <c r="C231" i="18"/>
  <c r="D187" i="18"/>
  <c r="C187" i="18" s="1"/>
  <c r="D53" i="18"/>
  <c r="C54" i="18"/>
  <c r="G289" i="19"/>
  <c r="K51" i="19"/>
  <c r="H204" i="18"/>
  <c r="C231" i="17"/>
  <c r="E230" i="17"/>
  <c r="K20" i="17"/>
  <c r="C292" i="21"/>
  <c r="C291" i="21" s="1"/>
  <c r="C231" i="20"/>
  <c r="D230" i="20"/>
  <c r="H76" i="18"/>
  <c r="I75" i="18"/>
  <c r="H75" i="18" s="1"/>
  <c r="L289" i="17"/>
  <c r="C187" i="17"/>
  <c r="H54" i="22"/>
  <c r="I53" i="22"/>
  <c r="I194" i="20"/>
  <c r="H195" i="20"/>
  <c r="H83" i="20"/>
  <c r="C83" i="19"/>
  <c r="I187" i="18"/>
  <c r="H187" i="18" s="1"/>
  <c r="H54" i="17"/>
  <c r="K289" i="16"/>
  <c r="H76" i="15"/>
  <c r="J75" i="15"/>
  <c r="H130" i="17"/>
  <c r="I130" i="16"/>
  <c r="H130" i="16" s="1"/>
  <c r="E53" i="17"/>
  <c r="E52" i="17" s="1"/>
  <c r="C54" i="17"/>
  <c r="D289" i="16"/>
  <c r="H84" i="16"/>
  <c r="I83" i="16"/>
  <c r="H83" i="16" s="1"/>
  <c r="H195" i="14"/>
  <c r="I187" i="14"/>
  <c r="H187" i="14" s="1"/>
  <c r="D75" i="14"/>
  <c r="K20" i="14"/>
  <c r="H83" i="18"/>
  <c r="E194" i="17"/>
  <c r="C194" i="17" s="1"/>
  <c r="C195" i="17"/>
  <c r="I270" i="16"/>
  <c r="H166" i="16"/>
  <c r="I165" i="16"/>
  <c r="H165" i="16" s="1"/>
  <c r="H76" i="16"/>
  <c r="C26" i="16"/>
  <c r="F20" i="16"/>
  <c r="C20" i="16" s="1"/>
  <c r="H54" i="15"/>
  <c r="I83" i="15"/>
  <c r="C270" i="24"/>
  <c r="E269" i="24"/>
  <c r="D230" i="21"/>
  <c r="C251" i="21"/>
  <c r="C54" i="22"/>
  <c r="E53" i="22"/>
  <c r="H130" i="22"/>
  <c r="I75" i="22"/>
  <c r="H75" i="22" s="1"/>
  <c r="H196" i="17"/>
  <c r="I195" i="17"/>
  <c r="H26" i="16"/>
  <c r="H174" i="15"/>
  <c r="I173" i="15"/>
  <c r="H173" i="15" s="1"/>
  <c r="C76" i="16"/>
  <c r="E75" i="16"/>
  <c r="E230" i="14"/>
  <c r="C230" i="14" s="1"/>
  <c r="C231" i="14"/>
  <c r="L50" i="16"/>
  <c r="L290" i="16"/>
  <c r="H196" i="24"/>
  <c r="H188" i="24"/>
  <c r="H77" i="24"/>
  <c r="I76" i="24"/>
  <c r="E75" i="24"/>
  <c r="E52" i="24" s="1"/>
  <c r="E194" i="24"/>
  <c r="J194" i="23"/>
  <c r="J51" i="23" s="1"/>
  <c r="J289" i="23"/>
  <c r="C174" i="24"/>
  <c r="D173" i="24"/>
  <c r="H174" i="23"/>
  <c r="C174" i="23"/>
  <c r="D173" i="23"/>
  <c r="C173" i="23" s="1"/>
  <c r="C269" i="23"/>
  <c r="H136" i="23"/>
  <c r="I130" i="23"/>
  <c r="H130" i="23" s="1"/>
  <c r="C196" i="22"/>
  <c r="D195" i="22"/>
  <c r="H195" i="21"/>
  <c r="D75" i="21"/>
  <c r="C130" i="21"/>
  <c r="J194" i="22"/>
  <c r="J51" i="22" s="1"/>
  <c r="C130" i="23"/>
  <c r="H231" i="19"/>
  <c r="I230" i="19"/>
  <c r="H230" i="19" s="1"/>
  <c r="G289" i="21"/>
  <c r="J75" i="20"/>
  <c r="J52" i="20" s="1"/>
  <c r="C76" i="20"/>
  <c r="E75" i="20"/>
  <c r="F290" i="18"/>
  <c r="C26" i="18"/>
  <c r="J269" i="20"/>
  <c r="H270" i="20"/>
  <c r="H270" i="18"/>
  <c r="I269" i="18"/>
  <c r="I194" i="18" s="1"/>
  <c r="H194" i="18" s="1"/>
  <c r="H270" i="19"/>
  <c r="I269" i="19"/>
  <c r="H173" i="18"/>
  <c r="H53" i="17"/>
  <c r="J289" i="19"/>
  <c r="H195" i="18"/>
  <c r="H286" i="16"/>
  <c r="H292" i="16" s="1"/>
  <c r="H291" i="16" s="1"/>
  <c r="C130" i="19"/>
  <c r="K20" i="16"/>
  <c r="H231" i="15"/>
  <c r="I230" i="15"/>
  <c r="C204" i="15"/>
  <c r="E195" i="15"/>
  <c r="K187" i="15"/>
  <c r="H187" i="15" s="1"/>
  <c r="C20" i="14"/>
  <c r="L194" i="24"/>
  <c r="C76" i="17"/>
  <c r="D75" i="17"/>
  <c r="C292" i="17"/>
  <c r="C291" i="17" s="1"/>
  <c r="G75" i="16"/>
  <c r="G52" i="16" s="1"/>
  <c r="G51" i="16" s="1"/>
  <c r="E187" i="14"/>
  <c r="C187" i="14" s="1"/>
  <c r="H54" i="14"/>
  <c r="J53" i="14"/>
  <c r="C231" i="15"/>
  <c r="E230" i="15"/>
  <c r="C230" i="15" s="1"/>
  <c r="E53" i="20"/>
  <c r="C54" i="20"/>
  <c r="C174" i="17"/>
  <c r="C196" i="16"/>
  <c r="E195" i="16"/>
  <c r="I174" i="16"/>
  <c r="I292" i="16"/>
  <c r="I291" i="16" s="1"/>
  <c r="H204" i="22"/>
  <c r="I195" i="22"/>
  <c r="I289" i="22" s="1"/>
  <c r="E75" i="14"/>
  <c r="E52" i="14" s="1"/>
  <c r="G289" i="15"/>
  <c r="I269" i="23"/>
  <c r="H270" i="23"/>
  <c r="C292" i="23"/>
  <c r="C291" i="23" s="1"/>
  <c r="C174" i="20"/>
  <c r="D173" i="20"/>
  <c r="C173" i="20" s="1"/>
  <c r="H54" i="20"/>
  <c r="I53" i="20"/>
  <c r="C26" i="19"/>
  <c r="E269" i="19"/>
  <c r="C270" i="19"/>
  <c r="I195" i="19"/>
  <c r="E194" i="19"/>
  <c r="C194" i="19" s="1"/>
  <c r="C195" i="19"/>
  <c r="E53" i="16"/>
  <c r="C54" i="16"/>
  <c r="J290" i="17"/>
  <c r="J50" i="17"/>
  <c r="H286" i="24"/>
  <c r="H292" i="24" s="1"/>
  <c r="H291" i="24" s="1"/>
  <c r="H270" i="24"/>
  <c r="I269" i="24"/>
  <c r="H269" i="24" s="1"/>
  <c r="K289" i="24"/>
  <c r="H192" i="24"/>
  <c r="I191" i="24"/>
  <c r="H191" i="24" s="1"/>
  <c r="E194" i="23"/>
  <c r="E51" i="23" s="1"/>
  <c r="H231" i="23"/>
  <c r="I230" i="23"/>
  <c r="H230" i="23" s="1"/>
  <c r="C26" i="23"/>
  <c r="K187" i="22"/>
  <c r="H187" i="22" s="1"/>
  <c r="D173" i="22"/>
  <c r="C173" i="22" s="1"/>
  <c r="C174" i="22"/>
  <c r="C231" i="23"/>
  <c r="D230" i="23"/>
  <c r="C259" i="23"/>
  <c r="C195" i="23"/>
  <c r="I83" i="23"/>
  <c r="H83" i="23" s="1"/>
  <c r="H89" i="23"/>
  <c r="C76" i="23"/>
  <c r="D75" i="23"/>
  <c r="C75" i="23" s="1"/>
  <c r="H76" i="22"/>
  <c r="H231" i="21"/>
  <c r="I230" i="21"/>
  <c r="H230" i="21" s="1"/>
  <c r="G194" i="21"/>
  <c r="G51" i="21" s="1"/>
  <c r="C195" i="21"/>
  <c r="J50" i="21"/>
  <c r="J290" i="21"/>
  <c r="C54" i="21"/>
  <c r="E53" i="21"/>
  <c r="F51" i="22"/>
  <c r="D75" i="20"/>
  <c r="C83" i="20"/>
  <c r="H231" i="22"/>
  <c r="L194" i="22"/>
  <c r="D187" i="20"/>
  <c r="C187" i="20" s="1"/>
  <c r="I75" i="19"/>
  <c r="H83" i="19"/>
  <c r="K194" i="21"/>
  <c r="K51" i="21" s="1"/>
  <c r="H83" i="21"/>
  <c r="H54" i="21"/>
  <c r="I53" i="21"/>
  <c r="F75" i="20"/>
  <c r="F52" i="20" s="1"/>
  <c r="F51" i="20" s="1"/>
  <c r="F20" i="19"/>
  <c r="D194" i="18"/>
  <c r="C194" i="18" s="1"/>
  <c r="C195" i="18"/>
  <c r="C173" i="21"/>
  <c r="H130" i="20"/>
  <c r="G51" i="20"/>
  <c r="L52" i="19"/>
  <c r="L51" i="19" s="1"/>
  <c r="H270" i="17"/>
  <c r="I269" i="17"/>
  <c r="H292" i="21"/>
  <c r="H291" i="21" s="1"/>
  <c r="C130" i="20"/>
  <c r="C292" i="20"/>
  <c r="C291" i="20" s="1"/>
  <c r="H174" i="18"/>
  <c r="L290" i="18"/>
  <c r="H204" i="17"/>
  <c r="L290" i="17"/>
  <c r="C75" i="19"/>
  <c r="H54" i="19"/>
  <c r="C83" i="17"/>
  <c r="K52" i="17"/>
  <c r="K51" i="17" s="1"/>
  <c r="K50" i="17" s="1"/>
  <c r="F290" i="17"/>
  <c r="J52" i="16"/>
  <c r="J51" i="16" s="1"/>
  <c r="C130" i="15"/>
  <c r="C76" i="15"/>
  <c r="D75" i="15"/>
  <c r="K26" i="15"/>
  <c r="H36" i="15"/>
  <c r="H196" i="16"/>
  <c r="I195" i="16"/>
  <c r="C174" i="16"/>
  <c r="E173" i="16"/>
  <c r="C173" i="16" s="1"/>
  <c r="H54" i="16"/>
  <c r="I53" i="16"/>
  <c r="I204" i="15"/>
  <c r="H231" i="14"/>
  <c r="I230" i="14"/>
  <c r="I194" i="14" s="1"/>
  <c r="H194" i="14" s="1"/>
  <c r="I130" i="14"/>
  <c r="H130" i="14" s="1"/>
  <c r="H131" i="14"/>
  <c r="C53" i="14"/>
  <c r="D52" i="14"/>
  <c r="I75" i="17"/>
  <c r="H75" i="17" s="1"/>
  <c r="H83" i="17"/>
  <c r="D53" i="17"/>
  <c r="C231" i="16"/>
  <c r="E230" i="16"/>
  <c r="I187" i="16"/>
  <c r="H187" i="16" s="1"/>
  <c r="C270" i="15"/>
  <c r="E269" i="15"/>
  <c r="H95" i="14"/>
  <c r="I83" i="14"/>
  <c r="E173" i="15"/>
  <c r="C173" i="15" s="1"/>
  <c r="C174" i="15"/>
  <c r="I67" i="15"/>
  <c r="H69" i="15"/>
  <c r="L52" i="14"/>
  <c r="L51" i="14" s="1"/>
  <c r="C292" i="14"/>
  <c r="C291" i="14" s="1"/>
  <c r="J290" i="24" l="1"/>
  <c r="J50" i="24"/>
  <c r="C194" i="24"/>
  <c r="L51" i="24"/>
  <c r="F51" i="24"/>
  <c r="C230" i="24"/>
  <c r="F50" i="23"/>
  <c r="F290" i="23"/>
  <c r="L50" i="20"/>
  <c r="L290" i="20"/>
  <c r="F50" i="19"/>
  <c r="F290" i="19"/>
  <c r="G52" i="17"/>
  <c r="G51" i="17" s="1"/>
  <c r="K289" i="15"/>
  <c r="F50" i="14"/>
  <c r="F290" i="14"/>
  <c r="J289" i="14"/>
  <c r="G51" i="14"/>
  <c r="E290" i="23"/>
  <c r="E50" i="23"/>
  <c r="G50" i="21"/>
  <c r="G290" i="21"/>
  <c r="J290" i="23"/>
  <c r="J50" i="23"/>
  <c r="J290" i="22"/>
  <c r="J50" i="22"/>
  <c r="L50" i="24"/>
  <c r="L290" i="24"/>
  <c r="K50" i="23"/>
  <c r="K290" i="23"/>
  <c r="F50" i="16"/>
  <c r="F290" i="16"/>
  <c r="H195" i="16"/>
  <c r="L50" i="19"/>
  <c r="L290" i="19"/>
  <c r="H53" i="20"/>
  <c r="I52" i="20"/>
  <c r="G50" i="16"/>
  <c r="G290" i="16"/>
  <c r="D289" i="23"/>
  <c r="C173" i="24"/>
  <c r="D289" i="24"/>
  <c r="I187" i="24"/>
  <c r="H187" i="24" s="1"/>
  <c r="I75" i="15"/>
  <c r="H75" i="15" s="1"/>
  <c r="H83" i="15"/>
  <c r="E51" i="17"/>
  <c r="C53" i="18"/>
  <c r="D52" i="18"/>
  <c r="L50" i="14"/>
  <c r="L290" i="14"/>
  <c r="F50" i="22"/>
  <c r="F290" i="22"/>
  <c r="C269" i="19"/>
  <c r="E289" i="19"/>
  <c r="G289" i="16"/>
  <c r="C195" i="22"/>
  <c r="D194" i="22"/>
  <c r="C194" i="22" s="1"/>
  <c r="E51" i="24"/>
  <c r="C53" i="22"/>
  <c r="E52" i="22"/>
  <c r="E51" i="22" s="1"/>
  <c r="E289" i="22"/>
  <c r="E289" i="24"/>
  <c r="C269" i="24"/>
  <c r="I75" i="16"/>
  <c r="H75" i="16" s="1"/>
  <c r="F289" i="20"/>
  <c r="J52" i="15"/>
  <c r="J51" i="15" s="1"/>
  <c r="J289" i="15"/>
  <c r="C230" i="20"/>
  <c r="D289" i="20"/>
  <c r="C230" i="17"/>
  <c r="E289" i="17"/>
  <c r="K50" i="19"/>
  <c r="K290" i="19"/>
  <c r="C53" i="19"/>
  <c r="D52" i="19"/>
  <c r="D289" i="19"/>
  <c r="H269" i="21"/>
  <c r="I289" i="21"/>
  <c r="K50" i="24"/>
  <c r="K290" i="24"/>
  <c r="I289" i="20"/>
  <c r="E289" i="16"/>
  <c r="C230" i="16"/>
  <c r="H53" i="16"/>
  <c r="K50" i="21"/>
  <c r="K290" i="21"/>
  <c r="E194" i="15"/>
  <c r="C194" i="15" s="1"/>
  <c r="C195" i="15"/>
  <c r="I52" i="17"/>
  <c r="H195" i="17"/>
  <c r="I194" i="17"/>
  <c r="H194" i="17" s="1"/>
  <c r="D194" i="21"/>
  <c r="C230" i="21"/>
  <c r="D289" i="21"/>
  <c r="G50" i="19"/>
  <c r="G290" i="19"/>
  <c r="H195" i="23"/>
  <c r="I194" i="23"/>
  <c r="H194" i="23" s="1"/>
  <c r="C53" i="24"/>
  <c r="D52" i="24"/>
  <c r="F50" i="24"/>
  <c r="F290" i="24"/>
  <c r="H231" i="16"/>
  <c r="I230" i="16"/>
  <c r="H230" i="16" s="1"/>
  <c r="H231" i="24"/>
  <c r="I230" i="24"/>
  <c r="H230" i="24" s="1"/>
  <c r="C269" i="21"/>
  <c r="E289" i="21"/>
  <c r="D50" i="16"/>
  <c r="D290" i="16"/>
  <c r="C52" i="14"/>
  <c r="D51" i="14"/>
  <c r="H230" i="14"/>
  <c r="G50" i="20"/>
  <c r="G290" i="20"/>
  <c r="H83" i="14"/>
  <c r="I75" i="14"/>
  <c r="C75" i="16"/>
  <c r="D52" i="17"/>
  <c r="C53" i="17"/>
  <c r="H269" i="17"/>
  <c r="I289" i="17"/>
  <c r="I52" i="19"/>
  <c r="H75" i="19"/>
  <c r="C53" i="21"/>
  <c r="E52" i="21"/>
  <c r="C230" i="23"/>
  <c r="C289" i="23" s="1"/>
  <c r="D194" i="23"/>
  <c r="C194" i="23" s="1"/>
  <c r="E289" i="14"/>
  <c r="I194" i="22"/>
  <c r="H194" i="22" s="1"/>
  <c r="H195" i="22"/>
  <c r="H174" i="16"/>
  <c r="I173" i="16"/>
  <c r="H173" i="16" s="1"/>
  <c r="E194" i="14"/>
  <c r="C194" i="14" s="1"/>
  <c r="H230" i="15"/>
  <c r="H269" i="19"/>
  <c r="I289" i="19"/>
  <c r="E289" i="20"/>
  <c r="C75" i="21"/>
  <c r="D52" i="21"/>
  <c r="K52" i="22"/>
  <c r="K51" i="22" s="1"/>
  <c r="H76" i="24"/>
  <c r="I75" i="24"/>
  <c r="H75" i="24" s="1"/>
  <c r="I195" i="24"/>
  <c r="K290" i="16"/>
  <c r="H270" i="16"/>
  <c r="I269" i="16"/>
  <c r="L50" i="23"/>
  <c r="L290" i="23"/>
  <c r="H67" i="23"/>
  <c r="I53" i="23"/>
  <c r="G50" i="24"/>
  <c r="G290" i="24"/>
  <c r="H174" i="24"/>
  <c r="I173" i="24"/>
  <c r="H173" i="24" s="1"/>
  <c r="K290" i="17"/>
  <c r="H53" i="18"/>
  <c r="I52" i="18"/>
  <c r="H75" i="20"/>
  <c r="C269" i="15"/>
  <c r="E289" i="15"/>
  <c r="D52" i="15"/>
  <c r="C75" i="15"/>
  <c r="D289" i="15"/>
  <c r="H53" i="21"/>
  <c r="I52" i="21"/>
  <c r="D52" i="20"/>
  <c r="C75" i="20"/>
  <c r="E50" i="19"/>
  <c r="E290" i="19"/>
  <c r="H269" i="23"/>
  <c r="E52" i="20"/>
  <c r="E51" i="20" s="1"/>
  <c r="C53" i="20"/>
  <c r="H269" i="18"/>
  <c r="I289" i="18"/>
  <c r="H67" i="15"/>
  <c r="I53" i="15"/>
  <c r="H204" i="15"/>
  <c r="I195" i="15"/>
  <c r="K290" i="15"/>
  <c r="H26" i="15"/>
  <c r="K20" i="15"/>
  <c r="J50" i="16"/>
  <c r="J290" i="16"/>
  <c r="F50" i="20"/>
  <c r="F290" i="20"/>
  <c r="E52" i="16"/>
  <c r="C53" i="16"/>
  <c r="H195" i="19"/>
  <c r="I194" i="19"/>
  <c r="H194" i="19" s="1"/>
  <c r="E194" i="16"/>
  <c r="C194" i="16" s="1"/>
  <c r="C195" i="16"/>
  <c r="J52" i="14"/>
  <c r="J51" i="14" s="1"/>
  <c r="H53" i="14"/>
  <c r="C75" i="17"/>
  <c r="D289" i="17"/>
  <c r="J289" i="20"/>
  <c r="H269" i="20"/>
  <c r="H289" i="20" s="1"/>
  <c r="J194" i="20"/>
  <c r="J51" i="20" s="1"/>
  <c r="I194" i="21"/>
  <c r="H194" i="21" s="1"/>
  <c r="C75" i="14"/>
  <c r="C289" i="14" s="1"/>
  <c r="D289" i="14"/>
  <c r="H53" i="22"/>
  <c r="I52" i="22"/>
  <c r="C230" i="18"/>
  <c r="D289" i="18"/>
  <c r="C195" i="20"/>
  <c r="D194" i="20"/>
  <c r="C194" i="20" s="1"/>
  <c r="L51" i="22"/>
  <c r="C75" i="22"/>
  <c r="D52" i="22"/>
  <c r="D52" i="23"/>
  <c r="I53" i="24"/>
  <c r="H54" i="24"/>
  <c r="G50" i="17"/>
  <c r="G290" i="17"/>
  <c r="J290" i="19"/>
  <c r="J50" i="19"/>
  <c r="E194" i="21"/>
  <c r="C230" i="22"/>
  <c r="D289" i="22"/>
  <c r="C75" i="24"/>
  <c r="I75" i="23"/>
  <c r="H75" i="23" s="1"/>
  <c r="K50" i="20"/>
  <c r="K290" i="20"/>
  <c r="K289" i="22"/>
  <c r="G50" i="23"/>
  <c r="G290" i="23"/>
  <c r="I289" i="23" l="1"/>
  <c r="H289" i="22"/>
  <c r="C289" i="19"/>
  <c r="C289" i="15"/>
  <c r="E51" i="15"/>
  <c r="E50" i="15" s="1"/>
  <c r="G50" i="14"/>
  <c r="G290" i="14"/>
  <c r="J50" i="20"/>
  <c r="J290" i="20"/>
  <c r="H195" i="15"/>
  <c r="I194" i="15"/>
  <c r="H194" i="15" s="1"/>
  <c r="K50" i="22"/>
  <c r="K290" i="22"/>
  <c r="C289" i="16"/>
  <c r="C52" i="19"/>
  <c r="D51" i="19"/>
  <c r="C289" i="24"/>
  <c r="E290" i="15"/>
  <c r="H53" i="24"/>
  <c r="I52" i="24"/>
  <c r="L50" i="22"/>
  <c r="L290" i="22"/>
  <c r="C289" i="18"/>
  <c r="J50" i="14"/>
  <c r="J290" i="14"/>
  <c r="H289" i="18"/>
  <c r="D51" i="20"/>
  <c r="C52" i="20"/>
  <c r="H53" i="23"/>
  <c r="H289" i="23" s="1"/>
  <c r="I52" i="23"/>
  <c r="H194" i="20"/>
  <c r="I194" i="24"/>
  <c r="H194" i="24" s="1"/>
  <c r="H195" i="24"/>
  <c r="D51" i="21"/>
  <c r="C52" i="21"/>
  <c r="H289" i="19"/>
  <c r="I51" i="19"/>
  <c r="H52" i="19"/>
  <c r="D51" i="17"/>
  <c r="C52" i="17"/>
  <c r="D290" i="14"/>
  <c r="C51" i="14"/>
  <c r="D50" i="14"/>
  <c r="H52" i="17"/>
  <c r="I51" i="17"/>
  <c r="C289" i="17"/>
  <c r="J290" i="15"/>
  <c r="J50" i="15"/>
  <c r="J24" i="15"/>
  <c r="J20" i="15" s="1"/>
  <c r="E290" i="24"/>
  <c r="E50" i="24"/>
  <c r="E51" i="14"/>
  <c r="D51" i="18"/>
  <c r="C52" i="18"/>
  <c r="H52" i="20"/>
  <c r="I51" i="20"/>
  <c r="I194" i="16"/>
  <c r="H194" i="16" s="1"/>
  <c r="C289" i="22"/>
  <c r="C52" i="15"/>
  <c r="D51" i="15"/>
  <c r="E51" i="21"/>
  <c r="D51" i="24"/>
  <c r="C52" i="24"/>
  <c r="C194" i="21"/>
  <c r="I52" i="16"/>
  <c r="H289" i="21"/>
  <c r="C52" i="23"/>
  <c r="D51" i="23"/>
  <c r="H52" i="22"/>
  <c r="I51" i="22"/>
  <c r="H53" i="15"/>
  <c r="I52" i="15"/>
  <c r="H52" i="21"/>
  <c r="I51" i="21"/>
  <c r="H52" i="18"/>
  <c r="I51" i="18"/>
  <c r="H269" i="16"/>
  <c r="H289" i="16" s="1"/>
  <c r="I289" i="16"/>
  <c r="D51" i="22"/>
  <c r="C52" i="22"/>
  <c r="E51" i="16"/>
  <c r="C52" i="16"/>
  <c r="E290" i="20"/>
  <c r="E50" i="20"/>
  <c r="I289" i="15"/>
  <c r="I289" i="24"/>
  <c r="H289" i="17"/>
  <c r="H75" i="14"/>
  <c r="H289" i="14" s="1"/>
  <c r="I52" i="14"/>
  <c r="I289" i="14"/>
  <c r="C289" i="21"/>
  <c r="C289" i="20"/>
  <c r="E290" i="22"/>
  <c r="E50" i="22"/>
  <c r="E290" i="17"/>
  <c r="E50" i="17"/>
  <c r="H289" i="15" l="1"/>
  <c r="D290" i="24"/>
  <c r="C290" i="24" s="1"/>
  <c r="D50" i="24"/>
  <c r="C50" i="24" s="1"/>
  <c r="C51" i="24"/>
  <c r="C51" i="21"/>
  <c r="D50" i="21"/>
  <c r="H52" i="23"/>
  <c r="I51" i="23"/>
  <c r="C51" i="19"/>
  <c r="D50" i="19"/>
  <c r="I51" i="14"/>
  <c r="H52" i="14"/>
  <c r="E50" i="16"/>
  <c r="C50" i="16" s="1"/>
  <c r="E290" i="16"/>
  <c r="C290" i="16" s="1"/>
  <c r="C51" i="16"/>
  <c r="H52" i="16"/>
  <c r="I51" i="16"/>
  <c r="E50" i="21"/>
  <c r="E290" i="21"/>
  <c r="C51" i="18"/>
  <c r="D50" i="18"/>
  <c r="I50" i="17"/>
  <c r="H50" i="17" s="1"/>
  <c r="I24" i="17"/>
  <c r="I290" i="17" s="1"/>
  <c r="H290" i="17" s="1"/>
  <c r="H51" i="17"/>
  <c r="I50" i="19"/>
  <c r="H50" i="19" s="1"/>
  <c r="H51" i="19"/>
  <c r="I24" i="19"/>
  <c r="H289" i="24"/>
  <c r="C51" i="22"/>
  <c r="D50" i="22"/>
  <c r="H51" i="21"/>
  <c r="I50" i="21"/>
  <c r="H50" i="21" s="1"/>
  <c r="I24" i="21"/>
  <c r="I290" i="21"/>
  <c r="H290" i="21" s="1"/>
  <c r="H51" i="22"/>
  <c r="I50" i="22"/>
  <c r="H50" i="22" s="1"/>
  <c r="I24" i="22"/>
  <c r="I290" i="22" s="1"/>
  <c r="H290" i="22" s="1"/>
  <c r="H51" i="18"/>
  <c r="I50" i="18"/>
  <c r="H50" i="18" s="1"/>
  <c r="I24" i="18"/>
  <c r="I290" i="18" s="1"/>
  <c r="H290" i="18" s="1"/>
  <c r="H52" i="15"/>
  <c r="I51" i="15"/>
  <c r="D290" i="23"/>
  <c r="C290" i="23" s="1"/>
  <c r="D50" i="23"/>
  <c r="C50" i="23" s="1"/>
  <c r="C51" i="23"/>
  <c r="D290" i="15"/>
  <c r="C290" i="15" s="1"/>
  <c r="D50" i="15"/>
  <c r="C50" i="15" s="1"/>
  <c r="C51" i="15"/>
  <c r="I24" i="20"/>
  <c r="I290" i="20" s="1"/>
  <c r="H290" i="20" s="1"/>
  <c r="H51" i="20"/>
  <c r="I50" i="20"/>
  <c r="H50" i="20" s="1"/>
  <c r="E290" i="14"/>
  <c r="C290" i="14" s="1"/>
  <c r="E50" i="14"/>
  <c r="C50" i="14" s="1"/>
  <c r="D50" i="17"/>
  <c r="C51" i="17"/>
  <c r="D50" i="20"/>
  <c r="C51" i="20"/>
  <c r="H52" i="24"/>
  <c r="I51" i="24"/>
  <c r="I20" i="22" l="1"/>
  <c r="H20" i="22" s="1"/>
  <c r="H24" i="22"/>
  <c r="I20" i="19"/>
  <c r="H20" i="19" s="1"/>
  <c r="H24" i="19"/>
  <c r="I24" i="14"/>
  <c r="I290" i="14" s="1"/>
  <c r="H290" i="14" s="1"/>
  <c r="H51" i="14"/>
  <c r="I50" i="14"/>
  <c r="H50" i="14" s="1"/>
  <c r="I290" i="23"/>
  <c r="H290" i="23" s="1"/>
  <c r="H51" i="23"/>
  <c r="I24" i="23"/>
  <c r="I50" i="23"/>
  <c r="H50" i="23" s="1"/>
  <c r="H51" i="24"/>
  <c r="I24" i="24"/>
  <c r="I290" i="24" s="1"/>
  <c r="H290" i="24" s="1"/>
  <c r="I50" i="24"/>
  <c r="H50" i="24" s="1"/>
  <c r="D24" i="20"/>
  <c r="C50" i="20"/>
  <c r="I20" i="18"/>
  <c r="H20" i="18" s="1"/>
  <c r="H24" i="18"/>
  <c r="H24" i="21"/>
  <c r="I20" i="21"/>
  <c r="H20" i="21" s="1"/>
  <c r="D24" i="22"/>
  <c r="C50" i="22"/>
  <c r="D24" i="18"/>
  <c r="C50" i="18"/>
  <c r="C50" i="19"/>
  <c r="D24" i="19"/>
  <c r="H51" i="15"/>
  <c r="I50" i="15"/>
  <c r="H50" i="15" s="1"/>
  <c r="I24" i="15"/>
  <c r="I290" i="15" s="1"/>
  <c r="H290" i="15" s="1"/>
  <c r="I290" i="19"/>
  <c r="H290" i="19" s="1"/>
  <c r="H24" i="17"/>
  <c r="I20" i="17"/>
  <c r="H20" i="17" s="1"/>
  <c r="H51" i="16"/>
  <c r="I50" i="16"/>
  <c r="H50" i="16" s="1"/>
  <c r="I24" i="16"/>
  <c r="I290" i="16" s="1"/>
  <c r="H290" i="16" s="1"/>
  <c r="D24" i="21"/>
  <c r="C50" i="21"/>
  <c r="C50" i="17"/>
  <c r="D24" i="17"/>
  <c r="H24" i="20"/>
  <c r="I20" i="20"/>
  <c r="H20" i="20" s="1"/>
  <c r="C24" i="21" l="1"/>
  <c r="D20" i="21"/>
  <c r="C20" i="21" s="1"/>
  <c r="D290" i="21"/>
  <c r="C290" i="21" s="1"/>
  <c r="H24" i="15"/>
  <c r="I20" i="15"/>
  <c r="H20" i="15" s="1"/>
  <c r="D20" i="19"/>
  <c r="C20" i="19" s="1"/>
  <c r="C24" i="19"/>
  <c r="D290" i="19"/>
  <c r="C290" i="19" s="1"/>
  <c r="C24" i="17"/>
  <c r="D20" i="17"/>
  <c r="C20" i="17" s="1"/>
  <c r="D290" i="17"/>
  <c r="C290" i="17" s="1"/>
  <c r="H24" i="16"/>
  <c r="I20" i="16"/>
  <c r="H20" i="16" s="1"/>
  <c r="D20" i="22"/>
  <c r="C20" i="22" s="1"/>
  <c r="C24" i="22"/>
  <c r="D290" i="22"/>
  <c r="C290" i="22" s="1"/>
  <c r="I20" i="24"/>
  <c r="H20" i="24" s="1"/>
  <c r="H24" i="24"/>
  <c r="H24" i="23"/>
  <c r="I20" i="23"/>
  <c r="H20" i="23" s="1"/>
  <c r="D20" i="18"/>
  <c r="C20" i="18" s="1"/>
  <c r="C24" i="18"/>
  <c r="D290" i="18"/>
  <c r="C290" i="18" s="1"/>
  <c r="D20" i="20"/>
  <c r="C20" i="20" s="1"/>
  <c r="C24" i="20"/>
  <c r="D290" i="20"/>
  <c r="C290" i="20" s="1"/>
  <c r="H24" i="14"/>
  <c r="I20" i="14"/>
  <c r="H20" i="14" s="1"/>
  <c r="H301" i="13" l="1"/>
  <c r="C301" i="13"/>
  <c r="H300" i="13"/>
  <c r="C300" i="13"/>
  <c r="H299" i="13"/>
  <c r="C299" i="13"/>
  <c r="H298" i="13"/>
  <c r="C298" i="13"/>
  <c r="H297" i="13"/>
  <c r="C297" i="13"/>
  <c r="H296" i="13"/>
  <c r="C296" i="13"/>
  <c r="H295" i="13"/>
  <c r="C295" i="13"/>
  <c r="H294" i="13"/>
  <c r="C294" i="13"/>
  <c r="C293" i="13" s="1"/>
  <c r="L293" i="13"/>
  <c r="K293" i="13"/>
  <c r="J293" i="13"/>
  <c r="I293" i="13"/>
  <c r="H293" i="13"/>
  <c r="G293" i="13"/>
  <c r="F293" i="13"/>
  <c r="E293" i="13"/>
  <c r="D293" i="13"/>
  <c r="H288" i="13"/>
  <c r="C288" i="13"/>
  <c r="H287" i="13"/>
  <c r="C287" i="13"/>
  <c r="L286" i="13"/>
  <c r="K286" i="13"/>
  <c r="J286" i="13"/>
  <c r="I286" i="13"/>
  <c r="G286" i="13"/>
  <c r="F286" i="13"/>
  <c r="E286" i="13"/>
  <c r="D286" i="13"/>
  <c r="C286" i="13" s="1"/>
  <c r="H285" i="13"/>
  <c r="C285" i="13"/>
  <c r="L284" i="13"/>
  <c r="K284" i="13"/>
  <c r="K283" i="13" s="1"/>
  <c r="J284" i="13"/>
  <c r="I284" i="13"/>
  <c r="G284" i="13"/>
  <c r="G283" i="13" s="1"/>
  <c r="F284" i="13"/>
  <c r="E284" i="13"/>
  <c r="D284" i="13"/>
  <c r="C284" i="13" s="1"/>
  <c r="L283" i="13"/>
  <c r="J283" i="13"/>
  <c r="I283" i="13"/>
  <c r="F283" i="13"/>
  <c r="E283" i="13"/>
  <c r="H282" i="13"/>
  <c r="C282" i="13"/>
  <c r="L281" i="13"/>
  <c r="K281" i="13"/>
  <c r="J281" i="13"/>
  <c r="I281" i="13"/>
  <c r="G281" i="13"/>
  <c r="F281" i="13"/>
  <c r="E281" i="13"/>
  <c r="C281" i="13" s="1"/>
  <c r="D281" i="13"/>
  <c r="H280" i="13"/>
  <c r="C280" i="13"/>
  <c r="H279" i="13"/>
  <c r="C279" i="13"/>
  <c r="H278" i="13"/>
  <c r="C278" i="13"/>
  <c r="H277" i="13"/>
  <c r="C277" i="13"/>
  <c r="L276" i="13"/>
  <c r="K276" i="13"/>
  <c r="J276" i="13"/>
  <c r="J270" i="13" s="1"/>
  <c r="J269" i="13" s="1"/>
  <c r="I276" i="13"/>
  <c r="G276" i="13"/>
  <c r="F276" i="13"/>
  <c r="E276" i="13"/>
  <c r="C276" i="13" s="1"/>
  <c r="D276" i="13"/>
  <c r="H275" i="13"/>
  <c r="C275" i="13"/>
  <c r="H274" i="13"/>
  <c r="C274" i="13"/>
  <c r="H273" i="13"/>
  <c r="C273" i="13"/>
  <c r="L272" i="13"/>
  <c r="K272" i="13"/>
  <c r="K270" i="13" s="1"/>
  <c r="K269" i="13" s="1"/>
  <c r="J272" i="13"/>
  <c r="I272" i="13"/>
  <c r="I270" i="13" s="1"/>
  <c r="I269" i="13" s="1"/>
  <c r="G272" i="13"/>
  <c r="F272" i="13"/>
  <c r="F270" i="13" s="1"/>
  <c r="F269" i="13" s="1"/>
  <c r="E272" i="13"/>
  <c r="D272" i="13"/>
  <c r="C272" i="13" s="1"/>
  <c r="H271" i="13"/>
  <c r="C271" i="13"/>
  <c r="L270" i="13"/>
  <c r="L269" i="13" s="1"/>
  <c r="E270" i="13"/>
  <c r="H268" i="13"/>
  <c r="C268" i="13"/>
  <c r="H267" i="13"/>
  <c r="C267" i="13"/>
  <c r="H266" i="13"/>
  <c r="C266" i="13"/>
  <c r="H265" i="13"/>
  <c r="C265" i="13"/>
  <c r="L264" i="13"/>
  <c r="K264" i="13"/>
  <c r="J264" i="13"/>
  <c r="I264" i="13"/>
  <c r="G264" i="13"/>
  <c r="F264" i="13"/>
  <c r="F259" i="13" s="1"/>
  <c r="E264" i="13"/>
  <c r="D264" i="13"/>
  <c r="H263" i="13"/>
  <c r="C263" i="13"/>
  <c r="H262" i="13"/>
  <c r="C262" i="13"/>
  <c r="H261" i="13"/>
  <c r="C261" i="13"/>
  <c r="L260" i="13"/>
  <c r="K260" i="13"/>
  <c r="J260" i="13"/>
  <c r="I260" i="13"/>
  <c r="G260" i="13"/>
  <c r="G259" i="13" s="1"/>
  <c r="F260" i="13"/>
  <c r="E260" i="13"/>
  <c r="C260" i="13" s="1"/>
  <c r="D260" i="13"/>
  <c r="L259" i="13"/>
  <c r="J259" i="13"/>
  <c r="I259" i="13"/>
  <c r="D259" i="13"/>
  <c r="H258" i="13"/>
  <c r="C258" i="13"/>
  <c r="H257" i="13"/>
  <c r="C257" i="13"/>
  <c r="H256" i="13"/>
  <c r="C256" i="13"/>
  <c r="H255" i="13"/>
  <c r="C255" i="13"/>
  <c r="H254" i="13"/>
  <c r="C254" i="13"/>
  <c r="H253" i="13"/>
  <c r="C253" i="13"/>
  <c r="L252" i="13"/>
  <c r="K252" i="13"/>
  <c r="J252" i="13"/>
  <c r="I252" i="13"/>
  <c r="G252" i="13"/>
  <c r="G251" i="13" s="1"/>
  <c r="F252" i="13"/>
  <c r="E252" i="13"/>
  <c r="D252" i="13"/>
  <c r="C252" i="13" s="1"/>
  <c r="L251" i="13"/>
  <c r="J251" i="13"/>
  <c r="I251" i="13"/>
  <c r="F251" i="13"/>
  <c r="E251" i="13"/>
  <c r="H250" i="13"/>
  <c r="C250" i="13"/>
  <c r="H249" i="13"/>
  <c r="C249" i="13"/>
  <c r="H248" i="13"/>
  <c r="C248" i="13"/>
  <c r="H247" i="13"/>
  <c r="C247" i="13"/>
  <c r="L246" i="13"/>
  <c r="K246" i="13"/>
  <c r="J246" i="13"/>
  <c r="I246" i="13"/>
  <c r="G246" i="13"/>
  <c r="F246" i="13"/>
  <c r="E246" i="13"/>
  <c r="D246" i="13"/>
  <c r="C246" i="13"/>
  <c r="H245" i="13"/>
  <c r="C245" i="13"/>
  <c r="H244" i="13"/>
  <c r="C244" i="13"/>
  <c r="H243" i="13"/>
  <c r="C243" i="13"/>
  <c r="H242" i="13"/>
  <c r="C242" i="13"/>
  <c r="H241" i="13"/>
  <c r="C241" i="13"/>
  <c r="H240" i="13"/>
  <c r="C240" i="13"/>
  <c r="H239" i="13"/>
  <c r="C239" i="13"/>
  <c r="L238" i="13"/>
  <c r="K238" i="13"/>
  <c r="J238" i="13"/>
  <c r="I238" i="13"/>
  <c r="G238" i="13"/>
  <c r="F238" i="13"/>
  <c r="C238" i="13" s="1"/>
  <c r="E238" i="13"/>
  <c r="D238" i="13"/>
  <c r="H237" i="13"/>
  <c r="C237" i="13"/>
  <c r="H236" i="13"/>
  <c r="C236" i="13"/>
  <c r="L235" i="13"/>
  <c r="K235" i="13"/>
  <c r="J235" i="13"/>
  <c r="I235" i="13"/>
  <c r="G235" i="13"/>
  <c r="F235" i="13"/>
  <c r="E235" i="13"/>
  <c r="D235" i="13"/>
  <c r="H234" i="13"/>
  <c r="C234" i="13"/>
  <c r="L233" i="13"/>
  <c r="K233" i="13"/>
  <c r="J233" i="13"/>
  <c r="J231" i="13" s="1"/>
  <c r="J230" i="13" s="1"/>
  <c r="I233" i="13"/>
  <c r="G233" i="13"/>
  <c r="F233" i="13"/>
  <c r="E233" i="13"/>
  <c r="C233" i="13" s="1"/>
  <c r="D233" i="13"/>
  <c r="H232" i="13"/>
  <c r="C232" i="13"/>
  <c r="L231" i="13"/>
  <c r="L230" i="13" s="1"/>
  <c r="I231" i="13"/>
  <c r="D231" i="13"/>
  <c r="H229" i="13"/>
  <c r="C229" i="13"/>
  <c r="H228" i="13"/>
  <c r="C228" i="13"/>
  <c r="L227" i="13"/>
  <c r="K227" i="13"/>
  <c r="J227" i="13"/>
  <c r="I227" i="13"/>
  <c r="H227" i="13" s="1"/>
  <c r="G227" i="13"/>
  <c r="F227" i="13"/>
  <c r="E227" i="13"/>
  <c r="D227" i="13"/>
  <c r="C227" i="13" s="1"/>
  <c r="H226" i="13"/>
  <c r="C226" i="13"/>
  <c r="H225" i="13"/>
  <c r="C225" i="13"/>
  <c r="H224" i="13"/>
  <c r="C224" i="13"/>
  <c r="H223" i="13"/>
  <c r="C223" i="13"/>
  <c r="H222" i="13"/>
  <c r="C222" i="13"/>
  <c r="H221" i="13"/>
  <c r="C221" i="13"/>
  <c r="H220" i="13"/>
  <c r="C220" i="13"/>
  <c r="H219" i="13"/>
  <c r="C219" i="13"/>
  <c r="H218" i="13"/>
  <c r="C218" i="13"/>
  <c r="H217" i="13"/>
  <c r="C217" i="13"/>
  <c r="L216" i="13"/>
  <c r="K216" i="13"/>
  <c r="J216" i="13"/>
  <c r="I216" i="13"/>
  <c r="G216" i="13"/>
  <c r="F216" i="13"/>
  <c r="E216" i="13"/>
  <c r="D216" i="13"/>
  <c r="C216" i="13" s="1"/>
  <c r="H215" i="13"/>
  <c r="C215" i="13"/>
  <c r="H214" i="13"/>
  <c r="C214" i="13"/>
  <c r="H213" i="13"/>
  <c r="C213" i="13"/>
  <c r="H212" i="13"/>
  <c r="C212" i="13"/>
  <c r="H211" i="13"/>
  <c r="C211" i="13"/>
  <c r="H210" i="13"/>
  <c r="C210" i="13"/>
  <c r="H209" i="13"/>
  <c r="C209" i="13"/>
  <c r="H208" i="13"/>
  <c r="C208" i="13"/>
  <c r="H207" i="13"/>
  <c r="C207" i="13"/>
  <c r="H206" i="13"/>
  <c r="C206" i="13"/>
  <c r="L205" i="13"/>
  <c r="K205" i="13"/>
  <c r="J205" i="13"/>
  <c r="J204" i="13" s="1"/>
  <c r="I205" i="13"/>
  <c r="G205" i="13"/>
  <c r="F205" i="13"/>
  <c r="E205" i="13"/>
  <c r="E204" i="13" s="1"/>
  <c r="D205" i="13"/>
  <c r="L204" i="13"/>
  <c r="G204" i="13"/>
  <c r="F204" i="13"/>
  <c r="H203" i="13"/>
  <c r="C203" i="13"/>
  <c r="H202" i="13"/>
  <c r="C202" i="13"/>
  <c r="H201" i="13"/>
  <c r="C201" i="13"/>
  <c r="H200" i="13"/>
  <c r="C200" i="13"/>
  <c r="H199" i="13"/>
  <c r="C199" i="13"/>
  <c r="L198" i="13"/>
  <c r="L196" i="13" s="1"/>
  <c r="L195" i="13" s="1"/>
  <c r="L194" i="13" s="1"/>
  <c r="K198" i="13"/>
  <c r="J198" i="13"/>
  <c r="J196" i="13" s="1"/>
  <c r="I198" i="13"/>
  <c r="G198" i="13"/>
  <c r="F198" i="13"/>
  <c r="F196" i="13" s="1"/>
  <c r="F195" i="13" s="1"/>
  <c r="E198" i="13"/>
  <c r="C198" i="13" s="1"/>
  <c r="D198" i="13"/>
  <c r="H197" i="13"/>
  <c r="C197" i="13"/>
  <c r="I196" i="13"/>
  <c r="G196" i="13"/>
  <c r="G195" i="13" s="1"/>
  <c r="D196" i="13"/>
  <c r="H193" i="13"/>
  <c r="C193" i="13"/>
  <c r="L192" i="13"/>
  <c r="K192" i="13"/>
  <c r="J192" i="13"/>
  <c r="I192" i="13"/>
  <c r="G192" i="13"/>
  <c r="G191" i="13" s="1"/>
  <c r="F192" i="13"/>
  <c r="E192" i="13"/>
  <c r="C192" i="13" s="1"/>
  <c r="D192" i="13"/>
  <c r="L191" i="13"/>
  <c r="J191" i="13"/>
  <c r="J187" i="13" s="1"/>
  <c r="I191" i="13"/>
  <c r="F191" i="13"/>
  <c r="D191" i="13"/>
  <c r="H190" i="13"/>
  <c r="C190" i="13"/>
  <c r="H189" i="13"/>
  <c r="C189" i="13"/>
  <c r="L188" i="13"/>
  <c r="K188" i="13"/>
  <c r="J188" i="13"/>
  <c r="I188" i="13"/>
  <c r="G188" i="13"/>
  <c r="F188" i="13"/>
  <c r="E188" i="13"/>
  <c r="D188" i="13"/>
  <c r="C188" i="13" s="1"/>
  <c r="L187" i="13"/>
  <c r="I187" i="13"/>
  <c r="F187" i="13"/>
  <c r="H186" i="13"/>
  <c r="C186" i="13"/>
  <c r="H185" i="13"/>
  <c r="C185" i="13"/>
  <c r="L184" i="13"/>
  <c r="K184" i="13"/>
  <c r="J184" i="13"/>
  <c r="I184" i="13"/>
  <c r="G184" i="13"/>
  <c r="F184" i="13"/>
  <c r="E184" i="13"/>
  <c r="D184" i="13"/>
  <c r="C184" i="13"/>
  <c r="H183" i="13"/>
  <c r="C183" i="13"/>
  <c r="H182" i="13"/>
  <c r="C182" i="13"/>
  <c r="H181" i="13"/>
  <c r="C181" i="13"/>
  <c r="H180" i="13"/>
  <c r="C180" i="13"/>
  <c r="L179" i="13"/>
  <c r="K179" i="13"/>
  <c r="J179" i="13"/>
  <c r="I179" i="13"/>
  <c r="H179" i="13" s="1"/>
  <c r="G179" i="13"/>
  <c r="F179" i="13"/>
  <c r="E179" i="13"/>
  <c r="D179" i="13"/>
  <c r="C179" i="13" s="1"/>
  <c r="H178" i="13"/>
  <c r="C178" i="13"/>
  <c r="H177" i="13"/>
  <c r="C177" i="13"/>
  <c r="I175" i="13"/>
  <c r="H176" i="13"/>
  <c r="C176" i="13"/>
  <c r="L175" i="13"/>
  <c r="K175" i="13"/>
  <c r="K174" i="13" s="1"/>
  <c r="J175" i="13"/>
  <c r="G175" i="13"/>
  <c r="G174" i="13" s="1"/>
  <c r="F175" i="13"/>
  <c r="C175" i="13" s="1"/>
  <c r="E175" i="13"/>
  <c r="D175" i="13"/>
  <c r="L174" i="13"/>
  <c r="L173" i="13" s="1"/>
  <c r="J174" i="13"/>
  <c r="E174" i="13"/>
  <c r="E173" i="13" s="1"/>
  <c r="K173" i="13"/>
  <c r="J173" i="13"/>
  <c r="H172" i="13"/>
  <c r="C172" i="13"/>
  <c r="H171" i="13"/>
  <c r="C171" i="13"/>
  <c r="H170" i="13"/>
  <c r="C170" i="13"/>
  <c r="H169" i="13"/>
  <c r="C169" i="13"/>
  <c r="H168" i="13"/>
  <c r="C168" i="13"/>
  <c r="H167" i="13"/>
  <c r="C167" i="13"/>
  <c r="L166" i="13"/>
  <c r="K166" i="13"/>
  <c r="J166" i="13"/>
  <c r="I166" i="13"/>
  <c r="G166" i="13"/>
  <c r="F166" i="13"/>
  <c r="F165" i="13" s="1"/>
  <c r="E166" i="13"/>
  <c r="E165" i="13" s="1"/>
  <c r="D166" i="13"/>
  <c r="L165" i="13"/>
  <c r="K165" i="13"/>
  <c r="J165" i="13"/>
  <c r="G165" i="13"/>
  <c r="D165" i="13"/>
  <c r="H164" i="13"/>
  <c r="C164" i="13"/>
  <c r="H163" i="13"/>
  <c r="C163" i="13"/>
  <c r="H162" i="13"/>
  <c r="C162" i="13"/>
  <c r="H161" i="13"/>
  <c r="C161" i="13"/>
  <c r="L160" i="13"/>
  <c r="K160" i="13"/>
  <c r="J160" i="13"/>
  <c r="I160" i="13"/>
  <c r="H160" i="13" s="1"/>
  <c r="G160" i="13"/>
  <c r="F160" i="13"/>
  <c r="E160" i="13"/>
  <c r="D160" i="13"/>
  <c r="H159" i="13"/>
  <c r="C159" i="13"/>
  <c r="H158" i="13"/>
  <c r="C158" i="13"/>
  <c r="H157" i="13"/>
  <c r="C157" i="13"/>
  <c r="H156" i="13"/>
  <c r="C156" i="13"/>
  <c r="H155" i="13"/>
  <c r="C155" i="13"/>
  <c r="H154" i="13"/>
  <c r="C154" i="13"/>
  <c r="H153" i="13"/>
  <c r="C153" i="13"/>
  <c r="H152" i="13"/>
  <c r="C152" i="13"/>
  <c r="L151" i="13"/>
  <c r="K151" i="13"/>
  <c r="J151" i="13"/>
  <c r="I151" i="13"/>
  <c r="G151" i="13"/>
  <c r="F151" i="13"/>
  <c r="E151" i="13"/>
  <c r="D151" i="13"/>
  <c r="C151" i="13" s="1"/>
  <c r="H150" i="13"/>
  <c r="C150" i="13"/>
  <c r="H149" i="13"/>
  <c r="C149" i="13"/>
  <c r="H148" i="13"/>
  <c r="C148" i="13"/>
  <c r="H147" i="13"/>
  <c r="C147" i="13"/>
  <c r="H146" i="13"/>
  <c r="C146" i="13"/>
  <c r="H145" i="13"/>
  <c r="C145" i="13"/>
  <c r="L144" i="13"/>
  <c r="K144" i="13"/>
  <c r="J144" i="13"/>
  <c r="I144" i="13"/>
  <c r="G144" i="13"/>
  <c r="F144" i="13"/>
  <c r="E144" i="13"/>
  <c r="D144" i="13"/>
  <c r="H143" i="13"/>
  <c r="C143" i="13"/>
  <c r="H142" i="13"/>
  <c r="C142" i="13"/>
  <c r="L141" i="13"/>
  <c r="K141" i="13"/>
  <c r="J141" i="13"/>
  <c r="I141" i="13"/>
  <c r="G141" i="13"/>
  <c r="F141" i="13"/>
  <c r="E141" i="13"/>
  <c r="C141" i="13" s="1"/>
  <c r="D141" i="13"/>
  <c r="H140" i="13"/>
  <c r="C140" i="13"/>
  <c r="H139" i="13"/>
  <c r="C139" i="13"/>
  <c r="H138" i="13"/>
  <c r="C138" i="13"/>
  <c r="H137" i="13"/>
  <c r="C137" i="13"/>
  <c r="L136" i="13"/>
  <c r="K136" i="13"/>
  <c r="J136" i="13"/>
  <c r="I136" i="13"/>
  <c r="G136" i="13"/>
  <c r="F136" i="13"/>
  <c r="E136" i="13"/>
  <c r="D136" i="13"/>
  <c r="H135" i="13"/>
  <c r="C135" i="13"/>
  <c r="H134" i="13"/>
  <c r="C134" i="13"/>
  <c r="H133" i="13"/>
  <c r="C133" i="13"/>
  <c r="H132" i="13"/>
  <c r="C132" i="13"/>
  <c r="L131" i="13"/>
  <c r="K131" i="13"/>
  <c r="J131" i="13"/>
  <c r="I131" i="13"/>
  <c r="G131" i="13"/>
  <c r="G130" i="13" s="1"/>
  <c r="F131" i="13"/>
  <c r="F130" i="13" s="1"/>
  <c r="E131" i="13"/>
  <c r="D131" i="13"/>
  <c r="L130" i="13"/>
  <c r="J130" i="13"/>
  <c r="H129" i="13"/>
  <c r="H128" i="13" s="1"/>
  <c r="C129" i="13"/>
  <c r="C128" i="13" s="1"/>
  <c r="L128" i="13"/>
  <c r="K128" i="13"/>
  <c r="J128" i="13"/>
  <c r="I128" i="13"/>
  <c r="G128" i="13"/>
  <c r="F128" i="13"/>
  <c r="E128" i="13"/>
  <c r="D128" i="13"/>
  <c r="H127" i="13"/>
  <c r="C127" i="13"/>
  <c r="H126" i="13"/>
  <c r="C126" i="13"/>
  <c r="H125" i="13"/>
  <c r="C125" i="13"/>
  <c r="H124" i="13"/>
  <c r="C124" i="13"/>
  <c r="H123" i="13"/>
  <c r="C123" i="13"/>
  <c r="L122" i="13"/>
  <c r="K122" i="13"/>
  <c r="J122" i="13"/>
  <c r="I122" i="13"/>
  <c r="G122" i="13"/>
  <c r="F122" i="13"/>
  <c r="E122" i="13"/>
  <c r="D122" i="13"/>
  <c r="H121" i="13"/>
  <c r="C121" i="13"/>
  <c r="H120" i="13"/>
  <c r="C120" i="13"/>
  <c r="H119" i="13"/>
  <c r="C119" i="13"/>
  <c r="H118" i="13"/>
  <c r="C118" i="13"/>
  <c r="H117" i="13"/>
  <c r="C117" i="13"/>
  <c r="L116" i="13"/>
  <c r="K116" i="13"/>
  <c r="J116" i="13"/>
  <c r="I116" i="13"/>
  <c r="H116" i="13" s="1"/>
  <c r="G116" i="13"/>
  <c r="F116" i="13"/>
  <c r="E116" i="13"/>
  <c r="D116" i="13"/>
  <c r="C116" i="13" s="1"/>
  <c r="H115" i="13"/>
  <c r="C115" i="13"/>
  <c r="H114" i="13"/>
  <c r="C114" i="13"/>
  <c r="H113" i="13"/>
  <c r="C113" i="13"/>
  <c r="L112" i="13"/>
  <c r="K112" i="13"/>
  <c r="J112" i="13"/>
  <c r="I112" i="13"/>
  <c r="G112" i="13"/>
  <c r="F112" i="13"/>
  <c r="E112" i="13"/>
  <c r="D112" i="13"/>
  <c r="H111" i="13"/>
  <c r="C111" i="13"/>
  <c r="H110" i="13"/>
  <c r="C110" i="13"/>
  <c r="H109" i="13"/>
  <c r="C109" i="13"/>
  <c r="H108" i="13"/>
  <c r="C108" i="13"/>
  <c r="H107" i="13"/>
  <c r="C107" i="13"/>
  <c r="H106" i="13"/>
  <c r="C106" i="13"/>
  <c r="H105" i="13"/>
  <c r="C105" i="13"/>
  <c r="H104" i="13"/>
  <c r="C104" i="13"/>
  <c r="L103" i="13"/>
  <c r="K103" i="13"/>
  <c r="H103" i="13" s="1"/>
  <c r="J103" i="13"/>
  <c r="I103" i="13"/>
  <c r="G103" i="13"/>
  <c r="F103" i="13"/>
  <c r="E103" i="13"/>
  <c r="D103" i="13"/>
  <c r="C103" i="13" s="1"/>
  <c r="H102" i="13"/>
  <c r="C102" i="13"/>
  <c r="H101" i="13"/>
  <c r="C101" i="13"/>
  <c r="H100" i="13"/>
  <c r="C100" i="13"/>
  <c r="H99" i="13"/>
  <c r="C99" i="13"/>
  <c r="H98" i="13"/>
  <c r="C98" i="13"/>
  <c r="H97" i="13"/>
  <c r="C97" i="13"/>
  <c r="H96" i="13"/>
  <c r="C96" i="13"/>
  <c r="L95" i="13"/>
  <c r="K95" i="13"/>
  <c r="J95" i="13"/>
  <c r="I95" i="13"/>
  <c r="G95" i="13"/>
  <c r="F95" i="13"/>
  <c r="E95" i="13"/>
  <c r="C95" i="13" s="1"/>
  <c r="D95" i="13"/>
  <c r="H94" i="13"/>
  <c r="C94" i="13"/>
  <c r="H93" i="13"/>
  <c r="C93" i="13"/>
  <c r="H92" i="13"/>
  <c r="C92" i="13"/>
  <c r="H91" i="13"/>
  <c r="C91" i="13"/>
  <c r="H90" i="13"/>
  <c r="C90" i="13"/>
  <c r="L89" i="13"/>
  <c r="K89" i="13"/>
  <c r="J89" i="13"/>
  <c r="I89" i="13"/>
  <c r="G89" i="13"/>
  <c r="F89" i="13"/>
  <c r="E89" i="13"/>
  <c r="D89" i="13"/>
  <c r="C89" i="13" s="1"/>
  <c r="H88" i="13"/>
  <c r="C88" i="13"/>
  <c r="H87" i="13"/>
  <c r="C87" i="13"/>
  <c r="H86" i="13"/>
  <c r="C86" i="13"/>
  <c r="H85" i="13"/>
  <c r="C85" i="13"/>
  <c r="L84" i="13"/>
  <c r="K84" i="13"/>
  <c r="J84" i="13"/>
  <c r="J83" i="13" s="1"/>
  <c r="I84" i="13"/>
  <c r="G84" i="13"/>
  <c r="F84" i="13"/>
  <c r="E84" i="13"/>
  <c r="E83" i="13" s="1"/>
  <c r="D84" i="13"/>
  <c r="L83" i="13"/>
  <c r="F83" i="13"/>
  <c r="H82" i="13"/>
  <c r="C82" i="13"/>
  <c r="H81" i="13"/>
  <c r="C81" i="13"/>
  <c r="L80" i="13"/>
  <c r="K80" i="13"/>
  <c r="J80" i="13"/>
  <c r="I80" i="13"/>
  <c r="G80" i="13"/>
  <c r="F80" i="13"/>
  <c r="E80" i="13"/>
  <c r="D80" i="13"/>
  <c r="H79" i="13"/>
  <c r="C79" i="13"/>
  <c r="H78" i="13"/>
  <c r="C78" i="13"/>
  <c r="L77" i="13"/>
  <c r="K77" i="13"/>
  <c r="J77" i="13"/>
  <c r="I77" i="13"/>
  <c r="G77" i="13"/>
  <c r="G76" i="13" s="1"/>
  <c r="F77" i="13"/>
  <c r="E77" i="13"/>
  <c r="C77" i="13" s="1"/>
  <c r="D77" i="13"/>
  <c r="L76" i="13"/>
  <c r="J76" i="13"/>
  <c r="I76" i="13"/>
  <c r="F76" i="13"/>
  <c r="D76" i="13"/>
  <c r="L75" i="13"/>
  <c r="H74" i="13"/>
  <c r="C74" i="13"/>
  <c r="H73" i="13"/>
  <c r="C73" i="13"/>
  <c r="H72" i="13"/>
  <c r="C72" i="13"/>
  <c r="H71" i="13"/>
  <c r="C71" i="13"/>
  <c r="H70" i="13"/>
  <c r="C70" i="13"/>
  <c r="L69" i="13"/>
  <c r="K69" i="13"/>
  <c r="H69" i="13" s="1"/>
  <c r="J69" i="13"/>
  <c r="I69" i="13"/>
  <c r="G69" i="13"/>
  <c r="F69" i="13"/>
  <c r="F67" i="13" s="1"/>
  <c r="E69" i="13"/>
  <c r="D69" i="13"/>
  <c r="C69" i="13" s="1"/>
  <c r="H68" i="13"/>
  <c r="C68" i="13"/>
  <c r="L67" i="13"/>
  <c r="J67" i="13"/>
  <c r="I67" i="13"/>
  <c r="G67" i="13"/>
  <c r="E67" i="13"/>
  <c r="D67" i="13"/>
  <c r="H66" i="13"/>
  <c r="C66" i="13"/>
  <c r="H65" i="13"/>
  <c r="C65" i="13"/>
  <c r="H64" i="13"/>
  <c r="C64" i="13"/>
  <c r="H63" i="13"/>
  <c r="C63" i="13"/>
  <c r="H62" i="13"/>
  <c r="C62" i="13"/>
  <c r="H61" i="13"/>
  <c r="C61" i="13"/>
  <c r="H60" i="13"/>
  <c r="C60" i="13"/>
  <c r="H59" i="13"/>
  <c r="C59" i="13"/>
  <c r="L58" i="13"/>
  <c r="K58" i="13"/>
  <c r="J58" i="13"/>
  <c r="I58" i="13"/>
  <c r="G58" i="13"/>
  <c r="F58" i="13"/>
  <c r="E58" i="13"/>
  <c r="D58" i="13"/>
  <c r="H57" i="13"/>
  <c r="C57" i="13"/>
  <c r="H56" i="13"/>
  <c r="C56" i="13"/>
  <c r="L55" i="13"/>
  <c r="K55" i="13"/>
  <c r="K54" i="13" s="1"/>
  <c r="J55" i="13"/>
  <c r="I55" i="13"/>
  <c r="G55" i="13"/>
  <c r="G54" i="13" s="1"/>
  <c r="G53" i="13" s="1"/>
  <c r="F55" i="13"/>
  <c r="E55" i="13"/>
  <c r="D55" i="13"/>
  <c r="C55" i="13" s="1"/>
  <c r="E54" i="13"/>
  <c r="E53" i="13" s="1"/>
  <c r="H47" i="13"/>
  <c r="C47" i="13"/>
  <c r="H46" i="13"/>
  <c r="C46" i="13"/>
  <c r="L45" i="13"/>
  <c r="H45" i="13" s="1"/>
  <c r="G45" i="13"/>
  <c r="C45" i="13" s="1"/>
  <c r="H44" i="13"/>
  <c r="C44" i="13"/>
  <c r="K43" i="13"/>
  <c r="J43" i="13"/>
  <c r="I43" i="13"/>
  <c r="H43" i="13" s="1"/>
  <c r="F43" i="13"/>
  <c r="E43" i="13"/>
  <c r="D43" i="13"/>
  <c r="C43" i="13" s="1"/>
  <c r="H42" i="13"/>
  <c r="C42" i="13"/>
  <c r="I41" i="13"/>
  <c r="H41" i="13" s="1"/>
  <c r="D41" i="13"/>
  <c r="C41" i="13"/>
  <c r="H40" i="13"/>
  <c r="C40" i="13"/>
  <c r="H39" i="13"/>
  <c r="C39" i="13"/>
  <c r="H38" i="13"/>
  <c r="C38" i="13"/>
  <c r="H37" i="13"/>
  <c r="C37" i="13"/>
  <c r="K36" i="13"/>
  <c r="H36" i="13" s="1"/>
  <c r="F36" i="13"/>
  <c r="C36" i="13"/>
  <c r="H35" i="13"/>
  <c r="C35" i="13"/>
  <c r="H34" i="13"/>
  <c r="C34" i="13"/>
  <c r="K33" i="13"/>
  <c r="H33" i="13" s="1"/>
  <c r="F33" i="13"/>
  <c r="C33" i="13"/>
  <c r="H32" i="13"/>
  <c r="C32" i="13"/>
  <c r="K31" i="13"/>
  <c r="H31" i="13"/>
  <c r="F31" i="13"/>
  <c r="C31" i="13" s="1"/>
  <c r="H30" i="13"/>
  <c r="C30" i="13"/>
  <c r="H29" i="13"/>
  <c r="C29" i="13"/>
  <c r="H28" i="13"/>
  <c r="C28" i="13"/>
  <c r="K27" i="13"/>
  <c r="H27" i="13" s="1"/>
  <c r="F27" i="13"/>
  <c r="C27" i="13" s="1"/>
  <c r="F26" i="13"/>
  <c r="C26" i="13" s="1"/>
  <c r="H25" i="13"/>
  <c r="C25" i="13"/>
  <c r="H23" i="13"/>
  <c r="C23" i="13"/>
  <c r="H22" i="13"/>
  <c r="C22" i="13"/>
  <c r="L21" i="13"/>
  <c r="L292" i="13" s="1"/>
  <c r="L291" i="13" s="1"/>
  <c r="K21" i="13"/>
  <c r="K292" i="13" s="1"/>
  <c r="K291" i="13" s="1"/>
  <c r="J21" i="13"/>
  <c r="J292" i="13" s="1"/>
  <c r="J291" i="13" s="1"/>
  <c r="I21" i="13"/>
  <c r="I292" i="13" s="1"/>
  <c r="I291" i="13" s="1"/>
  <c r="G21" i="13"/>
  <c r="G292" i="13" s="1"/>
  <c r="G291" i="13" s="1"/>
  <c r="F21" i="13"/>
  <c r="F292" i="13" s="1"/>
  <c r="F291" i="13" s="1"/>
  <c r="E21" i="13"/>
  <c r="E292" i="13" s="1"/>
  <c r="E291" i="13" s="1"/>
  <c r="D21" i="13"/>
  <c r="D292" i="13" s="1"/>
  <c r="D291" i="13" s="1"/>
  <c r="G20" i="13"/>
  <c r="F75" i="13" l="1"/>
  <c r="J75" i="13"/>
  <c r="J289" i="13" s="1"/>
  <c r="J195" i="13"/>
  <c r="J194" i="13" s="1"/>
  <c r="E195" i="13"/>
  <c r="I54" i="13"/>
  <c r="J20" i="13"/>
  <c r="H55" i="13"/>
  <c r="H58" i="13"/>
  <c r="E76" i="13"/>
  <c r="E75" i="13" s="1"/>
  <c r="C75" i="13" s="1"/>
  <c r="H95" i="13"/>
  <c r="H141" i="13"/>
  <c r="F174" i="13"/>
  <c r="F173" i="13" s="1"/>
  <c r="F289" i="13" s="1"/>
  <c r="G173" i="13"/>
  <c r="D187" i="13"/>
  <c r="E191" i="13"/>
  <c r="E187" i="13" s="1"/>
  <c r="H198" i="13"/>
  <c r="F231" i="13"/>
  <c r="F230" i="13" s="1"/>
  <c r="F194" i="13" s="1"/>
  <c r="H235" i="13"/>
  <c r="D251" i="13"/>
  <c r="D230" i="13" s="1"/>
  <c r="E259" i="13"/>
  <c r="C259" i="13" s="1"/>
  <c r="C264" i="13"/>
  <c r="D283" i="13"/>
  <c r="K26" i="13"/>
  <c r="F54" i="13"/>
  <c r="F53" i="13" s="1"/>
  <c r="F52" i="13" s="1"/>
  <c r="G75" i="13"/>
  <c r="H89" i="13"/>
  <c r="G83" i="13"/>
  <c r="C112" i="13"/>
  <c r="H112" i="13"/>
  <c r="C122" i="13"/>
  <c r="H122" i="13"/>
  <c r="D130" i="13"/>
  <c r="C130" i="13" s="1"/>
  <c r="H136" i="13"/>
  <c r="H151" i="13"/>
  <c r="C165" i="13"/>
  <c r="C166" i="13"/>
  <c r="I174" i="13"/>
  <c r="H174" i="13" s="1"/>
  <c r="E196" i="13"/>
  <c r="D204" i="13"/>
  <c r="H216" i="13"/>
  <c r="C235" i="13"/>
  <c r="H264" i="13"/>
  <c r="G270" i="13"/>
  <c r="C283" i="13"/>
  <c r="D54" i="13"/>
  <c r="D53" i="13" s="1"/>
  <c r="C67" i="13"/>
  <c r="F20" i="13"/>
  <c r="L54" i="13"/>
  <c r="L53" i="13" s="1"/>
  <c r="L52" i="13" s="1"/>
  <c r="L51" i="13" s="1"/>
  <c r="L50" i="13" s="1"/>
  <c r="C80" i="13"/>
  <c r="H80" i="13"/>
  <c r="D83" i="13"/>
  <c r="D75" i="13" s="1"/>
  <c r="E130" i="13"/>
  <c r="C144" i="13"/>
  <c r="H144" i="13"/>
  <c r="D174" i="13"/>
  <c r="D173" i="13" s="1"/>
  <c r="H184" i="13"/>
  <c r="H233" i="13"/>
  <c r="H246" i="13"/>
  <c r="D270" i="13"/>
  <c r="D269" i="13" s="1"/>
  <c r="H281" i="13"/>
  <c r="I53" i="13"/>
  <c r="H26" i="13"/>
  <c r="K20" i="13"/>
  <c r="G269" i="13"/>
  <c r="C131" i="13"/>
  <c r="I173" i="13"/>
  <c r="H173" i="13" s="1"/>
  <c r="L20" i="13"/>
  <c r="C76" i="13"/>
  <c r="K83" i="13"/>
  <c r="I130" i="13"/>
  <c r="C136" i="13"/>
  <c r="C174" i="13"/>
  <c r="H175" i="13"/>
  <c r="G187" i="13"/>
  <c r="C205" i="13"/>
  <c r="H205" i="13"/>
  <c r="I204" i="13"/>
  <c r="H260" i="13"/>
  <c r="E269" i="13"/>
  <c r="H276" i="13"/>
  <c r="H286" i="13"/>
  <c r="H188" i="13"/>
  <c r="I230" i="13"/>
  <c r="K251" i="13"/>
  <c r="H251" i="13" s="1"/>
  <c r="H252" i="13"/>
  <c r="E20" i="13"/>
  <c r="C21" i="13"/>
  <c r="C292" i="13" s="1"/>
  <c r="C291" i="13" s="1"/>
  <c r="J54" i="13"/>
  <c r="J53" i="13" s="1"/>
  <c r="J52" i="13" s="1"/>
  <c r="J51" i="13" s="1"/>
  <c r="C58" i="13"/>
  <c r="K76" i="13"/>
  <c r="H77" i="13"/>
  <c r="H166" i="13"/>
  <c r="I165" i="13"/>
  <c r="H165" i="13" s="1"/>
  <c r="C191" i="13"/>
  <c r="E231" i="13"/>
  <c r="K231" i="13"/>
  <c r="H238" i="13"/>
  <c r="H272" i="13"/>
  <c r="H283" i="13"/>
  <c r="H284" i="13"/>
  <c r="C196" i="13"/>
  <c r="H21" i="13"/>
  <c r="K67" i="13"/>
  <c r="H67" i="13" s="1"/>
  <c r="C84" i="13"/>
  <c r="H84" i="13"/>
  <c r="I83" i="13"/>
  <c r="K130" i="13"/>
  <c r="H131" i="13"/>
  <c r="C160" i="13"/>
  <c r="K191" i="13"/>
  <c r="K187" i="13" s="1"/>
  <c r="H187" i="13" s="1"/>
  <c r="H192" i="13"/>
  <c r="K196" i="13"/>
  <c r="K204" i="13"/>
  <c r="G231" i="13"/>
  <c r="G230" i="13" s="1"/>
  <c r="G194" i="13" s="1"/>
  <c r="C251" i="13"/>
  <c r="K259" i="13"/>
  <c r="H259" i="13" s="1"/>
  <c r="H269" i="13"/>
  <c r="H270" i="13"/>
  <c r="K230" i="13" l="1"/>
  <c r="H230" i="13" s="1"/>
  <c r="L289" i="13"/>
  <c r="G52" i="13"/>
  <c r="C54" i="13"/>
  <c r="C270" i="13"/>
  <c r="H54" i="13"/>
  <c r="C173" i="13"/>
  <c r="G289" i="13"/>
  <c r="F51" i="13"/>
  <c r="K195" i="13"/>
  <c r="K194" i="13" s="1"/>
  <c r="L290" i="13"/>
  <c r="C83" i="13"/>
  <c r="C204" i="13"/>
  <c r="D195" i="13"/>
  <c r="G51" i="13"/>
  <c r="C187" i="13"/>
  <c r="H83" i="13"/>
  <c r="C231" i="13"/>
  <c r="E230" i="13"/>
  <c r="J290" i="13"/>
  <c r="J50" i="13"/>
  <c r="H231" i="13"/>
  <c r="H191" i="13"/>
  <c r="I75" i="13"/>
  <c r="K53" i="13"/>
  <c r="H53" i="13" s="1"/>
  <c r="I52" i="13"/>
  <c r="H292" i="13"/>
  <c r="H291" i="13" s="1"/>
  <c r="H196" i="13"/>
  <c r="K75" i="13"/>
  <c r="H204" i="13"/>
  <c r="I195" i="13"/>
  <c r="I289" i="13" s="1"/>
  <c r="H130" i="13"/>
  <c r="H76" i="13"/>
  <c r="E52" i="13"/>
  <c r="D52" i="13"/>
  <c r="C53" i="13"/>
  <c r="C269" i="13"/>
  <c r="E289" i="13"/>
  <c r="D194" i="13" l="1"/>
  <c r="C195" i="13"/>
  <c r="F50" i="13"/>
  <c r="F290" i="13"/>
  <c r="K289" i="13"/>
  <c r="D289" i="13"/>
  <c r="C230" i="13"/>
  <c r="E194" i="13"/>
  <c r="C194" i="13" s="1"/>
  <c r="G290" i="13"/>
  <c r="G50" i="13"/>
  <c r="C289" i="13"/>
  <c r="K52" i="13"/>
  <c r="K51" i="13" s="1"/>
  <c r="H75" i="13"/>
  <c r="C52" i="13"/>
  <c r="D51" i="13"/>
  <c r="H195" i="13"/>
  <c r="H289" i="13" s="1"/>
  <c r="I194" i="13"/>
  <c r="H194" i="13" s="1"/>
  <c r="I51" i="13"/>
  <c r="H52" i="13" l="1"/>
  <c r="E51" i="13"/>
  <c r="K50" i="13"/>
  <c r="K290" i="13"/>
  <c r="H51" i="13"/>
  <c r="I50" i="13"/>
  <c r="D50" i="13"/>
  <c r="C51" i="13"/>
  <c r="D24" i="13"/>
  <c r="C24" i="13" l="1"/>
  <c r="D20" i="13"/>
  <c r="C20" i="13" s="1"/>
  <c r="H50" i="13"/>
  <c r="I24" i="13"/>
  <c r="E290" i="13"/>
  <c r="E50" i="13"/>
  <c r="C50" i="13" s="1"/>
  <c r="D290" i="13"/>
  <c r="C290" i="13" l="1"/>
  <c r="H24" i="13"/>
  <c r="I20" i="13"/>
  <c r="H20" i="13" s="1"/>
  <c r="I290" i="13"/>
  <c r="H290" i="13" s="1"/>
  <c r="H301" i="12" l="1"/>
  <c r="C301" i="12"/>
  <c r="H300" i="12"/>
  <c r="C300" i="12"/>
  <c r="H299" i="12"/>
  <c r="C299" i="12"/>
  <c r="H298" i="12"/>
  <c r="C298" i="12"/>
  <c r="H297" i="12"/>
  <c r="C297" i="12"/>
  <c r="H296" i="12"/>
  <c r="C296" i="12"/>
  <c r="H295" i="12"/>
  <c r="C295" i="12"/>
  <c r="H294" i="12"/>
  <c r="C294" i="12"/>
  <c r="L293" i="12"/>
  <c r="K293" i="12"/>
  <c r="J293" i="12"/>
  <c r="I293" i="12"/>
  <c r="H293" i="12"/>
  <c r="G293" i="12"/>
  <c r="F293" i="12"/>
  <c r="E293" i="12"/>
  <c r="D293" i="12"/>
  <c r="H288" i="12"/>
  <c r="C288" i="12"/>
  <c r="H287" i="12"/>
  <c r="C287" i="12"/>
  <c r="L286" i="12"/>
  <c r="K286" i="12"/>
  <c r="J286" i="12"/>
  <c r="I286" i="12"/>
  <c r="G286" i="12"/>
  <c r="F286" i="12"/>
  <c r="E286" i="12"/>
  <c r="D286" i="12"/>
  <c r="I284" i="12"/>
  <c r="H285" i="12"/>
  <c r="C285" i="12"/>
  <c r="L284" i="12"/>
  <c r="K284" i="12"/>
  <c r="K283" i="12" s="1"/>
  <c r="J284" i="12"/>
  <c r="J283" i="12" s="1"/>
  <c r="G284" i="12"/>
  <c r="G283" i="12" s="1"/>
  <c r="F284" i="12"/>
  <c r="E284" i="12"/>
  <c r="D284" i="12"/>
  <c r="D283" i="12" s="1"/>
  <c r="L283" i="12"/>
  <c r="E283" i="12"/>
  <c r="H282" i="12"/>
  <c r="C282" i="12"/>
  <c r="L281" i="12"/>
  <c r="K281" i="12"/>
  <c r="J281" i="12"/>
  <c r="I281" i="12"/>
  <c r="G281" i="12"/>
  <c r="F281" i="12"/>
  <c r="E281" i="12"/>
  <c r="C281" i="12" s="1"/>
  <c r="D281" i="12"/>
  <c r="H280" i="12"/>
  <c r="C280" i="12"/>
  <c r="H279" i="12"/>
  <c r="C279" i="12"/>
  <c r="H278" i="12"/>
  <c r="C278" i="12"/>
  <c r="C277" i="12"/>
  <c r="L276" i="12"/>
  <c r="L270" i="12" s="1"/>
  <c r="L269" i="12" s="1"/>
  <c r="K276" i="12"/>
  <c r="J276" i="12"/>
  <c r="G276" i="12"/>
  <c r="G270" i="12" s="1"/>
  <c r="G269" i="12" s="1"/>
  <c r="F276" i="12"/>
  <c r="E276" i="12"/>
  <c r="D276" i="12"/>
  <c r="C276" i="12"/>
  <c r="H275" i="12"/>
  <c r="C275" i="12"/>
  <c r="H274" i="12"/>
  <c r="C274" i="12"/>
  <c r="H273" i="12"/>
  <c r="C273" i="12"/>
  <c r="L272" i="12"/>
  <c r="K272" i="12"/>
  <c r="J272" i="12"/>
  <c r="J270" i="12" s="1"/>
  <c r="G272" i="12"/>
  <c r="F272" i="12"/>
  <c r="E272" i="12"/>
  <c r="E270" i="12" s="1"/>
  <c r="E269" i="12" s="1"/>
  <c r="D272" i="12"/>
  <c r="D270" i="12" s="1"/>
  <c r="D269" i="12" s="1"/>
  <c r="C271" i="12"/>
  <c r="K270" i="12"/>
  <c r="K269" i="12" s="1"/>
  <c r="H268" i="12"/>
  <c r="C268" i="12"/>
  <c r="H267" i="12"/>
  <c r="C267" i="12"/>
  <c r="H266" i="12"/>
  <c r="C266" i="12"/>
  <c r="C265" i="12"/>
  <c r="L264" i="12"/>
  <c r="L259" i="12" s="1"/>
  <c r="K264" i="12"/>
  <c r="J264" i="12"/>
  <c r="G264" i="12"/>
  <c r="F264" i="12"/>
  <c r="E264" i="12"/>
  <c r="C264" i="12" s="1"/>
  <c r="D264" i="12"/>
  <c r="H263" i="12"/>
  <c r="C263" i="12"/>
  <c r="H262" i="12"/>
  <c r="C262" i="12"/>
  <c r="H261" i="12"/>
  <c r="C261" i="12"/>
  <c r="L260" i="12"/>
  <c r="K260" i="12"/>
  <c r="J260" i="12"/>
  <c r="J259" i="12" s="1"/>
  <c r="G260" i="12"/>
  <c r="G259" i="12" s="1"/>
  <c r="F260" i="12"/>
  <c r="E260" i="12"/>
  <c r="E259" i="12" s="1"/>
  <c r="D260" i="12"/>
  <c r="D259" i="12" s="1"/>
  <c r="H258" i="12"/>
  <c r="C258" i="12"/>
  <c r="H257" i="12"/>
  <c r="C257" i="12"/>
  <c r="C256" i="12"/>
  <c r="H255" i="12"/>
  <c r="C255" i="12"/>
  <c r="H254" i="12"/>
  <c r="C254" i="12"/>
  <c r="H253" i="12"/>
  <c r="C253" i="12"/>
  <c r="L252" i="12"/>
  <c r="L251" i="12" s="1"/>
  <c r="K252" i="12"/>
  <c r="K251" i="12" s="1"/>
  <c r="J252" i="12"/>
  <c r="J251" i="12" s="1"/>
  <c r="G252" i="12"/>
  <c r="F252" i="12"/>
  <c r="E252" i="12"/>
  <c r="E251" i="12" s="1"/>
  <c r="D252" i="12"/>
  <c r="G251" i="12"/>
  <c r="F251" i="12"/>
  <c r="C250" i="12"/>
  <c r="H249" i="12"/>
  <c r="C249" i="12"/>
  <c r="H248" i="12"/>
  <c r="C248" i="12"/>
  <c r="H247" i="12"/>
  <c r="C247" i="12"/>
  <c r="L246" i="12"/>
  <c r="K246" i="12"/>
  <c r="J246" i="12"/>
  <c r="G246" i="12"/>
  <c r="F246" i="12"/>
  <c r="E246" i="12"/>
  <c r="D246" i="12"/>
  <c r="H245" i="12"/>
  <c r="C245" i="12"/>
  <c r="H244" i="12"/>
  <c r="C244" i="12"/>
  <c r="H243" i="12"/>
  <c r="C243" i="12"/>
  <c r="H242" i="12"/>
  <c r="C242" i="12"/>
  <c r="H241" i="12"/>
  <c r="C241" i="12"/>
  <c r="H240" i="12"/>
  <c r="C240" i="12"/>
  <c r="C239" i="12"/>
  <c r="L238" i="12"/>
  <c r="K238" i="12"/>
  <c r="J238" i="12"/>
  <c r="G238" i="12"/>
  <c r="C238" i="12" s="1"/>
  <c r="F238" i="12"/>
  <c r="E238" i="12"/>
  <c r="D238" i="12"/>
  <c r="H237" i="12"/>
  <c r="C237" i="12"/>
  <c r="C236" i="12"/>
  <c r="L235" i="12"/>
  <c r="K235" i="12"/>
  <c r="J235" i="12"/>
  <c r="G235" i="12"/>
  <c r="F235" i="12"/>
  <c r="E235" i="12"/>
  <c r="C235" i="12" s="1"/>
  <c r="D235" i="12"/>
  <c r="H234" i="12"/>
  <c r="C234" i="12"/>
  <c r="L233" i="12"/>
  <c r="K233" i="12"/>
  <c r="J233" i="12"/>
  <c r="J231" i="12" s="1"/>
  <c r="I233" i="12"/>
  <c r="H233" i="12" s="1"/>
  <c r="G233" i="12"/>
  <c r="F233" i="12"/>
  <c r="F231" i="12" s="1"/>
  <c r="E233" i="12"/>
  <c r="E231" i="12" s="1"/>
  <c r="D233" i="12"/>
  <c r="H232" i="12"/>
  <c r="C232" i="12"/>
  <c r="H229" i="12"/>
  <c r="C229" i="12"/>
  <c r="C228" i="12"/>
  <c r="L227" i="12"/>
  <c r="K227" i="12"/>
  <c r="J227" i="12"/>
  <c r="G227" i="12"/>
  <c r="F227" i="12"/>
  <c r="E227" i="12"/>
  <c r="E204" i="12" s="1"/>
  <c r="D227" i="12"/>
  <c r="C227" i="12" s="1"/>
  <c r="H226" i="12"/>
  <c r="C226" i="12"/>
  <c r="H225" i="12"/>
  <c r="C225" i="12"/>
  <c r="H224" i="12"/>
  <c r="C224" i="12"/>
  <c r="H223" i="12"/>
  <c r="C223" i="12"/>
  <c r="H222" i="12"/>
  <c r="C222" i="12"/>
  <c r="H221" i="12"/>
  <c r="C221" i="12"/>
  <c r="H220" i="12"/>
  <c r="C220" i="12"/>
  <c r="H219" i="12"/>
  <c r="C219" i="12"/>
  <c r="H218" i="12"/>
  <c r="C218" i="12"/>
  <c r="C217" i="12"/>
  <c r="L216" i="12"/>
  <c r="K216" i="12"/>
  <c r="J216" i="12"/>
  <c r="J204" i="12" s="1"/>
  <c r="G216" i="12"/>
  <c r="F216" i="12"/>
  <c r="E216" i="12"/>
  <c r="D216" i="12"/>
  <c r="C216" i="12" s="1"/>
  <c r="H215" i="12"/>
  <c r="C215" i="12"/>
  <c r="H214" i="12"/>
  <c r="C214" i="12"/>
  <c r="H213" i="12"/>
  <c r="C213" i="12"/>
  <c r="H212" i="12"/>
  <c r="C212" i="12"/>
  <c r="H211" i="12"/>
  <c r="C211" i="12"/>
  <c r="H210" i="12"/>
  <c r="C210" i="12"/>
  <c r="H209" i="12"/>
  <c r="C209" i="12"/>
  <c r="H208" i="12"/>
  <c r="C208" i="12"/>
  <c r="H207" i="12"/>
  <c r="C207" i="12"/>
  <c r="C206" i="12"/>
  <c r="L205" i="12"/>
  <c r="L204" i="12" s="1"/>
  <c r="K205" i="12"/>
  <c r="J205" i="12"/>
  <c r="G205" i="12"/>
  <c r="C205" i="12" s="1"/>
  <c r="F205" i="12"/>
  <c r="F204" i="12" s="1"/>
  <c r="E205" i="12"/>
  <c r="D205" i="12"/>
  <c r="H203" i="12"/>
  <c r="C203" i="12"/>
  <c r="H202" i="12"/>
  <c r="C202" i="12"/>
  <c r="H201" i="12"/>
  <c r="C201" i="12"/>
  <c r="H200" i="12"/>
  <c r="C200" i="12"/>
  <c r="H199" i="12"/>
  <c r="C199" i="12"/>
  <c r="L198" i="12"/>
  <c r="K198" i="12"/>
  <c r="J198" i="12"/>
  <c r="J196" i="12" s="1"/>
  <c r="G198" i="12"/>
  <c r="F198" i="12"/>
  <c r="E198" i="12"/>
  <c r="D198" i="12"/>
  <c r="D196" i="12" s="1"/>
  <c r="C197" i="12"/>
  <c r="L196" i="12"/>
  <c r="K196" i="12"/>
  <c r="G196" i="12"/>
  <c r="E196" i="12"/>
  <c r="H193" i="12"/>
  <c r="C193" i="12"/>
  <c r="L192" i="12"/>
  <c r="L191" i="12" s="1"/>
  <c r="K192" i="12"/>
  <c r="J192" i="12"/>
  <c r="H192" i="12" s="1"/>
  <c r="I192" i="12"/>
  <c r="I191" i="12" s="1"/>
  <c r="G192" i="12"/>
  <c r="F192" i="12"/>
  <c r="F191" i="12" s="1"/>
  <c r="E192" i="12"/>
  <c r="E191" i="12" s="1"/>
  <c r="D192" i="12"/>
  <c r="K191" i="12"/>
  <c r="J191" i="12"/>
  <c r="G191" i="12"/>
  <c r="H190" i="12"/>
  <c r="C190" i="12"/>
  <c r="I188" i="12"/>
  <c r="H189" i="12"/>
  <c r="C189" i="12"/>
  <c r="L188" i="12"/>
  <c r="K188" i="12"/>
  <c r="K187" i="12" s="1"/>
  <c r="J188" i="12"/>
  <c r="G188" i="12"/>
  <c r="G187" i="12" s="1"/>
  <c r="F188" i="12"/>
  <c r="E188" i="12"/>
  <c r="D188" i="12"/>
  <c r="H186" i="12"/>
  <c r="C186" i="12"/>
  <c r="H185" i="12"/>
  <c r="C185" i="12"/>
  <c r="L184" i="12"/>
  <c r="K184" i="12"/>
  <c r="J184" i="12"/>
  <c r="I184" i="12"/>
  <c r="H184" i="12" s="1"/>
  <c r="G184" i="12"/>
  <c r="F184" i="12"/>
  <c r="E184" i="12"/>
  <c r="D184" i="12"/>
  <c r="H183" i="12"/>
  <c r="C183" i="12"/>
  <c r="H182" i="12"/>
  <c r="C182" i="12"/>
  <c r="H181" i="12"/>
  <c r="C181" i="12"/>
  <c r="I179" i="12"/>
  <c r="H180" i="12"/>
  <c r="C180" i="12"/>
  <c r="L179" i="12"/>
  <c r="K179" i="12"/>
  <c r="J179" i="12"/>
  <c r="G179" i="12"/>
  <c r="F179" i="12"/>
  <c r="E179" i="12"/>
  <c r="D179" i="12"/>
  <c r="H178" i="12"/>
  <c r="C178" i="12"/>
  <c r="H177" i="12"/>
  <c r="C177" i="12"/>
  <c r="H176" i="12"/>
  <c r="C176" i="12"/>
  <c r="L175" i="12"/>
  <c r="K175" i="12"/>
  <c r="J175" i="12"/>
  <c r="J174" i="12" s="1"/>
  <c r="J173" i="12" s="1"/>
  <c r="I175" i="12"/>
  <c r="G175" i="12"/>
  <c r="F175" i="12"/>
  <c r="F174" i="12" s="1"/>
  <c r="E175" i="12"/>
  <c r="D175" i="12"/>
  <c r="L174" i="12"/>
  <c r="L173" i="12" s="1"/>
  <c r="K174" i="12"/>
  <c r="G174" i="12"/>
  <c r="G173" i="12" s="1"/>
  <c r="D174" i="12"/>
  <c r="D173" i="12" s="1"/>
  <c r="F173" i="12"/>
  <c r="H172" i="12"/>
  <c r="C172" i="12"/>
  <c r="H171" i="12"/>
  <c r="C171" i="12"/>
  <c r="H170" i="12"/>
  <c r="C170" i="12"/>
  <c r="C169" i="12"/>
  <c r="H168" i="12"/>
  <c r="C168" i="12"/>
  <c r="H167" i="12"/>
  <c r="C167" i="12"/>
  <c r="L166" i="12"/>
  <c r="L165" i="12" s="1"/>
  <c r="K166" i="12"/>
  <c r="J166" i="12"/>
  <c r="J165" i="12" s="1"/>
  <c r="G166" i="12"/>
  <c r="F166" i="12"/>
  <c r="E166" i="12"/>
  <c r="E165" i="12" s="1"/>
  <c r="D166" i="12"/>
  <c r="K165" i="12"/>
  <c r="G165" i="12"/>
  <c r="F165" i="12"/>
  <c r="H164" i="12"/>
  <c r="C164" i="12"/>
  <c r="H163" i="12"/>
  <c r="C163" i="12"/>
  <c r="H162" i="12"/>
  <c r="C162" i="12"/>
  <c r="H161" i="12"/>
  <c r="C161" i="12"/>
  <c r="L160" i="12"/>
  <c r="K160" i="12"/>
  <c r="J160" i="12"/>
  <c r="I160" i="12"/>
  <c r="H160" i="12" s="1"/>
  <c r="G160" i="12"/>
  <c r="F160" i="12"/>
  <c r="E160" i="12"/>
  <c r="D160" i="12"/>
  <c r="H159" i="12"/>
  <c r="C159" i="12"/>
  <c r="H158" i="12"/>
  <c r="C158" i="12"/>
  <c r="H157" i="12"/>
  <c r="C157" i="12"/>
  <c r="H156" i="12"/>
  <c r="C156" i="12"/>
  <c r="H155" i="12"/>
  <c r="C155" i="12"/>
  <c r="H154" i="12"/>
  <c r="C154" i="12"/>
  <c r="H153" i="12"/>
  <c r="C153" i="12"/>
  <c r="C152" i="12"/>
  <c r="L151" i="12"/>
  <c r="K151" i="12"/>
  <c r="J151" i="12"/>
  <c r="G151" i="12"/>
  <c r="F151" i="12"/>
  <c r="E151" i="12"/>
  <c r="D151" i="12"/>
  <c r="H150" i="12"/>
  <c r="C150" i="12"/>
  <c r="H149" i="12"/>
  <c r="C149" i="12"/>
  <c r="H148" i="12"/>
  <c r="C148" i="12"/>
  <c r="H147" i="12"/>
  <c r="C147" i="12"/>
  <c r="H146" i="12"/>
  <c r="C146" i="12"/>
  <c r="I144" i="12"/>
  <c r="H145" i="12"/>
  <c r="C145" i="12"/>
  <c r="L144" i="12"/>
  <c r="K144" i="12"/>
  <c r="J144" i="12"/>
  <c r="G144" i="12"/>
  <c r="F144" i="12"/>
  <c r="E144" i="12"/>
  <c r="D144" i="12"/>
  <c r="H143" i="12"/>
  <c r="C143" i="12"/>
  <c r="C142" i="12"/>
  <c r="L141" i="12"/>
  <c r="K141" i="12"/>
  <c r="J141" i="12"/>
  <c r="G141" i="12"/>
  <c r="F141" i="12"/>
  <c r="E141" i="12"/>
  <c r="D141" i="12"/>
  <c r="H140" i="12"/>
  <c r="C140" i="12"/>
  <c r="H139" i="12"/>
  <c r="C139" i="12"/>
  <c r="H138" i="12"/>
  <c r="C138" i="12"/>
  <c r="H137" i="12"/>
  <c r="C137" i="12"/>
  <c r="L136" i="12"/>
  <c r="K136" i="12"/>
  <c r="J136" i="12"/>
  <c r="I136" i="12"/>
  <c r="G136" i="12"/>
  <c r="F136" i="12"/>
  <c r="E136" i="12"/>
  <c r="E130" i="12" s="1"/>
  <c r="D136" i="12"/>
  <c r="H135" i="12"/>
  <c r="C135" i="12"/>
  <c r="H134" i="12"/>
  <c r="C134" i="12"/>
  <c r="H133" i="12"/>
  <c r="C133" i="12"/>
  <c r="H132" i="12"/>
  <c r="C132" i="12"/>
  <c r="L131" i="12"/>
  <c r="K131" i="12"/>
  <c r="J131" i="12"/>
  <c r="G131" i="12"/>
  <c r="F131" i="12"/>
  <c r="E131" i="12"/>
  <c r="D131" i="12"/>
  <c r="D130" i="12" s="1"/>
  <c r="L130" i="12"/>
  <c r="H129" i="12"/>
  <c r="H128" i="12" s="1"/>
  <c r="C129" i="12"/>
  <c r="C128" i="12" s="1"/>
  <c r="L128" i="12"/>
  <c r="K128" i="12"/>
  <c r="J128" i="12"/>
  <c r="I128" i="12"/>
  <c r="G128" i="12"/>
  <c r="F128" i="12"/>
  <c r="E128" i="12"/>
  <c r="D128" i="12"/>
  <c r="H127" i="12"/>
  <c r="C127" i="12"/>
  <c r="H126" i="12"/>
  <c r="C126" i="12"/>
  <c r="H125" i="12"/>
  <c r="C125" i="12"/>
  <c r="H124" i="12"/>
  <c r="C124" i="12"/>
  <c r="H123" i="12"/>
  <c r="C123" i="12"/>
  <c r="L122" i="12"/>
  <c r="L83" i="12" s="1"/>
  <c r="K122" i="12"/>
  <c r="J122" i="12"/>
  <c r="G122" i="12"/>
  <c r="F122" i="12"/>
  <c r="C122" i="12" s="1"/>
  <c r="E122" i="12"/>
  <c r="D122" i="12"/>
  <c r="H121" i="12"/>
  <c r="C121" i="12"/>
  <c r="H120" i="12"/>
  <c r="C120" i="12"/>
  <c r="H119" i="12"/>
  <c r="C119" i="12"/>
  <c r="H118" i="12"/>
  <c r="C118" i="12"/>
  <c r="C117" i="12"/>
  <c r="L116" i="12"/>
  <c r="K116" i="12"/>
  <c r="J116" i="12"/>
  <c r="G116" i="12"/>
  <c r="F116" i="12"/>
  <c r="E116" i="12"/>
  <c r="D116" i="12"/>
  <c r="H115" i="12"/>
  <c r="C115" i="12"/>
  <c r="H114" i="12"/>
  <c r="C114" i="12"/>
  <c r="H113" i="12"/>
  <c r="C113" i="12"/>
  <c r="L112" i="12"/>
  <c r="K112" i="12"/>
  <c r="J112" i="12"/>
  <c r="G112" i="12"/>
  <c r="F112" i="12"/>
  <c r="E112" i="12"/>
  <c r="D112" i="12"/>
  <c r="C112" i="12" s="1"/>
  <c r="H111" i="12"/>
  <c r="C111" i="12"/>
  <c r="H110" i="12"/>
  <c r="C110" i="12"/>
  <c r="H109" i="12"/>
  <c r="C109" i="12"/>
  <c r="H108" i="12"/>
  <c r="C108" i="12"/>
  <c r="H107" i="12"/>
  <c r="C107" i="12"/>
  <c r="H106" i="12"/>
  <c r="C106" i="12"/>
  <c r="H105" i="12"/>
  <c r="C105" i="12"/>
  <c r="H104" i="12"/>
  <c r="C104" i="12"/>
  <c r="L103" i="12"/>
  <c r="K103" i="12"/>
  <c r="J103" i="12"/>
  <c r="I103" i="12"/>
  <c r="G103" i="12"/>
  <c r="F103" i="12"/>
  <c r="E103" i="12"/>
  <c r="D103" i="12"/>
  <c r="H102" i="12"/>
  <c r="C102" i="12"/>
  <c r="H101" i="12"/>
  <c r="C101" i="12"/>
  <c r="H100" i="12"/>
  <c r="C100" i="12"/>
  <c r="H99" i="12"/>
  <c r="C99" i="12"/>
  <c r="H98" i="12"/>
  <c r="C98" i="12"/>
  <c r="H97" i="12"/>
  <c r="C97" i="12"/>
  <c r="C96" i="12"/>
  <c r="L95" i="12"/>
  <c r="K95" i="12"/>
  <c r="J95" i="12"/>
  <c r="G95" i="12"/>
  <c r="F95" i="12"/>
  <c r="E95" i="12"/>
  <c r="C95" i="12" s="1"/>
  <c r="D95" i="12"/>
  <c r="H94" i="12"/>
  <c r="C94" i="12"/>
  <c r="H93" i="12"/>
  <c r="C93" i="12"/>
  <c r="H92" i="12"/>
  <c r="C92" i="12"/>
  <c r="H91" i="12"/>
  <c r="C91" i="12"/>
  <c r="H90" i="12"/>
  <c r="C90" i="12"/>
  <c r="L89" i="12"/>
  <c r="K89" i="12"/>
  <c r="J89" i="12"/>
  <c r="G89" i="12"/>
  <c r="F89" i="12"/>
  <c r="E89" i="12"/>
  <c r="D89" i="12"/>
  <c r="H88" i="12"/>
  <c r="C88" i="12"/>
  <c r="H87" i="12"/>
  <c r="C87" i="12"/>
  <c r="H86" i="12"/>
  <c r="C86" i="12"/>
  <c r="C85" i="12"/>
  <c r="L84" i="12"/>
  <c r="K84" i="12"/>
  <c r="K83" i="12" s="1"/>
  <c r="J84" i="12"/>
  <c r="G84" i="12"/>
  <c r="F84" i="12"/>
  <c r="E84" i="12"/>
  <c r="D84" i="12"/>
  <c r="H82" i="12"/>
  <c r="C82" i="12"/>
  <c r="H81" i="12"/>
  <c r="C81" i="12"/>
  <c r="L80" i="12"/>
  <c r="K80" i="12"/>
  <c r="J80" i="12"/>
  <c r="I80" i="12"/>
  <c r="G80" i="12"/>
  <c r="F80" i="12"/>
  <c r="E80" i="12"/>
  <c r="D80" i="12"/>
  <c r="H79" i="12"/>
  <c r="C79" i="12"/>
  <c r="H78" i="12"/>
  <c r="C78" i="12"/>
  <c r="L77" i="12"/>
  <c r="L76" i="12" s="1"/>
  <c r="K77" i="12"/>
  <c r="K76" i="12" s="1"/>
  <c r="J77" i="12"/>
  <c r="I77" i="12"/>
  <c r="G77" i="12"/>
  <c r="F77" i="12"/>
  <c r="F76" i="12" s="1"/>
  <c r="E77" i="12"/>
  <c r="E76" i="12" s="1"/>
  <c r="D77" i="12"/>
  <c r="J76" i="12"/>
  <c r="I76" i="12"/>
  <c r="H74" i="12"/>
  <c r="C74" i="12"/>
  <c r="C73" i="12"/>
  <c r="H72" i="12"/>
  <c r="C72" i="12"/>
  <c r="H71" i="12"/>
  <c r="C71" i="12"/>
  <c r="H70" i="12"/>
  <c r="C70" i="12"/>
  <c r="L69" i="12"/>
  <c r="L67" i="12" s="1"/>
  <c r="K69" i="12"/>
  <c r="J69" i="12"/>
  <c r="G69" i="12"/>
  <c r="F69" i="12"/>
  <c r="F67" i="12" s="1"/>
  <c r="E69" i="12"/>
  <c r="D69" i="12"/>
  <c r="C68" i="12"/>
  <c r="K67" i="12"/>
  <c r="J67" i="12"/>
  <c r="G67" i="12"/>
  <c r="E67" i="12"/>
  <c r="H66" i="12"/>
  <c r="C66" i="12"/>
  <c r="H65" i="12"/>
  <c r="C65" i="12"/>
  <c r="H64" i="12"/>
  <c r="C64" i="12"/>
  <c r="H63" i="12"/>
  <c r="C63" i="12"/>
  <c r="H62" i="12"/>
  <c r="C62" i="12"/>
  <c r="H61" i="12"/>
  <c r="C61" i="12"/>
  <c r="H60" i="12"/>
  <c r="C60" i="12"/>
  <c r="H59" i="12"/>
  <c r="C59" i="12"/>
  <c r="L58" i="12"/>
  <c r="K58" i="12"/>
  <c r="J58" i="12"/>
  <c r="G58" i="12"/>
  <c r="G54" i="12" s="1"/>
  <c r="G53" i="12" s="1"/>
  <c r="F58" i="12"/>
  <c r="E58" i="12"/>
  <c r="E54" i="12" s="1"/>
  <c r="D58" i="12"/>
  <c r="H57" i="12"/>
  <c r="C57" i="12"/>
  <c r="H56" i="12"/>
  <c r="C56" i="12"/>
  <c r="L55" i="12"/>
  <c r="L54" i="12" s="1"/>
  <c r="L53" i="12" s="1"/>
  <c r="K55" i="12"/>
  <c r="K54" i="12" s="1"/>
  <c r="J55" i="12"/>
  <c r="J54" i="12" s="1"/>
  <c r="I55" i="12"/>
  <c r="H55" i="12"/>
  <c r="G55" i="12"/>
  <c r="F55" i="12"/>
  <c r="F54" i="12" s="1"/>
  <c r="E55" i="12"/>
  <c r="D55" i="12"/>
  <c r="D54" i="12" s="1"/>
  <c r="H47" i="12"/>
  <c r="C47" i="12"/>
  <c r="H46" i="12"/>
  <c r="C46" i="12"/>
  <c r="L45" i="12"/>
  <c r="H45" i="12" s="1"/>
  <c r="G45" i="12"/>
  <c r="C45" i="12" s="1"/>
  <c r="H44" i="12"/>
  <c r="C44" i="12"/>
  <c r="K43" i="12"/>
  <c r="J43" i="12"/>
  <c r="I43" i="12"/>
  <c r="H43" i="12" s="1"/>
  <c r="F43" i="12"/>
  <c r="E43" i="12"/>
  <c r="D43" i="12"/>
  <c r="C43" i="12" s="1"/>
  <c r="H42" i="12"/>
  <c r="C42" i="12"/>
  <c r="I41" i="12"/>
  <c r="H41" i="12" s="1"/>
  <c r="D41" i="12"/>
  <c r="C41" i="12"/>
  <c r="H40" i="12"/>
  <c r="C40" i="12"/>
  <c r="H39" i="12"/>
  <c r="C39" i="12"/>
  <c r="H38" i="12"/>
  <c r="C38" i="12"/>
  <c r="H37" i="12"/>
  <c r="C37" i="12"/>
  <c r="K36" i="12"/>
  <c r="H36" i="12" s="1"/>
  <c r="F36" i="12"/>
  <c r="C36" i="12"/>
  <c r="H35" i="12"/>
  <c r="C35" i="12"/>
  <c r="H34" i="12"/>
  <c r="C34" i="12"/>
  <c r="K33" i="12"/>
  <c r="H33" i="12" s="1"/>
  <c r="F33" i="12"/>
  <c r="C33" i="12"/>
  <c r="H32" i="12"/>
  <c r="C32" i="12"/>
  <c r="K31" i="12"/>
  <c r="H31" i="12"/>
  <c r="F31" i="12"/>
  <c r="F26" i="12" s="1"/>
  <c r="C26" i="12" s="1"/>
  <c r="H30" i="12"/>
  <c r="C30" i="12"/>
  <c r="H29" i="12"/>
  <c r="C29" i="12"/>
  <c r="H28" i="12"/>
  <c r="C28" i="12"/>
  <c r="K27" i="12"/>
  <c r="H27" i="12" s="1"/>
  <c r="F27" i="12"/>
  <c r="C27" i="12"/>
  <c r="K26" i="12"/>
  <c r="H26" i="12" s="1"/>
  <c r="H25" i="12"/>
  <c r="C25" i="12"/>
  <c r="C24" i="12"/>
  <c r="H23" i="12"/>
  <c r="C23" i="12"/>
  <c r="H22" i="12"/>
  <c r="C22" i="12"/>
  <c r="L21" i="12"/>
  <c r="L292" i="12" s="1"/>
  <c r="L291" i="12" s="1"/>
  <c r="K21" i="12"/>
  <c r="J21" i="12"/>
  <c r="J292" i="12" s="1"/>
  <c r="J291" i="12" s="1"/>
  <c r="I21" i="12"/>
  <c r="G21" i="12"/>
  <c r="G20" i="12" s="1"/>
  <c r="F21" i="12"/>
  <c r="E21" i="12"/>
  <c r="D21" i="12"/>
  <c r="J20" i="12"/>
  <c r="H301" i="11"/>
  <c r="C301" i="11"/>
  <c r="H300" i="11"/>
  <c r="C300" i="11"/>
  <c r="H299" i="11"/>
  <c r="C299" i="11"/>
  <c r="H298" i="11"/>
  <c r="C298" i="11"/>
  <c r="H297" i="11"/>
  <c r="C297" i="11"/>
  <c r="H296" i="11"/>
  <c r="C296" i="11"/>
  <c r="H295" i="11"/>
  <c r="C295" i="11"/>
  <c r="H294" i="11"/>
  <c r="H293" i="11" s="1"/>
  <c r="C294" i="11"/>
  <c r="C293" i="11" s="1"/>
  <c r="L293" i="11"/>
  <c r="K293" i="11"/>
  <c r="J293" i="11"/>
  <c r="I293" i="11"/>
  <c r="G293" i="11"/>
  <c r="F293" i="11"/>
  <c r="E293" i="11"/>
  <c r="D293" i="11"/>
  <c r="H288" i="11"/>
  <c r="C288" i="11"/>
  <c r="H287" i="11"/>
  <c r="C287" i="11"/>
  <c r="L286" i="11"/>
  <c r="K286" i="11"/>
  <c r="J286" i="11"/>
  <c r="I286" i="11"/>
  <c r="H286" i="11"/>
  <c r="G286" i="11"/>
  <c r="F286" i="11"/>
  <c r="E286" i="11"/>
  <c r="D286" i="11"/>
  <c r="C286" i="11" s="1"/>
  <c r="H285" i="11"/>
  <c r="C285" i="11"/>
  <c r="L284" i="11"/>
  <c r="K284" i="11"/>
  <c r="J284" i="11"/>
  <c r="J283" i="11" s="1"/>
  <c r="I284" i="11"/>
  <c r="G284" i="11"/>
  <c r="F284" i="11"/>
  <c r="F283" i="11" s="1"/>
  <c r="E284" i="11"/>
  <c r="D284" i="11"/>
  <c r="L283" i="11"/>
  <c r="K283" i="11"/>
  <c r="G283" i="11"/>
  <c r="D283" i="11"/>
  <c r="H282" i="11"/>
  <c r="C282" i="11"/>
  <c r="L281" i="11"/>
  <c r="K281" i="11"/>
  <c r="J281" i="11"/>
  <c r="I281" i="11"/>
  <c r="H281" i="11" s="1"/>
  <c r="G281" i="11"/>
  <c r="F281" i="11"/>
  <c r="E281" i="11"/>
  <c r="D281" i="11"/>
  <c r="H280" i="11"/>
  <c r="C280" i="11"/>
  <c r="H279" i="11"/>
  <c r="C279" i="11"/>
  <c r="H278" i="11"/>
  <c r="C278" i="11"/>
  <c r="H277" i="11"/>
  <c r="C277" i="11"/>
  <c r="L276" i="11"/>
  <c r="K276" i="11"/>
  <c r="J276" i="11"/>
  <c r="G276" i="11"/>
  <c r="G270" i="11" s="1"/>
  <c r="F276" i="11"/>
  <c r="E276" i="11"/>
  <c r="D276" i="11"/>
  <c r="D270" i="11" s="1"/>
  <c r="H275" i="11"/>
  <c r="C275" i="11"/>
  <c r="H274" i="11"/>
  <c r="C274" i="11"/>
  <c r="H273" i="11"/>
  <c r="C273" i="11"/>
  <c r="L272" i="11"/>
  <c r="K272" i="11"/>
  <c r="K270" i="11" s="1"/>
  <c r="K269" i="11" s="1"/>
  <c r="J272" i="11"/>
  <c r="I272" i="11"/>
  <c r="G272" i="11"/>
  <c r="F272" i="11"/>
  <c r="E272" i="11"/>
  <c r="D272" i="11"/>
  <c r="C271" i="11"/>
  <c r="L270" i="11"/>
  <c r="H268" i="11"/>
  <c r="C268" i="11"/>
  <c r="H267" i="11"/>
  <c r="C267" i="11"/>
  <c r="H266" i="11"/>
  <c r="C266" i="11"/>
  <c r="I264" i="11"/>
  <c r="H265" i="11"/>
  <c r="C265" i="11"/>
  <c r="L264" i="11"/>
  <c r="K264" i="11"/>
  <c r="J264" i="11"/>
  <c r="G264" i="11"/>
  <c r="F264" i="11"/>
  <c r="C264" i="11" s="1"/>
  <c r="E264" i="11"/>
  <c r="D264" i="11"/>
  <c r="D259" i="11" s="1"/>
  <c r="H263" i="11"/>
  <c r="C263" i="11"/>
  <c r="H262" i="11"/>
  <c r="C262" i="11"/>
  <c r="H261" i="11"/>
  <c r="C261" i="11"/>
  <c r="L260" i="11"/>
  <c r="K260" i="11"/>
  <c r="K259" i="11" s="1"/>
  <c r="J260" i="11"/>
  <c r="G260" i="11"/>
  <c r="G259" i="11" s="1"/>
  <c r="F260" i="11"/>
  <c r="E260" i="11"/>
  <c r="D260" i="11"/>
  <c r="L259" i="11"/>
  <c r="H258" i="11"/>
  <c r="C258" i="11"/>
  <c r="H257" i="11"/>
  <c r="C257" i="11"/>
  <c r="H256" i="11"/>
  <c r="C256" i="11"/>
  <c r="H255" i="11"/>
  <c r="C255" i="11"/>
  <c r="H254" i="11"/>
  <c r="C254" i="11"/>
  <c r="C253" i="11"/>
  <c r="L252" i="11"/>
  <c r="L251" i="11" s="1"/>
  <c r="K252" i="11"/>
  <c r="K251" i="11" s="1"/>
  <c r="J252" i="11"/>
  <c r="J251" i="11" s="1"/>
  <c r="G252" i="11"/>
  <c r="G251" i="11" s="1"/>
  <c r="F252" i="11"/>
  <c r="E252" i="11"/>
  <c r="E251" i="11" s="1"/>
  <c r="D252" i="11"/>
  <c r="D251" i="11" s="1"/>
  <c r="F251" i="11"/>
  <c r="H250" i="11"/>
  <c r="C250" i="11"/>
  <c r="H249" i="11"/>
  <c r="C249" i="11"/>
  <c r="H248" i="11"/>
  <c r="C248" i="11"/>
  <c r="C247" i="11"/>
  <c r="L246" i="11"/>
  <c r="K246" i="11"/>
  <c r="J246" i="11"/>
  <c r="G246" i="11"/>
  <c r="F246" i="11"/>
  <c r="E246" i="11"/>
  <c r="D246" i="11"/>
  <c r="C246" i="11"/>
  <c r="H245" i="11"/>
  <c r="C245" i="11"/>
  <c r="H244" i="11"/>
  <c r="C244" i="11"/>
  <c r="H243" i="11"/>
  <c r="C243" i="11"/>
  <c r="H242" i="11"/>
  <c r="C242" i="11"/>
  <c r="H241" i="11"/>
  <c r="C241" i="11"/>
  <c r="H240" i="11"/>
  <c r="C240" i="11"/>
  <c r="I238" i="11"/>
  <c r="H239" i="11"/>
  <c r="C239" i="11"/>
  <c r="L238" i="11"/>
  <c r="K238" i="11"/>
  <c r="J238" i="11"/>
  <c r="G238" i="11"/>
  <c r="F238" i="11"/>
  <c r="C238" i="11" s="1"/>
  <c r="E238" i="11"/>
  <c r="D238" i="11"/>
  <c r="H237" i="11"/>
  <c r="C237" i="11"/>
  <c r="I235" i="11"/>
  <c r="C236" i="11"/>
  <c r="L235" i="11"/>
  <c r="K235" i="11"/>
  <c r="J235" i="11"/>
  <c r="G235" i="11"/>
  <c r="F235" i="11"/>
  <c r="E235" i="11"/>
  <c r="D235" i="11"/>
  <c r="C234" i="11"/>
  <c r="L233" i="11"/>
  <c r="K233" i="11"/>
  <c r="J233" i="11"/>
  <c r="G233" i="11"/>
  <c r="F233" i="11"/>
  <c r="E233" i="11"/>
  <c r="E231" i="11" s="1"/>
  <c r="D233" i="11"/>
  <c r="H232" i="11"/>
  <c r="C232" i="11"/>
  <c r="L231" i="11"/>
  <c r="L230" i="11" s="1"/>
  <c r="D231" i="11"/>
  <c r="H229" i="11"/>
  <c r="C229" i="11"/>
  <c r="I227" i="11"/>
  <c r="C228" i="11"/>
  <c r="L227" i="11"/>
  <c r="K227" i="11"/>
  <c r="J227" i="11"/>
  <c r="G227" i="11"/>
  <c r="F227" i="11"/>
  <c r="C227" i="11" s="1"/>
  <c r="E227" i="11"/>
  <c r="D227" i="11"/>
  <c r="H226" i="11"/>
  <c r="C226" i="11"/>
  <c r="H225" i="11"/>
  <c r="C225" i="11"/>
  <c r="H224" i="11"/>
  <c r="C224" i="11"/>
  <c r="H223" i="11"/>
  <c r="C223" i="11"/>
  <c r="H222" i="11"/>
  <c r="C222" i="11"/>
  <c r="H221" i="11"/>
  <c r="C221" i="11"/>
  <c r="H220" i="11"/>
  <c r="C220" i="11"/>
  <c r="H219" i="11"/>
  <c r="C219" i="11"/>
  <c r="H218" i="11"/>
  <c r="C218" i="11"/>
  <c r="H217" i="11"/>
  <c r="C217" i="11"/>
  <c r="L216" i="11"/>
  <c r="K216" i="11"/>
  <c r="J216" i="11"/>
  <c r="G216" i="11"/>
  <c r="F216" i="11"/>
  <c r="E216" i="11"/>
  <c r="E204" i="11" s="1"/>
  <c r="D216" i="11"/>
  <c r="H215" i="11"/>
  <c r="C215" i="11"/>
  <c r="H214" i="11"/>
  <c r="C214" i="11"/>
  <c r="H213" i="11"/>
  <c r="C213" i="11"/>
  <c r="H212" i="11"/>
  <c r="C212" i="11"/>
  <c r="H211" i="11"/>
  <c r="C211" i="11"/>
  <c r="H210" i="11"/>
  <c r="C210" i="11"/>
  <c r="H209" i="11"/>
  <c r="C209" i="11"/>
  <c r="H208" i="11"/>
  <c r="C208" i="11"/>
  <c r="H207" i="11"/>
  <c r="C207" i="11"/>
  <c r="H206" i="11"/>
  <c r="C206" i="11"/>
  <c r="L205" i="11"/>
  <c r="L204" i="11" s="1"/>
  <c r="K205" i="11"/>
  <c r="J205" i="11"/>
  <c r="G205" i="11"/>
  <c r="F205" i="11"/>
  <c r="E205" i="11"/>
  <c r="D205" i="11"/>
  <c r="D204" i="11" s="1"/>
  <c r="H203" i="11"/>
  <c r="C203" i="11"/>
  <c r="H202" i="11"/>
  <c r="C202" i="11"/>
  <c r="H201" i="11"/>
  <c r="C201" i="11"/>
  <c r="H200" i="11"/>
  <c r="C200" i="11"/>
  <c r="H199" i="11"/>
  <c r="C199" i="11"/>
  <c r="L198" i="11"/>
  <c r="K198" i="11"/>
  <c r="J198" i="11"/>
  <c r="J196" i="11" s="1"/>
  <c r="I198" i="11"/>
  <c r="G198" i="11"/>
  <c r="F198" i="11"/>
  <c r="E198" i="11"/>
  <c r="D198" i="11"/>
  <c r="I196" i="11"/>
  <c r="C197" i="11"/>
  <c r="L196" i="11"/>
  <c r="K196" i="11"/>
  <c r="G196" i="11"/>
  <c r="F196" i="11"/>
  <c r="D196" i="11"/>
  <c r="C193" i="11"/>
  <c r="L192" i="11"/>
  <c r="L191" i="11" s="1"/>
  <c r="L187" i="11" s="1"/>
  <c r="K192" i="11"/>
  <c r="K191" i="11" s="1"/>
  <c r="J192" i="11"/>
  <c r="G192" i="11"/>
  <c r="G191" i="11" s="1"/>
  <c r="F192" i="11"/>
  <c r="F191" i="11" s="1"/>
  <c r="E192" i="11"/>
  <c r="E191" i="11" s="1"/>
  <c r="D192" i="11"/>
  <c r="D191" i="11" s="1"/>
  <c r="J191" i="11"/>
  <c r="H190" i="11"/>
  <c r="C190" i="11"/>
  <c r="H189" i="11"/>
  <c r="C189" i="11"/>
  <c r="L188" i="11"/>
  <c r="K188" i="11"/>
  <c r="J188" i="11"/>
  <c r="I188" i="11"/>
  <c r="G188" i="11"/>
  <c r="F188" i="11"/>
  <c r="E188" i="11"/>
  <c r="D188" i="11"/>
  <c r="G187" i="11"/>
  <c r="D187" i="11"/>
  <c r="H186" i="11"/>
  <c r="C186" i="11"/>
  <c r="C185" i="11"/>
  <c r="L184" i="11"/>
  <c r="K184" i="11"/>
  <c r="J184" i="11"/>
  <c r="G184" i="11"/>
  <c r="F184" i="11"/>
  <c r="E184" i="11"/>
  <c r="D184" i="11"/>
  <c r="C184" i="11" s="1"/>
  <c r="H183" i="11"/>
  <c r="C183" i="11"/>
  <c r="H182" i="11"/>
  <c r="C182" i="11"/>
  <c r="H181" i="11"/>
  <c r="C181" i="11"/>
  <c r="H180" i="11"/>
  <c r="C180" i="11"/>
  <c r="L179" i="11"/>
  <c r="K179" i="11"/>
  <c r="J179" i="11"/>
  <c r="G179" i="11"/>
  <c r="F179" i="11"/>
  <c r="E179" i="11"/>
  <c r="D179" i="11"/>
  <c r="H178" i="11"/>
  <c r="C178" i="11"/>
  <c r="H177" i="11"/>
  <c r="C177" i="11"/>
  <c r="H176" i="11"/>
  <c r="C176" i="11"/>
  <c r="L175" i="11"/>
  <c r="K175" i="11"/>
  <c r="J175" i="11"/>
  <c r="I175" i="11"/>
  <c r="H175" i="11" s="1"/>
  <c r="G175" i="11"/>
  <c r="F175" i="11"/>
  <c r="E175" i="11"/>
  <c r="D175" i="11"/>
  <c r="K174" i="11"/>
  <c r="K173" i="11" s="1"/>
  <c r="G174" i="11"/>
  <c r="F174" i="11"/>
  <c r="F173" i="11" s="1"/>
  <c r="H172" i="11"/>
  <c r="C172" i="11"/>
  <c r="H171" i="11"/>
  <c r="C171" i="11"/>
  <c r="H170" i="11"/>
  <c r="C170" i="11"/>
  <c r="H169" i="11"/>
  <c r="C169" i="11"/>
  <c r="H168" i="11"/>
  <c r="C168" i="11"/>
  <c r="H167" i="11"/>
  <c r="C167" i="11"/>
  <c r="L166" i="11"/>
  <c r="L165" i="11" s="1"/>
  <c r="K166" i="11"/>
  <c r="J166" i="11"/>
  <c r="G166" i="11"/>
  <c r="F166" i="11"/>
  <c r="E166" i="11"/>
  <c r="E165" i="11" s="1"/>
  <c r="D166" i="11"/>
  <c r="K165" i="11"/>
  <c r="J165" i="11"/>
  <c r="G165" i="11"/>
  <c r="F165" i="11"/>
  <c r="H164" i="11"/>
  <c r="C164" i="11"/>
  <c r="H163" i="11"/>
  <c r="C163" i="11"/>
  <c r="H162" i="11"/>
  <c r="C162" i="11"/>
  <c r="H161" i="11"/>
  <c r="C161" i="11"/>
  <c r="L160" i="11"/>
  <c r="K160" i="11"/>
  <c r="J160" i="11"/>
  <c r="I160" i="11"/>
  <c r="H160" i="11"/>
  <c r="G160" i="11"/>
  <c r="F160" i="11"/>
  <c r="E160" i="11"/>
  <c r="D160" i="11"/>
  <c r="C160" i="11" s="1"/>
  <c r="H159" i="11"/>
  <c r="C159" i="11"/>
  <c r="H158" i="11"/>
  <c r="C158" i="11"/>
  <c r="H157" i="11"/>
  <c r="C157" i="11"/>
  <c r="H156" i="11"/>
  <c r="C156" i="11"/>
  <c r="H155" i="11"/>
  <c r="C155" i="11"/>
  <c r="H154" i="11"/>
  <c r="C154" i="11"/>
  <c r="H153" i="11"/>
  <c r="C153" i="11"/>
  <c r="I151" i="11"/>
  <c r="C152" i="11"/>
  <c r="L151" i="11"/>
  <c r="K151" i="11"/>
  <c r="J151" i="11"/>
  <c r="G151" i="11"/>
  <c r="F151" i="11"/>
  <c r="E151" i="11"/>
  <c r="D151" i="11"/>
  <c r="H150" i="11"/>
  <c r="C150" i="11"/>
  <c r="H149" i="11"/>
  <c r="C149" i="11"/>
  <c r="H148" i="11"/>
  <c r="C148" i="11"/>
  <c r="H147" i="11"/>
  <c r="C147" i="11"/>
  <c r="H146" i="11"/>
  <c r="C146" i="11"/>
  <c r="I144" i="11"/>
  <c r="C145" i="11"/>
  <c r="L144" i="11"/>
  <c r="K144" i="11"/>
  <c r="J144" i="11"/>
  <c r="G144" i="11"/>
  <c r="F144" i="11"/>
  <c r="E144" i="11"/>
  <c r="D144" i="11"/>
  <c r="H143" i="11"/>
  <c r="C143" i="11"/>
  <c r="H142" i="11"/>
  <c r="C142" i="11"/>
  <c r="L141" i="11"/>
  <c r="K141" i="11"/>
  <c r="J141" i="11"/>
  <c r="G141" i="11"/>
  <c r="F141" i="11"/>
  <c r="C141" i="11" s="1"/>
  <c r="E141" i="11"/>
  <c r="D141" i="11"/>
  <c r="H140" i="11"/>
  <c r="C140" i="11"/>
  <c r="I136" i="11"/>
  <c r="H139" i="11"/>
  <c r="C139" i="11"/>
  <c r="H138" i="11"/>
  <c r="C138" i="11"/>
  <c r="H137" i="11"/>
  <c r="C137" i="11"/>
  <c r="L136" i="11"/>
  <c r="K136" i="11"/>
  <c r="J136" i="11"/>
  <c r="G136" i="11"/>
  <c r="F136" i="11"/>
  <c r="E136" i="11"/>
  <c r="D136" i="11"/>
  <c r="H135" i="11"/>
  <c r="C135" i="11"/>
  <c r="H134" i="11"/>
  <c r="C134" i="11"/>
  <c r="H133" i="11"/>
  <c r="C133" i="11"/>
  <c r="H132" i="11"/>
  <c r="C132" i="11"/>
  <c r="L131" i="11"/>
  <c r="K131" i="11"/>
  <c r="J131" i="11"/>
  <c r="J130" i="11" s="1"/>
  <c r="G131" i="11"/>
  <c r="G130" i="11" s="1"/>
  <c r="F131" i="11"/>
  <c r="E131" i="11"/>
  <c r="D131" i="11"/>
  <c r="C131" i="11" s="1"/>
  <c r="E130" i="11"/>
  <c r="H129" i="11"/>
  <c r="H128" i="11" s="1"/>
  <c r="C129" i="11"/>
  <c r="C128" i="11" s="1"/>
  <c r="L128" i="11"/>
  <c r="K128" i="11"/>
  <c r="J128" i="11"/>
  <c r="I128" i="11"/>
  <c r="G128" i="11"/>
  <c r="F128" i="11"/>
  <c r="E128" i="11"/>
  <c r="D128" i="11"/>
  <c r="H127" i="11"/>
  <c r="C127" i="11"/>
  <c r="H126" i="11"/>
  <c r="C126" i="11"/>
  <c r="H125" i="11"/>
  <c r="C125" i="11"/>
  <c r="H124" i="11"/>
  <c r="C124" i="11"/>
  <c r="I122" i="11"/>
  <c r="C123" i="11"/>
  <c r="L122" i="11"/>
  <c r="K122" i="11"/>
  <c r="J122" i="11"/>
  <c r="G122" i="11"/>
  <c r="F122" i="11"/>
  <c r="E122" i="11"/>
  <c r="D122" i="11"/>
  <c r="H121" i="11"/>
  <c r="C121" i="11"/>
  <c r="H120" i="11"/>
  <c r="C120" i="11"/>
  <c r="H119" i="11"/>
  <c r="C119" i="11"/>
  <c r="H118" i="11"/>
  <c r="C118" i="11"/>
  <c r="C117" i="11"/>
  <c r="L116" i="11"/>
  <c r="K116" i="11"/>
  <c r="J116" i="11"/>
  <c r="G116" i="11"/>
  <c r="F116" i="11"/>
  <c r="E116" i="11"/>
  <c r="D116" i="11"/>
  <c r="C116" i="11" s="1"/>
  <c r="H115" i="11"/>
  <c r="C115" i="11"/>
  <c r="H114" i="11"/>
  <c r="C114" i="11"/>
  <c r="H113" i="11"/>
  <c r="C113" i="11"/>
  <c r="L112" i="11"/>
  <c r="K112" i="11"/>
  <c r="J112" i="11"/>
  <c r="G112" i="11"/>
  <c r="F112" i="11"/>
  <c r="C112" i="11" s="1"/>
  <c r="E112" i="11"/>
  <c r="D112" i="11"/>
  <c r="H111" i="11"/>
  <c r="C111" i="11"/>
  <c r="H110" i="11"/>
  <c r="C110" i="11"/>
  <c r="H109" i="11"/>
  <c r="C109" i="11"/>
  <c r="H108" i="11"/>
  <c r="C108" i="11"/>
  <c r="H107" i="11"/>
  <c r="C107" i="11"/>
  <c r="H106" i="11"/>
  <c r="C106" i="11"/>
  <c r="H105" i="11"/>
  <c r="C105" i="11"/>
  <c r="H104" i="11"/>
  <c r="C104" i="11"/>
  <c r="L103" i="11"/>
  <c r="K103" i="11"/>
  <c r="J103" i="11"/>
  <c r="G103" i="11"/>
  <c r="F103" i="11"/>
  <c r="E103" i="11"/>
  <c r="D103" i="11"/>
  <c r="C103" i="11" s="1"/>
  <c r="H102" i="11"/>
  <c r="C102" i="11"/>
  <c r="H101" i="11"/>
  <c r="C101" i="11"/>
  <c r="H100" i="11"/>
  <c r="C100" i="11"/>
  <c r="H99" i="11"/>
  <c r="C99" i="11"/>
  <c r="H98" i="11"/>
  <c r="C98" i="11"/>
  <c r="H97" i="11"/>
  <c r="C97" i="11"/>
  <c r="C96" i="11"/>
  <c r="L95" i="11"/>
  <c r="K95" i="11"/>
  <c r="J95" i="11"/>
  <c r="G95" i="11"/>
  <c r="F95" i="11"/>
  <c r="E95" i="11"/>
  <c r="D95" i="11"/>
  <c r="C95" i="11" s="1"/>
  <c r="H94" i="11"/>
  <c r="C94" i="11"/>
  <c r="H93" i="11"/>
  <c r="C93" i="11"/>
  <c r="I89" i="11"/>
  <c r="H92" i="11"/>
  <c r="C92" i="11"/>
  <c r="H91" i="11"/>
  <c r="C91" i="11"/>
  <c r="H90" i="11"/>
  <c r="C90" i="11"/>
  <c r="L89" i="11"/>
  <c r="K89" i="11"/>
  <c r="J89" i="11"/>
  <c r="G89" i="11"/>
  <c r="F89" i="11"/>
  <c r="E89" i="11"/>
  <c r="D89" i="11"/>
  <c r="C89" i="11" s="1"/>
  <c r="H88" i="11"/>
  <c r="C88" i="11"/>
  <c r="H87" i="11"/>
  <c r="C87" i="11"/>
  <c r="H86" i="11"/>
  <c r="C86" i="11"/>
  <c r="I84" i="11"/>
  <c r="H85" i="11"/>
  <c r="C85" i="11"/>
  <c r="L84" i="11"/>
  <c r="K84" i="11"/>
  <c r="J84" i="11"/>
  <c r="J83" i="11" s="1"/>
  <c r="G84" i="11"/>
  <c r="F84" i="11"/>
  <c r="E84" i="11"/>
  <c r="D84" i="11"/>
  <c r="E83" i="11"/>
  <c r="H82" i="11"/>
  <c r="C82" i="11"/>
  <c r="H81" i="11"/>
  <c r="C81" i="11"/>
  <c r="L80" i="11"/>
  <c r="K80" i="11"/>
  <c r="J80" i="11"/>
  <c r="I80" i="11"/>
  <c r="H80" i="11" s="1"/>
  <c r="G80" i="11"/>
  <c r="F80" i="11"/>
  <c r="E80" i="11"/>
  <c r="D80" i="11"/>
  <c r="H79" i="11"/>
  <c r="C79" i="11"/>
  <c r="H78" i="11"/>
  <c r="C78" i="11"/>
  <c r="L77" i="11"/>
  <c r="K77" i="11"/>
  <c r="J77" i="11"/>
  <c r="J76" i="11" s="1"/>
  <c r="J75" i="11" s="1"/>
  <c r="I77" i="11"/>
  <c r="G77" i="11"/>
  <c r="F77" i="11"/>
  <c r="F76" i="11" s="1"/>
  <c r="E77" i="11"/>
  <c r="C77" i="11" s="1"/>
  <c r="D77" i="11"/>
  <c r="L76" i="11"/>
  <c r="K76" i="11"/>
  <c r="G76" i="11"/>
  <c r="D76" i="11"/>
  <c r="H74" i="11"/>
  <c r="C74" i="11"/>
  <c r="H73" i="11"/>
  <c r="C73" i="11"/>
  <c r="H72" i="11"/>
  <c r="C72" i="11"/>
  <c r="H71" i="11"/>
  <c r="C71" i="11"/>
  <c r="I69" i="11"/>
  <c r="H70" i="11"/>
  <c r="C70" i="11"/>
  <c r="L69" i="11"/>
  <c r="L67" i="11" s="1"/>
  <c r="K69" i="11"/>
  <c r="J69" i="11"/>
  <c r="J67" i="11" s="1"/>
  <c r="G69" i="11"/>
  <c r="F69" i="11"/>
  <c r="F67" i="11" s="1"/>
  <c r="E69" i="11"/>
  <c r="D69" i="11"/>
  <c r="D67" i="11" s="1"/>
  <c r="H68" i="11"/>
  <c r="C68" i="11"/>
  <c r="K67" i="11"/>
  <c r="G67" i="11"/>
  <c r="E67" i="11"/>
  <c r="H66" i="11"/>
  <c r="C66" i="11"/>
  <c r="H65" i="11"/>
  <c r="C65" i="11"/>
  <c r="H64" i="11"/>
  <c r="C64" i="11"/>
  <c r="H63" i="11"/>
  <c r="C63" i="11"/>
  <c r="H62" i="11"/>
  <c r="C62" i="11"/>
  <c r="H61" i="11"/>
  <c r="C61" i="11"/>
  <c r="H60" i="11"/>
  <c r="C60" i="11"/>
  <c r="H59" i="11"/>
  <c r="C59" i="11"/>
  <c r="L58" i="11"/>
  <c r="L54" i="11" s="1"/>
  <c r="L53" i="11" s="1"/>
  <c r="K58" i="11"/>
  <c r="J58" i="11"/>
  <c r="G58" i="11"/>
  <c r="F58" i="11"/>
  <c r="E58" i="11"/>
  <c r="D58" i="11"/>
  <c r="H57" i="11"/>
  <c r="C57" i="11"/>
  <c r="H56" i="11"/>
  <c r="C56" i="11"/>
  <c r="L55" i="11"/>
  <c r="K55" i="11"/>
  <c r="J55" i="11"/>
  <c r="I55" i="11"/>
  <c r="H55" i="11" s="1"/>
  <c r="G55" i="11"/>
  <c r="F55" i="11"/>
  <c r="F54" i="11" s="1"/>
  <c r="E55" i="11"/>
  <c r="D55" i="11"/>
  <c r="K54" i="11"/>
  <c r="K53" i="11" s="1"/>
  <c r="G54" i="11"/>
  <c r="G53" i="11" s="1"/>
  <c r="D54" i="11"/>
  <c r="H47" i="11"/>
  <c r="C47" i="11"/>
  <c r="H46" i="11"/>
  <c r="C46" i="11"/>
  <c r="L45" i="11"/>
  <c r="H45" i="11"/>
  <c r="G45" i="11"/>
  <c r="C45" i="11"/>
  <c r="H44" i="11"/>
  <c r="C44" i="11"/>
  <c r="K43" i="11"/>
  <c r="J43" i="11"/>
  <c r="H43" i="11" s="1"/>
  <c r="I43" i="11"/>
  <c r="F43" i="11"/>
  <c r="E43" i="11"/>
  <c r="D43" i="11"/>
  <c r="H42" i="11"/>
  <c r="C42" i="11"/>
  <c r="I41" i="11"/>
  <c r="H41" i="11"/>
  <c r="D41" i="11"/>
  <c r="C41" i="11"/>
  <c r="H40" i="11"/>
  <c r="C40" i="11"/>
  <c r="H39" i="11"/>
  <c r="C39" i="11"/>
  <c r="H38" i="11"/>
  <c r="C38" i="11"/>
  <c r="H37" i="11"/>
  <c r="C37" i="11"/>
  <c r="K36" i="11"/>
  <c r="H36" i="11"/>
  <c r="F36" i="11"/>
  <c r="C36" i="11"/>
  <c r="H35" i="11"/>
  <c r="C35" i="11"/>
  <c r="H34" i="11"/>
  <c r="C34" i="11"/>
  <c r="K33" i="11"/>
  <c r="H33" i="11"/>
  <c r="F33" i="11"/>
  <c r="C33" i="11"/>
  <c r="H32" i="11"/>
  <c r="C32" i="11"/>
  <c r="K31" i="11"/>
  <c r="H31" i="11"/>
  <c r="F31" i="11"/>
  <c r="C31" i="11"/>
  <c r="H30" i="11"/>
  <c r="C30" i="11"/>
  <c r="H29" i="11"/>
  <c r="C29" i="11"/>
  <c r="H28" i="11"/>
  <c r="C28" i="11"/>
  <c r="K27" i="11"/>
  <c r="H27" i="11"/>
  <c r="F27" i="11"/>
  <c r="C27" i="11"/>
  <c r="F26" i="11"/>
  <c r="C26" i="11"/>
  <c r="H25" i="11"/>
  <c r="C25" i="11"/>
  <c r="C24" i="11"/>
  <c r="H23" i="11"/>
  <c r="C23" i="11"/>
  <c r="H22" i="11"/>
  <c r="C22" i="11"/>
  <c r="L21" i="11"/>
  <c r="K21" i="11"/>
  <c r="K292" i="11" s="1"/>
  <c r="K291" i="11" s="1"/>
  <c r="J21" i="11"/>
  <c r="J292" i="11" s="1"/>
  <c r="J291" i="11" s="1"/>
  <c r="I21" i="11"/>
  <c r="I292" i="11" s="1"/>
  <c r="I291" i="11" s="1"/>
  <c r="G21" i="11"/>
  <c r="G20" i="11" s="1"/>
  <c r="F21" i="11"/>
  <c r="E21" i="11"/>
  <c r="E292" i="11" s="1"/>
  <c r="E291" i="11" s="1"/>
  <c r="D21" i="11"/>
  <c r="D20" i="11" s="1"/>
  <c r="L20" i="11"/>
  <c r="E195" i="12" l="1"/>
  <c r="J195" i="12"/>
  <c r="K20" i="12"/>
  <c r="F292" i="12"/>
  <c r="F291" i="12" s="1"/>
  <c r="K292" i="12"/>
  <c r="K291" i="12" s="1"/>
  <c r="C58" i="12"/>
  <c r="G76" i="12"/>
  <c r="C89" i="12"/>
  <c r="C116" i="12"/>
  <c r="C141" i="12"/>
  <c r="K173" i="12"/>
  <c r="C184" i="12"/>
  <c r="D204" i="12"/>
  <c r="G231" i="12"/>
  <c r="G230" i="12" s="1"/>
  <c r="C246" i="12"/>
  <c r="K259" i="12"/>
  <c r="D20" i="12"/>
  <c r="L20" i="12"/>
  <c r="H77" i="12"/>
  <c r="H80" i="12"/>
  <c r="E83" i="12"/>
  <c r="E75" i="12" s="1"/>
  <c r="H179" i="12"/>
  <c r="J187" i="12"/>
  <c r="L187" i="12"/>
  <c r="K204" i="12"/>
  <c r="L231" i="12"/>
  <c r="L230" i="12" s="1"/>
  <c r="H286" i="12"/>
  <c r="G292" i="12"/>
  <c r="G291" i="12" s="1"/>
  <c r="C31" i="12"/>
  <c r="H76" i="12"/>
  <c r="C80" i="12"/>
  <c r="H103" i="12"/>
  <c r="G130" i="12"/>
  <c r="H136" i="12"/>
  <c r="C144" i="12"/>
  <c r="C151" i="12"/>
  <c r="C160" i="12"/>
  <c r="C179" i="12"/>
  <c r="E187" i="12"/>
  <c r="J269" i="12"/>
  <c r="H281" i="12"/>
  <c r="D195" i="11"/>
  <c r="L195" i="11"/>
  <c r="D53" i="11"/>
  <c r="C21" i="11"/>
  <c r="C292" i="11" s="1"/>
  <c r="K26" i="11"/>
  <c r="H69" i="11"/>
  <c r="L83" i="11"/>
  <c r="C122" i="11"/>
  <c r="L130" i="11"/>
  <c r="H151" i="11"/>
  <c r="C192" i="11"/>
  <c r="C216" i="11"/>
  <c r="F231" i="11"/>
  <c r="J259" i="11"/>
  <c r="H77" i="11"/>
  <c r="H144" i="11"/>
  <c r="J174" i="11"/>
  <c r="J173" i="11" s="1"/>
  <c r="H227" i="11"/>
  <c r="C252" i="11"/>
  <c r="H272" i="11"/>
  <c r="C276" i="11"/>
  <c r="C67" i="11"/>
  <c r="C43" i="11"/>
  <c r="C55" i="11"/>
  <c r="J54" i="11"/>
  <c r="C58" i="11"/>
  <c r="C80" i="11"/>
  <c r="H122" i="11"/>
  <c r="C136" i="11"/>
  <c r="C151" i="11"/>
  <c r="L174" i="11"/>
  <c r="L173" i="11" s="1"/>
  <c r="C179" i="11"/>
  <c r="J187" i="11"/>
  <c r="K187" i="11"/>
  <c r="H198" i="11"/>
  <c r="G204" i="11"/>
  <c r="C233" i="11"/>
  <c r="H235" i="11"/>
  <c r="F259" i="11"/>
  <c r="J270" i="11"/>
  <c r="J269" i="11" s="1"/>
  <c r="G269" i="11"/>
  <c r="C281" i="11"/>
  <c r="L269" i="11"/>
  <c r="C84" i="11"/>
  <c r="G83" i="11"/>
  <c r="G75" i="11" s="1"/>
  <c r="G52" i="11" s="1"/>
  <c r="K83" i="11"/>
  <c r="H136" i="11"/>
  <c r="C144" i="11"/>
  <c r="F187" i="11"/>
  <c r="H26" i="11"/>
  <c r="H89" i="11"/>
  <c r="J53" i="11"/>
  <c r="J52" i="11" s="1"/>
  <c r="F53" i="11"/>
  <c r="L75" i="11"/>
  <c r="L289" i="11" s="1"/>
  <c r="I58" i="11"/>
  <c r="H58" i="11" s="1"/>
  <c r="H96" i="11"/>
  <c r="I95" i="11"/>
  <c r="H95" i="11" s="1"/>
  <c r="H188" i="11"/>
  <c r="H84" i="11"/>
  <c r="C166" i="11"/>
  <c r="D165" i="11"/>
  <c r="C165" i="11" s="1"/>
  <c r="C175" i="11"/>
  <c r="D174" i="11"/>
  <c r="C188" i="11"/>
  <c r="E187" i="11"/>
  <c r="C187" i="11" s="1"/>
  <c r="J204" i="11"/>
  <c r="J195" i="11" s="1"/>
  <c r="I216" i="11"/>
  <c r="H216" i="11" s="1"/>
  <c r="H234" i="11"/>
  <c r="I233" i="11"/>
  <c r="H238" i="11"/>
  <c r="C251" i="11"/>
  <c r="H264" i="11"/>
  <c r="F270" i="11"/>
  <c r="F269" i="11" s="1"/>
  <c r="G292" i="11"/>
  <c r="G291" i="11" s="1"/>
  <c r="C291" i="11"/>
  <c r="E292" i="12"/>
  <c r="E291" i="12" s="1"/>
  <c r="E20" i="12"/>
  <c r="H73" i="12"/>
  <c r="I69" i="12"/>
  <c r="H69" i="12" s="1"/>
  <c r="I84" i="12"/>
  <c r="H85" i="12"/>
  <c r="H197" i="12"/>
  <c r="H228" i="12"/>
  <c r="I227" i="12"/>
  <c r="H227" i="12" s="1"/>
  <c r="C233" i="12"/>
  <c r="D231" i="12"/>
  <c r="H196" i="11"/>
  <c r="C205" i="11"/>
  <c r="D230" i="11"/>
  <c r="C260" i="11"/>
  <c r="E259" i="11"/>
  <c r="C293" i="12"/>
  <c r="E20" i="11"/>
  <c r="C69" i="11"/>
  <c r="F83" i="11"/>
  <c r="F20" i="11"/>
  <c r="J20" i="11"/>
  <c r="D292" i="11"/>
  <c r="D291" i="11" s="1"/>
  <c r="H21" i="11"/>
  <c r="H292" i="11" s="1"/>
  <c r="H291" i="11" s="1"/>
  <c r="L292" i="11"/>
  <c r="L291" i="11" s="1"/>
  <c r="E54" i="11"/>
  <c r="I67" i="11"/>
  <c r="H67" i="11" s="1"/>
  <c r="E76" i="11"/>
  <c r="I76" i="11"/>
  <c r="H117" i="11"/>
  <c r="I116" i="11"/>
  <c r="H116" i="11" s="1"/>
  <c r="K130" i="11"/>
  <c r="K75" i="11" s="1"/>
  <c r="I131" i="11"/>
  <c r="I166" i="11"/>
  <c r="G173" i="11"/>
  <c r="E174" i="11"/>
  <c r="E173" i="11" s="1"/>
  <c r="L194" i="11"/>
  <c r="G195" i="11"/>
  <c r="E196" i="11"/>
  <c r="C198" i="11"/>
  <c r="K204" i="11"/>
  <c r="K195" i="11" s="1"/>
  <c r="K194" i="11" s="1"/>
  <c r="I205" i="11"/>
  <c r="K231" i="11"/>
  <c r="K230" i="11" s="1"/>
  <c r="C235" i="11"/>
  <c r="H247" i="11"/>
  <c r="I246" i="11"/>
  <c r="H246" i="11" s="1"/>
  <c r="H253" i="11"/>
  <c r="I252" i="11"/>
  <c r="D269" i="11"/>
  <c r="E270" i="11"/>
  <c r="C272" i="11"/>
  <c r="H284" i="11"/>
  <c r="I283" i="11"/>
  <c r="H283" i="11" s="1"/>
  <c r="C54" i="12"/>
  <c r="H68" i="12"/>
  <c r="D83" i="12"/>
  <c r="I89" i="12"/>
  <c r="H89" i="12" s="1"/>
  <c r="H117" i="12"/>
  <c r="I116" i="12"/>
  <c r="H116" i="12" s="1"/>
  <c r="F130" i="12"/>
  <c r="C175" i="12"/>
  <c r="E174" i="12"/>
  <c r="E173" i="12" s="1"/>
  <c r="K195" i="12"/>
  <c r="H193" i="11"/>
  <c r="I192" i="11"/>
  <c r="F292" i="11"/>
  <c r="F291" i="11" s="1"/>
  <c r="I292" i="12"/>
  <c r="I291" i="12" s="1"/>
  <c r="H21" i="12"/>
  <c r="H292" i="12" s="1"/>
  <c r="H291" i="12" s="1"/>
  <c r="I151" i="12"/>
  <c r="H151" i="12" s="1"/>
  <c r="H152" i="12"/>
  <c r="K20" i="11"/>
  <c r="D83" i="11"/>
  <c r="C83" i="11" s="1"/>
  <c r="I103" i="11"/>
  <c r="H103" i="11" s="1"/>
  <c r="I112" i="11"/>
  <c r="H112" i="11" s="1"/>
  <c r="H123" i="11"/>
  <c r="D130" i="11"/>
  <c r="F130" i="11"/>
  <c r="I141" i="11"/>
  <c r="H141" i="11" s="1"/>
  <c r="H145" i="11"/>
  <c r="H152" i="11"/>
  <c r="I179" i="11"/>
  <c r="H179" i="11" s="1"/>
  <c r="H185" i="11"/>
  <c r="I184" i="11"/>
  <c r="H184" i="11" s="1"/>
  <c r="C191" i="11"/>
  <c r="H197" i="11"/>
  <c r="F204" i="11"/>
  <c r="F195" i="11" s="1"/>
  <c r="H228" i="11"/>
  <c r="G231" i="11"/>
  <c r="G230" i="11" s="1"/>
  <c r="J231" i="11"/>
  <c r="J230" i="11" s="1"/>
  <c r="H236" i="11"/>
  <c r="I260" i="11"/>
  <c r="H271" i="11"/>
  <c r="I276" i="11"/>
  <c r="H276" i="11" s="1"/>
  <c r="C284" i="11"/>
  <c r="E283" i="11"/>
  <c r="C283" i="11" s="1"/>
  <c r="F20" i="12"/>
  <c r="C55" i="12"/>
  <c r="K53" i="12"/>
  <c r="E53" i="12"/>
  <c r="I58" i="12"/>
  <c r="C69" i="12"/>
  <c r="D67" i="12"/>
  <c r="C67" i="12" s="1"/>
  <c r="D76" i="12"/>
  <c r="C77" i="12"/>
  <c r="L75" i="12"/>
  <c r="L52" i="12" s="1"/>
  <c r="L51" i="12" s="1"/>
  <c r="F83" i="12"/>
  <c r="C84" i="12"/>
  <c r="C131" i="12"/>
  <c r="I141" i="12"/>
  <c r="H141" i="12" s="1"/>
  <c r="H142" i="12"/>
  <c r="H144" i="12"/>
  <c r="H169" i="12"/>
  <c r="I166" i="12"/>
  <c r="C192" i="12"/>
  <c r="D191" i="12"/>
  <c r="C286" i="12"/>
  <c r="J53" i="12"/>
  <c r="G83" i="12"/>
  <c r="G75" i="12" s="1"/>
  <c r="G52" i="12" s="1"/>
  <c r="I112" i="12"/>
  <c r="H112" i="12" s="1"/>
  <c r="I122" i="12"/>
  <c r="H122" i="12" s="1"/>
  <c r="J130" i="12"/>
  <c r="C166" i="12"/>
  <c r="D165" i="12"/>
  <c r="C165" i="12" s="1"/>
  <c r="H188" i="12"/>
  <c r="I187" i="12"/>
  <c r="H187" i="12" s="1"/>
  <c r="H191" i="12"/>
  <c r="H271" i="12"/>
  <c r="D292" i="12"/>
  <c r="D291" i="12" s="1"/>
  <c r="C21" i="12"/>
  <c r="F53" i="12"/>
  <c r="J83" i="12"/>
  <c r="H96" i="12"/>
  <c r="I95" i="12"/>
  <c r="H95" i="12" s="1"/>
  <c r="C103" i="12"/>
  <c r="K130" i="12"/>
  <c r="K75" i="12" s="1"/>
  <c r="K289" i="12" s="1"/>
  <c r="I131" i="12"/>
  <c r="C136" i="12"/>
  <c r="H175" i="12"/>
  <c r="I174" i="12"/>
  <c r="F230" i="12"/>
  <c r="C252" i="12"/>
  <c r="D251" i="12"/>
  <c r="C251" i="12" s="1"/>
  <c r="H265" i="12"/>
  <c r="I264" i="12"/>
  <c r="H264" i="12" s="1"/>
  <c r="H277" i="12"/>
  <c r="I276" i="12"/>
  <c r="H276" i="12" s="1"/>
  <c r="F187" i="12"/>
  <c r="C188" i="12"/>
  <c r="D195" i="12"/>
  <c r="L195" i="12"/>
  <c r="L194" i="12" s="1"/>
  <c r="I198" i="12"/>
  <c r="H198" i="12" s="1"/>
  <c r="G204" i="12"/>
  <c r="G195" i="12" s="1"/>
  <c r="G194" i="12" s="1"/>
  <c r="H217" i="12"/>
  <c r="I216" i="12"/>
  <c r="H216" i="12" s="1"/>
  <c r="J230" i="12"/>
  <c r="H236" i="12"/>
  <c r="I235" i="12"/>
  <c r="H256" i="12"/>
  <c r="I252" i="12"/>
  <c r="I260" i="12"/>
  <c r="I272" i="12"/>
  <c r="H272" i="12" s="1"/>
  <c r="H284" i="12"/>
  <c r="I283" i="12"/>
  <c r="H283" i="12" s="1"/>
  <c r="C173" i="12"/>
  <c r="F196" i="12"/>
  <c r="C198" i="12"/>
  <c r="C204" i="12"/>
  <c r="H206" i="12"/>
  <c r="I205" i="12"/>
  <c r="E230" i="12"/>
  <c r="K231" i="12"/>
  <c r="K230" i="12" s="1"/>
  <c r="H239" i="12"/>
  <c r="I238" i="12"/>
  <c r="H238" i="12" s="1"/>
  <c r="H250" i="12"/>
  <c r="I246" i="12"/>
  <c r="H246" i="12" s="1"/>
  <c r="F259" i="12"/>
  <c r="C259" i="12" s="1"/>
  <c r="C260" i="12"/>
  <c r="F270" i="12"/>
  <c r="C272" i="12"/>
  <c r="F283" i="12"/>
  <c r="C283" i="12" s="1"/>
  <c r="C284" i="12"/>
  <c r="J289" i="12" l="1"/>
  <c r="C174" i="12"/>
  <c r="J75" i="12"/>
  <c r="E52" i="12"/>
  <c r="J194" i="12"/>
  <c r="C130" i="12"/>
  <c r="E289" i="12"/>
  <c r="E194" i="12"/>
  <c r="G51" i="12"/>
  <c r="G50" i="12" s="1"/>
  <c r="K194" i="12"/>
  <c r="G194" i="11"/>
  <c r="I83" i="11"/>
  <c r="H83" i="11" s="1"/>
  <c r="C20" i="11"/>
  <c r="L52" i="11"/>
  <c r="L51" i="11" s="1"/>
  <c r="I174" i="11"/>
  <c r="G289" i="11"/>
  <c r="C130" i="11"/>
  <c r="F75" i="11"/>
  <c r="C259" i="11"/>
  <c r="F230" i="11"/>
  <c r="F289" i="11" s="1"/>
  <c r="K52" i="11"/>
  <c r="K51" i="11" s="1"/>
  <c r="K289" i="11"/>
  <c r="G290" i="12"/>
  <c r="F194" i="11"/>
  <c r="J194" i="11"/>
  <c r="J51" i="11" s="1"/>
  <c r="J289" i="11"/>
  <c r="L50" i="12"/>
  <c r="L290" i="12"/>
  <c r="H205" i="12"/>
  <c r="I204" i="12"/>
  <c r="H204" i="12" s="1"/>
  <c r="G289" i="12"/>
  <c r="H235" i="12"/>
  <c r="I231" i="12"/>
  <c r="H174" i="12"/>
  <c r="I173" i="12"/>
  <c r="H173" i="12" s="1"/>
  <c r="C191" i="12"/>
  <c r="D187" i="12"/>
  <c r="C187" i="12" s="1"/>
  <c r="D75" i="12"/>
  <c r="C76" i="12"/>
  <c r="E51" i="12"/>
  <c r="C204" i="11"/>
  <c r="I270" i="11"/>
  <c r="C83" i="12"/>
  <c r="E75" i="11"/>
  <c r="C76" i="11"/>
  <c r="E230" i="11"/>
  <c r="F52" i="11"/>
  <c r="G51" i="11"/>
  <c r="F195" i="12"/>
  <c r="C195" i="12" s="1"/>
  <c r="C196" i="12"/>
  <c r="L289" i="12"/>
  <c r="H131" i="12"/>
  <c r="I130" i="12"/>
  <c r="H130" i="12" s="1"/>
  <c r="H131" i="11"/>
  <c r="I130" i="11"/>
  <c r="H130" i="11" s="1"/>
  <c r="E53" i="11"/>
  <c r="C54" i="11"/>
  <c r="H260" i="12"/>
  <c r="I259" i="12"/>
  <c r="H259" i="12" s="1"/>
  <c r="F75" i="12"/>
  <c r="F52" i="12" s="1"/>
  <c r="K52" i="12"/>
  <c r="H192" i="11"/>
  <c r="I191" i="11"/>
  <c r="I67" i="12"/>
  <c r="H67" i="12" s="1"/>
  <c r="I251" i="11"/>
  <c r="H251" i="11" s="1"/>
  <c r="H252" i="11"/>
  <c r="D194" i="11"/>
  <c r="D53" i="12"/>
  <c r="C231" i="12"/>
  <c r="D230" i="12"/>
  <c r="I196" i="12"/>
  <c r="H84" i="12"/>
  <c r="I83" i="12"/>
  <c r="C20" i="12"/>
  <c r="H58" i="12"/>
  <c r="I54" i="12"/>
  <c r="C270" i="11"/>
  <c r="E269" i="11"/>
  <c r="C269" i="11" s="1"/>
  <c r="H205" i="11"/>
  <c r="I204" i="11"/>
  <c r="H174" i="11"/>
  <c r="I173" i="11"/>
  <c r="H173" i="11" s="1"/>
  <c r="H76" i="11"/>
  <c r="F269" i="12"/>
  <c r="C270" i="12"/>
  <c r="I251" i="12"/>
  <c r="H251" i="12" s="1"/>
  <c r="H252" i="12"/>
  <c r="C292" i="12"/>
  <c r="C291" i="12" s="1"/>
  <c r="I270" i="12"/>
  <c r="J52" i="12"/>
  <c r="J51" i="12" s="1"/>
  <c r="I165" i="12"/>
  <c r="H165" i="12" s="1"/>
  <c r="H166" i="12"/>
  <c r="H260" i="11"/>
  <c r="I259" i="11"/>
  <c r="H259" i="11" s="1"/>
  <c r="C196" i="11"/>
  <c r="E195" i="11"/>
  <c r="I165" i="11"/>
  <c r="H165" i="11" s="1"/>
  <c r="H166" i="11"/>
  <c r="I54" i="11"/>
  <c r="C231" i="11"/>
  <c r="I231" i="11"/>
  <c r="H233" i="11"/>
  <c r="D173" i="11"/>
  <c r="C173" i="11" s="1"/>
  <c r="C174" i="11"/>
  <c r="D75" i="11"/>
  <c r="K51" i="12" l="1"/>
  <c r="K290" i="12" s="1"/>
  <c r="C75" i="12"/>
  <c r="F51" i="11"/>
  <c r="F50" i="11" s="1"/>
  <c r="C230" i="11"/>
  <c r="L50" i="11"/>
  <c r="L290" i="11"/>
  <c r="I230" i="11"/>
  <c r="H230" i="11" s="1"/>
  <c r="H231" i="11"/>
  <c r="I75" i="11"/>
  <c r="H75" i="11" s="1"/>
  <c r="E290" i="12"/>
  <c r="E50" i="12"/>
  <c r="E194" i="11"/>
  <c r="C194" i="11" s="1"/>
  <c r="C195" i="11"/>
  <c r="F289" i="12"/>
  <c r="C269" i="12"/>
  <c r="C289" i="12" s="1"/>
  <c r="E289" i="11"/>
  <c r="H196" i="12"/>
  <c r="I195" i="12"/>
  <c r="D52" i="12"/>
  <c r="C53" i="12"/>
  <c r="F194" i="12"/>
  <c r="F51" i="12" s="1"/>
  <c r="H231" i="12"/>
  <c r="I230" i="12"/>
  <c r="H230" i="12" s="1"/>
  <c r="C75" i="11"/>
  <c r="D52" i="11"/>
  <c r="H270" i="12"/>
  <c r="I269" i="12"/>
  <c r="H54" i="11"/>
  <c r="I53" i="11"/>
  <c r="J50" i="11"/>
  <c r="J290" i="11"/>
  <c r="C230" i="12"/>
  <c r="D289" i="12"/>
  <c r="H191" i="11"/>
  <c r="I187" i="11"/>
  <c r="H187" i="11" s="1"/>
  <c r="E52" i="11"/>
  <c r="C53" i="11"/>
  <c r="G50" i="11"/>
  <c r="G290" i="11"/>
  <c r="H270" i="11"/>
  <c r="I269" i="11"/>
  <c r="J290" i="12"/>
  <c r="J50" i="12"/>
  <c r="H204" i="11"/>
  <c r="I195" i="11"/>
  <c r="H54" i="12"/>
  <c r="I53" i="12"/>
  <c r="H83" i="12"/>
  <c r="I75" i="12"/>
  <c r="H75" i="12" s="1"/>
  <c r="D289" i="11"/>
  <c r="D194" i="12"/>
  <c r="K50" i="11"/>
  <c r="K290" i="11"/>
  <c r="K50" i="12" l="1"/>
  <c r="C194" i="12"/>
  <c r="F290" i="11"/>
  <c r="C289" i="11"/>
  <c r="I194" i="11"/>
  <c r="H194" i="11" s="1"/>
  <c r="H195" i="11"/>
  <c r="D51" i="12"/>
  <c r="C52" i="12"/>
  <c r="E51" i="11"/>
  <c r="H195" i="12"/>
  <c r="I194" i="12"/>
  <c r="H194" i="12" s="1"/>
  <c r="H269" i="11"/>
  <c r="H289" i="11" s="1"/>
  <c r="I289" i="11"/>
  <c r="H269" i="12"/>
  <c r="H289" i="12" s="1"/>
  <c r="I289" i="12"/>
  <c r="I52" i="12"/>
  <c r="H53" i="12"/>
  <c r="F50" i="12"/>
  <c r="F290" i="12"/>
  <c r="H53" i="11"/>
  <c r="I52" i="11"/>
  <c r="D51" i="11"/>
  <c r="C52" i="11"/>
  <c r="H52" i="12" l="1"/>
  <c r="I51" i="12"/>
  <c r="D290" i="12"/>
  <c r="C290" i="12" s="1"/>
  <c r="D50" i="12"/>
  <c r="C50" i="12" s="1"/>
  <c r="C51" i="12"/>
  <c r="D290" i="11"/>
  <c r="C51" i="11"/>
  <c r="D50" i="11"/>
  <c r="H52" i="11"/>
  <c r="I51" i="11"/>
  <c r="E290" i="11"/>
  <c r="E50" i="11"/>
  <c r="C290" i="11" l="1"/>
  <c r="H51" i="11"/>
  <c r="I50" i="11"/>
  <c r="H50" i="11" s="1"/>
  <c r="I24" i="11"/>
  <c r="I24" i="12"/>
  <c r="I50" i="12"/>
  <c r="H50" i="12" s="1"/>
  <c r="H51" i="12"/>
  <c r="C50" i="11"/>
  <c r="H24" i="11" l="1"/>
  <c r="I20" i="11"/>
  <c r="H20" i="11" s="1"/>
  <c r="H24" i="12"/>
  <c r="I20" i="12"/>
  <c r="H20" i="12" s="1"/>
  <c r="I290" i="12"/>
  <c r="H290" i="12" s="1"/>
  <c r="I290" i="11"/>
  <c r="H290" i="11" s="1"/>
  <c r="H301" i="10" l="1"/>
  <c r="C301" i="10"/>
  <c r="H300" i="10"/>
  <c r="C300" i="10"/>
  <c r="H299" i="10"/>
  <c r="C299" i="10"/>
  <c r="H298" i="10"/>
  <c r="C298" i="10"/>
  <c r="H297" i="10"/>
  <c r="C297" i="10"/>
  <c r="H296" i="10"/>
  <c r="C296" i="10"/>
  <c r="H295" i="10"/>
  <c r="C295" i="10"/>
  <c r="H294" i="10"/>
  <c r="H293" i="10" s="1"/>
  <c r="C294" i="10"/>
  <c r="C293" i="10" s="1"/>
  <c r="L293" i="10"/>
  <c r="K293" i="10"/>
  <c r="J293" i="10"/>
  <c r="I293" i="10"/>
  <c r="G293" i="10"/>
  <c r="F293" i="10"/>
  <c r="E293" i="10"/>
  <c r="D293" i="10"/>
  <c r="H288" i="10"/>
  <c r="C288" i="10"/>
  <c r="H287" i="10"/>
  <c r="C287" i="10"/>
  <c r="L286" i="10"/>
  <c r="K286" i="10"/>
  <c r="J286" i="10"/>
  <c r="G286" i="10"/>
  <c r="F286" i="10"/>
  <c r="E286" i="10"/>
  <c r="D286" i="10"/>
  <c r="C285" i="10"/>
  <c r="L284" i="10"/>
  <c r="L283" i="10" s="1"/>
  <c r="K284" i="10"/>
  <c r="K283" i="10" s="1"/>
  <c r="J284" i="10"/>
  <c r="J283" i="10" s="1"/>
  <c r="G284" i="10"/>
  <c r="G283" i="10" s="1"/>
  <c r="F284" i="10"/>
  <c r="F283" i="10" s="1"/>
  <c r="E284" i="10"/>
  <c r="D284" i="10"/>
  <c r="D283" i="10" s="1"/>
  <c r="E283" i="10"/>
  <c r="I281" i="10"/>
  <c r="H282" i="10"/>
  <c r="C282" i="10"/>
  <c r="L281" i="10"/>
  <c r="K281" i="10"/>
  <c r="J281" i="10"/>
  <c r="J269" i="10" s="1"/>
  <c r="G281" i="10"/>
  <c r="F281" i="10"/>
  <c r="E281" i="10"/>
  <c r="D281" i="10"/>
  <c r="H280" i="10"/>
  <c r="C280" i="10"/>
  <c r="H279" i="10"/>
  <c r="C279" i="10"/>
  <c r="H278" i="10"/>
  <c r="C278" i="10"/>
  <c r="H277" i="10"/>
  <c r="C277" i="10"/>
  <c r="L276" i="10"/>
  <c r="K276" i="10"/>
  <c r="J276" i="10"/>
  <c r="I276" i="10"/>
  <c r="H276" i="10" s="1"/>
  <c r="G276" i="10"/>
  <c r="F276" i="10"/>
  <c r="E276" i="10"/>
  <c r="D276" i="10"/>
  <c r="H275" i="10"/>
  <c r="C275" i="10"/>
  <c r="H274" i="10"/>
  <c r="C274" i="10"/>
  <c r="C273" i="10"/>
  <c r="L272" i="10"/>
  <c r="K272" i="10"/>
  <c r="K270" i="10" s="1"/>
  <c r="K269" i="10" s="1"/>
  <c r="J272" i="10"/>
  <c r="G272" i="10"/>
  <c r="G270" i="10" s="1"/>
  <c r="G269" i="10" s="1"/>
  <c r="F272" i="10"/>
  <c r="E272" i="10"/>
  <c r="E270" i="10" s="1"/>
  <c r="E269" i="10" s="1"/>
  <c r="D272" i="10"/>
  <c r="C272" i="10"/>
  <c r="H271" i="10"/>
  <c r="C271" i="10"/>
  <c r="J270" i="10"/>
  <c r="F270" i="10"/>
  <c r="F269" i="10" s="1"/>
  <c r="D270" i="10"/>
  <c r="C268" i="10"/>
  <c r="H267" i="10"/>
  <c r="C267" i="10"/>
  <c r="H266" i="10"/>
  <c r="C266" i="10"/>
  <c r="H265" i="10"/>
  <c r="C265" i="10"/>
  <c r="L264" i="10"/>
  <c r="K264" i="10"/>
  <c r="J264" i="10"/>
  <c r="G264" i="10"/>
  <c r="F264" i="10"/>
  <c r="E264" i="10"/>
  <c r="D264" i="10"/>
  <c r="H263" i="10"/>
  <c r="C263" i="10"/>
  <c r="H262" i="10"/>
  <c r="C262" i="10"/>
  <c r="C261" i="10"/>
  <c r="L260" i="10"/>
  <c r="L259" i="10" s="1"/>
  <c r="K260" i="10"/>
  <c r="K259" i="10" s="1"/>
  <c r="J260" i="10"/>
  <c r="G260" i="10"/>
  <c r="G259" i="10" s="1"/>
  <c r="F260" i="10"/>
  <c r="E260" i="10"/>
  <c r="C260" i="10" s="1"/>
  <c r="D260" i="10"/>
  <c r="D259" i="10" s="1"/>
  <c r="J259" i="10"/>
  <c r="F259" i="10"/>
  <c r="H258" i="10"/>
  <c r="C258" i="10"/>
  <c r="H257" i="10"/>
  <c r="C257" i="10"/>
  <c r="H256" i="10"/>
  <c r="C256" i="10"/>
  <c r="H255" i="10"/>
  <c r="C255" i="10"/>
  <c r="H254" i="10"/>
  <c r="C254" i="10"/>
  <c r="H253" i="10"/>
  <c r="C253" i="10"/>
  <c r="L252" i="10"/>
  <c r="L251" i="10" s="1"/>
  <c r="K252" i="10"/>
  <c r="J252" i="10"/>
  <c r="G252" i="10"/>
  <c r="F252" i="10"/>
  <c r="E252" i="10"/>
  <c r="E251" i="10" s="1"/>
  <c r="D252" i="10"/>
  <c r="K251" i="10"/>
  <c r="J251" i="10"/>
  <c r="G251" i="10"/>
  <c r="F251" i="10"/>
  <c r="C250" i="10"/>
  <c r="H249" i="10"/>
  <c r="C249" i="10"/>
  <c r="H248" i="10"/>
  <c r="C248" i="10"/>
  <c r="H247" i="10"/>
  <c r="C247" i="10"/>
  <c r="L246" i="10"/>
  <c r="K246" i="10"/>
  <c r="J246" i="10"/>
  <c r="G246" i="10"/>
  <c r="F246" i="10"/>
  <c r="E246" i="10"/>
  <c r="D246" i="10"/>
  <c r="H245" i="10"/>
  <c r="C245" i="10"/>
  <c r="H244" i="10"/>
  <c r="C244" i="10"/>
  <c r="H243" i="10"/>
  <c r="C243" i="10"/>
  <c r="H242" i="10"/>
  <c r="C242" i="10"/>
  <c r="H241" i="10"/>
  <c r="C241" i="10"/>
  <c r="H240" i="10"/>
  <c r="C240" i="10"/>
  <c r="C239" i="10"/>
  <c r="L238" i="10"/>
  <c r="K238" i="10"/>
  <c r="J238" i="10"/>
  <c r="G238" i="10"/>
  <c r="F238" i="10"/>
  <c r="E238" i="10"/>
  <c r="D238" i="10"/>
  <c r="C238" i="10" s="1"/>
  <c r="H237" i="10"/>
  <c r="C237" i="10"/>
  <c r="C236" i="10"/>
  <c r="L235" i="10"/>
  <c r="K235" i="10"/>
  <c r="J235" i="10"/>
  <c r="J231" i="10" s="1"/>
  <c r="G235" i="10"/>
  <c r="F235" i="10"/>
  <c r="E235" i="10"/>
  <c r="D235" i="10"/>
  <c r="H234" i="10"/>
  <c r="C234" i="10"/>
  <c r="L233" i="10"/>
  <c r="K233" i="10"/>
  <c r="J233" i="10"/>
  <c r="I233" i="10"/>
  <c r="G233" i="10"/>
  <c r="F233" i="10"/>
  <c r="E233" i="10"/>
  <c r="D233" i="10"/>
  <c r="H232" i="10"/>
  <c r="C232" i="10"/>
  <c r="F231" i="10"/>
  <c r="E231" i="10"/>
  <c r="H229" i="10"/>
  <c r="C229" i="10"/>
  <c r="C228" i="10"/>
  <c r="L227" i="10"/>
  <c r="K227" i="10"/>
  <c r="J227" i="10"/>
  <c r="G227" i="10"/>
  <c r="G204" i="10" s="1"/>
  <c r="F227" i="10"/>
  <c r="E227" i="10"/>
  <c r="D227" i="10"/>
  <c r="C227" i="10"/>
  <c r="H226" i="10"/>
  <c r="D226" i="10"/>
  <c r="C226" i="10"/>
  <c r="H225" i="10"/>
  <c r="C225" i="10"/>
  <c r="H224" i="10"/>
  <c r="C224" i="10"/>
  <c r="H223" i="10"/>
  <c r="C223" i="10"/>
  <c r="H222" i="10"/>
  <c r="C222" i="10"/>
  <c r="H221" i="10"/>
  <c r="C221" i="10"/>
  <c r="H220" i="10"/>
  <c r="C220" i="10"/>
  <c r="H219" i="10"/>
  <c r="C219" i="10"/>
  <c r="H218" i="10"/>
  <c r="C218" i="10"/>
  <c r="H217" i="10"/>
  <c r="C217" i="10"/>
  <c r="L216" i="10"/>
  <c r="K216" i="10"/>
  <c r="J216" i="10"/>
  <c r="G216" i="10"/>
  <c r="F216" i="10"/>
  <c r="E216" i="10"/>
  <c r="D216" i="10"/>
  <c r="C216" i="10" s="1"/>
  <c r="H215" i="10"/>
  <c r="C215" i="10"/>
  <c r="H214" i="10"/>
  <c r="C214" i="10"/>
  <c r="H213" i="10"/>
  <c r="C213" i="10"/>
  <c r="H212" i="10"/>
  <c r="C212" i="10"/>
  <c r="H211" i="10"/>
  <c r="C211" i="10"/>
  <c r="H210" i="10"/>
  <c r="C210" i="10"/>
  <c r="H209" i="10"/>
  <c r="C209" i="10"/>
  <c r="C208" i="10"/>
  <c r="H207" i="10"/>
  <c r="C207" i="10"/>
  <c r="H206" i="10"/>
  <c r="C206" i="10"/>
  <c r="L205" i="10"/>
  <c r="K205" i="10"/>
  <c r="J205" i="10"/>
  <c r="G205" i="10"/>
  <c r="F205" i="10"/>
  <c r="F204" i="10" s="1"/>
  <c r="F195" i="10" s="1"/>
  <c r="E205" i="10"/>
  <c r="E204" i="10" s="1"/>
  <c r="D205" i="10"/>
  <c r="K204" i="10"/>
  <c r="J204" i="10"/>
  <c r="J195" i="10" s="1"/>
  <c r="H203" i="10"/>
  <c r="C203" i="10"/>
  <c r="H202" i="10"/>
  <c r="C202" i="10"/>
  <c r="H201" i="10"/>
  <c r="C201" i="10"/>
  <c r="H200" i="10"/>
  <c r="C200" i="10"/>
  <c r="C199" i="10"/>
  <c r="L198" i="10"/>
  <c r="L196" i="10" s="1"/>
  <c r="K198" i="10"/>
  <c r="K196" i="10" s="1"/>
  <c r="J198" i="10"/>
  <c r="G198" i="10"/>
  <c r="G196" i="10" s="1"/>
  <c r="F198" i="10"/>
  <c r="E198" i="10"/>
  <c r="C198" i="10" s="1"/>
  <c r="D198" i="10"/>
  <c r="D196" i="10" s="1"/>
  <c r="H197" i="10"/>
  <c r="C197" i="10"/>
  <c r="J196" i="10"/>
  <c r="F196" i="10"/>
  <c r="K195" i="10"/>
  <c r="H193" i="10"/>
  <c r="C193" i="10"/>
  <c r="L192" i="10"/>
  <c r="K192" i="10"/>
  <c r="J192" i="10"/>
  <c r="J191" i="10" s="1"/>
  <c r="I192" i="10"/>
  <c r="G192" i="10"/>
  <c r="F192" i="10"/>
  <c r="F191" i="10" s="1"/>
  <c r="F187" i="10" s="1"/>
  <c r="E192" i="10"/>
  <c r="D192" i="10"/>
  <c r="L191" i="10"/>
  <c r="K191" i="10"/>
  <c r="G191" i="10"/>
  <c r="D191" i="10"/>
  <c r="H190" i="10"/>
  <c r="C190" i="10"/>
  <c r="C189" i="10"/>
  <c r="L188" i="10"/>
  <c r="L187" i="10" s="1"/>
  <c r="K188" i="10"/>
  <c r="J188" i="10"/>
  <c r="J187" i="10" s="1"/>
  <c r="G188" i="10"/>
  <c r="G187" i="10" s="1"/>
  <c r="F188" i="10"/>
  <c r="E188" i="10"/>
  <c r="D188" i="10"/>
  <c r="C188" i="10" s="1"/>
  <c r="H186" i="10"/>
  <c r="C186" i="10"/>
  <c r="H185" i="10"/>
  <c r="C185" i="10"/>
  <c r="L184" i="10"/>
  <c r="K184" i="10"/>
  <c r="J184" i="10"/>
  <c r="I184" i="10"/>
  <c r="G184" i="10"/>
  <c r="F184" i="10"/>
  <c r="E184" i="10"/>
  <c r="D184" i="10"/>
  <c r="H183" i="10"/>
  <c r="C183" i="10"/>
  <c r="H182" i="10"/>
  <c r="C182" i="10"/>
  <c r="H181" i="10"/>
  <c r="C181" i="10"/>
  <c r="C180" i="10"/>
  <c r="L179" i="10"/>
  <c r="K179" i="10"/>
  <c r="J179" i="10"/>
  <c r="G179" i="10"/>
  <c r="F179" i="10"/>
  <c r="E179" i="10"/>
  <c r="D179" i="10"/>
  <c r="C179" i="10" s="1"/>
  <c r="H178" i="10"/>
  <c r="C178" i="10"/>
  <c r="H177" i="10"/>
  <c r="C177" i="10"/>
  <c r="H176" i="10"/>
  <c r="C176" i="10"/>
  <c r="L175" i="10"/>
  <c r="L174" i="10" s="1"/>
  <c r="L173" i="10" s="1"/>
  <c r="K175" i="10"/>
  <c r="K174" i="10" s="1"/>
  <c r="J175" i="10"/>
  <c r="G175" i="10"/>
  <c r="F175" i="10"/>
  <c r="E175" i="10"/>
  <c r="D175" i="10"/>
  <c r="D174" i="10" s="1"/>
  <c r="E174" i="10"/>
  <c r="E173" i="10" s="1"/>
  <c r="K173" i="10"/>
  <c r="H172" i="10"/>
  <c r="C172" i="10"/>
  <c r="C171" i="10"/>
  <c r="H170" i="10"/>
  <c r="C170" i="10"/>
  <c r="H169" i="10"/>
  <c r="C169" i="10"/>
  <c r="H168" i="10"/>
  <c r="C168" i="10"/>
  <c r="I166" i="10"/>
  <c r="H167" i="10"/>
  <c r="C167" i="10"/>
  <c r="L166" i="10"/>
  <c r="L165" i="10" s="1"/>
  <c r="K166" i="10"/>
  <c r="K165" i="10" s="1"/>
  <c r="J166" i="10"/>
  <c r="J165" i="10" s="1"/>
  <c r="G166" i="10"/>
  <c r="G165" i="10" s="1"/>
  <c r="F166" i="10"/>
  <c r="F165" i="10" s="1"/>
  <c r="E166" i="10"/>
  <c r="D166" i="10"/>
  <c r="E165" i="10"/>
  <c r="D165" i="10"/>
  <c r="H164" i="10"/>
  <c r="C164" i="10"/>
  <c r="H163" i="10"/>
  <c r="C163" i="10"/>
  <c r="H162" i="10"/>
  <c r="C162" i="10"/>
  <c r="I160" i="10"/>
  <c r="H161" i="10"/>
  <c r="C161" i="10"/>
  <c r="L160" i="10"/>
  <c r="K160" i="10"/>
  <c r="J160" i="10"/>
  <c r="G160" i="10"/>
  <c r="F160" i="10"/>
  <c r="E160" i="10"/>
  <c r="D160" i="10"/>
  <c r="H159" i="10"/>
  <c r="C159" i="10"/>
  <c r="H158" i="10"/>
  <c r="C158" i="10"/>
  <c r="H157" i="10"/>
  <c r="C157" i="10"/>
  <c r="H156" i="10"/>
  <c r="C156" i="10"/>
  <c r="H155" i="10"/>
  <c r="C155" i="10"/>
  <c r="H154" i="10"/>
  <c r="C154" i="10"/>
  <c r="H153" i="10"/>
  <c r="C153" i="10"/>
  <c r="H152" i="10"/>
  <c r="C152" i="10"/>
  <c r="L151" i="10"/>
  <c r="K151" i="10"/>
  <c r="J151" i="10"/>
  <c r="G151" i="10"/>
  <c r="F151" i="10"/>
  <c r="E151" i="10"/>
  <c r="D151" i="10"/>
  <c r="H150" i="10"/>
  <c r="C150" i="10"/>
  <c r="H149" i="10"/>
  <c r="C149" i="10"/>
  <c r="H148" i="10"/>
  <c r="C148" i="10"/>
  <c r="H147" i="10"/>
  <c r="C147" i="10"/>
  <c r="H146" i="10"/>
  <c r="C146" i="10"/>
  <c r="H145" i="10"/>
  <c r="C145" i="10"/>
  <c r="L144" i="10"/>
  <c r="K144" i="10"/>
  <c r="J144" i="10"/>
  <c r="G144" i="10"/>
  <c r="F144" i="10"/>
  <c r="E144" i="10"/>
  <c r="D144" i="10"/>
  <c r="C144" i="10" s="1"/>
  <c r="H143" i="10"/>
  <c r="C143" i="10"/>
  <c r="H142" i="10"/>
  <c r="C142" i="10"/>
  <c r="L141" i="10"/>
  <c r="K141" i="10"/>
  <c r="J141" i="10"/>
  <c r="G141" i="10"/>
  <c r="F141" i="10"/>
  <c r="E141" i="10"/>
  <c r="D141" i="10"/>
  <c r="H140" i="10"/>
  <c r="C140" i="10"/>
  <c r="H139" i="10"/>
  <c r="C139" i="10"/>
  <c r="H138" i="10"/>
  <c r="C138" i="10"/>
  <c r="H137" i="10"/>
  <c r="C137" i="10"/>
  <c r="L136" i="10"/>
  <c r="K136" i="10"/>
  <c r="J136" i="10"/>
  <c r="G136" i="10"/>
  <c r="F136" i="10"/>
  <c r="E136" i="10"/>
  <c r="D136" i="10"/>
  <c r="H135" i="10"/>
  <c r="C135" i="10"/>
  <c r="H134" i="10"/>
  <c r="C134" i="10"/>
  <c r="H133" i="10"/>
  <c r="C133" i="10"/>
  <c r="H132" i="10"/>
  <c r="C132" i="10"/>
  <c r="L131" i="10"/>
  <c r="K131" i="10"/>
  <c r="J131" i="10"/>
  <c r="G131" i="10"/>
  <c r="G130" i="10" s="1"/>
  <c r="F131" i="10"/>
  <c r="E131" i="10"/>
  <c r="D131" i="10"/>
  <c r="K130" i="10"/>
  <c r="E130" i="10"/>
  <c r="C129" i="10"/>
  <c r="L128" i="10"/>
  <c r="K128" i="10"/>
  <c r="J128" i="10"/>
  <c r="G128" i="10"/>
  <c r="F128" i="10"/>
  <c r="E128" i="10"/>
  <c r="D128" i="10"/>
  <c r="C128" i="10"/>
  <c r="H127" i="10"/>
  <c r="C127" i="10"/>
  <c r="H126" i="10"/>
  <c r="C126" i="10"/>
  <c r="H125" i="10"/>
  <c r="C125" i="10"/>
  <c r="H124" i="10"/>
  <c r="C124" i="10"/>
  <c r="H123" i="10"/>
  <c r="C123" i="10"/>
  <c r="L122" i="10"/>
  <c r="K122" i="10"/>
  <c r="J122" i="10"/>
  <c r="G122" i="10"/>
  <c r="F122" i="10"/>
  <c r="E122" i="10"/>
  <c r="D122" i="10"/>
  <c r="C122" i="10" s="1"/>
  <c r="H121" i="10"/>
  <c r="C121" i="10"/>
  <c r="H120" i="10"/>
  <c r="C120" i="10"/>
  <c r="H119" i="10"/>
  <c r="C119" i="10"/>
  <c r="H118" i="10"/>
  <c r="C118" i="10"/>
  <c r="H117" i="10"/>
  <c r="C117" i="10"/>
  <c r="L116" i="10"/>
  <c r="K116" i="10"/>
  <c r="J116" i="10"/>
  <c r="I116" i="10"/>
  <c r="H116" i="10" s="1"/>
  <c r="G116" i="10"/>
  <c r="F116" i="10"/>
  <c r="E116" i="10"/>
  <c r="D116" i="10"/>
  <c r="H115" i="10"/>
  <c r="C115" i="10"/>
  <c r="H114" i="10"/>
  <c r="C114" i="10"/>
  <c r="H113" i="10"/>
  <c r="C113" i="10"/>
  <c r="L112" i="10"/>
  <c r="K112" i="10"/>
  <c r="J112" i="10"/>
  <c r="G112" i="10"/>
  <c r="F112" i="10"/>
  <c r="E112" i="10"/>
  <c r="D112" i="10"/>
  <c r="H111" i="10"/>
  <c r="C111" i="10"/>
  <c r="H110" i="10"/>
  <c r="C110" i="10"/>
  <c r="H109" i="10"/>
  <c r="C109" i="10"/>
  <c r="H108" i="10"/>
  <c r="C108" i="10"/>
  <c r="H107" i="10"/>
  <c r="C107" i="10"/>
  <c r="H106" i="10"/>
  <c r="C106" i="10"/>
  <c r="H105" i="10"/>
  <c r="C105" i="10"/>
  <c r="H104" i="10"/>
  <c r="C104" i="10"/>
  <c r="L103" i="10"/>
  <c r="K103" i="10"/>
  <c r="J103" i="10"/>
  <c r="G103" i="10"/>
  <c r="F103" i="10"/>
  <c r="E103" i="10"/>
  <c r="D103" i="10"/>
  <c r="C103" i="10" s="1"/>
  <c r="H102" i="10"/>
  <c r="C102" i="10"/>
  <c r="H101" i="10"/>
  <c r="C101" i="10"/>
  <c r="H100" i="10"/>
  <c r="C100" i="10"/>
  <c r="H99" i="10"/>
  <c r="C99" i="10"/>
  <c r="H98" i="10"/>
  <c r="C98" i="10"/>
  <c r="H97" i="10"/>
  <c r="C97" i="10"/>
  <c r="H96" i="10"/>
  <c r="C96" i="10"/>
  <c r="L95" i="10"/>
  <c r="K95" i="10"/>
  <c r="J95" i="10"/>
  <c r="I95" i="10"/>
  <c r="H95" i="10" s="1"/>
  <c r="G95" i="10"/>
  <c r="F95" i="10"/>
  <c r="E95" i="10"/>
  <c r="D95" i="10"/>
  <c r="H94" i="10"/>
  <c r="C94" i="10"/>
  <c r="H93" i="10"/>
  <c r="C93" i="10"/>
  <c r="H92" i="10"/>
  <c r="C92" i="10"/>
  <c r="H91" i="10"/>
  <c r="C91" i="10"/>
  <c r="I89" i="10"/>
  <c r="H90" i="10"/>
  <c r="C90" i="10"/>
  <c r="L89" i="10"/>
  <c r="K89" i="10"/>
  <c r="J89" i="10"/>
  <c r="G89" i="10"/>
  <c r="F89" i="10"/>
  <c r="F83" i="10" s="1"/>
  <c r="E89" i="10"/>
  <c r="D89" i="10"/>
  <c r="C89" i="10" s="1"/>
  <c r="H88" i="10"/>
  <c r="C88" i="10"/>
  <c r="H87" i="10"/>
  <c r="C87" i="10"/>
  <c r="H86" i="10"/>
  <c r="C86" i="10"/>
  <c r="H85" i="10"/>
  <c r="C85" i="10"/>
  <c r="L84" i="10"/>
  <c r="K84" i="10"/>
  <c r="J84" i="10"/>
  <c r="G84" i="10"/>
  <c r="F84" i="10"/>
  <c r="E84" i="10"/>
  <c r="D84" i="10"/>
  <c r="J83" i="10"/>
  <c r="H82" i="10"/>
  <c r="C82" i="10"/>
  <c r="I80" i="10"/>
  <c r="H81" i="10"/>
  <c r="C81" i="10"/>
  <c r="L80" i="10"/>
  <c r="K80" i="10"/>
  <c r="J80" i="10"/>
  <c r="G80" i="10"/>
  <c r="F80" i="10"/>
  <c r="E80" i="10"/>
  <c r="D80" i="10"/>
  <c r="H79" i="10"/>
  <c r="C79" i="10"/>
  <c r="I77" i="10"/>
  <c r="H78" i="10"/>
  <c r="C78" i="10"/>
  <c r="L77" i="10"/>
  <c r="K77" i="10"/>
  <c r="K76" i="10" s="1"/>
  <c r="J77" i="10"/>
  <c r="J76" i="10" s="1"/>
  <c r="G77" i="10"/>
  <c r="F77" i="10"/>
  <c r="F76" i="10" s="1"/>
  <c r="E77" i="10"/>
  <c r="E76" i="10" s="1"/>
  <c r="D77" i="10"/>
  <c r="L76" i="10"/>
  <c r="G76" i="10"/>
  <c r="D76" i="10"/>
  <c r="H74" i="10"/>
  <c r="C74" i="10"/>
  <c r="H73" i="10"/>
  <c r="C73" i="10"/>
  <c r="H72" i="10"/>
  <c r="C72" i="10"/>
  <c r="H71" i="10"/>
  <c r="C71" i="10"/>
  <c r="C70" i="10"/>
  <c r="L69" i="10"/>
  <c r="L67" i="10" s="1"/>
  <c r="K69" i="10"/>
  <c r="K67" i="10" s="1"/>
  <c r="J69" i="10"/>
  <c r="J67" i="10" s="1"/>
  <c r="G69" i="10"/>
  <c r="G67" i="10" s="1"/>
  <c r="F69" i="10"/>
  <c r="E69" i="10"/>
  <c r="E67" i="10" s="1"/>
  <c r="D69" i="10"/>
  <c r="D67" i="10" s="1"/>
  <c r="C67" i="10" s="1"/>
  <c r="H68" i="10"/>
  <c r="C68" i="10"/>
  <c r="F67" i="10"/>
  <c r="H66" i="10"/>
  <c r="C66" i="10"/>
  <c r="H65" i="10"/>
  <c r="C65" i="10"/>
  <c r="H64" i="10"/>
  <c r="C64" i="10"/>
  <c r="H63" i="10"/>
  <c r="C63" i="10"/>
  <c r="H62" i="10"/>
  <c r="C62" i="10"/>
  <c r="H61" i="10"/>
  <c r="C61" i="10"/>
  <c r="C60" i="10"/>
  <c r="H59" i="10"/>
  <c r="C59" i="10"/>
  <c r="L58" i="10"/>
  <c r="L54" i="10" s="1"/>
  <c r="K58" i="10"/>
  <c r="J58" i="10"/>
  <c r="G58" i="10"/>
  <c r="F58" i="10"/>
  <c r="E58" i="10"/>
  <c r="D58" i="10"/>
  <c r="C57" i="10"/>
  <c r="H56" i="10"/>
  <c r="C56" i="10"/>
  <c r="L55" i="10"/>
  <c r="K55" i="10"/>
  <c r="K54" i="10" s="1"/>
  <c r="J55" i="10"/>
  <c r="G55" i="10"/>
  <c r="G54" i="10" s="1"/>
  <c r="F55" i="10"/>
  <c r="E55" i="10"/>
  <c r="D55" i="10"/>
  <c r="E54" i="10"/>
  <c r="H47" i="10"/>
  <c r="C47" i="10"/>
  <c r="H46" i="10"/>
  <c r="C46" i="10"/>
  <c r="L45" i="10"/>
  <c r="H45" i="10" s="1"/>
  <c r="G45" i="10"/>
  <c r="C45" i="10"/>
  <c r="H44" i="10"/>
  <c r="C44" i="10"/>
  <c r="K43" i="10"/>
  <c r="J43" i="10"/>
  <c r="I43" i="10"/>
  <c r="F43" i="10"/>
  <c r="E43" i="10"/>
  <c r="D43" i="10"/>
  <c r="C43" i="10" s="1"/>
  <c r="H42" i="10"/>
  <c r="C42" i="10"/>
  <c r="I41" i="10"/>
  <c r="H41" i="10" s="1"/>
  <c r="D41" i="10"/>
  <c r="C41" i="10" s="1"/>
  <c r="H40" i="10"/>
  <c r="C40" i="10"/>
  <c r="H39" i="10"/>
  <c r="C39" i="10"/>
  <c r="H38" i="10"/>
  <c r="C38" i="10"/>
  <c r="H37" i="10"/>
  <c r="C37" i="10"/>
  <c r="K36" i="10"/>
  <c r="H36" i="10" s="1"/>
  <c r="F36" i="10"/>
  <c r="C36" i="10"/>
  <c r="H35" i="10"/>
  <c r="C35" i="10"/>
  <c r="H34" i="10"/>
  <c r="C34" i="10"/>
  <c r="K33" i="10"/>
  <c r="H33" i="10" s="1"/>
  <c r="F33" i="10"/>
  <c r="C33" i="10" s="1"/>
  <c r="H32" i="10"/>
  <c r="C32" i="10"/>
  <c r="K31" i="10"/>
  <c r="H31" i="10" s="1"/>
  <c r="F31" i="10"/>
  <c r="C31" i="10" s="1"/>
  <c r="H30" i="10"/>
  <c r="C30" i="10"/>
  <c r="H29" i="10"/>
  <c r="C29" i="10"/>
  <c r="H28" i="10"/>
  <c r="C28" i="10"/>
  <c r="K27" i="10"/>
  <c r="H27" i="10" s="1"/>
  <c r="F27" i="10"/>
  <c r="C27" i="10" s="1"/>
  <c r="K26" i="10"/>
  <c r="H26" i="10" s="1"/>
  <c r="H25" i="10"/>
  <c r="C25" i="10"/>
  <c r="D24" i="10"/>
  <c r="C24" i="10" s="1"/>
  <c r="H23" i="10"/>
  <c r="C23" i="10"/>
  <c r="H22" i="10"/>
  <c r="C22" i="10"/>
  <c r="L21" i="10"/>
  <c r="L292" i="10" s="1"/>
  <c r="L291" i="10" s="1"/>
  <c r="K21" i="10"/>
  <c r="J21" i="10"/>
  <c r="J292" i="10" s="1"/>
  <c r="J291" i="10" s="1"/>
  <c r="I21" i="10"/>
  <c r="G21" i="10"/>
  <c r="F21" i="10"/>
  <c r="E21" i="10"/>
  <c r="E292" i="10" s="1"/>
  <c r="E291" i="10" s="1"/>
  <c r="D21" i="10"/>
  <c r="D292" i="10" s="1"/>
  <c r="D291" i="10" s="1"/>
  <c r="C21" i="10"/>
  <c r="E20" i="10"/>
  <c r="D20" i="10"/>
  <c r="H301" i="9"/>
  <c r="C301" i="9"/>
  <c r="H300" i="9"/>
  <c r="C300" i="9"/>
  <c r="H299" i="9"/>
  <c r="C299" i="9"/>
  <c r="H298" i="9"/>
  <c r="C298" i="9"/>
  <c r="H297" i="9"/>
  <c r="C297" i="9"/>
  <c r="H296" i="9"/>
  <c r="C296" i="9"/>
  <c r="H295" i="9"/>
  <c r="C295" i="9"/>
  <c r="H294" i="9"/>
  <c r="H293" i="9" s="1"/>
  <c r="C294" i="9"/>
  <c r="L293" i="9"/>
  <c r="K293" i="9"/>
  <c r="J293" i="9"/>
  <c r="I293" i="9"/>
  <c r="G293" i="9"/>
  <c r="F293" i="9"/>
  <c r="E293" i="9"/>
  <c r="D293" i="9"/>
  <c r="C293" i="9"/>
  <c r="H288" i="9"/>
  <c r="C288" i="9"/>
  <c r="C287" i="9"/>
  <c r="L286" i="9"/>
  <c r="K286" i="9"/>
  <c r="J286" i="9"/>
  <c r="G286" i="9"/>
  <c r="F286" i="9"/>
  <c r="E286" i="9"/>
  <c r="D286" i="9"/>
  <c r="C286" i="9" s="1"/>
  <c r="H285" i="9"/>
  <c r="C285" i="9"/>
  <c r="L284" i="9"/>
  <c r="L283" i="9" s="1"/>
  <c r="K284" i="9"/>
  <c r="K283" i="9" s="1"/>
  <c r="J284" i="9"/>
  <c r="G284" i="9"/>
  <c r="G283" i="9" s="1"/>
  <c r="F284" i="9"/>
  <c r="E284" i="9"/>
  <c r="D284" i="9"/>
  <c r="J283" i="9"/>
  <c r="F283" i="9"/>
  <c r="E283" i="9"/>
  <c r="C282" i="9"/>
  <c r="L281" i="9"/>
  <c r="K281" i="9"/>
  <c r="J281" i="9"/>
  <c r="G281" i="9"/>
  <c r="F281" i="9"/>
  <c r="E281" i="9"/>
  <c r="D281" i="9"/>
  <c r="C281" i="9"/>
  <c r="H280" i="9"/>
  <c r="C280" i="9"/>
  <c r="C279" i="9"/>
  <c r="H278" i="9"/>
  <c r="C278" i="9"/>
  <c r="H277" i="9"/>
  <c r="C277" i="9"/>
  <c r="L276" i="9"/>
  <c r="K276" i="9"/>
  <c r="J276" i="9"/>
  <c r="G276" i="9"/>
  <c r="F276" i="9"/>
  <c r="E276" i="9"/>
  <c r="D276" i="9"/>
  <c r="H275" i="9"/>
  <c r="C275" i="9"/>
  <c r="H274" i="9"/>
  <c r="C274" i="9"/>
  <c r="H273" i="9"/>
  <c r="C273" i="9"/>
  <c r="L272" i="9"/>
  <c r="L270" i="9" s="1"/>
  <c r="L269" i="9" s="1"/>
  <c r="K272" i="9"/>
  <c r="K270" i="9" s="1"/>
  <c r="K269" i="9" s="1"/>
  <c r="J272" i="9"/>
  <c r="J270" i="9" s="1"/>
  <c r="J269" i="9" s="1"/>
  <c r="G272" i="9"/>
  <c r="G270" i="9" s="1"/>
  <c r="F272" i="9"/>
  <c r="F270" i="9" s="1"/>
  <c r="F269" i="9" s="1"/>
  <c r="E272" i="9"/>
  <c r="D272" i="9"/>
  <c r="H271" i="9"/>
  <c r="C271" i="9"/>
  <c r="E270" i="9"/>
  <c r="E269" i="9" s="1"/>
  <c r="G269" i="9"/>
  <c r="H268" i="9"/>
  <c r="C268" i="9"/>
  <c r="H267" i="9"/>
  <c r="C267" i="9"/>
  <c r="H266" i="9"/>
  <c r="C266" i="9"/>
  <c r="H265" i="9"/>
  <c r="C265" i="9"/>
  <c r="L264" i="9"/>
  <c r="K264" i="9"/>
  <c r="J264" i="9"/>
  <c r="G264" i="9"/>
  <c r="F264" i="9"/>
  <c r="E264" i="9"/>
  <c r="D264" i="9"/>
  <c r="H263" i="9"/>
  <c r="C263" i="9"/>
  <c r="H262" i="9"/>
  <c r="C262" i="9"/>
  <c r="H261" i="9"/>
  <c r="C261" i="9"/>
  <c r="L260" i="9"/>
  <c r="L259" i="9" s="1"/>
  <c r="K260" i="9"/>
  <c r="K259" i="9" s="1"/>
  <c r="J260" i="9"/>
  <c r="G260" i="9"/>
  <c r="G259" i="9" s="1"/>
  <c r="F260" i="9"/>
  <c r="E260" i="9"/>
  <c r="D260" i="9"/>
  <c r="J259" i="9"/>
  <c r="F259" i="9"/>
  <c r="H258" i="9"/>
  <c r="C258" i="9"/>
  <c r="H257" i="9"/>
  <c r="C257" i="9"/>
  <c r="H256" i="9"/>
  <c r="C256" i="9"/>
  <c r="H255" i="9"/>
  <c r="C255" i="9"/>
  <c r="H254" i="9"/>
  <c r="C254" i="9"/>
  <c r="C253" i="9"/>
  <c r="L252" i="9"/>
  <c r="K252" i="9"/>
  <c r="K251" i="9" s="1"/>
  <c r="J252" i="9"/>
  <c r="J251" i="9" s="1"/>
  <c r="G252" i="9"/>
  <c r="F252" i="9"/>
  <c r="E252" i="9"/>
  <c r="D252" i="9"/>
  <c r="L251" i="9"/>
  <c r="G251" i="9"/>
  <c r="E251" i="9"/>
  <c r="D251" i="9"/>
  <c r="H250" i="9"/>
  <c r="C250" i="9"/>
  <c r="H249" i="9"/>
  <c r="C249" i="9"/>
  <c r="H248" i="9"/>
  <c r="C248" i="9"/>
  <c r="C247" i="9"/>
  <c r="L246" i="9"/>
  <c r="K246" i="9"/>
  <c r="J246" i="9"/>
  <c r="G246" i="9"/>
  <c r="F246" i="9"/>
  <c r="C246" i="9" s="1"/>
  <c r="E246" i="9"/>
  <c r="D246" i="9"/>
  <c r="H245" i="9"/>
  <c r="C245" i="9"/>
  <c r="H244" i="9"/>
  <c r="C244" i="9"/>
  <c r="H243" i="9"/>
  <c r="C243" i="9"/>
  <c r="H242" i="9"/>
  <c r="C242" i="9"/>
  <c r="H241" i="9"/>
  <c r="C241" i="9"/>
  <c r="H240" i="9"/>
  <c r="C240" i="9"/>
  <c r="H239" i="9"/>
  <c r="C239" i="9"/>
  <c r="L238" i="9"/>
  <c r="K238" i="9"/>
  <c r="J238" i="9"/>
  <c r="I238" i="9"/>
  <c r="H238" i="9"/>
  <c r="G238" i="9"/>
  <c r="F238" i="9"/>
  <c r="E238" i="9"/>
  <c r="D238" i="9"/>
  <c r="C238" i="9" s="1"/>
  <c r="H237" i="9"/>
  <c r="C237" i="9"/>
  <c r="H236" i="9"/>
  <c r="C236" i="9"/>
  <c r="L235" i="9"/>
  <c r="K235" i="9"/>
  <c r="J235" i="9"/>
  <c r="G235" i="9"/>
  <c r="F235" i="9"/>
  <c r="E235" i="9"/>
  <c r="D235" i="9"/>
  <c r="C234" i="9"/>
  <c r="L233" i="9"/>
  <c r="K233" i="9"/>
  <c r="J233" i="9"/>
  <c r="G233" i="9"/>
  <c r="F233" i="9"/>
  <c r="E233" i="9"/>
  <c r="D233" i="9"/>
  <c r="C232" i="9"/>
  <c r="K231" i="9"/>
  <c r="K230" i="9" s="1"/>
  <c r="J231" i="9"/>
  <c r="G231" i="9"/>
  <c r="J230" i="9"/>
  <c r="H229" i="9"/>
  <c r="C229" i="9"/>
  <c r="H228" i="9"/>
  <c r="C228" i="9"/>
  <c r="L227" i="9"/>
  <c r="K227" i="9"/>
  <c r="J227" i="9"/>
  <c r="I227" i="9"/>
  <c r="H227" i="9" s="1"/>
  <c r="G227" i="9"/>
  <c r="F227" i="9"/>
  <c r="E227" i="9"/>
  <c r="D227" i="9"/>
  <c r="H226" i="9"/>
  <c r="D226" i="9"/>
  <c r="C226" i="9" s="1"/>
  <c r="H225" i="9"/>
  <c r="C225" i="9"/>
  <c r="H224" i="9"/>
  <c r="C224" i="9"/>
  <c r="H223" i="9"/>
  <c r="C223" i="9"/>
  <c r="H222" i="9"/>
  <c r="C222" i="9"/>
  <c r="H221" i="9"/>
  <c r="C221" i="9"/>
  <c r="H220" i="9"/>
  <c r="C220" i="9"/>
  <c r="H219" i="9"/>
  <c r="C219" i="9"/>
  <c r="H218" i="9"/>
  <c r="C218" i="9"/>
  <c r="H217" i="9"/>
  <c r="C217" i="9"/>
  <c r="L216" i="9"/>
  <c r="K216" i="9"/>
  <c r="J216" i="9"/>
  <c r="G216" i="9"/>
  <c r="F216" i="9"/>
  <c r="C216" i="9" s="1"/>
  <c r="E216" i="9"/>
  <c r="D216" i="9"/>
  <c r="H215" i="9"/>
  <c r="C215" i="9"/>
  <c r="H214" i="9"/>
  <c r="C214" i="9"/>
  <c r="H213" i="9"/>
  <c r="C213" i="9"/>
  <c r="H212" i="9"/>
  <c r="C212" i="9"/>
  <c r="H211" i="9"/>
  <c r="C211" i="9"/>
  <c r="H210" i="9"/>
  <c r="C210" i="9"/>
  <c r="H209" i="9"/>
  <c r="C209" i="9"/>
  <c r="H208" i="9"/>
  <c r="C208" i="9"/>
  <c r="H207" i="9"/>
  <c r="C207" i="9"/>
  <c r="H206" i="9"/>
  <c r="C206" i="9"/>
  <c r="L205" i="9"/>
  <c r="K205" i="9"/>
  <c r="K204" i="9" s="1"/>
  <c r="J205" i="9"/>
  <c r="J204" i="9" s="1"/>
  <c r="G205" i="9"/>
  <c r="G204" i="9" s="1"/>
  <c r="F205" i="9"/>
  <c r="E205" i="9"/>
  <c r="D205" i="9"/>
  <c r="D204" i="9" s="1"/>
  <c r="L204" i="9"/>
  <c r="H203" i="9"/>
  <c r="C203" i="9"/>
  <c r="H202" i="9"/>
  <c r="C202" i="9"/>
  <c r="H201" i="9"/>
  <c r="C201" i="9"/>
  <c r="H200" i="9"/>
  <c r="C200" i="9"/>
  <c r="H199" i="9"/>
  <c r="C199" i="9"/>
  <c r="L198" i="9"/>
  <c r="L196" i="9" s="1"/>
  <c r="L195" i="9" s="1"/>
  <c r="K198" i="9"/>
  <c r="J198" i="9"/>
  <c r="I198" i="9"/>
  <c r="H198" i="9" s="1"/>
  <c r="G198" i="9"/>
  <c r="G196" i="9" s="1"/>
  <c r="F198" i="9"/>
  <c r="E198" i="9"/>
  <c r="E196" i="9" s="1"/>
  <c r="D198" i="9"/>
  <c r="C198" i="9" s="1"/>
  <c r="I196" i="9"/>
  <c r="H197" i="9"/>
  <c r="C197" i="9"/>
  <c r="K196" i="9"/>
  <c r="K195" i="9" s="1"/>
  <c r="K194" i="9" s="1"/>
  <c r="J196" i="9"/>
  <c r="J195" i="9" s="1"/>
  <c r="J194" i="9" s="1"/>
  <c r="F196" i="9"/>
  <c r="C193" i="9"/>
  <c r="L192" i="9"/>
  <c r="L191" i="9" s="1"/>
  <c r="K192" i="9"/>
  <c r="K191" i="9" s="1"/>
  <c r="J192" i="9"/>
  <c r="G192" i="9"/>
  <c r="G191" i="9" s="1"/>
  <c r="F192" i="9"/>
  <c r="F191" i="9" s="1"/>
  <c r="E192" i="9"/>
  <c r="D192" i="9"/>
  <c r="D191" i="9" s="1"/>
  <c r="J191" i="9"/>
  <c r="E191" i="9"/>
  <c r="H190" i="9"/>
  <c r="C190" i="9"/>
  <c r="H189" i="9"/>
  <c r="C189" i="9"/>
  <c r="L188" i="9"/>
  <c r="K188" i="9"/>
  <c r="J188" i="9"/>
  <c r="I188" i="9"/>
  <c r="G188" i="9"/>
  <c r="F188" i="9"/>
  <c r="E188" i="9"/>
  <c r="D188" i="9"/>
  <c r="K187" i="9"/>
  <c r="G187" i="9"/>
  <c r="H186" i="9"/>
  <c r="C186" i="9"/>
  <c r="C185" i="9"/>
  <c r="L184" i="9"/>
  <c r="K184" i="9"/>
  <c r="J184" i="9"/>
  <c r="G184" i="9"/>
  <c r="F184" i="9"/>
  <c r="C184" i="9" s="1"/>
  <c r="E184" i="9"/>
  <c r="D184" i="9"/>
  <c r="H183" i="9"/>
  <c r="C183" i="9"/>
  <c r="H182" i="9"/>
  <c r="C182" i="9"/>
  <c r="H181" i="9"/>
  <c r="C181" i="9"/>
  <c r="H180" i="9"/>
  <c r="C180" i="9"/>
  <c r="L179" i="9"/>
  <c r="K179" i="9"/>
  <c r="J179" i="9"/>
  <c r="I179" i="9"/>
  <c r="H179" i="9" s="1"/>
  <c r="G179" i="9"/>
  <c r="F179" i="9"/>
  <c r="E179" i="9"/>
  <c r="D179" i="9"/>
  <c r="C179" i="9" s="1"/>
  <c r="H178" i="9"/>
  <c r="C178" i="9"/>
  <c r="H177" i="9"/>
  <c r="C177" i="9"/>
  <c r="H176" i="9"/>
  <c r="C176" i="9"/>
  <c r="L175" i="9"/>
  <c r="K175" i="9"/>
  <c r="J175" i="9"/>
  <c r="H175" i="9" s="1"/>
  <c r="I175" i="9"/>
  <c r="G175" i="9"/>
  <c r="F175" i="9"/>
  <c r="F174" i="9" s="1"/>
  <c r="F173" i="9" s="1"/>
  <c r="E175" i="9"/>
  <c r="E174" i="9" s="1"/>
  <c r="E173" i="9" s="1"/>
  <c r="D175" i="9"/>
  <c r="K174" i="9"/>
  <c r="J174" i="9"/>
  <c r="J173" i="9" s="1"/>
  <c r="G174" i="9"/>
  <c r="G173" i="9" s="1"/>
  <c r="H172" i="9"/>
  <c r="C172" i="9"/>
  <c r="H171" i="9"/>
  <c r="C171" i="9"/>
  <c r="C170" i="9"/>
  <c r="H169" i="9"/>
  <c r="C169" i="9"/>
  <c r="H168" i="9"/>
  <c r="C168" i="9"/>
  <c r="H167" i="9"/>
  <c r="C167" i="9"/>
  <c r="L166" i="9"/>
  <c r="L165" i="9" s="1"/>
  <c r="K166" i="9"/>
  <c r="J166" i="9"/>
  <c r="G166" i="9"/>
  <c r="F166" i="9"/>
  <c r="E166" i="9"/>
  <c r="E165" i="9" s="1"/>
  <c r="D166" i="9"/>
  <c r="K165" i="9"/>
  <c r="J165" i="9"/>
  <c r="G165" i="9"/>
  <c r="F165" i="9"/>
  <c r="H164" i="9"/>
  <c r="C164" i="9"/>
  <c r="H163" i="9"/>
  <c r="C163" i="9"/>
  <c r="H162" i="9"/>
  <c r="C162" i="9"/>
  <c r="H161" i="9"/>
  <c r="C161" i="9"/>
  <c r="L160" i="9"/>
  <c r="K160" i="9"/>
  <c r="J160" i="9"/>
  <c r="I160" i="9"/>
  <c r="H160" i="9"/>
  <c r="G160" i="9"/>
  <c r="F160" i="9"/>
  <c r="E160" i="9"/>
  <c r="D160" i="9"/>
  <c r="C160" i="9" s="1"/>
  <c r="H159" i="9"/>
  <c r="C159" i="9"/>
  <c r="H158" i="9"/>
  <c r="C158" i="9"/>
  <c r="H157" i="9"/>
  <c r="C157" i="9"/>
  <c r="H156" i="9"/>
  <c r="C156" i="9"/>
  <c r="H155" i="9"/>
  <c r="C155" i="9"/>
  <c r="H154" i="9"/>
  <c r="C154" i="9"/>
  <c r="H153" i="9"/>
  <c r="C153" i="9"/>
  <c r="I151" i="9"/>
  <c r="H152" i="9"/>
  <c r="C152" i="9"/>
  <c r="L151" i="9"/>
  <c r="K151" i="9"/>
  <c r="J151" i="9"/>
  <c r="G151" i="9"/>
  <c r="F151" i="9"/>
  <c r="E151" i="9"/>
  <c r="D151" i="9"/>
  <c r="H150" i="9"/>
  <c r="C150" i="9"/>
  <c r="H149" i="9"/>
  <c r="C149" i="9"/>
  <c r="H148" i="9"/>
  <c r="C148" i="9"/>
  <c r="H147" i="9"/>
  <c r="C147" i="9"/>
  <c r="H146" i="9"/>
  <c r="C146" i="9"/>
  <c r="H145" i="9"/>
  <c r="C145" i="9"/>
  <c r="L144" i="9"/>
  <c r="K144" i="9"/>
  <c r="J144" i="9"/>
  <c r="G144" i="9"/>
  <c r="F144" i="9"/>
  <c r="E144" i="9"/>
  <c r="D144" i="9"/>
  <c r="H143" i="9"/>
  <c r="C143" i="9"/>
  <c r="H142" i="9"/>
  <c r="C142" i="9"/>
  <c r="L141" i="9"/>
  <c r="K141" i="9"/>
  <c r="J141" i="9"/>
  <c r="G141" i="9"/>
  <c r="F141" i="9"/>
  <c r="C141" i="9" s="1"/>
  <c r="E141" i="9"/>
  <c r="D141" i="9"/>
  <c r="H140" i="9"/>
  <c r="C140" i="9"/>
  <c r="H139" i="9"/>
  <c r="C139" i="9"/>
  <c r="H138" i="9"/>
  <c r="C138" i="9"/>
  <c r="H137" i="9"/>
  <c r="C137" i="9"/>
  <c r="L136" i="9"/>
  <c r="K136" i="9"/>
  <c r="J136" i="9"/>
  <c r="I136" i="9"/>
  <c r="H136" i="9" s="1"/>
  <c r="G136" i="9"/>
  <c r="F136" i="9"/>
  <c r="E136" i="9"/>
  <c r="D136" i="9"/>
  <c r="H135" i="9"/>
  <c r="C135" i="9"/>
  <c r="H134" i="9"/>
  <c r="C134" i="9"/>
  <c r="H133" i="9"/>
  <c r="C133" i="9"/>
  <c r="H132" i="9"/>
  <c r="C132" i="9"/>
  <c r="L131" i="9"/>
  <c r="K131" i="9"/>
  <c r="K130" i="9" s="1"/>
  <c r="J131" i="9"/>
  <c r="J130" i="9" s="1"/>
  <c r="G131" i="9"/>
  <c r="G130" i="9" s="1"/>
  <c r="F131" i="9"/>
  <c r="E131" i="9"/>
  <c r="D131" i="9"/>
  <c r="D130" i="9" s="1"/>
  <c r="L130" i="9"/>
  <c r="E130" i="9"/>
  <c r="H129" i="9"/>
  <c r="H128" i="9" s="1"/>
  <c r="C129" i="9"/>
  <c r="C128" i="9" s="1"/>
  <c r="L128" i="9"/>
  <c r="K128" i="9"/>
  <c r="J128" i="9"/>
  <c r="I128" i="9"/>
  <c r="G128" i="9"/>
  <c r="F128" i="9"/>
  <c r="E128" i="9"/>
  <c r="D128" i="9"/>
  <c r="H127" i="9"/>
  <c r="C127" i="9"/>
  <c r="H126" i="9"/>
  <c r="C126" i="9"/>
  <c r="H125" i="9"/>
  <c r="C125" i="9"/>
  <c r="H124" i="9"/>
  <c r="C124" i="9"/>
  <c r="H123" i="9"/>
  <c r="C123" i="9"/>
  <c r="L122" i="9"/>
  <c r="K122" i="9"/>
  <c r="J122" i="9"/>
  <c r="G122" i="9"/>
  <c r="F122" i="9"/>
  <c r="C122" i="9" s="1"/>
  <c r="E122" i="9"/>
  <c r="D122" i="9"/>
  <c r="H121" i="9"/>
  <c r="C121" i="9"/>
  <c r="H120" i="9"/>
  <c r="C120" i="9"/>
  <c r="H119" i="9"/>
  <c r="C119" i="9"/>
  <c r="H118" i="9"/>
  <c r="C118" i="9"/>
  <c r="C117" i="9"/>
  <c r="L116" i="9"/>
  <c r="K116" i="9"/>
  <c r="J116" i="9"/>
  <c r="G116" i="9"/>
  <c r="F116" i="9"/>
  <c r="E116" i="9"/>
  <c r="D116" i="9"/>
  <c r="C116" i="9" s="1"/>
  <c r="H115" i="9"/>
  <c r="C115" i="9"/>
  <c r="H114" i="9"/>
  <c r="C114" i="9"/>
  <c r="I112" i="9"/>
  <c r="H113" i="9"/>
  <c r="C113" i="9"/>
  <c r="L112" i="9"/>
  <c r="K112" i="9"/>
  <c r="J112" i="9"/>
  <c r="G112" i="9"/>
  <c r="F112" i="9"/>
  <c r="E112" i="9"/>
  <c r="D112" i="9"/>
  <c r="H111" i="9"/>
  <c r="C111" i="9"/>
  <c r="H110" i="9"/>
  <c r="C110" i="9"/>
  <c r="H109" i="9"/>
  <c r="C109" i="9"/>
  <c r="H108" i="9"/>
  <c r="C108" i="9"/>
  <c r="C107" i="9"/>
  <c r="H106" i="9"/>
  <c r="C106" i="9"/>
  <c r="H105" i="9"/>
  <c r="C105" i="9"/>
  <c r="H104" i="9"/>
  <c r="C104" i="9"/>
  <c r="L103" i="9"/>
  <c r="K103" i="9"/>
  <c r="J103" i="9"/>
  <c r="G103" i="9"/>
  <c r="F103" i="9"/>
  <c r="E103" i="9"/>
  <c r="D103" i="9"/>
  <c r="H102" i="9"/>
  <c r="C102" i="9"/>
  <c r="H101" i="9"/>
  <c r="C101" i="9"/>
  <c r="H100" i="9"/>
  <c r="C100" i="9"/>
  <c r="H99" i="9"/>
  <c r="C99" i="9"/>
  <c r="H98" i="9"/>
  <c r="C98" i="9"/>
  <c r="H97" i="9"/>
  <c r="C97" i="9"/>
  <c r="C96" i="9"/>
  <c r="L95" i="9"/>
  <c r="K95" i="9"/>
  <c r="J95" i="9"/>
  <c r="G95" i="9"/>
  <c r="F95" i="9"/>
  <c r="E95" i="9"/>
  <c r="D95" i="9"/>
  <c r="C95" i="9"/>
  <c r="H94" i="9"/>
  <c r="C94" i="9"/>
  <c r="C93" i="9"/>
  <c r="H92" i="9"/>
  <c r="C92" i="9"/>
  <c r="H91" i="9"/>
  <c r="C91" i="9"/>
  <c r="H90" i="9"/>
  <c r="C90" i="9"/>
  <c r="L89" i="9"/>
  <c r="K89" i="9"/>
  <c r="J89" i="9"/>
  <c r="G89" i="9"/>
  <c r="F89" i="9"/>
  <c r="E89" i="9"/>
  <c r="D89" i="9"/>
  <c r="C89" i="9" s="1"/>
  <c r="H88" i="9"/>
  <c r="C88" i="9"/>
  <c r="H87" i="9"/>
  <c r="C87" i="9"/>
  <c r="H86" i="9"/>
  <c r="C86" i="9"/>
  <c r="H85" i="9"/>
  <c r="C85" i="9"/>
  <c r="L84" i="9"/>
  <c r="K84" i="9"/>
  <c r="J84" i="9"/>
  <c r="G84" i="9"/>
  <c r="G83" i="9" s="1"/>
  <c r="F84" i="9"/>
  <c r="E84" i="9"/>
  <c r="D84" i="9"/>
  <c r="L83" i="9"/>
  <c r="H82" i="9"/>
  <c r="C82" i="9"/>
  <c r="H81" i="9"/>
  <c r="C81" i="9"/>
  <c r="L80" i="9"/>
  <c r="K80" i="9"/>
  <c r="J80" i="9"/>
  <c r="I80" i="9"/>
  <c r="H80" i="9" s="1"/>
  <c r="G80" i="9"/>
  <c r="F80" i="9"/>
  <c r="E80" i="9"/>
  <c r="D80" i="9"/>
  <c r="H79" i="9"/>
  <c r="C79" i="9"/>
  <c r="H78" i="9"/>
  <c r="C78" i="9"/>
  <c r="L77" i="9"/>
  <c r="K77" i="9"/>
  <c r="J77" i="9"/>
  <c r="H77" i="9" s="1"/>
  <c r="I77" i="9"/>
  <c r="G77" i="9"/>
  <c r="F77" i="9"/>
  <c r="F76" i="9" s="1"/>
  <c r="E77" i="9"/>
  <c r="D77" i="9"/>
  <c r="K76" i="9"/>
  <c r="J76" i="9"/>
  <c r="G76" i="9"/>
  <c r="G75" i="9" s="1"/>
  <c r="H74" i="9"/>
  <c r="C74" i="9"/>
  <c r="H73" i="9"/>
  <c r="C73" i="9"/>
  <c r="H72" i="9"/>
  <c r="C72" i="9"/>
  <c r="H71" i="9"/>
  <c r="C71" i="9"/>
  <c r="H70" i="9"/>
  <c r="C70" i="9"/>
  <c r="L69" i="9"/>
  <c r="L67" i="9" s="1"/>
  <c r="K69" i="9"/>
  <c r="J69" i="9"/>
  <c r="I69" i="9"/>
  <c r="H69" i="9" s="1"/>
  <c r="G69" i="9"/>
  <c r="F69" i="9"/>
  <c r="E69" i="9"/>
  <c r="E67" i="9" s="1"/>
  <c r="D69" i="9"/>
  <c r="H68" i="9"/>
  <c r="C68" i="9"/>
  <c r="K67" i="9"/>
  <c r="J67" i="9"/>
  <c r="G67" i="9"/>
  <c r="F67" i="9"/>
  <c r="H66" i="9"/>
  <c r="C66" i="9"/>
  <c r="H65" i="9"/>
  <c r="C65" i="9"/>
  <c r="H64" i="9"/>
  <c r="C64" i="9"/>
  <c r="H63" i="9"/>
  <c r="C63" i="9"/>
  <c r="C62" i="9"/>
  <c r="H61" i="9"/>
  <c r="C61" i="9"/>
  <c r="H60" i="9"/>
  <c r="C60" i="9"/>
  <c r="H59" i="9"/>
  <c r="C59" i="9"/>
  <c r="L58" i="9"/>
  <c r="K58" i="9"/>
  <c r="J58" i="9"/>
  <c r="J54" i="9" s="1"/>
  <c r="J53" i="9" s="1"/>
  <c r="G58" i="9"/>
  <c r="F58" i="9"/>
  <c r="E58" i="9"/>
  <c r="D58" i="9"/>
  <c r="C58" i="9" s="1"/>
  <c r="H57" i="9"/>
  <c r="C57" i="9"/>
  <c r="H56" i="9"/>
  <c r="C56" i="9"/>
  <c r="L55" i="9"/>
  <c r="K55" i="9"/>
  <c r="J55" i="9"/>
  <c r="I55" i="9"/>
  <c r="H55" i="9" s="1"/>
  <c r="G55" i="9"/>
  <c r="F55" i="9"/>
  <c r="E55" i="9"/>
  <c r="E54" i="9" s="1"/>
  <c r="D55" i="9"/>
  <c r="K54" i="9"/>
  <c r="K53" i="9" s="1"/>
  <c r="G54" i="9"/>
  <c r="G53" i="9" s="1"/>
  <c r="F54" i="9"/>
  <c r="H47" i="9"/>
  <c r="C47" i="9"/>
  <c r="H46" i="9"/>
  <c r="C46" i="9"/>
  <c r="L45" i="9"/>
  <c r="G45" i="9"/>
  <c r="C45" i="9"/>
  <c r="H44" i="9"/>
  <c r="C44" i="9"/>
  <c r="K43" i="9"/>
  <c r="J43" i="9"/>
  <c r="I43" i="9"/>
  <c r="F43" i="9"/>
  <c r="E43" i="9"/>
  <c r="D43" i="9"/>
  <c r="C43" i="9" s="1"/>
  <c r="H42" i="9"/>
  <c r="C42" i="9"/>
  <c r="I41" i="9"/>
  <c r="H41" i="9" s="1"/>
  <c r="D41" i="9"/>
  <c r="C41" i="9" s="1"/>
  <c r="H40" i="9"/>
  <c r="C40" i="9"/>
  <c r="H39" i="9"/>
  <c r="C39" i="9"/>
  <c r="H38" i="9"/>
  <c r="C38" i="9"/>
  <c r="H37" i="9"/>
  <c r="C37" i="9"/>
  <c r="K36" i="9"/>
  <c r="H36" i="9" s="1"/>
  <c r="F36" i="9"/>
  <c r="C36" i="9"/>
  <c r="H35" i="9"/>
  <c r="C35" i="9"/>
  <c r="H34" i="9"/>
  <c r="C34" i="9"/>
  <c r="K33" i="9"/>
  <c r="F33" i="9"/>
  <c r="C33" i="9" s="1"/>
  <c r="H32" i="9"/>
  <c r="C32" i="9"/>
  <c r="K31" i="9"/>
  <c r="H31" i="9" s="1"/>
  <c r="F31" i="9"/>
  <c r="H30" i="9"/>
  <c r="C30" i="9"/>
  <c r="H29" i="9"/>
  <c r="C29" i="9"/>
  <c r="H28" i="9"/>
  <c r="C28" i="9"/>
  <c r="K27" i="9"/>
  <c r="H27" i="9" s="1"/>
  <c r="F27" i="9"/>
  <c r="C27" i="9" s="1"/>
  <c r="H25" i="9"/>
  <c r="C25" i="9"/>
  <c r="D24" i="9"/>
  <c r="H23" i="9"/>
  <c r="C23" i="9"/>
  <c r="H22" i="9"/>
  <c r="C22" i="9"/>
  <c r="L21" i="9"/>
  <c r="L292" i="9" s="1"/>
  <c r="L291" i="9" s="1"/>
  <c r="K21" i="9"/>
  <c r="J21" i="9"/>
  <c r="I21" i="9"/>
  <c r="G21" i="9"/>
  <c r="G292" i="9" s="1"/>
  <c r="G291" i="9" s="1"/>
  <c r="F21" i="9"/>
  <c r="E21" i="9"/>
  <c r="E292" i="9" s="1"/>
  <c r="E291" i="9" s="1"/>
  <c r="D21" i="9"/>
  <c r="D292" i="9" s="1"/>
  <c r="D291" i="9" s="1"/>
  <c r="C21" i="9"/>
  <c r="E20" i="9"/>
  <c r="H301" i="8"/>
  <c r="C301" i="8"/>
  <c r="H300" i="8"/>
  <c r="C300" i="8"/>
  <c r="H299" i="8"/>
  <c r="C299" i="8"/>
  <c r="H298" i="8"/>
  <c r="C298" i="8"/>
  <c r="H297" i="8"/>
  <c r="C297" i="8"/>
  <c r="H296" i="8"/>
  <c r="C296" i="8"/>
  <c r="H295" i="8"/>
  <c r="C295" i="8"/>
  <c r="C293" i="8" s="1"/>
  <c r="H294" i="8"/>
  <c r="C294" i="8"/>
  <c r="L293" i="8"/>
  <c r="K293" i="8"/>
  <c r="J293" i="8"/>
  <c r="I293" i="8"/>
  <c r="G293" i="8"/>
  <c r="F293" i="8"/>
  <c r="E293" i="8"/>
  <c r="D293" i="8"/>
  <c r="H288" i="8"/>
  <c r="C288" i="8"/>
  <c r="H287" i="8"/>
  <c r="C287" i="8"/>
  <c r="L286" i="8"/>
  <c r="K286" i="8"/>
  <c r="J286" i="8"/>
  <c r="G286" i="8"/>
  <c r="F286" i="8"/>
  <c r="C286" i="8" s="1"/>
  <c r="E286" i="8"/>
  <c r="D286" i="8"/>
  <c r="C285" i="8"/>
  <c r="L284" i="8"/>
  <c r="L283" i="8" s="1"/>
  <c r="K284" i="8"/>
  <c r="K283" i="8" s="1"/>
  <c r="J284" i="8"/>
  <c r="G284" i="8"/>
  <c r="G283" i="8" s="1"/>
  <c r="F284" i="8"/>
  <c r="E284" i="8"/>
  <c r="D284" i="8"/>
  <c r="D283" i="8" s="1"/>
  <c r="C284" i="8"/>
  <c r="J283" i="8"/>
  <c r="F283" i="8"/>
  <c r="E283" i="8"/>
  <c r="C282" i="8"/>
  <c r="L281" i="8"/>
  <c r="K281" i="8"/>
  <c r="J281" i="8"/>
  <c r="G281" i="8"/>
  <c r="F281" i="8"/>
  <c r="E281" i="8"/>
  <c r="D281" i="8"/>
  <c r="H280" i="8"/>
  <c r="C280" i="8"/>
  <c r="H279" i="8"/>
  <c r="C279" i="8"/>
  <c r="H278" i="8"/>
  <c r="C278" i="8"/>
  <c r="H277" i="8"/>
  <c r="C277" i="8"/>
  <c r="L276" i="8"/>
  <c r="K276" i="8"/>
  <c r="J276" i="8"/>
  <c r="I276" i="8"/>
  <c r="G276" i="8"/>
  <c r="F276" i="8"/>
  <c r="E276" i="8"/>
  <c r="D276" i="8"/>
  <c r="H275" i="8"/>
  <c r="C275" i="8"/>
  <c r="H274" i="8"/>
  <c r="C274" i="8"/>
  <c r="I272" i="8"/>
  <c r="H273" i="8"/>
  <c r="C273" i="8"/>
  <c r="L272" i="8"/>
  <c r="K272" i="8"/>
  <c r="K270" i="8" s="1"/>
  <c r="J272" i="8"/>
  <c r="J270" i="8" s="1"/>
  <c r="J269" i="8" s="1"/>
  <c r="G272" i="8"/>
  <c r="F272" i="8"/>
  <c r="F270" i="8" s="1"/>
  <c r="F269" i="8" s="1"/>
  <c r="E272" i="8"/>
  <c r="D272" i="8"/>
  <c r="H271" i="8"/>
  <c r="C271" i="8"/>
  <c r="D270" i="8"/>
  <c r="D269" i="8" s="1"/>
  <c r="H268" i="8"/>
  <c r="C268" i="8"/>
  <c r="I264" i="8"/>
  <c r="H267" i="8"/>
  <c r="C267" i="8"/>
  <c r="H266" i="8"/>
  <c r="C266" i="8"/>
  <c r="H265" i="8"/>
  <c r="C265" i="8"/>
  <c r="L264" i="8"/>
  <c r="L259" i="8" s="1"/>
  <c r="K264" i="8"/>
  <c r="J264" i="8"/>
  <c r="G264" i="8"/>
  <c r="F264" i="8"/>
  <c r="F259" i="8" s="1"/>
  <c r="E264" i="8"/>
  <c r="D264" i="8"/>
  <c r="H263" i="8"/>
  <c r="C263" i="8"/>
  <c r="H262" i="8"/>
  <c r="C262" i="8"/>
  <c r="H261" i="8"/>
  <c r="C261" i="8"/>
  <c r="L260" i="8"/>
  <c r="K260" i="8"/>
  <c r="J260" i="8"/>
  <c r="J259" i="8" s="1"/>
  <c r="G260" i="8"/>
  <c r="F260" i="8"/>
  <c r="E260" i="8"/>
  <c r="D260" i="8"/>
  <c r="C260" i="8" s="1"/>
  <c r="E259" i="8"/>
  <c r="D259" i="8"/>
  <c r="H258" i="8"/>
  <c r="C258" i="8"/>
  <c r="H257" i="8"/>
  <c r="C257" i="8"/>
  <c r="H256" i="8"/>
  <c r="C256" i="8"/>
  <c r="H255" i="8"/>
  <c r="C255" i="8"/>
  <c r="C254" i="8"/>
  <c r="H253" i="8"/>
  <c r="C253" i="8"/>
  <c r="L252" i="8"/>
  <c r="L251" i="8" s="1"/>
  <c r="K252" i="8"/>
  <c r="J252" i="8"/>
  <c r="J251" i="8" s="1"/>
  <c r="G252" i="8"/>
  <c r="F252" i="8"/>
  <c r="F251" i="8" s="1"/>
  <c r="E252" i="8"/>
  <c r="E251" i="8" s="1"/>
  <c r="D252" i="8"/>
  <c r="K251" i="8"/>
  <c r="G251" i="8"/>
  <c r="H250" i="8"/>
  <c r="C250" i="8"/>
  <c r="H249" i="8"/>
  <c r="C249" i="8"/>
  <c r="C248" i="8"/>
  <c r="H247" i="8"/>
  <c r="C247" i="8"/>
  <c r="L246" i="8"/>
  <c r="K246" i="8"/>
  <c r="J246" i="8"/>
  <c r="G246" i="8"/>
  <c r="F246" i="8"/>
  <c r="E246" i="8"/>
  <c r="D246" i="8"/>
  <c r="H245" i="8"/>
  <c r="C245" i="8"/>
  <c r="H244" i="8"/>
  <c r="C244" i="8"/>
  <c r="H243" i="8"/>
  <c r="C243" i="8"/>
  <c r="H242" i="8"/>
  <c r="C242" i="8"/>
  <c r="H241" i="8"/>
  <c r="C241" i="8"/>
  <c r="H240" i="8"/>
  <c r="C240" i="8"/>
  <c r="C239" i="8"/>
  <c r="L238" i="8"/>
  <c r="K238" i="8"/>
  <c r="J238" i="8"/>
  <c r="G238" i="8"/>
  <c r="F238" i="8"/>
  <c r="E238" i="8"/>
  <c r="D238" i="8"/>
  <c r="C238" i="8"/>
  <c r="H237" i="8"/>
  <c r="C237" i="8"/>
  <c r="C236" i="8"/>
  <c r="L235" i="8"/>
  <c r="K235" i="8"/>
  <c r="J235" i="8"/>
  <c r="G235" i="8"/>
  <c r="F235" i="8"/>
  <c r="C235" i="8" s="1"/>
  <c r="E235" i="8"/>
  <c r="D235" i="8"/>
  <c r="H234" i="8"/>
  <c r="C234" i="8"/>
  <c r="L233" i="8"/>
  <c r="K233" i="8"/>
  <c r="J233" i="8"/>
  <c r="I233" i="8"/>
  <c r="H233" i="8" s="1"/>
  <c r="G233" i="8"/>
  <c r="F233" i="8"/>
  <c r="E233" i="8"/>
  <c r="D233" i="8"/>
  <c r="H232" i="8"/>
  <c r="C232" i="8"/>
  <c r="E231" i="8"/>
  <c r="E230" i="8" s="1"/>
  <c r="H229" i="8"/>
  <c r="C229" i="8"/>
  <c r="C228" i="8"/>
  <c r="L227" i="8"/>
  <c r="K227" i="8"/>
  <c r="J227" i="8"/>
  <c r="G227" i="8"/>
  <c r="F227" i="8"/>
  <c r="E227" i="8"/>
  <c r="D227" i="8"/>
  <c r="C227" i="8"/>
  <c r="H226" i="8"/>
  <c r="D226" i="8"/>
  <c r="C226" i="8"/>
  <c r="H225" i="8"/>
  <c r="C225" i="8"/>
  <c r="H224" i="8"/>
  <c r="C224" i="8"/>
  <c r="H223" i="8"/>
  <c r="C223" i="8"/>
  <c r="H222" i="8"/>
  <c r="C222" i="8"/>
  <c r="H221" i="8"/>
  <c r="C221" i="8"/>
  <c r="C220" i="8"/>
  <c r="H219" i="8"/>
  <c r="C219" i="8"/>
  <c r="H218" i="8"/>
  <c r="C218" i="8"/>
  <c r="H217" i="8"/>
  <c r="C217" i="8"/>
  <c r="L216" i="8"/>
  <c r="K216" i="8"/>
  <c r="J216" i="8"/>
  <c r="G216" i="8"/>
  <c r="F216" i="8"/>
  <c r="E216" i="8"/>
  <c r="D216" i="8"/>
  <c r="H215" i="8"/>
  <c r="C215" i="8"/>
  <c r="H214" i="8"/>
  <c r="C214" i="8"/>
  <c r="H213" i="8"/>
  <c r="C213" i="8"/>
  <c r="H212" i="8"/>
  <c r="C212" i="8"/>
  <c r="H211" i="8"/>
  <c r="C211" i="8"/>
  <c r="H210" i="8"/>
  <c r="C210" i="8"/>
  <c r="C209" i="8"/>
  <c r="H208" i="8"/>
  <c r="C208" i="8"/>
  <c r="H207" i="8"/>
  <c r="C207" i="8"/>
  <c r="H206" i="8"/>
  <c r="C206" i="8"/>
  <c r="L205" i="8"/>
  <c r="L204" i="8" s="1"/>
  <c r="K205" i="8"/>
  <c r="J205" i="8"/>
  <c r="J204" i="8" s="1"/>
  <c r="J195" i="8" s="1"/>
  <c r="G205" i="8"/>
  <c r="F205" i="8"/>
  <c r="E205" i="8"/>
  <c r="E204" i="8" s="1"/>
  <c r="D205" i="8"/>
  <c r="F204" i="8"/>
  <c r="H203" i="8"/>
  <c r="C203" i="8"/>
  <c r="H202" i="8"/>
  <c r="C202" i="8"/>
  <c r="H201" i="8"/>
  <c r="C201" i="8"/>
  <c r="H200" i="8"/>
  <c r="C200" i="8"/>
  <c r="C199" i="8"/>
  <c r="L198" i="8"/>
  <c r="K198" i="8"/>
  <c r="K196" i="8" s="1"/>
  <c r="J198" i="8"/>
  <c r="G198" i="8"/>
  <c r="G196" i="8" s="1"/>
  <c r="F198" i="8"/>
  <c r="E198" i="8"/>
  <c r="D198" i="8"/>
  <c r="C198" i="8"/>
  <c r="H197" i="8"/>
  <c r="C197" i="8"/>
  <c r="L196" i="8"/>
  <c r="L195" i="8" s="1"/>
  <c r="J196" i="8"/>
  <c r="F196" i="8"/>
  <c r="E196" i="8"/>
  <c r="D196" i="8"/>
  <c r="H193" i="8"/>
  <c r="C193" i="8"/>
  <c r="L192" i="8"/>
  <c r="K192" i="8"/>
  <c r="J192" i="8"/>
  <c r="J191" i="8" s="1"/>
  <c r="J187" i="8" s="1"/>
  <c r="I192" i="8"/>
  <c r="G192" i="8"/>
  <c r="F192" i="8"/>
  <c r="F191" i="8" s="1"/>
  <c r="F187" i="8" s="1"/>
  <c r="E192" i="8"/>
  <c r="D192" i="8"/>
  <c r="L191" i="8"/>
  <c r="K191" i="8"/>
  <c r="G191" i="8"/>
  <c r="D191" i="8"/>
  <c r="H190" i="8"/>
  <c r="C190" i="8"/>
  <c r="C189" i="8"/>
  <c r="L188" i="8"/>
  <c r="L187" i="8" s="1"/>
  <c r="K188" i="8"/>
  <c r="J188" i="8"/>
  <c r="G188" i="8"/>
  <c r="F188" i="8"/>
  <c r="E188" i="8"/>
  <c r="D188" i="8"/>
  <c r="D187" i="8" s="1"/>
  <c r="C188" i="8"/>
  <c r="H186" i="8"/>
  <c r="C186" i="8"/>
  <c r="H185" i="8"/>
  <c r="C185" i="8"/>
  <c r="L184" i="8"/>
  <c r="K184" i="8"/>
  <c r="J184" i="8"/>
  <c r="I184" i="8"/>
  <c r="H184" i="8" s="1"/>
  <c r="G184" i="8"/>
  <c r="F184" i="8"/>
  <c r="E184" i="8"/>
  <c r="D184" i="8"/>
  <c r="H183" i="8"/>
  <c r="C183" i="8"/>
  <c r="H182" i="8"/>
  <c r="C182" i="8"/>
  <c r="H181" i="8"/>
  <c r="C181" i="8"/>
  <c r="C180" i="8"/>
  <c r="L179" i="8"/>
  <c r="L174" i="8" s="1"/>
  <c r="L173" i="8" s="1"/>
  <c r="K179" i="8"/>
  <c r="J179" i="8"/>
  <c r="G179" i="8"/>
  <c r="F179" i="8"/>
  <c r="C179" i="8" s="1"/>
  <c r="E179" i="8"/>
  <c r="D179" i="8"/>
  <c r="H178" i="8"/>
  <c r="C178" i="8"/>
  <c r="H177" i="8"/>
  <c r="C177" i="8"/>
  <c r="I175" i="8"/>
  <c r="H176" i="8"/>
  <c r="C176" i="8"/>
  <c r="L175" i="8"/>
  <c r="K175" i="8"/>
  <c r="K174" i="8" s="1"/>
  <c r="K173" i="8" s="1"/>
  <c r="J175" i="8"/>
  <c r="J174" i="8" s="1"/>
  <c r="G175" i="8"/>
  <c r="F175" i="8"/>
  <c r="E175" i="8"/>
  <c r="E174" i="8" s="1"/>
  <c r="E173" i="8" s="1"/>
  <c r="D175" i="8"/>
  <c r="D174" i="8"/>
  <c r="J173" i="8"/>
  <c r="H172" i="8"/>
  <c r="C172" i="8"/>
  <c r="H171" i="8"/>
  <c r="C171" i="8"/>
  <c r="H170" i="8"/>
  <c r="C170" i="8"/>
  <c r="H169" i="8"/>
  <c r="C169" i="8"/>
  <c r="H168" i="8"/>
  <c r="C168" i="8"/>
  <c r="I166" i="8"/>
  <c r="H167" i="8"/>
  <c r="C167" i="8"/>
  <c r="L166" i="8"/>
  <c r="K166" i="8"/>
  <c r="K165" i="8" s="1"/>
  <c r="J166" i="8"/>
  <c r="J165" i="8" s="1"/>
  <c r="G166" i="8"/>
  <c r="G165" i="8" s="1"/>
  <c r="F166" i="8"/>
  <c r="E166" i="8"/>
  <c r="E165" i="8" s="1"/>
  <c r="D166" i="8"/>
  <c r="L165" i="8"/>
  <c r="D165" i="8"/>
  <c r="H164" i="8"/>
  <c r="C164" i="8"/>
  <c r="H163" i="8"/>
  <c r="C163" i="8"/>
  <c r="H162" i="8"/>
  <c r="C162" i="8"/>
  <c r="H161" i="8"/>
  <c r="C161" i="8"/>
  <c r="L160" i="8"/>
  <c r="K160" i="8"/>
  <c r="J160" i="8"/>
  <c r="G160" i="8"/>
  <c r="F160" i="8"/>
  <c r="E160" i="8"/>
  <c r="D160" i="8"/>
  <c r="H159" i="8"/>
  <c r="C159" i="8"/>
  <c r="H158" i="8"/>
  <c r="C158" i="8"/>
  <c r="H157" i="8"/>
  <c r="C157" i="8"/>
  <c r="H156" i="8"/>
  <c r="C156" i="8"/>
  <c r="C155" i="8"/>
  <c r="H154" i="8"/>
  <c r="C154" i="8"/>
  <c r="H153" i="8"/>
  <c r="C153" i="8"/>
  <c r="H152" i="8"/>
  <c r="C152" i="8"/>
  <c r="L151" i="8"/>
  <c r="K151" i="8"/>
  <c r="K130" i="8" s="1"/>
  <c r="J151" i="8"/>
  <c r="G151" i="8"/>
  <c r="F151" i="8"/>
  <c r="E151" i="8"/>
  <c r="D151" i="8"/>
  <c r="H150" i="8"/>
  <c r="C150" i="8"/>
  <c r="H149" i="8"/>
  <c r="C149" i="8"/>
  <c r="C148" i="8"/>
  <c r="H147" i="8"/>
  <c r="C147" i="8"/>
  <c r="H146" i="8"/>
  <c r="C146" i="8"/>
  <c r="H145" i="8"/>
  <c r="C145" i="8"/>
  <c r="L144" i="8"/>
  <c r="K144" i="8"/>
  <c r="J144" i="8"/>
  <c r="G144" i="8"/>
  <c r="F144" i="8"/>
  <c r="E144" i="8"/>
  <c r="D144" i="8"/>
  <c r="H143" i="8"/>
  <c r="C143" i="8"/>
  <c r="H142" i="8"/>
  <c r="C142" i="8"/>
  <c r="L141" i="8"/>
  <c r="K141" i="8"/>
  <c r="J141" i="8"/>
  <c r="I141" i="8"/>
  <c r="H141" i="8"/>
  <c r="G141" i="8"/>
  <c r="F141" i="8"/>
  <c r="E141" i="8"/>
  <c r="D141" i="8"/>
  <c r="C141" i="8" s="1"/>
  <c r="H140" i="8"/>
  <c r="C140" i="8"/>
  <c r="H139" i="8"/>
  <c r="C139" i="8"/>
  <c r="H138" i="8"/>
  <c r="C138" i="8"/>
  <c r="I136" i="8"/>
  <c r="H137" i="8"/>
  <c r="C137" i="8"/>
  <c r="L136" i="8"/>
  <c r="K136" i="8"/>
  <c r="J136" i="8"/>
  <c r="J130" i="8" s="1"/>
  <c r="G136" i="8"/>
  <c r="F136" i="8"/>
  <c r="E136" i="8"/>
  <c r="D136" i="8"/>
  <c r="C135" i="8"/>
  <c r="H134" i="8"/>
  <c r="C134" i="8"/>
  <c r="H133" i="8"/>
  <c r="C133" i="8"/>
  <c r="H132" i="8"/>
  <c r="C132" i="8"/>
  <c r="L131" i="8"/>
  <c r="L130" i="8" s="1"/>
  <c r="K131" i="8"/>
  <c r="J131" i="8"/>
  <c r="G131" i="8"/>
  <c r="F131" i="8"/>
  <c r="E131" i="8"/>
  <c r="D131" i="8"/>
  <c r="G130" i="8"/>
  <c r="C129" i="8"/>
  <c r="L128" i="8"/>
  <c r="K128" i="8"/>
  <c r="J128" i="8"/>
  <c r="G128" i="8"/>
  <c r="F128" i="8"/>
  <c r="E128" i="8"/>
  <c r="D128" i="8"/>
  <c r="C128" i="8"/>
  <c r="H127" i="8"/>
  <c r="C127" i="8"/>
  <c r="H126" i="8"/>
  <c r="C126" i="8"/>
  <c r="I122" i="8"/>
  <c r="H125" i="8"/>
  <c r="C125" i="8"/>
  <c r="H124" i="8"/>
  <c r="C124" i="8"/>
  <c r="H123" i="8"/>
  <c r="C123" i="8"/>
  <c r="L122" i="8"/>
  <c r="K122" i="8"/>
  <c r="J122" i="8"/>
  <c r="G122" i="8"/>
  <c r="F122" i="8"/>
  <c r="E122" i="8"/>
  <c r="D122" i="8"/>
  <c r="H121" i="8"/>
  <c r="C121" i="8"/>
  <c r="H120" i="8"/>
  <c r="C120" i="8"/>
  <c r="C119" i="8"/>
  <c r="H118" i="8"/>
  <c r="C118" i="8"/>
  <c r="H117" i="8"/>
  <c r="C117" i="8"/>
  <c r="L116" i="8"/>
  <c r="K116" i="8"/>
  <c r="J116" i="8"/>
  <c r="G116" i="8"/>
  <c r="F116" i="8"/>
  <c r="E116" i="8"/>
  <c r="D116" i="8"/>
  <c r="H115" i="8"/>
  <c r="C115" i="8"/>
  <c r="H114" i="8"/>
  <c r="C114" i="8"/>
  <c r="H113" i="8"/>
  <c r="C113" i="8"/>
  <c r="L112" i="8"/>
  <c r="K112" i="8"/>
  <c r="J112" i="8"/>
  <c r="I112" i="8"/>
  <c r="G112" i="8"/>
  <c r="F112" i="8"/>
  <c r="E112" i="8"/>
  <c r="D112" i="8"/>
  <c r="H111" i="8"/>
  <c r="C111" i="8"/>
  <c r="H110" i="8"/>
  <c r="C110" i="8"/>
  <c r="H109" i="8"/>
  <c r="C109" i="8"/>
  <c r="H108" i="8"/>
  <c r="C108" i="8"/>
  <c r="H107" i="8"/>
  <c r="C107" i="8"/>
  <c r="H106" i="8"/>
  <c r="C106" i="8"/>
  <c r="H105" i="8"/>
  <c r="C105" i="8"/>
  <c r="I103" i="8"/>
  <c r="H104" i="8"/>
  <c r="C104" i="8"/>
  <c r="L103" i="8"/>
  <c r="K103" i="8"/>
  <c r="J103" i="8"/>
  <c r="G103" i="8"/>
  <c r="F103" i="8"/>
  <c r="E103" i="8"/>
  <c r="D103" i="8"/>
  <c r="H102" i="8"/>
  <c r="C102" i="8"/>
  <c r="C101" i="8"/>
  <c r="H100" i="8"/>
  <c r="C100" i="8"/>
  <c r="H99" i="8"/>
  <c r="C99" i="8"/>
  <c r="H98" i="8"/>
  <c r="C98" i="8"/>
  <c r="H97" i="8"/>
  <c r="C97" i="8"/>
  <c r="H96" i="8"/>
  <c r="C96" i="8"/>
  <c r="L95" i="8"/>
  <c r="K95" i="8"/>
  <c r="J95" i="8"/>
  <c r="G95" i="8"/>
  <c r="F95" i="8"/>
  <c r="E95" i="8"/>
  <c r="C95" i="8" s="1"/>
  <c r="D95" i="8"/>
  <c r="H94" i="8"/>
  <c r="C94" i="8"/>
  <c r="H93" i="8"/>
  <c r="C93" i="8"/>
  <c r="H92" i="8"/>
  <c r="C92" i="8"/>
  <c r="H91" i="8"/>
  <c r="C91" i="8"/>
  <c r="C90" i="8"/>
  <c r="L89" i="8"/>
  <c r="K89" i="8"/>
  <c r="K83" i="8" s="1"/>
  <c r="J89" i="8"/>
  <c r="G89" i="8"/>
  <c r="F89" i="8"/>
  <c r="E89" i="8"/>
  <c r="D89" i="8"/>
  <c r="H88" i="8"/>
  <c r="C88" i="8"/>
  <c r="H87" i="8"/>
  <c r="C87" i="8"/>
  <c r="H86" i="8"/>
  <c r="C86" i="8"/>
  <c r="H85" i="8"/>
  <c r="C85" i="8"/>
  <c r="L84" i="8"/>
  <c r="K84" i="8"/>
  <c r="J84" i="8"/>
  <c r="J83" i="8" s="1"/>
  <c r="G84" i="8"/>
  <c r="F84" i="8"/>
  <c r="E84" i="8"/>
  <c r="D84" i="8"/>
  <c r="H82" i="8"/>
  <c r="C82" i="8"/>
  <c r="H81" i="8"/>
  <c r="C81" i="8"/>
  <c r="L80" i="8"/>
  <c r="K80" i="8"/>
  <c r="J80" i="8"/>
  <c r="G80" i="8"/>
  <c r="F80" i="8"/>
  <c r="E80" i="8"/>
  <c r="D80" i="8"/>
  <c r="C80" i="8" s="1"/>
  <c r="H79" i="8"/>
  <c r="C79" i="8"/>
  <c r="I77" i="8"/>
  <c r="H78" i="8"/>
  <c r="C78" i="8"/>
  <c r="L77" i="8"/>
  <c r="L76" i="8" s="1"/>
  <c r="K77" i="8"/>
  <c r="K76" i="8" s="1"/>
  <c r="J77" i="8"/>
  <c r="G77" i="8"/>
  <c r="F77" i="8"/>
  <c r="F76" i="8" s="1"/>
  <c r="E77" i="8"/>
  <c r="E76" i="8" s="1"/>
  <c r="D77" i="8"/>
  <c r="D76" i="8"/>
  <c r="H74" i="8"/>
  <c r="C74" i="8"/>
  <c r="H73" i="8"/>
  <c r="C73" i="8"/>
  <c r="H72" i="8"/>
  <c r="C72" i="8"/>
  <c r="H71" i="8"/>
  <c r="C71" i="8"/>
  <c r="C70" i="8"/>
  <c r="L69" i="8"/>
  <c r="K69" i="8"/>
  <c r="K67" i="8" s="1"/>
  <c r="J69" i="8"/>
  <c r="G69" i="8"/>
  <c r="G67" i="8" s="1"/>
  <c r="F69" i="8"/>
  <c r="F67" i="8" s="1"/>
  <c r="E69" i="8"/>
  <c r="E67" i="8" s="1"/>
  <c r="D69" i="8"/>
  <c r="H68" i="8"/>
  <c r="C68" i="8"/>
  <c r="L67" i="8"/>
  <c r="J67" i="8"/>
  <c r="H66" i="8"/>
  <c r="C66" i="8"/>
  <c r="H65" i="8"/>
  <c r="C65" i="8"/>
  <c r="H64" i="8"/>
  <c r="C64" i="8"/>
  <c r="H63" i="8"/>
  <c r="C63" i="8"/>
  <c r="H62" i="8"/>
  <c r="C62" i="8"/>
  <c r="H61" i="8"/>
  <c r="C61" i="8"/>
  <c r="H60" i="8"/>
  <c r="C60" i="8"/>
  <c r="C59" i="8"/>
  <c r="L58" i="8"/>
  <c r="K58" i="8"/>
  <c r="J58" i="8"/>
  <c r="G58" i="8"/>
  <c r="F58" i="8"/>
  <c r="E58" i="8"/>
  <c r="D58" i="8"/>
  <c r="H57" i="8"/>
  <c r="C57" i="8"/>
  <c r="H56" i="8"/>
  <c r="C56" i="8"/>
  <c r="L55" i="8"/>
  <c r="K55" i="8"/>
  <c r="J55" i="8"/>
  <c r="J54" i="8" s="1"/>
  <c r="G55" i="8"/>
  <c r="G54" i="8" s="1"/>
  <c r="F55" i="8"/>
  <c r="E55" i="8"/>
  <c r="E54" i="8" s="1"/>
  <c r="D55" i="8"/>
  <c r="D54" i="8" s="1"/>
  <c r="L54" i="8"/>
  <c r="J53" i="8"/>
  <c r="G53" i="8"/>
  <c r="H47" i="8"/>
  <c r="C47" i="8"/>
  <c r="H46" i="8"/>
  <c r="C46" i="8"/>
  <c r="L45" i="8"/>
  <c r="H45" i="8"/>
  <c r="G45" i="8"/>
  <c r="H44" i="8"/>
  <c r="C44" i="8"/>
  <c r="K43" i="8"/>
  <c r="J43" i="8"/>
  <c r="I43" i="8"/>
  <c r="F43" i="8"/>
  <c r="E43" i="8"/>
  <c r="D43" i="8"/>
  <c r="H42" i="8"/>
  <c r="C42" i="8"/>
  <c r="I41" i="8"/>
  <c r="H41" i="8"/>
  <c r="D41" i="8"/>
  <c r="C41" i="8" s="1"/>
  <c r="H40" i="8"/>
  <c r="C40" i="8"/>
  <c r="H39" i="8"/>
  <c r="C39" i="8"/>
  <c r="H38" i="8"/>
  <c r="C38" i="8"/>
  <c r="H37" i="8"/>
  <c r="C37" i="8"/>
  <c r="K36" i="8"/>
  <c r="H36" i="8"/>
  <c r="F36" i="8"/>
  <c r="C36" i="8" s="1"/>
  <c r="H35" i="8"/>
  <c r="C35" i="8"/>
  <c r="H34" i="8"/>
  <c r="C34" i="8"/>
  <c r="K33" i="8"/>
  <c r="H33" i="8" s="1"/>
  <c r="F33" i="8"/>
  <c r="H32" i="8"/>
  <c r="C32" i="8"/>
  <c r="K31" i="8"/>
  <c r="H31" i="8" s="1"/>
  <c r="F31" i="8"/>
  <c r="C31" i="8"/>
  <c r="H30" i="8"/>
  <c r="C30" i="8"/>
  <c r="H29" i="8"/>
  <c r="C29" i="8"/>
  <c r="H28" i="8"/>
  <c r="C28" i="8"/>
  <c r="K27" i="8"/>
  <c r="H27" i="8" s="1"/>
  <c r="F27" i="8"/>
  <c r="C27" i="8" s="1"/>
  <c r="H25" i="8"/>
  <c r="C25" i="8"/>
  <c r="D24" i="8"/>
  <c r="C24" i="8" s="1"/>
  <c r="H23" i="8"/>
  <c r="C23" i="8"/>
  <c r="H22" i="8"/>
  <c r="C22" i="8"/>
  <c r="L21" i="8"/>
  <c r="K21" i="8"/>
  <c r="K292" i="8" s="1"/>
  <c r="K291" i="8" s="1"/>
  <c r="J21" i="8"/>
  <c r="I21" i="8"/>
  <c r="G21" i="8"/>
  <c r="G292" i="8" s="1"/>
  <c r="F21" i="8"/>
  <c r="E21" i="8"/>
  <c r="E292" i="8" s="1"/>
  <c r="E291" i="8" s="1"/>
  <c r="D21" i="8"/>
  <c r="D292" i="8" s="1"/>
  <c r="D291" i="8" s="1"/>
  <c r="L20" i="8"/>
  <c r="D20" i="8"/>
  <c r="H301" i="7"/>
  <c r="C301" i="7"/>
  <c r="H300" i="7"/>
  <c r="C300" i="7"/>
  <c r="H299" i="7"/>
  <c r="C299" i="7"/>
  <c r="H298" i="7"/>
  <c r="C298" i="7"/>
  <c r="H297" i="7"/>
  <c r="C297" i="7"/>
  <c r="H296" i="7"/>
  <c r="C296" i="7"/>
  <c r="H295" i="7"/>
  <c r="C295" i="7"/>
  <c r="H294" i="7"/>
  <c r="H293" i="7" s="1"/>
  <c r="C294" i="7"/>
  <c r="L293" i="7"/>
  <c r="K293" i="7"/>
  <c r="J293" i="7"/>
  <c r="I293" i="7"/>
  <c r="G293" i="7"/>
  <c r="F293" i="7"/>
  <c r="E293" i="7"/>
  <c r="D293" i="7"/>
  <c r="C293" i="7"/>
  <c r="H288" i="7"/>
  <c r="C288" i="7"/>
  <c r="I286" i="7"/>
  <c r="H287" i="7"/>
  <c r="C287" i="7"/>
  <c r="L286" i="7"/>
  <c r="K286" i="7"/>
  <c r="J286" i="7"/>
  <c r="G286" i="7"/>
  <c r="F286" i="7"/>
  <c r="E286" i="7"/>
  <c r="D286" i="7"/>
  <c r="C285" i="7"/>
  <c r="L284" i="7"/>
  <c r="L283" i="7" s="1"/>
  <c r="K284" i="7"/>
  <c r="K283" i="7" s="1"/>
  <c r="J284" i="7"/>
  <c r="G284" i="7"/>
  <c r="G283" i="7" s="1"/>
  <c r="F284" i="7"/>
  <c r="E284" i="7"/>
  <c r="D284" i="7"/>
  <c r="D283" i="7" s="1"/>
  <c r="C284" i="7"/>
  <c r="J283" i="7"/>
  <c r="F283" i="7"/>
  <c r="E283" i="7"/>
  <c r="I281" i="7"/>
  <c r="H282" i="7"/>
  <c r="C282" i="7"/>
  <c r="L281" i="7"/>
  <c r="K281" i="7"/>
  <c r="J281" i="7"/>
  <c r="G281" i="7"/>
  <c r="F281" i="7"/>
  <c r="E281" i="7"/>
  <c r="D281" i="7"/>
  <c r="H280" i="7"/>
  <c r="C280" i="7"/>
  <c r="H279" i="7"/>
  <c r="C279" i="7"/>
  <c r="H278" i="7"/>
  <c r="C278" i="7"/>
  <c r="H277" i="7"/>
  <c r="C277" i="7"/>
  <c r="L276" i="7"/>
  <c r="K276" i="7"/>
  <c r="J276" i="7"/>
  <c r="J270" i="7" s="1"/>
  <c r="J269" i="7" s="1"/>
  <c r="I276" i="7"/>
  <c r="H276" i="7" s="1"/>
  <c r="G276" i="7"/>
  <c r="F276" i="7"/>
  <c r="E276" i="7"/>
  <c r="D276" i="7"/>
  <c r="H275" i="7"/>
  <c r="C275" i="7"/>
  <c r="H274" i="7"/>
  <c r="C274" i="7"/>
  <c r="C273" i="7"/>
  <c r="L272" i="7"/>
  <c r="L270" i="7" s="1"/>
  <c r="L269" i="7" s="1"/>
  <c r="K272" i="7"/>
  <c r="K270" i="7" s="1"/>
  <c r="J272" i="7"/>
  <c r="G272" i="7"/>
  <c r="G270" i="7" s="1"/>
  <c r="G269" i="7" s="1"/>
  <c r="F272" i="7"/>
  <c r="E272" i="7"/>
  <c r="C272" i="7" s="1"/>
  <c r="D272" i="7"/>
  <c r="H271" i="7"/>
  <c r="C271" i="7"/>
  <c r="F270" i="7"/>
  <c r="E270" i="7"/>
  <c r="C268" i="7"/>
  <c r="H267" i="7"/>
  <c r="C267" i="7"/>
  <c r="H266" i="7"/>
  <c r="C266" i="7"/>
  <c r="H265" i="7"/>
  <c r="C265" i="7"/>
  <c r="L264" i="7"/>
  <c r="K264" i="7"/>
  <c r="J264" i="7"/>
  <c r="G264" i="7"/>
  <c r="F264" i="7"/>
  <c r="E264" i="7"/>
  <c r="D264" i="7"/>
  <c r="C264" i="7" s="1"/>
  <c r="H263" i="7"/>
  <c r="C263" i="7"/>
  <c r="H262" i="7"/>
  <c r="C262" i="7"/>
  <c r="C261" i="7"/>
  <c r="L260" i="7"/>
  <c r="L259" i="7" s="1"/>
  <c r="K260" i="7"/>
  <c r="K259" i="7" s="1"/>
  <c r="J260" i="7"/>
  <c r="J259" i="7" s="1"/>
  <c r="G260" i="7"/>
  <c r="G259" i="7" s="1"/>
  <c r="F260" i="7"/>
  <c r="E260" i="7"/>
  <c r="D260" i="7"/>
  <c r="C260" i="7" s="1"/>
  <c r="F259" i="7"/>
  <c r="E259" i="7"/>
  <c r="H258" i="7"/>
  <c r="C258" i="7"/>
  <c r="H257" i="7"/>
  <c r="C257" i="7"/>
  <c r="H256" i="7"/>
  <c r="C256" i="7"/>
  <c r="H255" i="7"/>
  <c r="C255" i="7"/>
  <c r="H254" i="7"/>
  <c r="C254" i="7"/>
  <c r="H253" i="7"/>
  <c r="C253" i="7"/>
  <c r="L252" i="7"/>
  <c r="K252" i="7"/>
  <c r="J252" i="7"/>
  <c r="J251" i="7" s="1"/>
  <c r="G252" i="7"/>
  <c r="G251" i="7" s="1"/>
  <c r="F252" i="7"/>
  <c r="F251" i="7" s="1"/>
  <c r="E252" i="7"/>
  <c r="D252" i="7"/>
  <c r="L251" i="7"/>
  <c r="K251" i="7"/>
  <c r="D251" i="7"/>
  <c r="H250" i="7"/>
  <c r="C250" i="7"/>
  <c r="H249" i="7"/>
  <c r="C249" i="7"/>
  <c r="H248" i="7"/>
  <c r="C248" i="7"/>
  <c r="H247" i="7"/>
  <c r="C247" i="7"/>
  <c r="L246" i="7"/>
  <c r="K246" i="7"/>
  <c r="J246" i="7"/>
  <c r="G246" i="7"/>
  <c r="F246" i="7"/>
  <c r="E246" i="7"/>
  <c r="D246" i="7"/>
  <c r="H245" i="7"/>
  <c r="C245" i="7"/>
  <c r="H244" i="7"/>
  <c r="C244" i="7"/>
  <c r="H243" i="7"/>
  <c r="C243" i="7"/>
  <c r="C242" i="7"/>
  <c r="H241" i="7"/>
  <c r="C241" i="7"/>
  <c r="H240" i="7"/>
  <c r="C240" i="7"/>
  <c r="H239" i="7"/>
  <c r="C239" i="7"/>
  <c r="L238" i="7"/>
  <c r="K238" i="7"/>
  <c r="J238" i="7"/>
  <c r="G238" i="7"/>
  <c r="F238" i="7"/>
  <c r="F231" i="7" s="1"/>
  <c r="F230" i="7" s="1"/>
  <c r="E238" i="7"/>
  <c r="D238" i="7"/>
  <c r="H237" i="7"/>
  <c r="C237" i="7"/>
  <c r="H236" i="7"/>
  <c r="C236" i="7"/>
  <c r="L235" i="7"/>
  <c r="K235" i="7"/>
  <c r="H235" i="7" s="1"/>
  <c r="J235" i="7"/>
  <c r="I235" i="7"/>
  <c r="G235" i="7"/>
  <c r="G231" i="7" s="1"/>
  <c r="F235" i="7"/>
  <c r="E235" i="7"/>
  <c r="D235" i="7"/>
  <c r="H234" i="7"/>
  <c r="C234" i="7"/>
  <c r="L233" i="7"/>
  <c r="K233" i="7"/>
  <c r="J233" i="7"/>
  <c r="J231" i="7" s="1"/>
  <c r="J230" i="7" s="1"/>
  <c r="I233" i="7"/>
  <c r="G233" i="7"/>
  <c r="F233" i="7"/>
  <c r="E233" i="7"/>
  <c r="D233" i="7"/>
  <c r="H232" i="7"/>
  <c r="C232" i="7"/>
  <c r="K231" i="7"/>
  <c r="H229" i="7"/>
  <c r="C229" i="7"/>
  <c r="H228" i="7"/>
  <c r="C228" i="7"/>
  <c r="L227" i="7"/>
  <c r="K227" i="7"/>
  <c r="J227" i="7"/>
  <c r="I227" i="7"/>
  <c r="H227" i="7"/>
  <c r="G227" i="7"/>
  <c r="F227" i="7"/>
  <c r="E227" i="7"/>
  <c r="D227" i="7"/>
  <c r="C227" i="7" s="1"/>
  <c r="H226" i="7"/>
  <c r="C226" i="7"/>
  <c r="H225" i="7"/>
  <c r="C225" i="7"/>
  <c r="H224" i="7"/>
  <c r="C224" i="7"/>
  <c r="H223" i="7"/>
  <c r="C223" i="7"/>
  <c r="H222" i="7"/>
  <c r="C222" i="7"/>
  <c r="H221" i="7"/>
  <c r="C221" i="7"/>
  <c r="C220" i="7"/>
  <c r="H219" i="7"/>
  <c r="C219" i="7"/>
  <c r="H218" i="7"/>
  <c r="C218" i="7"/>
  <c r="H217" i="7"/>
  <c r="C217" i="7"/>
  <c r="L216" i="7"/>
  <c r="K216" i="7"/>
  <c r="J216" i="7"/>
  <c r="G216" i="7"/>
  <c r="F216" i="7"/>
  <c r="E216" i="7"/>
  <c r="D216" i="7"/>
  <c r="H215" i="7"/>
  <c r="C215" i="7"/>
  <c r="H214" i="7"/>
  <c r="C214" i="7"/>
  <c r="H213" i="7"/>
  <c r="C213" i="7"/>
  <c r="H212" i="7"/>
  <c r="C212" i="7"/>
  <c r="H211" i="7"/>
  <c r="C211" i="7"/>
  <c r="H210" i="7"/>
  <c r="C210" i="7"/>
  <c r="C209" i="7"/>
  <c r="H208" i="7"/>
  <c r="C208" i="7"/>
  <c r="H207" i="7"/>
  <c r="C207" i="7"/>
  <c r="H206" i="7"/>
  <c r="C206" i="7"/>
  <c r="L205" i="7"/>
  <c r="K205" i="7"/>
  <c r="J205" i="7"/>
  <c r="J204" i="7" s="1"/>
  <c r="J195" i="7" s="1"/>
  <c r="J194" i="7" s="1"/>
  <c r="G205" i="7"/>
  <c r="F205" i="7"/>
  <c r="E205" i="7"/>
  <c r="E204" i="7" s="1"/>
  <c r="D205" i="7"/>
  <c r="K204" i="7"/>
  <c r="G204" i="7"/>
  <c r="F204" i="7"/>
  <c r="F195" i="7" s="1"/>
  <c r="H203" i="7"/>
  <c r="C203" i="7"/>
  <c r="H202" i="7"/>
  <c r="C202" i="7"/>
  <c r="H201" i="7"/>
  <c r="C201" i="7"/>
  <c r="H200" i="7"/>
  <c r="C200" i="7"/>
  <c r="C199" i="7"/>
  <c r="L198" i="7"/>
  <c r="K198" i="7"/>
  <c r="K196" i="7" s="1"/>
  <c r="K195" i="7" s="1"/>
  <c r="J198" i="7"/>
  <c r="J196" i="7" s="1"/>
  <c r="G198" i="7"/>
  <c r="G196" i="7" s="1"/>
  <c r="G195" i="7" s="1"/>
  <c r="F198" i="7"/>
  <c r="E198" i="7"/>
  <c r="D198" i="7"/>
  <c r="C198" i="7" s="1"/>
  <c r="H197" i="7"/>
  <c r="C197" i="7"/>
  <c r="L196" i="7"/>
  <c r="F196" i="7"/>
  <c r="E196" i="7"/>
  <c r="E195" i="7" s="1"/>
  <c r="D196" i="7"/>
  <c r="H193" i="7"/>
  <c r="C193" i="7"/>
  <c r="L192" i="7"/>
  <c r="K192" i="7"/>
  <c r="J192" i="7"/>
  <c r="J191" i="7" s="1"/>
  <c r="I192" i="7"/>
  <c r="G192" i="7"/>
  <c r="F192" i="7"/>
  <c r="F191" i="7" s="1"/>
  <c r="F187" i="7" s="1"/>
  <c r="E192" i="7"/>
  <c r="D192" i="7"/>
  <c r="L191" i="7"/>
  <c r="K191" i="7"/>
  <c r="G191" i="7"/>
  <c r="D191" i="7"/>
  <c r="H190" i="7"/>
  <c r="C190" i="7"/>
  <c r="C189" i="7"/>
  <c r="L188" i="7"/>
  <c r="K188" i="7"/>
  <c r="J188" i="7"/>
  <c r="G188" i="7"/>
  <c r="G187" i="7" s="1"/>
  <c r="F188" i="7"/>
  <c r="E188" i="7"/>
  <c r="D188" i="7"/>
  <c r="D187" i="7" s="1"/>
  <c r="H186" i="7"/>
  <c r="C186" i="7"/>
  <c r="H185" i="7"/>
  <c r="C185" i="7"/>
  <c r="L184" i="7"/>
  <c r="K184" i="7"/>
  <c r="J184" i="7"/>
  <c r="I184" i="7"/>
  <c r="G184" i="7"/>
  <c r="F184" i="7"/>
  <c r="E184" i="7"/>
  <c r="C184" i="7" s="1"/>
  <c r="D184" i="7"/>
  <c r="H183" i="7"/>
  <c r="C183" i="7"/>
  <c r="H182" i="7"/>
  <c r="C182" i="7"/>
  <c r="H181" i="7"/>
  <c r="C181" i="7"/>
  <c r="C180" i="7"/>
  <c r="L179" i="7"/>
  <c r="K179" i="7"/>
  <c r="J179" i="7"/>
  <c r="G179" i="7"/>
  <c r="F179" i="7"/>
  <c r="E179" i="7"/>
  <c r="D179" i="7"/>
  <c r="C179" i="7"/>
  <c r="H178" i="7"/>
  <c r="C178" i="7"/>
  <c r="H177" i="7"/>
  <c r="C177" i="7"/>
  <c r="I175" i="7"/>
  <c r="H176" i="7"/>
  <c r="C176" i="7"/>
  <c r="L175" i="7"/>
  <c r="L174" i="7" s="1"/>
  <c r="L173" i="7" s="1"/>
  <c r="K175" i="7"/>
  <c r="K174" i="7" s="1"/>
  <c r="K173" i="7" s="1"/>
  <c r="J175" i="7"/>
  <c r="J174" i="7" s="1"/>
  <c r="G175" i="7"/>
  <c r="F175" i="7"/>
  <c r="E175" i="7"/>
  <c r="D175" i="7"/>
  <c r="E174" i="7"/>
  <c r="E173" i="7" s="1"/>
  <c r="D174" i="7"/>
  <c r="H172" i="7"/>
  <c r="C172" i="7"/>
  <c r="H171" i="7"/>
  <c r="C171" i="7"/>
  <c r="H170" i="7"/>
  <c r="C170" i="7"/>
  <c r="H169" i="7"/>
  <c r="C169" i="7"/>
  <c r="H168" i="7"/>
  <c r="C168" i="7"/>
  <c r="H167" i="7"/>
  <c r="C167" i="7"/>
  <c r="L166" i="7"/>
  <c r="K166" i="7"/>
  <c r="K165" i="7" s="1"/>
  <c r="J166" i="7"/>
  <c r="J165" i="7" s="1"/>
  <c r="G166" i="7"/>
  <c r="G165" i="7" s="1"/>
  <c r="F166" i="7"/>
  <c r="E166" i="7"/>
  <c r="E165" i="7" s="1"/>
  <c r="D166" i="7"/>
  <c r="D165" i="7" s="1"/>
  <c r="L165" i="7"/>
  <c r="H164" i="7"/>
  <c r="C164" i="7"/>
  <c r="H163" i="7"/>
  <c r="C163" i="7"/>
  <c r="H162" i="7"/>
  <c r="C162" i="7"/>
  <c r="I160" i="7"/>
  <c r="H161" i="7"/>
  <c r="C161" i="7"/>
  <c r="L160" i="7"/>
  <c r="K160" i="7"/>
  <c r="J160" i="7"/>
  <c r="G160" i="7"/>
  <c r="F160" i="7"/>
  <c r="E160" i="7"/>
  <c r="D160" i="7"/>
  <c r="H159" i="7"/>
  <c r="C159" i="7"/>
  <c r="H158" i="7"/>
  <c r="C158" i="7"/>
  <c r="H157" i="7"/>
  <c r="C157" i="7"/>
  <c r="H156" i="7"/>
  <c r="C156" i="7"/>
  <c r="C155" i="7"/>
  <c r="H154" i="7"/>
  <c r="C154" i="7"/>
  <c r="H153" i="7"/>
  <c r="C153" i="7"/>
  <c r="H152" i="7"/>
  <c r="C152" i="7"/>
  <c r="L151" i="7"/>
  <c r="K151" i="7"/>
  <c r="K130" i="7" s="1"/>
  <c r="J151" i="7"/>
  <c r="G151" i="7"/>
  <c r="F151" i="7"/>
  <c r="E151" i="7"/>
  <c r="D151" i="7"/>
  <c r="H150" i="7"/>
  <c r="C150" i="7"/>
  <c r="H149" i="7"/>
  <c r="C149" i="7"/>
  <c r="C148" i="7"/>
  <c r="H147" i="7"/>
  <c r="C147" i="7"/>
  <c r="H146" i="7"/>
  <c r="C146" i="7"/>
  <c r="H145" i="7"/>
  <c r="C145" i="7"/>
  <c r="L144" i="7"/>
  <c r="K144" i="7"/>
  <c r="J144" i="7"/>
  <c r="G144" i="7"/>
  <c r="G130" i="7" s="1"/>
  <c r="F144" i="7"/>
  <c r="E144" i="7"/>
  <c r="D144" i="7"/>
  <c r="H143" i="7"/>
  <c r="C143" i="7"/>
  <c r="H142" i="7"/>
  <c r="C142" i="7"/>
  <c r="L141" i="7"/>
  <c r="K141" i="7"/>
  <c r="J141" i="7"/>
  <c r="I141" i="7"/>
  <c r="H141" i="7"/>
  <c r="G141" i="7"/>
  <c r="F141" i="7"/>
  <c r="E141" i="7"/>
  <c r="D141" i="7"/>
  <c r="C141" i="7" s="1"/>
  <c r="H140" i="7"/>
  <c r="C140" i="7"/>
  <c r="H139" i="7"/>
  <c r="C139" i="7"/>
  <c r="H138" i="7"/>
  <c r="C138" i="7"/>
  <c r="I136" i="7"/>
  <c r="H137" i="7"/>
  <c r="C137" i="7"/>
  <c r="L136" i="7"/>
  <c r="K136" i="7"/>
  <c r="J136" i="7"/>
  <c r="G136" i="7"/>
  <c r="F136" i="7"/>
  <c r="E136" i="7"/>
  <c r="D136" i="7"/>
  <c r="C135" i="7"/>
  <c r="H134" i="7"/>
  <c r="C134" i="7"/>
  <c r="H133" i="7"/>
  <c r="C133" i="7"/>
  <c r="H132" i="7"/>
  <c r="C132" i="7"/>
  <c r="L131" i="7"/>
  <c r="K131" i="7"/>
  <c r="J131" i="7"/>
  <c r="G131" i="7"/>
  <c r="F131" i="7"/>
  <c r="F130" i="7" s="1"/>
  <c r="E131" i="7"/>
  <c r="D131" i="7"/>
  <c r="J130" i="7"/>
  <c r="C129" i="7"/>
  <c r="L128" i="7"/>
  <c r="K128" i="7"/>
  <c r="J128" i="7"/>
  <c r="G128" i="7"/>
  <c r="F128" i="7"/>
  <c r="E128" i="7"/>
  <c r="D128" i="7"/>
  <c r="C128" i="7"/>
  <c r="H127" i="7"/>
  <c r="C127" i="7"/>
  <c r="C126" i="7"/>
  <c r="H125" i="7"/>
  <c r="C125" i="7"/>
  <c r="H124" i="7"/>
  <c r="C124" i="7"/>
  <c r="H123" i="7"/>
  <c r="C123" i="7"/>
  <c r="L122" i="7"/>
  <c r="K122" i="7"/>
  <c r="J122" i="7"/>
  <c r="G122" i="7"/>
  <c r="F122" i="7"/>
  <c r="E122" i="7"/>
  <c r="D122" i="7"/>
  <c r="H121" i="7"/>
  <c r="C121" i="7"/>
  <c r="H120" i="7"/>
  <c r="C120" i="7"/>
  <c r="H119" i="7"/>
  <c r="C119" i="7"/>
  <c r="H118" i="7"/>
  <c r="C118" i="7"/>
  <c r="H117" i="7"/>
  <c r="C117" i="7"/>
  <c r="L116" i="7"/>
  <c r="K116" i="7"/>
  <c r="J116" i="7"/>
  <c r="I116" i="7"/>
  <c r="G116" i="7"/>
  <c r="F116" i="7"/>
  <c r="E116" i="7"/>
  <c r="C116" i="7" s="1"/>
  <c r="D116" i="7"/>
  <c r="H115" i="7"/>
  <c r="C115" i="7"/>
  <c r="H114" i="7"/>
  <c r="C114" i="7"/>
  <c r="H113" i="7"/>
  <c r="C113" i="7"/>
  <c r="L112" i="7"/>
  <c r="K112" i="7"/>
  <c r="J112" i="7"/>
  <c r="I112" i="7"/>
  <c r="H112" i="7"/>
  <c r="G112" i="7"/>
  <c r="F112" i="7"/>
  <c r="E112" i="7"/>
  <c r="D112" i="7"/>
  <c r="C112" i="7" s="1"/>
  <c r="H111" i="7"/>
  <c r="C111" i="7"/>
  <c r="H110" i="7"/>
  <c r="C110" i="7"/>
  <c r="H109" i="7"/>
  <c r="C109" i="7"/>
  <c r="H108" i="7"/>
  <c r="C108" i="7"/>
  <c r="H107" i="7"/>
  <c r="C107" i="7"/>
  <c r="H106" i="7"/>
  <c r="C106" i="7"/>
  <c r="H105" i="7"/>
  <c r="C105" i="7"/>
  <c r="I103" i="7"/>
  <c r="H104" i="7"/>
  <c r="C104" i="7"/>
  <c r="L103" i="7"/>
  <c r="K103" i="7"/>
  <c r="J103" i="7"/>
  <c r="G103" i="7"/>
  <c r="F103" i="7"/>
  <c r="E103" i="7"/>
  <c r="D103" i="7"/>
  <c r="H102" i="7"/>
  <c r="C102" i="7"/>
  <c r="H101" i="7"/>
  <c r="C101" i="7"/>
  <c r="H100" i="7"/>
  <c r="C100" i="7"/>
  <c r="H99" i="7"/>
  <c r="C99" i="7"/>
  <c r="H98" i="7"/>
  <c r="C98" i="7"/>
  <c r="H97" i="7"/>
  <c r="C97" i="7"/>
  <c r="H96" i="7"/>
  <c r="C96" i="7"/>
  <c r="L95" i="7"/>
  <c r="K95" i="7"/>
  <c r="J95" i="7"/>
  <c r="I95" i="7"/>
  <c r="G95" i="7"/>
  <c r="F95" i="7"/>
  <c r="E95" i="7"/>
  <c r="D95" i="7"/>
  <c r="H94" i="7"/>
  <c r="C94" i="7"/>
  <c r="H93" i="7"/>
  <c r="C93" i="7"/>
  <c r="H92" i="7"/>
  <c r="C92" i="7"/>
  <c r="H91" i="7"/>
  <c r="C91" i="7"/>
  <c r="I89" i="7"/>
  <c r="H90" i="7"/>
  <c r="C90" i="7"/>
  <c r="L89" i="7"/>
  <c r="K89" i="7"/>
  <c r="J89" i="7"/>
  <c r="J83" i="7" s="1"/>
  <c r="G89" i="7"/>
  <c r="F89" i="7"/>
  <c r="E89" i="7"/>
  <c r="D89" i="7"/>
  <c r="C88" i="7"/>
  <c r="H87" i="7"/>
  <c r="C87" i="7"/>
  <c r="H86" i="7"/>
  <c r="C86" i="7"/>
  <c r="H85" i="7"/>
  <c r="C85" i="7"/>
  <c r="L84" i="7"/>
  <c r="K84" i="7"/>
  <c r="J84" i="7"/>
  <c r="G84" i="7"/>
  <c r="F84" i="7"/>
  <c r="E84" i="7"/>
  <c r="D84" i="7"/>
  <c r="F83" i="7"/>
  <c r="H82" i="7"/>
  <c r="C82" i="7"/>
  <c r="I80" i="7"/>
  <c r="H81" i="7"/>
  <c r="C81" i="7"/>
  <c r="L80" i="7"/>
  <c r="K80" i="7"/>
  <c r="J80" i="7"/>
  <c r="G80" i="7"/>
  <c r="F80" i="7"/>
  <c r="E80" i="7"/>
  <c r="D80" i="7"/>
  <c r="H79" i="7"/>
  <c r="C79" i="7"/>
  <c r="I77" i="7"/>
  <c r="H78" i="7"/>
  <c r="C78" i="7"/>
  <c r="L77" i="7"/>
  <c r="K77" i="7"/>
  <c r="K76" i="7" s="1"/>
  <c r="J77" i="7"/>
  <c r="J76" i="7" s="1"/>
  <c r="G77" i="7"/>
  <c r="G76" i="7" s="1"/>
  <c r="F77" i="7"/>
  <c r="E77" i="7"/>
  <c r="E76" i="7" s="1"/>
  <c r="D77" i="7"/>
  <c r="D76" i="7" s="1"/>
  <c r="L76" i="7"/>
  <c r="H74" i="7"/>
  <c r="C74" i="7"/>
  <c r="H73" i="7"/>
  <c r="C73" i="7"/>
  <c r="H72" i="7"/>
  <c r="C72" i="7"/>
  <c r="H71" i="7"/>
  <c r="C71" i="7"/>
  <c r="C70" i="7"/>
  <c r="L69" i="7"/>
  <c r="K69" i="7"/>
  <c r="K67" i="7" s="1"/>
  <c r="J69" i="7"/>
  <c r="G69" i="7"/>
  <c r="G67" i="7" s="1"/>
  <c r="F69" i="7"/>
  <c r="E69" i="7"/>
  <c r="D69" i="7"/>
  <c r="C69" i="7"/>
  <c r="H68" i="7"/>
  <c r="C68" i="7"/>
  <c r="L67" i="7"/>
  <c r="J67" i="7"/>
  <c r="J53" i="7" s="1"/>
  <c r="F67" i="7"/>
  <c r="E67" i="7"/>
  <c r="D67" i="7"/>
  <c r="H66" i="7"/>
  <c r="C66" i="7"/>
  <c r="H65" i="7"/>
  <c r="C65" i="7"/>
  <c r="H64" i="7"/>
  <c r="C64" i="7"/>
  <c r="H63" i="7"/>
  <c r="C63" i="7"/>
  <c r="H62" i="7"/>
  <c r="C62" i="7"/>
  <c r="H61" i="7"/>
  <c r="C61" i="7"/>
  <c r="H60" i="7"/>
  <c r="C60" i="7"/>
  <c r="H59" i="7"/>
  <c r="C59" i="7"/>
  <c r="L58" i="7"/>
  <c r="L54" i="7" s="1"/>
  <c r="L53" i="7" s="1"/>
  <c r="K58" i="7"/>
  <c r="J58" i="7"/>
  <c r="G58" i="7"/>
  <c r="F58" i="7"/>
  <c r="C58" i="7" s="1"/>
  <c r="E58" i="7"/>
  <c r="D58" i="7"/>
  <c r="H57" i="7"/>
  <c r="C57" i="7"/>
  <c r="H56" i="7"/>
  <c r="C56" i="7"/>
  <c r="L55" i="7"/>
  <c r="K55" i="7"/>
  <c r="K54" i="7" s="1"/>
  <c r="K53" i="7" s="1"/>
  <c r="J55" i="7"/>
  <c r="J54" i="7" s="1"/>
  <c r="G55" i="7"/>
  <c r="G54" i="7" s="1"/>
  <c r="F55" i="7"/>
  <c r="E55" i="7"/>
  <c r="E54" i="7" s="1"/>
  <c r="E53" i="7" s="1"/>
  <c r="D55" i="7"/>
  <c r="D54" i="7"/>
  <c r="H47" i="7"/>
  <c r="C47" i="7"/>
  <c r="H46" i="7"/>
  <c r="C46" i="7"/>
  <c r="L45" i="7"/>
  <c r="H45" i="7" s="1"/>
  <c r="G45" i="7"/>
  <c r="H44" i="7"/>
  <c r="C44" i="7"/>
  <c r="K43" i="7"/>
  <c r="J43" i="7"/>
  <c r="J20" i="7" s="1"/>
  <c r="I43" i="7"/>
  <c r="F43" i="7"/>
  <c r="E43" i="7"/>
  <c r="D43" i="7"/>
  <c r="H42" i="7"/>
  <c r="C42" i="7"/>
  <c r="I41" i="7"/>
  <c r="H41" i="7"/>
  <c r="D41" i="7"/>
  <c r="C41" i="7" s="1"/>
  <c r="H40" i="7"/>
  <c r="C40" i="7"/>
  <c r="H39" i="7"/>
  <c r="C39" i="7"/>
  <c r="H38" i="7"/>
  <c r="C38" i="7"/>
  <c r="H37" i="7"/>
  <c r="C37" i="7"/>
  <c r="K36" i="7"/>
  <c r="H36" i="7" s="1"/>
  <c r="F36" i="7"/>
  <c r="H35" i="7"/>
  <c r="C35" i="7"/>
  <c r="H34" i="7"/>
  <c r="C34" i="7"/>
  <c r="K33" i="7"/>
  <c r="H33" i="7" s="1"/>
  <c r="F33" i="7"/>
  <c r="C33" i="7" s="1"/>
  <c r="H32" i="7"/>
  <c r="C32" i="7"/>
  <c r="K31" i="7"/>
  <c r="F31" i="7"/>
  <c r="C31" i="7"/>
  <c r="H30" i="7"/>
  <c r="C30" i="7"/>
  <c r="H29" i="7"/>
  <c r="C29" i="7"/>
  <c r="H28" i="7"/>
  <c r="C28" i="7"/>
  <c r="K27" i="7"/>
  <c r="H27" i="7"/>
  <c r="F27" i="7"/>
  <c r="C27" i="7" s="1"/>
  <c r="H25" i="7"/>
  <c r="C25" i="7"/>
  <c r="H23" i="7"/>
  <c r="C23" i="7"/>
  <c r="H22" i="7"/>
  <c r="C22" i="7"/>
  <c r="L21" i="7"/>
  <c r="L20" i="7" s="1"/>
  <c r="K21" i="7"/>
  <c r="K292" i="7" s="1"/>
  <c r="K291" i="7" s="1"/>
  <c r="J21" i="7"/>
  <c r="J292" i="7" s="1"/>
  <c r="J291" i="7" s="1"/>
  <c r="I21" i="7"/>
  <c r="H21" i="7"/>
  <c r="G21" i="7"/>
  <c r="F21" i="7"/>
  <c r="F292" i="7" s="1"/>
  <c r="F291" i="7" s="1"/>
  <c r="E21" i="7"/>
  <c r="E20" i="7" s="1"/>
  <c r="D21" i="7"/>
  <c r="D292" i="7" s="1"/>
  <c r="D291" i="7" s="1"/>
  <c r="H301" i="6"/>
  <c r="C301" i="6"/>
  <c r="H300" i="6"/>
  <c r="C300" i="6"/>
  <c r="H299" i="6"/>
  <c r="C299" i="6"/>
  <c r="H298" i="6"/>
  <c r="C298" i="6"/>
  <c r="H297" i="6"/>
  <c r="C297" i="6"/>
  <c r="H296" i="6"/>
  <c r="C296" i="6"/>
  <c r="H295" i="6"/>
  <c r="C295" i="6"/>
  <c r="H294" i="6"/>
  <c r="C294" i="6"/>
  <c r="C293" i="6" s="1"/>
  <c r="L293" i="6"/>
  <c r="K293" i="6"/>
  <c r="J293" i="6"/>
  <c r="I293" i="6"/>
  <c r="H293" i="6"/>
  <c r="G293" i="6"/>
  <c r="F293" i="6"/>
  <c r="E293" i="6"/>
  <c r="D293" i="6"/>
  <c r="H288" i="6"/>
  <c r="C288" i="6"/>
  <c r="H287" i="6"/>
  <c r="C287" i="6"/>
  <c r="L286" i="6"/>
  <c r="K286" i="6"/>
  <c r="J286" i="6"/>
  <c r="G286" i="6"/>
  <c r="F286" i="6"/>
  <c r="E286" i="6"/>
  <c r="D286" i="6"/>
  <c r="H285" i="6"/>
  <c r="C285" i="6"/>
  <c r="L284" i="6"/>
  <c r="K284" i="6"/>
  <c r="J284" i="6"/>
  <c r="J283" i="6" s="1"/>
  <c r="I284" i="6"/>
  <c r="G284" i="6"/>
  <c r="F284" i="6"/>
  <c r="F283" i="6" s="1"/>
  <c r="E284" i="6"/>
  <c r="D284" i="6"/>
  <c r="L283" i="6"/>
  <c r="K283" i="6"/>
  <c r="G283" i="6"/>
  <c r="D283" i="6"/>
  <c r="H282" i="6"/>
  <c r="C282" i="6"/>
  <c r="L281" i="6"/>
  <c r="K281" i="6"/>
  <c r="J281" i="6"/>
  <c r="I281" i="6"/>
  <c r="H281" i="6"/>
  <c r="G281" i="6"/>
  <c r="F281" i="6"/>
  <c r="E281" i="6"/>
  <c r="D281" i="6"/>
  <c r="C281" i="6" s="1"/>
  <c r="H280" i="6"/>
  <c r="C280" i="6"/>
  <c r="H279" i="6"/>
  <c r="C279" i="6"/>
  <c r="H278" i="6"/>
  <c r="C278" i="6"/>
  <c r="H277" i="6"/>
  <c r="C277" i="6"/>
  <c r="L276" i="6"/>
  <c r="K276" i="6"/>
  <c r="J276" i="6"/>
  <c r="G276" i="6"/>
  <c r="F276" i="6"/>
  <c r="E276" i="6"/>
  <c r="D276" i="6"/>
  <c r="H275" i="6"/>
  <c r="C275" i="6"/>
  <c r="H274" i="6"/>
  <c r="C274" i="6"/>
  <c r="H273" i="6"/>
  <c r="C273" i="6"/>
  <c r="L272" i="6"/>
  <c r="K272" i="6"/>
  <c r="K270" i="6" s="1"/>
  <c r="K269" i="6" s="1"/>
  <c r="J272" i="6"/>
  <c r="J270" i="6" s="1"/>
  <c r="J269" i="6" s="1"/>
  <c r="I272" i="6"/>
  <c r="G272" i="6"/>
  <c r="F272" i="6"/>
  <c r="E272" i="6"/>
  <c r="D272" i="6"/>
  <c r="D270" i="6" s="1"/>
  <c r="D269" i="6" s="1"/>
  <c r="H271" i="6"/>
  <c r="C271" i="6"/>
  <c r="L270" i="6"/>
  <c r="L269" i="6" s="1"/>
  <c r="H268" i="6"/>
  <c r="C268" i="6"/>
  <c r="H267" i="6"/>
  <c r="C267" i="6"/>
  <c r="H266" i="6"/>
  <c r="C266" i="6"/>
  <c r="I264" i="6"/>
  <c r="H265" i="6"/>
  <c r="C265" i="6"/>
  <c r="L264" i="6"/>
  <c r="K264" i="6"/>
  <c r="J264" i="6"/>
  <c r="G264" i="6"/>
  <c r="F264" i="6"/>
  <c r="E264" i="6"/>
  <c r="D264" i="6"/>
  <c r="H263" i="6"/>
  <c r="C263" i="6"/>
  <c r="H262" i="6"/>
  <c r="C262" i="6"/>
  <c r="H261" i="6"/>
  <c r="C261" i="6"/>
  <c r="L260" i="6"/>
  <c r="K260" i="6"/>
  <c r="K259" i="6" s="1"/>
  <c r="J260" i="6"/>
  <c r="I260" i="6"/>
  <c r="G260" i="6"/>
  <c r="F260" i="6"/>
  <c r="E260" i="6"/>
  <c r="D260" i="6"/>
  <c r="G259" i="6"/>
  <c r="H258" i="6"/>
  <c r="C258" i="6"/>
  <c r="H257" i="6"/>
  <c r="C257" i="6"/>
  <c r="H256" i="6"/>
  <c r="C256" i="6"/>
  <c r="H255" i="6"/>
  <c r="C255" i="6"/>
  <c r="H254" i="6"/>
  <c r="C254" i="6"/>
  <c r="C253" i="6"/>
  <c r="L252" i="6"/>
  <c r="L251" i="6" s="1"/>
  <c r="K252" i="6"/>
  <c r="K251" i="6" s="1"/>
  <c r="J252" i="6"/>
  <c r="G252" i="6"/>
  <c r="G251" i="6" s="1"/>
  <c r="F252" i="6"/>
  <c r="F251" i="6" s="1"/>
  <c r="E252" i="6"/>
  <c r="D252" i="6"/>
  <c r="D251" i="6" s="1"/>
  <c r="J251" i="6"/>
  <c r="E251" i="6"/>
  <c r="H250" i="6"/>
  <c r="C250" i="6"/>
  <c r="H249" i="6"/>
  <c r="C249" i="6"/>
  <c r="H248" i="6"/>
  <c r="C248" i="6"/>
  <c r="C247" i="6"/>
  <c r="L246" i="6"/>
  <c r="K246" i="6"/>
  <c r="J246" i="6"/>
  <c r="G246" i="6"/>
  <c r="F246" i="6"/>
  <c r="E246" i="6"/>
  <c r="D246" i="6"/>
  <c r="C246" i="6" s="1"/>
  <c r="H245" i="6"/>
  <c r="C245" i="6"/>
  <c r="H244" i="6"/>
  <c r="C244" i="6"/>
  <c r="H243" i="6"/>
  <c r="C243" i="6"/>
  <c r="H242" i="6"/>
  <c r="C242" i="6"/>
  <c r="H241" i="6"/>
  <c r="C241" i="6"/>
  <c r="H240" i="6"/>
  <c r="C240" i="6"/>
  <c r="I238" i="6"/>
  <c r="H239" i="6"/>
  <c r="C239" i="6"/>
  <c r="L238" i="6"/>
  <c r="K238" i="6"/>
  <c r="J238" i="6"/>
  <c r="G238" i="6"/>
  <c r="F238" i="6"/>
  <c r="E238" i="6"/>
  <c r="D238" i="6"/>
  <c r="H237" i="6"/>
  <c r="C237" i="6"/>
  <c r="I235" i="6"/>
  <c r="H236" i="6"/>
  <c r="C236" i="6"/>
  <c r="L235" i="6"/>
  <c r="K235" i="6"/>
  <c r="J235" i="6"/>
  <c r="G235" i="6"/>
  <c r="F235" i="6"/>
  <c r="E235" i="6"/>
  <c r="D235" i="6"/>
  <c r="C234" i="6"/>
  <c r="L233" i="6"/>
  <c r="K233" i="6"/>
  <c r="K231" i="6" s="1"/>
  <c r="J233" i="6"/>
  <c r="G233" i="6"/>
  <c r="G231" i="6" s="1"/>
  <c r="G230" i="6" s="1"/>
  <c r="F233" i="6"/>
  <c r="E233" i="6"/>
  <c r="D233" i="6"/>
  <c r="C233" i="6"/>
  <c r="H232" i="6"/>
  <c r="C232" i="6"/>
  <c r="L231" i="6"/>
  <c r="E231" i="6"/>
  <c r="H229" i="6"/>
  <c r="C229" i="6"/>
  <c r="C228" i="6"/>
  <c r="L227" i="6"/>
  <c r="K227" i="6"/>
  <c r="J227" i="6"/>
  <c r="G227" i="6"/>
  <c r="F227" i="6"/>
  <c r="E227" i="6"/>
  <c r="D227" i="6"/>
  <c r="H226" i="6"/>
  <c r="C226" i="6"/>
  <c r="H225" i="6"/>
  <c r="C225" i="6"/>
  <c r="H224" i="6"/>
  <c r="C224" i="6"/>
  <c r="H223" i="6"/>
  <c r="C223" i="6"/>
  <c r="H222" i="6"/>
  <c r="C222" i="6"/>
  <c r="H221" i="6"/>
  <c r="C221" i="6"/>
  <c r="H220" i="6"/>
  <c r="C220" i="6"/>
  <c r="H219" i="6"/>
  <c r="C219" i="6"/>
  <c r="H218" i="6"/>
  <c r="C218" i="6"/>
  <c r="C217" i="6"/>
  <c r="L216" i="6"/>
  <c r="K216" i="6"/>
  <c r="J216" i="6"/>
  <c r="G216" i="6"/>
  <c r="F216" i="6"/>
  <c r="E216" i="6"/>
  <c r="E204" i="6" s="1"/>
  <c r="D216" i="6"/>
  <c r="H215" i="6"/>
  <c r="C215" i="6"/>
  <c r="H214" i="6"/>
  <c r="C214" i="6"/>
  <c r="H213" i="6"/>
  <c r="C213" i="6"/>
  <c r="H212" i="6"/>
  <c r="C212" i="6"/>
  <c r="H211" i="6"/>
  <c r="C211" i="6"/>
  <c r="H210" i="6"/>
  <c r="C210" i="6"/>
  <c r="H209" i="6"/>
  <c r="C209" i="6"/>
  <c r="H208" i="6"/>
  <c r="C208" i="6"/>
  <c r="H207" i="6"/>
  <c r="C207" i="6"/>
  <c r="C206" i="6"/>
  <c r="L205" i="6"/>
  <c r="K205" i="6"/>
  <c r="J205" i="6"/>
  <c r="G205" i="6"/>
  <c r="G204" i="6" s="1"/>
  <c r="F205" i="6"/>
  <c r="F204" i="6" s="1"/>
  <c r="E205" i="6"/>
  <c r="D205" i="6"/>
  <c r="L204" i="6"/>
  <c r="J204" i="6"/>
  <c r="D204" i="6"/>
  <c r="H203" i="6"/>
  <c r="C203" i="6"/>
  <c r="H202" i="6"/>
  <c r="C202" i="6"/>
  <c r="H201" i="6"/>
  <c r="C201" i="6"/>
  <c r="H200" i="6"/>
  <c r="C200" i="6"/>
  <c r="H199" i="6"/>
  <c r="C199" i="6"/>
  <c r="L198" i="6"/>
  <c r="K198" i="6"/>
  <c r="J198" i="6"/>
  <c r="J196" i="6" s="1"/>
  <c r="J195" i="6" s="1"/>
  <c r="I198" i="6"/>
  <c r="G198" i="6"/>
  <c r="F198" i="6"/>
  <c r="E198" i="6"/>
  <c r="E196" i="6" s="1"/>
  <c r="D198" i="6"/>
  <c r="H197" i="6"/>
  <c r="C197" i="6"/>
  <c r="L196" i="6"/>
  <c r="K196" i="6"/>
  <c r="G196" i="6"/>
  <c r="F196" i="6"/>
  <c r="D196" i="6"/>
  <c r="C196" i="6" s="1"/>
  <c r="C193" i="6"/>
  <c r="L192" i="6"/>
  <c r="L191" i="6" s="1"/>
  <c r="K192" i="6"/>
  <c r="K191" i="6" s="1"/>
  <c r="J192" i="6"/>
  <c r="J191" i="6" s="1"/>
  <c r="G192" i="6"/>
  <c r="F192" i="6"/>
  <c r="E192" i="6"/>
  <c r="E191" i="6" s="1"/>
  <c r="E187" i="6" s="1"/>
  <c r="D192" i="6"/>
  <c r="D191" i="6" s="1"/>
  <c r="G191" i="6"/>
  <c r="F191" i="6"/>
  <c r="H190" i="6"/>
  <c r="C190" i="6"/>
  <c r="H189" i="6"/>
  <c r="C189" i="6"/>
  <c r="L188" i="6"/>
  <c r="K188" i="6"/>
  <c r="J188" i="6"/>
  <c r="I188" i="6"/>
  <c r="G188" i="6"/>
  <c r="F188" i="6"/>
  <c r="E188" i="6"/>
  <c r="D188" i="6"/>
  <c r="L187" i="6"/>
  <c r="G187" i="6"/>
  <c r="D187" i="6"/>
  <c r="H186" i="6"/>
  <c r="C186" i="6"/>
  <c r="H185" i="6"/>
  <c r="C185" i="6"/>
  <c r="L184" i="6"/>
  <c r="K184" i="6"/>
  <c r="J184" i="6"/>
  <c r="I184" i="6"/>
  <c r="G184" i="6"/>
  <c r="F184" i="6"/>
  <c r="E184" i="6"/>
  <c r="D184" i="6"/>
  <c r="C184" i="6" s="1"/>
  <c r="H183" i="6"/>
  <c r="C183" i="6"/>
  <c r="H182" i="6"/>
  <c r="C182" i="6"/>
  <c r="H181" i="6"/>
  <c r="C181" i="6"/>
  <c r="H180" i="6"/>
  <c r="C180" i="6"/>
  <c r="L179" i="6"/>
  <c r="K179" i="6"/>
  <c r="J179" i="6"/>
  <c r="G179" i="6"/>
  <c r="F179" i="6"/>
  <c r="E179" i="6"/>
  <c r="C179" i="6" s="1"/>
  <c r="D179" i="6"/>
  <c r="H178" i="6"/>
  <c r="C178" i="6"/>
  <c r="C177" i="6"/>
  <c r="H176" i="6"/>
  <c r="C176" i="6"/>
  <c r="L175" i="6"/>
  <c r="K175" i="6"/>
  <c r="J175" i="6"/>
  <c r="J174" i="6" s="1"/>
  <c r="G175" i="6"/>
  <c r="F175" i="6"/>
  <c r="E175" i="6"/>
  <c r="E174" i="6" s="1"/>
  <c r="E173" i="6" s="1"/>
  <c r="D175" i="6"/>
  <c r="L174" i="6"/>
  <c r="L173" i="6" s="1"/>
  <c r="K174" i="6"/>
  <c r="D174" i="6"/>
  <c r="J173" i="6"/>
  <c r="H172" i="6"/>
  <c r="C172" i="6"/>
  <c r="H171" i="6"/>
  <c r="C171" i="6"/>
  <c r="H170" i="6"/>
  <c r="C170" i="6"/>
  <c r="H169" i="6"/>
  <c r="C169" i="6"/>
  <c r="H168" i="6"/>
  <c r="C168" i="6"/>
  <c r="H167" i="6"/>
  <c r="C167" i="6"/>
  <c r="L166" i="6"/>
  <c r="K166" i="6"/>
  <c r="K165" i="6" s="1"/>
  <c r="J166" i="6"/>
  <c r="J165" i="6" s="1"/>
  <c r="G166" i="6"/>
  <c r="G165" i="6" s="1"/>
  <c r="F166" i="6"/>
  <c r="F165" i="6" s="1"/>
  <c r="E166" i="6"/>
  <c r="D166" i="6"/>
  <c r="L165" i="6"/>
  <c r="E165" i="6"/>
  <c r="D165" i="6"/>
  <c r="H164" i="6"/>
  <c r="C164" i="6"/>
  <c r="H163" i="6"/>
  <c r="C163" i="6"/>
  <c r="H162" i="6"/>
  <c r="C162" i="6"/>
  <c r="H161" i="6"/>
  <c r="C161" i="6"/>
  <c r="L160" i="6"/>
  <c r="K160" i="6"/>
  <c r="J160" i="6"/>
  <c r="G160" i="6"/>
  <c r="F160" i="6"/>
  <c r="E160" i="6"/>
  <c r="D160" i="6"/>
  <c r="H159" i="6"/>
  <c r="C159" i="6"/>
  <c r="H158" i="6"/>
  <c r="C158" i="6"/>
  <c r="H157" i="6"/>
  <c r="C157" i="6"/>
  <c r="H156" i="6"/>
  <c r="C156" i="6"/>
  <c r="H155" i="6"/>
  <c r="C155" i="6"/>
  <c r="H154" i="6"/>
  <c r="C154" i="6"/>
  <c r="H153" i="6"/>
  <c r="C153" i="6"/>
  <c r="H152" i="6"/>
  <c r="C152" i="6"/>
  <c r="L151" i="6"/>
  <c r="K151" i="6"/>
  <c r="J151" i="6"/>
  <c r="G151" i="6"/>
  <c r="F151" i="6"/>
  <c r="E151" i="6"/>
  <c r="D151" i="6"/>
  <c r="C151" i="6" s="1"/>
  <c r="H150" i="6"/>
  <c r="C150" i="6"/>
  <c r="H149" i="6"/>
  <c r="C149" i="6"/>
  <c r="H148" i="6"/>
  <c r="C148" i="6"/>
  <c r="H147" i="6"/>
  <c r="C147" i="6"/>
  <c r="H146" i="6"/>
  <c r="C146" i="6"/>
  <c r="I144" i="6"/>
  <c r="H145" i="6"/>
  <c r="C145" i="6"/>
  <c r="L144" i="6"/>
  <c r="K144" i="6"/>
  <c r="J144" i="6"/>
  <c r="G144" i="6"/>
  <c r="F144" i="6"/>
  <c r="E144" i="6"/>
  <c r="D144" i="6"/>
  <c r="C144" i="6" s="1"/>
  <c r="H143" i="6"/>
  <c r="C143" i="6"/>
  <c r="I141" i="6"/>
  <c r="H142" i="6"/>
  <c r="C142" i="6"/>
  <c r="L141" i="6"/>
  <c r="K141" i="6"/>
  <c r="J141" i="6"/>
  <c r="H141" i="6" s="1"/>
  <c r="G141" i="6"/>
  <c r="F141" i="6"/>
  <c r="E141" i="6"/>
  <c r="D141" i="6"/>
  <c r="H140" i="6"/>
  <c r="C140" i="6"/>
  <c r="H139" i="6"/>
  <c r="C139" i="6"/>
  <c r="C138" i="6"/>
  <c r="H137" i="6"/>
  <c r="C137" i="6"/>
  <c r="L136" i="6"/>
  <c r="K136" i="6"/>
  <c r="J136" i="6"/>
  <c r="G136" i="6"/>
  <c r="F136" i="6"/>
  <c r="E136" i="6"/>
  <c r="D136" i="6"/>
  <c r="H135" i="6"/>
  <c r="C135" i="6"/>
  <c r="H134" i="6"/>
  <c r="C134" i="6"/>
  <c r="H133" i="6"/>
  <c r="C133" i="6"/>
  <c r="I131" i="6"/>
  <c r="H132" i="6"/>
  <c r="C132" i="6"/>
  <c r="L131" i="6"/>
  <c r="K131" i="6"/>
  <c r="J131" i="6"/>
  <c r="G131" i="6"/>
  <c r="G130" i="6" s="1"/>
  <c r="F131" i="6"/>
  <c r="E131" i="6"/>
  <c r="E130" i="6" s="1"/>
  <c r="D131" i="6"/>
  <c r="F130" i="6"/>
  <c r="C129" i="6"/>
  <c r="L128" i="6"/>
  <c r="K128" i="6"/>
  <c r="J128" i="6"/>
  <c r="G128" i="6"/>
  <c r="F128" i="6"/>
  <c r="E128" i="6"/>
  <c r="D128" i="6"/>
  <c r="C128" i="6"/>
  <c r="H127" i="6"/>
  <c r="C127" i="6"/>
  <c r="H126" i="6"/>
  <c r="C126" i="6"/>
  <c r="H125" i="6"/>
  <c r="C125" i="6"/>
  <c r="H124" i="6"/>
  <c r="C124" i="6"/>
  <c r="H123" i="6"/>
  <c r="C123" i="6"/>
  <c r="L122" i="6"/>
  <c r="K122" i="6"/>
  <c r="J122" i="6"/>
  <c r="G122" i="6"/>
  <c r="F122" i="6"/>
  <c r="E122" i="6"/>
  <c r="D122" i="6"/>
  <c r="H121" i="6"/>
  <c r="C121" i="6"/>
  <c r="H120" i="6"/>
  <c r="C120" i="6"/>
  <c r="H119" i="6"/>
  <c r="C119" i="6"/>
  <c r="H118" i="6"/>
  <c r="C118" i="6"/>
  <c r="H117" i="6"/>
  <c r="C117" i="6"/>
  <c r="L116" i="6"/>
  <c r="K116" i="6"/>
  <c r="J116" i="6"/>
  <c r="J83" i="6" s="1"/>
  <c r="I116" i="6"/>
  <c r="G116" i="6"/>
  <c r="F116" i="6"/>
  <c r="E116" i="6"/>
  <c r="C116" i="6" s="1"/>
  <c r="D116" i="6"/>
  <c r="H115" i="6"/>
  <c r="C115" i="6"/>
  <c r="H114" i="6"/>
  <c r="C114" i="6"/>
  <c r="I112" i="6"/>
  <c r="H113" i="6"/>
  <c r="C113" i="6"/>
  <c r="L112" i="6"/>
  <c r="K112" i="6"/>
  <c r="J112" i="6"/>
  <c r="H112" i="6"/>
  <c r="G112" i="6"/>
  <c r="F112" i="6"/>
  <c r="E112" i="6"/>
  <c r="D112" i="6"/>
  <c r="C112" i="6" s="1"/>
  <c r="H111" i="6"/>
  <c r="C111" i="6"/>
  <c r="H110" i="6"/>
  <c r="C110" i="6"/>
  <c r="H109" i="6"/>
  <c r="C109" i="6"/>
  <c r="H108" i="6"/>
  <c r="C108" i="6"/>
  <c r="H107" i="6"/>
  <c r="C107" i="6"/>
  <c r="H106" i="6"/>
  <c r="C106" i="6"/>
  <c r="C105" i="6"/>
  <c r="H104" i="6"/>
  <c r="C104" i="6"/>
  <c r="L103" i="6"/>
  <c r="K103" i="6"/>
  <c r="J103" i="6"/>
  <c r="G103" i="6"/>
  <c r="F103" i="6"/>
  <c r="E103" i="6"/>
  <c r="D103" i="6"/>
  <c r="H102" i="6"/>
  <c r="C102" i="6"/>
  <c r="H101" i="6"/>
  <c r="C101" i="6"/>
  <c r="H100" i="6"/>
  <c r="C100" i="6"/>
  <c r="H99" i="6"/>
  <c r="C99" i="6"/>
  <c r="H98" i="6"/>
  <c r="C98" i="6"/>
  <c r="H97" i="6"/>
  <c r="C97" i="6"/>
  <c r="H96" i="6"/>
  <c r="C96" i="6"/>
  <c r="L95" i="6"/>
  <c r="K95" i="6"/>
  <c r="J95" i="6"/>
  <c r="I95" i="6"/>
  <c r="H95" i="6" s="1"/>
  <c r="G95" i="6"/>
  <c r="F95" i="6"/>
  <c r="E95" i="6"/>
  <c r="D95" i="6"/>
  <c r="H94" i="6"/>
  <c r="C94" i="6"/>
  <c r="H93" i="6"/>
  <c r="C93" i="6"/>
  <c r="H92" i="6"/>
  <c r="C92" i="6"/>
  <c r="H91" i="6"/>
  <c r="C91" i="6"/>
  <c r="I89" i="6"/>
  <c r="H90" i="6"/>
  <c r="C90" i="6"/>
  <c r="L89" i="6"/>
  <c r="K89" i="6"/>
  <c r="J89" i="6"/>
  <c r="G89" i="6"/>
  <c r="F89" i="6"/>
  <c r="F83" i="6" s="1"/>
  <c r="F75" i="6" s="1"/>
  <c r="E89" i="6"/>
  <c r="D89" i="6"/>
  <c r="H88" i="6"/>
  <c r="C88" i="6"/>
  <c r="H87" i="6"/>
  <c r="C87" i="6"/>
  <c r="H86" i="6"/>
  <c r="C86" i="6"/>
  <c r="H85" i="6"/>
  <c r="C85" i="6"/>
  <c r="L84" i="6"/>
  <c r="K84" i="6"/>
  <c r="J84" i="6"/>
  <c r="G84" i="6"/>
  <c r="F84" i="6"/>
  <c r="E84" i="6"/>
  <c r="D84" i="6"/>
  <c r="H82" i="6"/>
  <c r="C82" i="6"/>
  <c r="I80" i="6"/>
  <c r="H81" i="6"/>
  <c r="C81" i="6"/>
  <c r="L80" i="6"/>
  <c r="K80" i="6"/>
  <c r="J80" i="6"/>
  <c r="G80" i="6"/>
  <c r="F80" i="6"/>
  <c r="E80" i="6"/>
  <c r="D80" i="6"/>
  <c r="H79" i="6"/>
  <c r="C79" i="6"/>
  <c r="I77" i="6"/>
  <c r="H78" i="6"/>
  <c r="C78" i="6"/>
  <c r="L77" i="6"/>
  <c r="K77" i="6"/>
  <c r="K76" i="6" s="1"/>
  <c r="J77" i="6"/>
  <c r="J76" i="6" s="1"/>
  <c r="G77" i="6"/>
  <c r="G76" i="6" s="1"/>
  <c r="F77" i="6"/>
  <c r="F76" i="6" s="1"/>
  <c r="E77" i="6"/>
  <c r="E76" i="6" s="1"/>
  <c r="D77" i="6"/>
  <c r="L76" i="6"/>
  <c r="D76" i="6"/>
  <c r="H74" i="6"/>
  <c r="C74" i="6"/>
  <c r="H73" i="6"/>
  <c r="C73" i="6"/>
  <c r="H72" i="6"/>
  <c r="C72" i="6"/>
  <c r="H71" i="6"/>
  <c r="C71" i="6"/>
  <c r="C70" i="6"/>
  <c r="L69" i="6"/>
  <c r="L67" i="6" s="1"/>
  <c r="K69" i="6"/>
  <c r="K67" i="6" s="1"/>
  <c r="J69" i="6"/>
  <c r="J67" i="6" s="1"/>
  <c r="G69" i="6"/>
  <c r="G67" i="6" s="1"/>
  <c r="F69" i="6"/>
  <c r="E69" i="6"/>
  <c r="E67" i="6" s="1"/>
  <c r="D69" i="6"/>
  <c r="C69" i="6" s="1"/>
  <c r="H68" i="6"/>
  <c r="C68" i="6"/>
  <c r="F67" i="6"/>
  <c r="D67" i="6"/>
  <c r="H66" i="6"/>
  <c r="C66" i="6"/>
  <c r="H65" i="6"/>
  <c r="C65" i="6"/>
  <c r="H64" i="6"/>
  <c r="C64" i="6"/>
  <c r="H63" i="6"/>
  <c r="C63" i="6"/>
  <c r="H62" i="6"/>
  <c r="C62" i="6"/>
  <c r="H61" i="6"/>
  <c r="C61" i="6"/>
  <c r="H60" i="6"/>
  <c r="C60" i="6"/>
  <c r="I58" i="6"/>
  <c r="H59" i="6"/>
  <c r="C59" i="6"/>
  <c r="L58" i="6"/>
  <c r="K58" i="6"/>
  <c r="J58" i="6"/>
  <c r="G58" i="6"/>
  <c r="F58" i="6"/>
  <c r="E58" i="6"/>
  <c r="D58" i="6"/>
  <c r="H57" i="6"/>
  <c r="C57" i="6"/>
  <c r="I55" i="6"/>
  <c r="H56" i="6"/>
  <c r="C56" i="6"/>
  <c r="L55" i="6"/>
  <c r="K55" i="6"/>
  <c r="K54" i="6" s="1"/>
  <c r="K53" i="6" s="1"/>
  <c r="J55" i="6"/>
  <c r="J54" i="6" s="1"/>
  <c r="G55" i="6"/>
  <c r="G54" i="6" s="1"/>
  <c r="G53" i="6" s="1"/>
  <c r="F55" i="6"/>
  <c r="F54" i="6" s="1"/>
  <c r="E55" i="6"/>
  <c r="E54" i="6" s="1"/>
  <c r="E53" i="6" s="1"/>
  <c r="D55" i="6"/>
  <c r="L54" i="6"/>
  <c r="D54" i="6"/>
  <c r="H47" i="6"/>
  <c r="C47" i="6"/>
  <c r="H46" i="6"/>
  <c r="C46" i="6"/>
  <c r="L45" i="6"/>
  <c r="H45" i="6" s="1"/>
  <c r="G45" i="6"/>
  <c r="H44" i="6"/>
  <c r="C44" i="6"/>
  <c r="K43" i="6"/>
  <c r="J43" i="6"/>
  <c r="I43" i="6"/>
  <c r="F43" i="6"/>
  <c r="E43" i="6"/>
  <c r="D43" i="6"/>
  <c r="H42" i="6"/>
  <c r="C42" i="6"/>
  <c r="I41" i="6"/>
  <c r="H41" i="6" s="1"/>
  <c r="D41" i="6"/>
  <c r="C41" i="6" s="1"/>
  <c r="H40" i="6"/>
  <c r="C40" i="6"/>
  <c r="H39" i="6"/>
  <c r="C39" i="6"/>
  <c r="H38" i="6"/>
  <c r="C38" i="6"/>
  <c r="H37" i="6"/>
  <c r="C37" i="6"/>
  <c r="K36" i="6"/>
  <c r="H36" i="6" s="1"/>
  <c r="F36" i="6"/>
  <c r="C36" i="6" s="1"/>
  <c r="H35" i="6"/>
  <c r="C35" i="6"/>
  <c r="H34" i="6"/>
  <c r="C34" i="6"/>
  <c r="K33" i="6"/>
  <c r="H33" i="6" s="1"/>
  <c r="F33" i="6"/>
  <c r="C33" i="6" s="1"/>
  <c r="H32" i="6"/>
  <c r="C32" i="6"/>
  <c r="K31" i="6"/>
  <c r="F31" i="6"/>
  <c r="C31" i="6" s="1"/>
  <c r="H30" i="6"/>
  <c r="C30" i="6"/>
  <c r="H29" i="6"/>
  <c r="C29" i="6"/>
  <c r="H28" i="6"/>
  <c r="C28" i="6"/>
  <c r="K27" i="6"/>
  <c r="H27" i="6" s="1"/>
  <c r="F27" i="6"/>
  <c r="C27" i="6" s="1"/>
  <c r="H25" i="6"/>
  <c r="C25" i="6"/>
  <c r="H23" i="6"/>
  <c r="C23" i="6"/>
  <c r="H22" i="6"/>
  <c r="C22" i="6"/>
  <c r="L21" i="6"/>
  <c r="K21" i="6"/>
  <c r="K292" i="6" s="1"/>
  <c r="K291" i="6" s="1"/>
  <c r="J21" i="6"/>
  <c r="J292" i="6" s="1"/>
  <c r="J291" i="6" s="1"/>
  <c r="I21" i="6"/>
  <c r="H21" i="6" s="1"/>
  <c r="G21" i="6"/>
  <c r="F21" i="6"/>
  <c r="F292" i="6" s="1"/>
  <c r="F291" i="6" s="1"/>
  <c r="E21" i="6"/>
  <c r="E292" i="6" s="1"/>
  <c r="E291" i="6" s="1"/>
  <c r="D21" i="6"/>
  <c r="J20" i="6"/>
  <c r="H301" i="5"/>
  <c r="C301" i="5"/>
  <c r="H300" i="5"/>
  <c r="C300" i="5"/>
  <c r="H299" i="5"/>
  <c r="C299" i="5"/>
  <c r="H298" i="5"/>
  <c r="C298" i="5"/>
  <c r="H297" i="5"/>
  <c r="C297" i="5"/>
  <c r="H296" i="5"/>
  <c r="C296" i="5"/>
  <c r="H295" i="5"/>
  <c r="C295" i="5"/>
  <c r="H294" i="5"/>
  <c r="C294" i="5"/>
  <c r="L293" i="5"/>
  <c r="K293" i="5"/>
  <c r="J293" i="5"/>
  <c r="I293" i="5"/>
  <c r="H293" i="5"/>
  <c r="G293" i="5"/>
  <c r="F293" i="5"/>
  <c r="E293" i="5"/>
  <c r="D293" i="5"/>
  <c r="F292" i="5"/>
  <c r="F291" i="5" s="1"/>
  <c r="H288" i="5"/>
  <c r="C288" i="5"/>
  <c r="H287" i="5"/>
  <c r="C287" i="5"/>
  <c r="L286" i="5"/>
  <c r="K286" i="5"/>
  <c r="J286" i="5"/>
  <c r="G286" i="5"/>
  <c r="F286" i="5"/>
  <c r="E286" i="5"/>
  <c r="D286" i="5"/>
  <c r="H285" i="5"/>
  <c r="C285" i="5"/>
  <c r="L284" i="5"/>
  <c r="K284" i="5"/>
  <c r="J284" i="5"/>
  <c r="J283" i="5" s="1"/>
  <c r="I284" i="5"/>
  <c r="G284" i="5"/>
  <c r="F284" i="5"/>
  <c r="F283" i="5" s="1"/>
  <c r="E284" i="5"/>
  <c r="D284" i="5"/>
  <c r="L283" i="5"/>
  <c r="K283" i="5"/>
  <c r="G283" i="5"/>
  <c r="D283" i="5"/>
  <c r="H282" i="5"/>
  <c r="C282" i="5"/>
  <c r="L281" i="5"/>
  <c r="K281" i="5"/>
  <c r="J281" i="5"/>
  <c r="I281" i="5"/>
  <c r="H281" i="5"/>
  <c r="G281" i="5"/>
  <c r="F281" i="5"/>
  <c r="E281" i="5"/>
  <c r="D281" i="5"/>
  <c r="H280" i="5"/>
  <c r="C280" i="5"/>
  <c r="H279" i="5"/>
  <c r="C279" i="5"/>
  <c r="H278" i="5"/>
  <c r="C278" i="5"/>
  <c r="I276" i="5"/>
  <c r="H277" i="5"/>
  <c r="C277" i="5"/>
  <c r="L276" i="5"/>
  <c r="K276" i="5"/>
  <c r="J276" i="5"/>
  <c r="J270" i="5" s="1"/>
  <c r="J269" i="5" s="1"/>
  <c r="G276" i="5"/>
  <c r="F276" i="5"/>
  <c r="E276" i="5"/>
  <c r="D276" i="5"/>
  <c r="C276" i="5" s="1"/>
  <c r="H275" i="5"/>
  <c r="C275" i="5"/>
  <c r="H274" i="5"/>
  <c r="C274" i="5"/>
  <c r="H273" i="5"/>
  <c r="C273" i="5"/>
  <c r="L272" i="5"/>
  <c r="L270" i="5" s="1"/>
  <c r="L269" i="5" s="1"/>
  <c r="K272" i="5"/>
  <c r="K270" i="5" s="1"/>
  <c r="K269" i="5" s="1"/>
  <c r="J272" i="5"/>
  <c r="I272" i="5"/>
  <c r="G272" i="5"/>
  <c r="G270" i="5" s="1"/>
  <c r="G269" i="5" s="1"/>
  <c r="F272" i="5"/>
  <c r="F270" i="5" s="1"/>
  <c r="F269" i="5" s="1"/>
  <c r="E272" i="5"/>
  <c r="D272" i="5"/>
  <c r="H271" i="5"/>
  <c r="C271" i="5"/>
  <c r="D270" i="5"/>
  <c r="H268" i="5"/>
  <c r="C268" i="5"/>
  <c r="H267" i="5"/>
  <c r="C267" i="5"/>
  <c r="H266" i="5"/>
  <c r="C266" i="5"/>
  <c r="H265" i="5"/>
  <c r="C265" i="5"/>
  <c r="L264" i="5"/>
  <c r="K264" i="5"/>
  <c r="J264" i="5"/>
  <c r="G264" i="5"/>
  <c r="F264" i="5"/>
  <c r="E264" i="5"/>
  <c r="D264" i="5"/>
  <c r="C263" i="5"/>
  <c r="H262" i="5"/>
  <c r="C262" i="5"/>
  <c r="H261" i="5"/>
  <c r="C261" i="5"/>
  <c r="L260" i="5"/>
  <c r="K260" i="5"/>
  <c r="K259" i="5" s="1"/>
  <c r="J260" i="5"/>
  <c r="J259" i="5" s="1"/>
  <c r="G260" i="5"/>
  <c r="F260" i="5"/>
  <c r="F259" i="5" s="1"/>
  <c r="E260" i="5"/>
  <c r="D260" i="5"/>
  <c r="G259" i="5"/>
  <c r="H258" i="5"/>
  <c r="C258" i="5"/>
  <c r="H257" i="5"/>
  <c r="C257" i="5"/>
  <c r="H256" i="5"/>
  <c r="C256" i="5"/>
  <c r="H255" i="5"/>
  <c r="C255" i="5"/>
  <c r="H254" i="5"/>
  <c r="C254" i="5"/>
  <c r="C253" i="5"/>
  <c r="L252" i="5"/>
  <c r="L251" i="5" s="1"/>
  <c r="K252" i="5"/>
  <c r="K251" i="5" s="1"/>
  <c r="J252" i="5"/>
  <c r="J251" i="5" s="1"/>
  <c r="G252" i="5"/>
  <c r="G251" i="5" s="1"/>
  <c r="F252" i="5"/>
  <c r="E252" i="5"/>
  <c r="D252" i="5"/>
  <c r="D251" i="5" s="1"/>
  <c r="F251" i="5"/>
  <c r="E251" i="5"/>
  <c r="H250" i="5"/>
  <c r="C250" i="5"/>
  <c r="H249" i="5"/>
  <c r="C249" i="5"/>
  <c r="H248" i="5"/>
  <c r="C248" i="5"/>
  <c r="C247" i="5"/>
  <c r="L246" i="5"/>
  <c r="L231" i="5" s="1"/>
  <c r="K246" i="5"/>
  <c r="J246" i="5"/>
  <c r="G246" i="5"/>
  <c r="F246" i="5"/>
  <c r="C246" i="5" s="1"/>
  <c r="E246" i="5"/>
  <c r="D246" i="5"/>
  <c r="H245" i="5"/>
  <c r="C245" i="5"/>
  <c r="H244" i="5"/>
  <c r="C244" i="5"/>
  <c r="H243" i="5"/>
  <c r="C243" i="5"/>
  <c r="H242" i="5"/>
  <c r="C242" i="5"/>
  <c r="H241" i="5"/>
  <c r="C241" i="5"/>
  <c r="H240" i="5"/>
  <c r="C240" i="5"/>
  <c r="H239" i="5"/>
  <c r="C239" i="5"/>
  <c r="L238" i="5"/>
  <c r="K238" i="5"/>
  <c r="J238" i="5"/>
  <c r="G238" i="5"/>
  <c r="F238" i="5"/>
  <c r="E238" i="5"/>
  <c r="D238" i="5"/>
  <c r="H237" i="5"/>
  <c r="C237" i="5"/>
  <c r="H236" i="5"/>
  <c r="C236" i="5"/>
  <c r="L235" i="5"/>
  <c r="K235" i="5"/>
  <c r="J235" i="5"/>
  <c r="G235" i="5"/>
  <c r="F235" i="5"/>
  <c r="E235" i="5"/>
  <c r="D235" i="5"/>
  <c r="C234" i="5"/>
  <c r="L233" i="5"/>
  <c r="K233" i="5"/>
  <c r="J233" i="5"/>
  <c r="G233" i="5"/>
  <c r="F233" i="5"/>
  <c r="E233" i="5"/>
  <c r="D233" i="5"/>
  <c r="D231" i="5" s="1"/>
  <c r="C233" i="5"/>
  <c r="H232" i="5"/>
  <c r="C232" i="5"/>
  <c r="E231" i="5"/>
  <c r="H229" i="5"/>
  <c r="C229" i="5"/>
  <c r="I227" i="5"/>
  <c r="H228" i="5"/>
  <c r="C228" i="5"/>
  <c r="L227" i="5"/>
  <c r="K227" i="5"/>
  <c r="J227" i="5"/>
  <c r="G227" i="5"/>
  <c r="F227" i="5"/>
  <c r="C227" i="5" s="1"/>
  <c r="E227" i="5"/>
  <c r="D227" i="5"/>
  <c r="H226" i="5"/>
  <c r="C226" i="5"/>
  <c r="H225" i="5"/>
  <c r="C225" i="5"/>
  <c r="H224" i="5"/>
  <c r="C224" i="5"/>
  <c r="H223" i="5"/>
  <c r="C223" i="5"/>
  <c r="H222" i="5"/>
  <c r="C222" i="5"/>
  <c r="H221" i="5"/>
  <c r="C221" i="5"/>
  <c r="H220" i="5"/>
  <c r="C220" i="5"/>
  <c r="H219" i="5"/>
  <c r="C219" i="5"/>
  <c r="H218" i="5"/>
  <c r="C218" i="5"/>
  <c r="H217" i="5"/>
  <c r="C217" i="5"/>
  <c r="L216" i="5"/>
  <c r="L204" i="5" s="1"/>
  <c r="K216" i="5"/>
  <c r="J216" i="5"/>
  <c r="G216" i="5"/>
  <c r="F216" i="5"/>
  <c r="E216" i="5"/>
  <c r="D216" i="5"/>
  <c r="H215" i="5"/>
  <c r="C215" i="5"/>
  <c r="H214" i="5"/>
  <c r="C214" i="5"/>
  <c r="H213" i="5"/>
  <c r="C213" i="5"/>
  <c r="H212" i="5"/>
  <c r="C212" i="5"/>
  <c r="H211" i="5"/>
  <c r="C211" i="5"/>
  <c r="H210" i="5"/>
  <c r="C210" i="5"/>
  <c r="H209" i="5"/>
  <c r="C209" i="5"/>
  <c r="H208" i="5"/>
  <c r="C208" i="5"/>
  <c r="H207" i="5"/>
  <c r="C207" i="5"/>
  <c r="H206" i="5"/>
  <c r="C206" i="5"/>
  <c r="L205" i="5"/>
  <c r="K205" i="5"/>
  <c r="J205" i="5"/>
  <c r="G205" i="5"/>
  <c r="F205" i="5"/>
  <c r="E205" i="5"/>
  <c r="E204" i="5" s="1"/>
  <c r="D205" i="5"/>
  <c r="D204" i="5" s="1"/>
  <c r="D195" i="5" s="1"/>
  <c r="H203" i="5"/>
  <c r="C203" i="5"/>
  <c r="H202" i="5"/>
  <c r="C202" i="5"/>
  <c r="H201" i="5"/>
  <c r="C201" i="5"/>
  <c r="H200" i="5"/>
  <c r="C200" i="5"/>
  <c r="H199" i="5"/>
  <c r="C199" i="5"/>
  <c r="L198" i="5"/>
  <c r="K198" i="5"/>
  <c r="K196" i="5" s="1"/>
  <c r="J198" i="5"/>
  <c r="J196" i="5" s="1"/>
  <c r="I198" i="5"/>
  <c r="G198" i="5"/>
  <c r="F198" i="5"/>
  <c r="E198" i="5"/>
  <c r="D198" i="5"/>
  <c r="H197" i="5"/>
  <c r="C197" i="5"/>
  <c r="L196" i="5"/>
  <c r="L195" i="5" s="1"/>
  <c r="G196" i="5"/>
  <c r="F196" i="5"/>
  <c r="D196" i="5"/>
  <c r="C193" i="5"/>
  <c r="L192" i="5"/>
  <c r="L191" i="5" s="1"/>
  <c r="K192" i="5"/>
  <c r="K191" i="5" s="1"/>
  <c r="J192" i="5"/>
  <c r="J191" i="5" s="1"/>
  <c r="G192" i="5"/>
  <c r="G191" i="5" s="1"/>
  <c r="F192" i="5"/>
  <c r="F191" i="5" s="1"/>
  <c r="E192" i="5"/>
  <c r="D192" i="5"/>
  <c r="D191" i="5" s="1"/>
  <c r="C192" i="5"/>
  <c r="E191" i="5"/>
  <c r="H190" i="5"/>
  <c r="C190" i="5"/>
  <c r="H189" i="5"/>
  <c r="C189" i="5"/>
  <c r="L188" i="5"/>
  <c r="K188" i="5"/>
  <c r="J188" i="5"/>
  <c r="I188" i="5"/>
  <c r="G188" i="5"/>
  <c r="F188" i="5"/>
  <c r="E188" i="5"/>
  <c r="D188" i="5"/>
  <c r="H186" i="5"/>
  <c r="C186" i="5"/>
  <c r="C185" i="5"/>
  <c r="L184" i="5"/>
  <c r="K184" i="5"/>
  <c r="J184" i="5"/>
  <c r="G184" i="5"/>
  <c r="F184" i="5"/>
  <c r="E184" i="5"/>
  <c r="D184" i="5"/>
  <c r="C184" i="5" s="1"/>
  <c r="H183" i="5"/>
  <c r="C183" i="5"/>
  <c r="H182" i="5"/>
  <c r="C182" i="5"/>
  <c r="H181" i="5"/>
  <c r="C181" i="5"/>
  <c r="H180" i="5"/>
  <c r="C180" i="5"/>
  <c r="L179" i="5"/>
  <c r="K179" i="5"/>
  <c r="K174" i="5" s="1"/>
  <c r="K173" i="5" s="1"/>
  <c r="J179" i="5"/>
  <c r="G179" i="5"/>
  <c r="F179" i="5"/>
  <c r="E179" i="5"/>
  <c r="C179" i="5" s="1"/>
  <c r="D179" i="5"/>
  <c r="H178" i="5"/>
  <c r="C178" i="5"/>
  <c r="H177" i="5"/>
  <c r="C177" i="5"/>
  <c r="H176" i="5"/>
  <c r="C176" i="5"/>
  <c r="L175" i="5"/>
  <c r="L174" i="5" s="1"/>
  <c r="L173" i="5" s="1"/>
  <c r="K175" i="5"/>
  <c r="J175" i="5"/>
  <c r="I175" i="5"/>
  <c r="H175" i="5"/>
  <c r="G175" i="5"/>
  <c r="F175" i="5"/>
  <c r="E175" i="5"/>
  <c r="D175" i="5"/>
  <c r="J174" i="5"/>
  <c r="J173" i="5" s="1"/>
  <c r="G174" i="5"/>
  <c r="G173" i="5" s="1"/>
  <c r="F174" i="5"/>
  <c r="F173" i="5" s="1"/>
  <c r="H172" i="5"/>
  <c r="C172" i="5"/>
  <c r="H171" i="5"/>
  <c r="C171" i="5"/>
  <c r="C170" i="5"/>
  <c r="H169" i="5"/>
  <c r="C169" i="5"/>
  <c r="H168" i="5"/>
  <c r="C168" i="5"/>
  <c r="H167" i="5"/>
  <c r="C167" i="5"/>
  <c r="L166" i="5"/>
  <c r="L165" i="5" s="1"/>
  <c r="K166" i="5"/>
  <c r="J166" i="5"/>
  <c r="J165" i="5" s="1"/>
  <c r="G166" i="5"/>
  <c r="G165" i="5" s="1"/>
  <c r="F166" i="5"/>
  <c r="E166" i="5"/>
  <c r="E165" i="5" s="1"/>
  <c r="D166" i="5"/>
  <c r="K165" i="5"/>
  <c r="F165" i="5"/>
  <c r="H164" i="5"/>
  <c r="C164" i="5"/>
  <c r="H163" i="5"/>
  <c r="C163" i="5"/>
  <c r="H162" i="5"/>
  <c r="C162" i="5"/>
  <c r="H161" i="5"/>
  <c r="C161" i="5"/>
  <c r="L160" i="5"/>
  <c r="K160" i="5"/>
  <c r="J160" i="5"/>
  <c r="I160" i="5"/>
  <c r="H160" i="5"/>
  <c r="G160" i="5"/>
  <c r="F160" i="5"/>
  <c r="E160" i="5"/>
  <c r="D160" i="5"/>
  <c r="C160" i="5" s="1"/>
  <c r="H159" i="5"/>
  <c r="C159" i="5"/>
  <c r="H158" i="5"/>
  <c r="C158" i="5"/>
  <c r="H157" i="5"/>
  <c r="C157" i="5"/>
  <c r="H156" i="5"/>
  <c r="C156" i="5"/>
  <c r="H155" i="5"/>
  <c r="C155" i="5"/>
  <c r="H154" i="5"/>
  <c r="C154" i="5"/>
  <c r="H153" i="5"/>
  <c r="C153" i="5"/>
  <c r="H152" i="5"/>
  <c r="C152" i="5"/>
  <c r="L151" i="5"/>
  <c r="K151" i="5"/>
  <c r="J151" i="5"/>
  <c r="G151" i="5"/>
  <c r="F151" i="5"/>
  <c r="E151" i="5"/>
  <c r="D151" i="5"/>
  <c r="H150" i="5"/>
  <c r="C150" i="5"/>
  <c r="H149" i="5"/>
  <c r="C149" i="5"/>
  <c r="H148" i="5"/>
  <c r="C148" i="5"/>
  <c r="H147" i="5"/>
  <c r="C147" i="5"/>
  <c r="H146" i="5"/>
  <c r="C146" i="5"/>
  <c r="H145" i="5"/>
  <c r="C145" i="5"/>
  <c r="L144" i="5"/>
  <c r="K144" i="5"/>
  <c r="J144" i="5"/>
  <c r="G144" i="5"/>
  <c r="F144" i="5"/>
  <c r="E144" i="5"/>
  <c r="D144" i="5"/>
  <c r="H143" i="5"/>
  <c r="C143" i="5"/>
  <c r="I141" i="5"/>
  <c r="H142" i="5"/>
  <c r="C142" i="5"/>
  <c r="L141" i="5"/>
  <c r="K141" i="5"/>
  <c r="J141" i="5"/>
  <c r="G141" i="5"/>
  <c r="F141" i="5"/>
  <c r="E141" i="5"/>
  <c r="D141" i="5"/>
  <c r="H140" i="5"/>
  <c r="C140" i="5"/>
  <c r="H139" i="5"/>
  <c r="C139" i="5"/>
  <c r="C138" i="5"/>
  <c r="H137" i="5"/>
  <c r="C137" i="5"/>
  <c r="L136" i="5"/>
  <c r="K136" i="5"/>
  <c r="J136" i="5"/>
  <c r="G136" i="5"/>
  <c r="F136" i="5"/>
  <c r="E136" i="5"/>
  <c r="D136" i="5"/>
  <c r="C136" i="5" s="1"/>
  <c r="H135" i="5"/>
  <c r="C135" i="5"/>
  <c r="H134" i="5"/>
  <c r="C134" i="5"/>
  <c r="H133" i="5"/>
  <c r="C133" i="5"/>
  <c r="H132" i="5"/>
  <c r="C132" i="5"/>
  <c r="L131" i="5"/>
  <c r="K131" i="5"/>
  <c r="J131" i="5"/>
  <c r="G131" i="5"/>
  <c r="G130" i="5" s="1"/>
  <c r="F131" i="5"/>
  <c r="E131" i="5"/>
  <c r="E130" i="5" s="1"/>
  <c r="D131" i="5"/>
  <c r="L130" i="5"/>
  <c r="H129" i="5"/>
  <c r="H128" i="5" s="1"/>
  <c r="C129" i="5"/>
  <c r="L128" i="5"/>
  <c r="K128" i="5"/>
  <c r="J128" i="5"/>
  <c r="G128" i="5"/>
  <c r="F128" i="5"/>
  <c r="E128" i="5"/>
  <c r="D128" i="5"/>
  <c r="C128" i="5"/>
  <c r="H127" i="5"/>
  <c r="C127" i="5"/>
  <c r="H126" i="5"/>
  <c r="C126" i="5"/>
  <c r="H125" i="5"/>
  <c r="C125" i="5"/>
  <c r="H124" i="5"/>
  <c r="C124" i="5"/>
  <c r="H123" i="5"/>
  <c r="C123" i="5"/>
  <c r="L122" i="5"/>
  <c r="K122" i="5"/>
  <c r="J122" i="5"/>
  <c r="J83" i="5" s="1"/>
  <c r="G122" i="5"/>
  <c r="F122" i="5"/>
  <c r="E122" i="5"/>
  <c r="D122" i="5"/>
  <c r="C122" i="5" s="1"/>
  <c r="H121" i="5"/>
  <c r="C121" i="5"/>
  <c r="H120" i="5"/>
  <c r="C120" i="5"/>
  <c r="H119" i="5"/>
  <c r="C119" i="5"/>
  <c r="H118" i="5"/>
  <c r="C118" i="5"/>
  <c r="C117" i="5"/>
  <c r="L116" i="5"/>
  <c r="K116" i="5"/>
  <c r="J116" i="5"/>
  <c r="G116" i="5"/>
  <c r="F116" i="5"/>
  <c r="E116" i="5"/>
  <c r="D116" i="5"/>
  <c r="H115" i="5"/>
  <c r="C115" i="5"/>
  <c r="H114" i="5"/>
  <c r="C114" i="5"/>
  <c r="I112" i="5"/>
  <c r="H113" i="5"/>
  <c r="C113" i="5"/>
  <c r="L112" i="5"/>
  <c r="K112" i="5"/>
  <c r="J112" i="5"/>
  <c r="G112" i="5"/>
  <c r="F112" i="5"/>
  <c r="E112" i="5"/>
  <c r="D112" i="5"/>
  <c r="H111" i="5"/>
  <c r="C111" i="5"/>
  <c r="H110" i="5"/>
  <c r="C110" i="5"/>
  <c r="H109" i="5"/>
  <c r="C109" i="5"/>
  <c r="H108" i="5"/>
  <c r="C108" i="5"/>
  <c r="H107" i="5"/>
  <c r="C107" i="5"/>
  <c r="H106" i="5"/>
  <c r="C106" i="5"/>
  <c r="H105" i="5"/>
  <c r="C105" i="5"/>
  <c r="H104" i="5"/>
  <c r="C104" i="5"/>
  <c r="L103" i="5"/>
  <c r="K103" i="5"/>
  <c r="J103" i="5"/>
  <c r="G103" i="5"/>
  <c r="F103" i="5"/>
  <c r="E103" i="5"/>
  <c r="D103" i="5"/>
  <c r="H102" i="5"/>
  <c r="C102" i="5"/>
  <c r="H101" i="5"/>
  <c r="C101" i="5"/>
  <c r="H100" i="5"/>
  <c r="C100" i="5"/>
  <c r="H99" i="5"/>
  <c r="C99" i="5"/>
  <c r="H98" i="5"/>
  <c r="C98" i="5"/>
  <c r="H97" i="5"/>
  <c r="C97" i="5"/>
  <c r="H96" i="5"/>
  <c r="C96" i="5"/>
  <c r="L95" i="5"/>
  <c r="K95" i="5"/>
  <c r="J95" i="5"/>
  <c r="G95" i="5"/>
  <c r="F95" i="5"/>
  <c r="E95" i="5"/>
  <c r="D95" i="5"/>
  <c r="H94" i="5"/>
  <c r="C94" i="5"/>
  <c r="H93" i="5"/>
  <c r="C93" i="5"/>
  <c r="H92" i="5"/>
  <c r="C92" i="5"/>
  <c r="H91" i="5"/>
  <c r="C91" i="5"/>
  <c r="H90" i="5"/>
  <c r="C90" i="5"/>
  <c r="L89" i="5"/>
  <c r="K89" i="5"/>
  <c r="J89" i="5"/>
  <c r="G89" i="5"/>
  <c r="F89" i="5"/>
  <c r="E89" i="5"/>
  <c r="D89" i="5"/>
  <c r="H88" i="5"/>
  <c r="C88" i="5"/>
  <c r="H87" i="5"/>
  <c r="C87" i="5"/>
  <c r="H86" i="5"/>
  <c r="C86" i="5"/>
  <c r="I84" i="5"/>
  <c r="H85" i="5"/>
  <c r="C85" i="5"/>
  <c r="L84" i="5"/>
  <c r="K84" i="5"/>
  <c r="J84" i="5"/>
  <c r="G84" i="5"/>
  <c r="G83" i="5" s="1"/>
  <c r="F84" i="5"/>
  <c r="E84" i="5"/>
  <c r="D84" i="5"/>
  <c r="C84" i="5"/>
  <c r="C82" i="5"/>
  <c r="H81" i="5"/>
  <c r="C81" i="5"/>
  <c r="L80" i="5"/>
  <c r="L76" i="5" s="1"/>
  <c r="K80" i="5"/>
  <c r="J80" i="5"/>
  <c r="G80" i="5"/>
  <c r="F80" i="5"/>
  <c r="F76" i="5" s="1"/>
  <c r="E80" i="5"/>
  <c r="D80" i="5"/>
  <c r="H79" i="5"/>
  <c r="C79" i="5"/>
  <c r="H78" i="5"/>
  <c r="C78" i="5"/>
  <c r="L77" i="5"/>
  <c r="K77" i="5"/>
  <c r="J77" i="5"/>
  <c r="I77" i="5"/>
  <c r="G77" i="5"/>
  <c r="G76" i="5" s="1"/>
  <c r="F77" i="5"/>
  <c r="E77" i="5"/>
  <c r="E76" i="5" s="1"/>
  <c r="D77" i="5"/>
  <c r="K76" i="5"/>
  <c r="D76" i="5"/>
  <c r="H74" i="5"/>
  <c r="C74" i="5"/>
  <c r="H73" i="5"/>
  <c r="C73" i="5"/>
  <c r="H72" i="5"/>
  <c r="C72" i="5"/>
  <c r="H71" i="5"/>
  <c r="C71" i="5"/>
  <c r="C70" i="5"/>
  <c r="L69" i="5"/>
  <c r="K69" i="5"/>
  <c r="K67" i="5" s="1"/>
  <c r="J69" i="5"/>
  <c r="G69" i="5"/>
  <c r="G67" i="5" s="1"/>
  <c r="F69" i="5"/>
  <c r="F67" i="5" s="1"/>
  <c r="E69" i="5"/>
  <c r="E67" i="5" s="1"/>
  <c r="D69" i="5"/>
  <c r="C68" i="5"/>
  <c r="L67" i="5"/>
  <c r="J67" i="5"/>
  <c r="D67" i="5"/>
  <c r="H66" i="5"/>
  <c r="C66" i="5"/>
  <c r="H65" i="5"/>
  <c r="C65" i="5"/>
  <c r="H64" i="5"/>
  <c r="C64" i="5"/>
  <c r="H63" i="5"/>
  <c r="C63" i="5"/>
  <c r="H62" i="5"/>
  <c r="C62" i="5"/>
  <c r="H61" i="5"/>
  <c r="C61" i="5"/>
  <c r="H60" i="5"/>
  <c r="C60" i="5"/>
  <c r="H59" i="5"/>
  <c r="C59" i="5"/>
  <c r="L58" i="5"/>
  <c r="K58" i="5"/>
  <c r="J58" i="5"/>
  <c r="G58" i="5"/>
  <c r="F58" i="5"/>
  <c r="E58" i="5"/>
  <c r="D58" i="5"/>
  <c r="H57" i="5"/>
  <c r="C57" i="5"/>
  <c r="H56" i="5"/>
  <c r="C56" i="5"/>
  <c r="L55" i="5"/>
  <c r="L54" i="5" s="1"/>
  <c r="L53" i="5" s="1"/>
  <c r="K55" i="5"/>
  <c r="J55" i="5"/>
  <c r="G55" i="5"/>
  <c r="F55" i="5"/>
  <c r="F54" i="5" s="1"/>
  <c r="E55" i="5"/>
  <c r="D55" i="5"/>
  <c r="K54" i="5"/>
  <c r="G54" i="5"/>
  <c r="H47" i="5"/>
  <c r="C47" i="5"/>
  <c r="H46" i="5"/>
  <c r="C46" i="5"/>
  <c r="L45" i="5"/>
  <c r="G45" i="5"/>
  <c r="H44" i="5"/>
  <c r="C44" i="5"/>
  <c r="K43" i="5"/>
  <c r="J43" i="5"/>
  <c r="I43" i="5"/>
  <c r="F43" i="5"/>
  <c r="E43" i="5"/>
  <c r="D43" i="5"/>
  <c r="H42" i="5"/>
  <c r="C42" i="5"/>
  <c r="I41" i="5"/>
  <c r="H41" i="5" s="1"/>
  <c r="D41" i="5"/>
  <c r="C41" i="5"/>
  <c r="H40" i="5"/>
  <c r="C40" i="5"/>
  <c r="H39" i="5"/>
  <c r="C39" i="5"/>
  <c r="H38" i="5"/>
  <c r="C38" i="5"/>
  <c r="H37" i="5"/>
  <c r="C37" i="5"/>
  <c r="K36" i="5"/>
  <c r="H36" i="5" s="1"/>
  <c r="F36" i="5"/>
  <c r="C36" i="5" s="1"/>
  <c r="H35" i="5"/>
  <c r="C35" i="5"/>
  <c r="H34" i="5"/>
  <c r="C34" i="5"/>
  <c r="K33" i="5"/>
  <c r="H33" i="5" s="1"/>
  <c r="F33" i="5"/>
  <c r="C33" i="5" s="1"/>
  <c r="H32" i="5"/>
  <c r="C32" i="5"/>
  <c r="K31" i="5"/>
  <c r="H31" i="5" s="1"/>
  <c r="F31" i="5"/>
  <c r="C31" i="5" s="1"/>
  <c r="H30" i="5"/>
  <c r="C30" i="5"/>
  <c r="H29" i="5"/>
  <c r="C29" i="5"/>
  <c r="H28" i="5"/>
  <c r="C28" i="5"/>
  <c r="K27" i="5"/>
  <c r="F27" i="5"/>
  <c r="C27" i="5"/>
  <c r="H25" i="5"/>
  <c r="C25" i="5"/>
  <c r="H23" i="5"/>
  <c r="C23" i="5"/>
  <c r="H22" i="5"/>
  <c r="C22" i="5"/>
  <c r="L21" i="5"/>
  <c r="L292" i="5" s="1"/>
  <c r="K21" i="5"/>
  <c r="J21" i="5"/>
  <c r="J292" i="5" s="1"/>
  <c r="J291" i="5" s="1"/>
  <c r="I21" i="5"/>
  <c r="G21" i="5"/>
  <c r="F21" i="5"/>
  <c r="E21" i="5"/>
  <c r="E292" i="5" s="1"/>
  <c r="E291" i="5" s="1"/>
  <c r="D21" i="5"/>
  <c r="L20" i="5"/>
  <c r="J20" i="5"/>
  <c r="H301" i="4"/>
  <c r="C301" i="4"/>
  <c r="H300" i="4"/>
  <c r="C300" i="4"/>
  <c r="H299" i="4"/>
  <c r="C299" i="4"/>
  <c r="H298" i="4"/>
  <c r="C298" i="4"/>
  <c r="H297" i="4"/>
  <c r="C297" i="4"/>
  <c r="H296" i="4"/>
  <c r="C296" i="4"/>
  <c r="H295" i="4"/>
  <c r="C295" i="4"/>
  <c r="H294" i="4"/>
  <c r="C294" i="4"/>
  <c r="C293" i="4" s="1"/>
  <c r="L293" i="4"/>
  <c r="K293" i="4"/>
  <c r="J293" i="4"/>
  <c r="I293" i="4"/>
  <c r="H293" i="4"/>
  <c r="G293" i="4"/>
  <c r="F293" i="4"/>
  <c r="E293" i="4"/>
  <c r="D293" i="4"/>
  <c r="H288" i="4"/>
  <c r="C288" i="4"/>
  <c r="H287" i="4"/>
  <c r="C287" i="4"/>
  <c r="L286" i="4"/>
  <c r="K286" i="4"/>
  <c r="J286" i="4"/>
  <c r="G286" i="4"/>
  <c r="F286" i="4"/>
  <c r="E286" i="4"/>
  <c r="D286" i="4"/>
  <c r="H285" i="4"/>
  <c r="C285" i="4"/>
  <c r="L284" i="4"/>
  <c r="L283" i="4" s="1"/>
  <c r="K284" i="4"/>
  <c r="J284" i="4"/>
  <c r="G284" i="4"/>
  <c r="G283" i="4" s="1"/>
  <c r="F284" i="4"/>
  <c r="F283" i="4" s="1"/>
  <c r="E284" i="4"/>
  <c r="D284" i="4"/>
  <c r="K283" i="4"/>
  <c r="J283" i="4"/>
  <c r="E283" i="4"/>
  <c r="I281" i="4"/>
  <c r="H282" i="4"/>
  <c r="C282" i="4"/>
  <c r="L281" i="4"/>
  <c r="K281" i="4"/>
  <c r="J281" i="4"/>
  <c r="G281" i="4"/>
  <c r="F281" i="4"/>
  <c r="E281" i="4"/>
  <c r="C281" i="4" s="1"/>
  <c r="D281" i="4"/>
  <c r="H280" i="4"/>
  <c r="C280" i="4"/>
  <c r="H279" i="4"/>
  <c r="C279" i="4"/>
  <c r="H278" i="4"/>
  <c r="C278" i="4"/>
  <c r="H277" i="4"/>
  <c r="C277" i="4"/>
  <c r="L276" i="4"/>
  <c r="L270" i="4" s="1"/>
  <c r="L269" i="4" s="1"/>
  <c r="K276" i="4"/>
  <c r="J276" i="4"/>
  <c r="G276" i="4"/>
  <c r="F276" i="4"/>
  <c r="E276" i="4"/>
  <c r="D276" i="4"/>
  <c r="H275" i="4"/>
  <c r="C275" i="4"/>
  <c r="H274" i="4"/>
  <c r="C274" i="4"/>
  <c r="H273" i="4"/>
  <c r="C273" i="4"/>
  <c r="L272" i="4"/>
  <c r="K272" i="4"/>
  <c r="K270" i="4" s="1"/>
  <c r="K269" i="4" s="1"/>
  <c r="J272" i="4"/>
  <c r="I272" i="4"/>
  <c r="G272" i="4"/>
  <c r="G270" i="4" s="1"/>
  <c r="G269" i="4" s="1"/>
  <c r="F272" i="4"/>
  <c r="E272" i="4"/>
  <c r="D272" i="4"/>
  <c r="H271" i="4"/>
  <c r="C271" i="4"/>
  <c r="J270" i="4"/>
  <c r="J269" i="4" s="1"/>
  <c r="F270" i="4"/>
  <c r="F269" i="4" s="1"/>
  <c r="H268" i="4"/>
  <c r="C268" i="4"/>
  <c r="H267" i="4"/>
  <c r="C267" i="4"/>
  <c r="C266" i="4"/>
  <c r="H265" i="4"/>
  <c r="C265" i="4"/>
  <c r="L264" i="4"/>
  <c r="K264" i="4"/>
  <c r="J264" i="4"/>
  <c r="G264" i="4"/>
  <c r="F264" i="4"/>
  <c r="F259" i="4" s="1"/>
  <c r="E264" i="4"/>
  <c r="D264" i="4"/>
  <c r="H263" i="4"/>
  <c r="C263" i="4"/>
  <c r="H262" i="4"/>
  <c r="C262" i="4"/>
  <c r="H261" i="4"/>
  <c r="C261" i="4"/>
  <c r="L260" i="4"/>
  <c r="K260" i="4"/>
  <c r="J260" i="4"/>
  <c r="I260" i="4"/>
  <c r="G260" i="4"/>
  <c r="F260" i="4"/>
  <c r="E260" i="4"/>
  <c r="D260" i="4"/>
  <c r="D259" i="4" s="1"/>
  <c r="K259" i="4"/>
  <c r="G259" i="4"/>
  <c r="H258" i="4"/>
  <c r="C258" i="4"/>
  <c r="H257" i="4"/>
  <c r="C257" i="4"/>
  <c r="H256" i="4"/>
  <c r="C256" i="4"/>
  <c r="H255" i="4"/>
  <c r="C255" i="4"/>
  <c r="H254" i="4"/>
  <c r="C254" i="4"/>
  <c r="C253" i="4"/>
  <c r="L252" i="4"/>
  <c r="K252" i="4"/>
  <c r="K251" i="4" s="1"/>
  <c r="J252" i="4"/>
  <c r="J251" i="4" s="1"/>
  <c r="G252" i="4"/>
  <c r="G251" i="4" s="1"/>
  <c r="F252" i="4"/>
  <c r="F251" i="4" s="1"/>
  <c r="E252" i="4"/>
  <c r="D252" i="4"/>
  <c r="C252" i="4" s="1"/>
  <c r="L251" i="4"/>
  <c r="E251" i="4"/>
  <c r="D251" i="4"/>
  <c r="H250" i="4"/>
  <c r="C250" i="4"/>
  <c r="H249" i="4"/>
  <c r="C249" i="4"/>
  <c r="H248" i="4"/>
  <c r="C248" i="4"/>
  <c r="C247" i="4"/>
  <c r="L246" i="4"/>
  <c r="L231" i="4" s="1"/>
  <c r="K246" i="4"/>
  <c r="J246" i="4"/>
  <c r="G246" i="4"/>
  <c r="F246" i="4"/>
  <c r="E246" i="4"/>
  <c r="D246" i="4"/>
  <c r="C246" i="4" s="1"/>
  <c r="H245" i="4"/>
  <c r="C245" i="4"/>
  <c r="H244" i="4"/>
  <c r="C244" i="4"/>
  <c r="H243" i="4"/>
  <c r="C243" i="4"/>
  <c r="H242" i="4"/>
  <c r="C242" i="4"/>
  <c r="H241" i="4"/>
  <c r="C241" i="4"/>
  <c r="C240" i="4"/>
  <c r="H239" i="4"/>
  <c r="C239" i="4"/>
  <c r="L238" i="4"/>
  <c r="K238" i="4"/>
  <c r="J238" i="4"/>
  <c r="G238" i="4"/>
  <c r="F238" i="4"/>
  <c r="E238" i="4"/>
  <c r="D238" i="4"/>
  <c r="C237" i="4"/>
  <c r="H236" i="4"/>
  <c r="C236" i="4"/>
  <c r="L235" i="4"/>
  <c r="K235" i="4"/>
  <c r="J235" i="4"/>
  <c r="G235" i="4"/>
  <c r="F235" i="4"/>
  <c r="E235" i="4"/>
  <c r="D235" i="4"/>
  <c r="C234" i="4"/>
  <c r="L233" i="4"/>
  <c r="K233" i="4"/>
  <c r="K231" i="4" s="1"/>
  <c r="K230" i="4" s="1"/>
  <c r="J233" i="4"/>
  <c r="G233" i="4"/>
  <c r="F233" i="4"/>
  <c r="E233" i="4"/>
  <c r="E231" i="4" s="1"/>
  <c r="D233" i="4"/>
  <c r="C233" i="4" s="1"/>
  <c r="H232" i="4"/>
  <c r="C232" i="4"/>
  <c r="H229" i="4"/>
  <c r="C229" i="4"/>
  <c r="H228" i="4"/>
  <c r="C228" i="4"/>
  <c r="L227" i="4"/>
  <c r="K227" i="4"/>
  <c r="J227" i="4"/>
  <c r="I227" i="4"/>
  <c r="G227" i="4"/>
  <c r="F227" i="4"/>
  <c r="E227" i="4"/>
  <c r="D227" i="4"/>
  <c r="H226" i="4"/>
  <c r="C226" i="4"/>
  <c r="H225" i="4"/>
  <c r="C225" i="4"/>
  <c r="H224" i="4"/>
  <c r="C224" i="4"/>
  <c r="H223" i="4"/>
  <c r="C223" i="4"/>
  <c r="H222" i="4"/>
  <c r="C222" i="4"/>
  <c r="H221" i="4"/>
  <c r="C221" i="4"/>
  <c r="H220" i="4"/>
  <c r="C220" i="4"/>
  <c r="H219" i="4"/>
  <c r="C219" i="4"/>
  <c r="C218" i="4"/>
  <c r="H217" i="4"/>
  <c r="C217" i="4"/>
  <c r="L216" i="4"/>
  <c r="K216" i="4"/>
  <c r="K204" i="4" s="1"/>
  <c r="J216" i="4"/>
  <c r="G216" i="4"/>
  <c r="F216" i="4"/>
  <c r="E216" i="4"/>
  <c r="E204" i="4" s="1"/>
  <c r="D216" i="4"/>
  <c r="H215" i="4"/>
  <c r="C215" i="4"/>
  <c r="H214" i="4"/>
  <c r="C214" i="4"/>
  <c r="H213" i="4"/>
  <c r="C213" i="4"/>
  <c r="H212" i="4"/>
  <c r="C212" i="4"/>
  <c r="H211" i="4"/>
  <c r="C211" i="4"/>
  <c r="H210" i="4"/>
  <c r="C210" i="4"/>
  <c r="H209" i="4"/>
  <c r="C209" i="4"/>
  <c r="H208" i="4"/>
  <c r="C208" i="4"/>
  <c r="C207" i="4"/>
  <c r="H206" i="4"/>
  <c r="C206" i="4"/>
  <c r="L205" i="4"/>
  <c r="K205" i="4"/>
  <c r="J205" i="4"/>
  <c r="J204" i="4" s="1"/>
  <c r="G205" i="4"/>
  <c r="G204" i="4" s="1"/>
  <c r="F205" i="4"/>
  <c r="F204" i="4" s="1"/>
  <c r="E205" i="4"/>
  <c r="D205" i="4"/>
  <c r="L204" i="4"/>
  <c r="D204" i="4"/>
  <c r="H203" i="4"/>
  <c r="C203" i="4"/>
  <c r="H202" i="4"/>
  <c r="D202" i="4"/>
  <c r="C202" i="4"/>
  <c r="H201" i="4"/>
  <c r="C201" i="4"/>
  <c r="C200" i="4"/>
  <c r="H199" i="4"/>
  <c r="C199" i="4"/>
  <c r="L198" i="4"/>
  <c r="L196" i="4" s="1"/>
  <c r="K198" i="4"/>
  <c r="K196" i="4" s="1"/>
  <c r="K195" i="4" s="1"/>
  <c r="J198" i="4"/>
  <c r="J196" i="4" s="1"/>
  <c r="G198" i="4"/>
  <c r="F198" i="4"/>
  <c r="F196" i="4" s="1"/>
  <c r="F195" i="4" s="1"/>
  <c r="E198" i="4"/>
  <c r="E196" i="4" s="1"/>
  <c r="E195" i="4" s="1"/>
  <c r="D198" i="4"/>
  <c r="C197" i="4"/>
  <c r="G196" i="4"/>
  <c r="I192" i="4"/>
  <c r="I191" i="4" s="1"/>
  <c r="H193" i="4"/>
  <c r="C193" i="4"/>
  <c r="L192" i="4"/>
  <c r="L191" i="4" s="1"/>
  <c r="K192" i="4"/>
  <c r="K191" i="4" s="1"/>
  <c r="K187" i="4" s="1"/>
  <c r="J192" i="4"/>
  <c r="J191" i="4" s="1"/>
  <c r="G192" i="4"/>
  <c r="G191" i="4" s="1"/>
  <c r="F192" i="4"/>
  <c r="E192" i="4"/>
  <c r="E191" i="4" s="1"/>
  <c r="E187" i="4" s="1"/>
  <c r="D192" i="4"/>
  <c r="F191" i="4"/>
  <c r="C190" i="4"/>
  <c r="H189" i="4"/>
  <c r="C189" i="4"/>
  <c r="L188" i="4"/>
  <c r="L187" i="4" s="1"/>
  <c r="K188" i="4"/>
  <c r="J188" i="4"/>
  <c r="G188" i="4"/>
  <c r="F188" i="4"/>
  <c r="F187" i="4" s="1"/>
  <c r="E188" i="4"/>
  <c r="D188" i="4"/>
  <c r="H186" i="4"/>
  <c r="C186" i="4"/>
  <c r="I184" i="4"/>
  <c r="H184" i="4" s="1"/>
  <c r="H185" i="4"/>
  <c r="C185" i="4"/>
  <c r="L184" i="4"/>
  <c r="K184" i="4"/>
  <c r="J184" i="4"/>
  <c r="G184" i="4"/>
  <c r="F184" i="4"/>
  <c r="E184" i="4"/>
  <c r="D184" i="4"/>
  <c r="H183" i="4"/>
  <c r="C183" i="4"/>
  <c r="H182" i="4"/>
  <c r="C182" i="4"/>
  <c r="C181" i="4"/>
  <c r="H180" i="4"/>
  <c r="C180" i="4"/>
  <c r="L179" i="4"/>
  <c r="K179" i="4"/>
  <c r="J179" i="4"/>
  <c r="G179" i="4"/>
  <c r="F179" i="4"/>
  <c r="E179" i="4"/>
  <c r="D179" i="4"/>
  <c r="H178" i="4"/>
  <c r="C178" i="4"/>
  <c r="H177" i="4"/>
  <c r="C177" i="4"/>
  <c r="H176" i="4"/>
  <c r="C176" i="4"/>
  <c r="L175" i="4"/>
  <c r="K175" i="4"/>
  <c r="J175" i="4"/>
  <c r="I175" i="4"/>
  <c r="G175" i="4"/>
  <c r="G174" i="4" s="1"/>
  <c r="G173" i="4" s="1"/>
  <c r="F175" i="4"/>
  <c r="E175" i="4"/>
  <c r="D175" i="4"/>
  <c r="K174" i="4"/>
  <c r="K173" i="4" s="1"/>
  <c r="H172" i="4"/>
  <c r="C172" i="4"/>
  <c r="H171" i="4"/>
  <c r="C171" i="4"/>
  <c r="H170" i="4"/>
  <c r="C170" i="4"/>
  <c r="H169" i="4"/>
  <c r="C169" i="4"/>
  <c r="H168" i="4"/>
  <c r="C168" i="4"/>
  <c r="H167" i="4"/>
  <c r="C167" i="4"/>
  <c r="L166" i="4"/>
  <c r="K166" i="4"/>
  <c r="J166" i="4"/>
  <c r="J165" i="4" s="1"/>
  <c r="I166" i="4"/>
  <c r="G166" i="4"/>
  <c r="G165" i="4" s="1"/>
  <c r="F166" i="4"/>
  <c r="F165" i="4" s="1"/>
  <c r="E166" i="4"/>
  <c r="D166" i="4"/>
  <c r="L165" i="4"/>
  <c r="K165" i="4"/>
  <c r="D165" i="4"/>
  <c r="H164" i="4"/>
  <c r="C164" i="4"/>
  <c r="H163" i="4"/>
  <c r="C163" i="4"/>
  <c r="H162" i="4"/>
  <c r="C162" i="4"/>
  <c r="H161" i="4"/>
  <c r="C161" i="4"/>
  <c r="L160" i="4"/>
  <c r="K160" i="4"/>
  <c r="J160" i="4"/>
  <c r="I160" i="4"/>
  <c r="G160" i="4"/>
  <c r="F160" i="4"/>
  <c r="E160" i="4"/>
  <c r="D160" i="4"/>
  <c r="H159" i="4"/>
  <c r="C159" i="4"/>
  <c r="H158" i="4"/>
  <c r="C158" i="4"/>
  <c r="H157" i="4"/>
  <c r="C157" i="4"/>
  <c r="H156" i="4"/>
  <c r="C156" i="4"/>
  <c r="H155" i="4"/>
  <c r="C155" i="4"/>
  <c r="H154" i="4"/>
  <c r="C154" i="4"/>
  <c r="H153" i="4"/>
  <c r="C153" i="4"/>
  <c r="C152" i="4"/>
  <c r="L151" i="4"/>
  <c r="K151" i="4"/>
  <c r="J151" i="4"/>
  <c r="G151" i="4"/>
  <c r="F151" i="4"/>
  <c r="E151" i="4"/>
  <c r="D151" i="4"/>
  <c r="H150" i="4"/>
  <c r="C150" i="4"/>
  <c r="H149" i="4"/>
  <c r="C149" i="4"/>
  <c r="H148" i="4"/>
  <c r="C148" i="4"/>
  <c r="H147" i="4"/>
  <c r="C147" i="4"/>
  <c r="H146" i="4"/>
  <c r="C146" i="4"/>
  <c r="C145" i="4"/>
  <c r="L144" i="4"/>
  <c r="K144" i="4"/>
  <c r="J144" i="4"/>
  <c r="G144" i="4"/>
  <c r="F144" i="4"/>
  <c r="E144" i="4"/>
  <c r="D144" i="4"/>
  <c r="C144" i="4"/>
  <c r="H143" i="4"/>
  <c r="C143" i="4"/>
  <c r="C142" i="4"/>
  <c r="L141" i="4"/>
  <c r="K141" i="4"/>
  <c r="J141" i="4"/>
  <c r="G141" i="4"/>
  <c r="F141" i="4"/>
  <c r="E141" i="4"/>
  <c r="D141" i="4"/>
  <c r="H140" i="4"/>
  <c r="C140" i="4"/>
  <c r="H139" i="4"/>
  <c r="C139" i="4"/>
  <c r="H138" i="4"/>
  <c r="C138" i="4"/>
  <c r="H137" i="4"/>
  <c r="C137" i="4"/>
  <c r="L136" i="4"/>
  <c r="K136" i="4"/>
  <c r="J136" i="4"/>
  <c r="I136" i="4"/>
  <c r="G136" i="4"/>
  <c r="F136" i="4"/>
  <c r="F130" i="4" s="1"/>
  <c r="E136" i="4"/>
  <c r="D136" i="4"/>
  <c r="H135" i="4"/>
  <c r="D135" i="4"/>
  <c r="C135" i="4"/>
  <c r="H134" i="4"/>
  <c r="C134" i="4"/>
  <c r="H133" i="4"/>
  <c r="C133" i="4"/>
  <c r="H132" i="4"/>
  <c r="C132" i="4"/>
  <c r="L131" i="4"/>
  <c r="K131" i="4"/>
  <c r="J131" i="4"/>
  <c r="I131" i="4"/>
  <c r="G131" i="4"/>
  <c r="F131" i="4"/>
  <c r="E131" i="4"/>
  <c r="D131" i="4"/>
  <c r="J130" i="4"/>
  <c r="C129" i="4"/>
  <c r="L128" i="4"/>
  <c r="K128" i="4"/>
  <c r="J128" i="4"/>
  <c r="G128" i="4"/>
  <c r="F128" i="4"/>
  <c r="E128" i="4"/>
  <c r="D128" i="4"/>
  <c r="C128" i="4"/>
  <c r="H127" i="4"/>
  <c r="D127" i="4"/>
  <c r="D122" i="4" s="1"/>
  <c r="H126" i="4"/>
  <c r="C126" i="4"/>
  <c r="H125" i="4"/>
  <c r="C125" i="4"/>
  <c r="H124" i="4"/>
  <c r="C124" i="4"/>
  <c r="H123" i="4"/>
  <c r="C123" i="4"/>
  <c r="L122" i="4"/>
  <c r="K122" i="4"/>
  <c r="J122" i="4"/>
  <c r="G122" i="4"/>
  <c r="F122" i="4"/>
  <c r="E122" i="4"/>
  <c r="H121" i="4"/>
  <c r="C121" i="4"/>
  <c r="H120" i="4"/>
  <c r="C120" i="4"/>
  <c r="H119" i="4"/>
  <c r="C119" i="4"/>
  <c r="H118" i="4"/>
  <c r="C118" i="4"/>
  <c r="I116" i="4"/>
  <c r="C117" i="4"/>
  <c r="L116" i="4"/>
  <c r="K116" i="4"/>
  <c r="J116" i="4"/>
  <c r="G116" i="4"/>
  <c r="F116" i="4"/>
  <c r="E116" i="4"/>
  <c r="D116" i="4"/>
  <c r="H115" i="4"/>
  <c r="C115" i="4"/>
  <c r="H114" i="4"/>
  <c r="C114" i="4"/>
  <c r="H113" i="4"/>
  <c r="C113" i="4"/>
  <c r="L112" i="4"/>
  <c r="K112" i="4"/>
  <c r="J112" i="4"/>
  <c r="G112" i="4"/>
  <c r="F112" i="4"/>
  <c r="E112" i="4"/>
  <c r="D112" i="4"/>
  <c r="H111" i="4"/>
  <c r="C111" i="4"/>
  <c r="H110" i="4"/>
  <c r="C110" i="4"/>
  <c r="H109" i="4"/>
  <c r="C109" i="4"/>
  <c r="H108" i="4"/>
  <c r="C108" i="4"/>
  <c r="H107" i="4"/>
  <c r="C107" i="4"/>
  <c r="H106" i="4"/>
  <c r="C106" i="4"/>
  <c r="H105" i="4"/>
  <c r="C105" i="4"/>
  <c r="C104" i="4"/>
  <c r="L103" i="4"/>
  <c r="K103" i="4"/>
  <c r="J103" i="4"/>
  <c r="G103" i="4"/>
  <c r="F103" i="4"/>
  <c r="E103" i="4"/>
  <c r="D103" i="4"/>
  <c r="H102" i="4"/>
  <c r="D102" i="4"/>
  <c r="C102" i="4" s="1"/>
  <c r="H101" i="4"/>
  <c r="C101" i="4"/>
  <c r="H100" i="4"/>
  <c r="C100" i="4"/>
  <c r="H99" i="4"/>
  <c r="C99" i="4"/>
  <c r="H98" i="4"/>
  <c r="C98" i="4"/>
  <c r="H97" i="4"/>
  <c r="C97" i="4"/>
  <c r="H96" i="4"/>
  <c r="D96" i="4"/>
  <c r="C96" i="4"/>
  <c r="L95" i="4"/>
  <c r="K95" i="4"/>
  <c r="J95" i="4"/>
  <c r="G95" i="4"/>
  <c r="F95" i="4"/>
  <c r="E95" i="4"/>
  <c r="H94" i="4"/>
  <c r="C94" i="4"/>
  <c r="H93" i="4"/>
  <c r="C93" i="4"/>
  <c r="H92" i="4"/>
  <c r="C92" i="4"/>
  <c r="H91" i="4"/>
  <c r="C91" i="4"/>
  <c r="H90" i="4"/>
  <c r="C90" i="4"/>
  <c r="L89" i="4"/>
  <c r="K89" i="4"/>
  <c r="J89" i="4"/>
  <c r="G89" i="4"/>
  <c r="F89" i="4"/>
  <c r="E89" i="4"/>
  <c r="D89" i="4"/>
  <c r="H88" i="4"/>
  <c r="D88" i="4"/>
  <c r="C88" i="4"/>
  <c r="H87" i="4"/>
  <c r="C87" i="4"/>
  <c r="H86" i="4"/>
  <c r="D86" i="4"/>
  <c r="H85" i="4"/>
  <c r="C85" i="4"/>
  <c r="L84" i="4"/>
  <c r="K84" i="4"/>
  <c r="J84" i="4"/>
  <c r="I84" i="4"/>
  <c r="G84" i="4"/>
  <c r="G83" i="4" s="1"/>
  <c r="F84" i="4"/>
  <c r="E84" i="4"/>
  <c r="H82" i="4"/>
  <c r="C82" i="4"/>
  <c r="C81" i="4"/>
  <c r="L80" i="4"/>
  <c r="K80" i="4"/>
  <c r="J80" i="4"/>
  <c r="G80" i="4"/>
  <c r="F80" i="4"/>
  <c r="E80" i="4"/>
  <c r="D80" i="4"/>
  <c r="H79" i="4"/>
  <c r="C79" i="4"/>
  <c r="C78" i="4"/>
  <c r="L77" i="4"/>
  <c r="L76" i="4" s="1"/>
  <c r="K77" i="4"/>
  <c r="K76" i="4" s="1"/>
  <c r="J77" i="4"/>
  <c r="G77" i="4"/>
  <c r="F77" i="4"/>
  <c r="E77" i="4"/>
  <c r="E76" i="4" s="1"/>
  <c r="D77" i="4"/>
  <c r="J76" i="4"/>
  <c r="F76" i="4"/>
  <c r="H74" i="4"/>
  <c r="C74" i="4"/>
  <c r="H73" i="4"/>
  <c r="C73" i="4"/>
  <c r="H72" i="4"/>
  <c r="C72" i="4"/>
  <c r="H71" i="4"/>
  <c r="C71" i="4"/>
  <c r="H70" i="4"/>
  <c r="C70" i="4"/>
  <c r="L69" i="4"/>
  <c r="L67" i="4" s="1"/>
  <c r="K69" i="4"/>
  <c r="J69" i="4"/>
  <c r="I69" i="4"/>
  <c r="H69" i="4"/>
  <c r="G69" i="4"/>
  <c r="F69" i="4"/>
  <c r="E69" i="4"/>
  <c r="E67" i="4" s="1"/>
  <c r="D69" i="4"/>
  <c r="C69" i="4" s="1"/>
  <c r="H68" i="4"/>
  <c r="D68" i="4"/>
  <c r="K67" i="4"/>
  <c r="J67" i="4"/>
  <c r="G67" i="4"/>
  <c r="F67" i="4"/>
  <c r="H66" i="4"/>
  <c r="D66" i="4"/>
  <c r="C66" i="4"/>
  <c r="H65" i="4"/>
  <c r="C65" i="4"/>
  <c r="H64" i="4"/>
  <c r="C64" i="4"/>
  <c r="H63" i="4"/>
  <c r="C63" i="4"/>
  <c r="H62" i="4"/>
  <c r="C62" i="4"/>
  <c r="H61" i="4"/>
  <c r="C61" i="4"/>
  <c r="H60" i="4"/>
  <c r="C60" i="4"/>
  <c r="H59" i="4"/>
  <c r="C59" i="4"/>
  <c r="L58" i="4"/>
  <c r="L54" i="4" s="1"/>
  <c r="K58" i="4"/>
  <c r="J58" i="4"/>
  <c r="G58" i="4"/>
  <c r="F58" i="4"/>
  <c r="E58" i="4"/>
  <c r="D58" i="4"/>
  <c r="H57" i="4"/>
  <c r="C57" i="4"/>
  <c r="H56" i="4"/>
  <c r="C56" i="4"/>
  <c r="L55" i="4"/>
  <c r="K55" i="4"/>
  <c r="J55" i="4"/>
  <c r="I55" i="4"/>
  <c r="G55" i="4"/>
  <c r="F55" i="4"/>
  <c r="E55" i="4"/>
  <c r="D55" i="4"/>
  <c r="K54" i="4"/>
  <c r="G54" i="4"/>
  <c r="G53" i="4" s="1"/>
  <c r="D54" i="4"/>
  <c r="H47" i="4"/>
  <c r="C47" i="4"/>
  <c r="H46" i="4"/>
  <c r="C46" i="4"/>
  <c r="L45" i="4"/>
  <c r="H45" i="4" s="1"/>
  <c r="G45" i="4"/>
  <c r="C45" i="4" s="1"/>
  <c r="H44" i="4"/>
  <c r="C44" i="4"/>
  <c r="K43" i="4"/>
  <c r="J43" i="4"/>
  <c r="I43" i="4"/>
  <c r="F43" i="4"/>
  <c r="E43" i="4"/>
  <c r="D43" i="4"/>
  <c r="H42" i="4"/>
  <c r="C42" i="4"/>
  <c r="I41" i="4"/>
  <c r="H41" i="4"/>
  <c r="D41" i="4"/>
  <c r="C41" i="4"/>
  <c r="H40" i="4"/>
  <c r="C40" i="4"/>
  <c r="H39" i="4"/>
  <c r="C39" i="4"/>
  <c r="H38" i="4"/>
  <c r="C38" i="4"/>
  <c r="H37" i="4"/>
  <c r="C37" i="4"/>
  <c r="K36" i="4"/>
  <c r="H36" i="4"/>
  <c r="F36" i="4"/>
  <c r="C36" i="4"/>
  <c r="H35" i="4"/>
  <c r="C35" i="4"/>
  <c r="H34" i="4"/>
  <c r="C34" i="4"/>
  <c r="K33" i="4"/>
  <c r="H33" i="4"/>
  <c r="F33" i="4"/>
  <c r="C33" i="4"/>
  <c r="H32" i="4"/>
  <c r="C32" i="4"/>
  <c r="K31" i="4"/>
  <c r="H31" i="4"/>
  <c r="F31" i="4"/>
  <c r="C31" i="4"/>
  <c r="H30" i="4"/>
  <c r="C30" i="4"/>
  <c r="H29" i="4"/>
  <c r="C29" i="4"/>
  <c r="H28" i="4"/>
  <c r="C28" i="4"/>
  <c r="K27" i="4"/>
  <c r="H27" i="4"/>
  <c r="F27" i="4"/>
  <c r="F26" i="4" s="1"/>
  <c r="C27" i="4"/>
  <c r="H25" i="4"/>
  <c r="C25" i="4"/>
  <c r="D24" i="4"/>
  <c r="C24" i="4"/>
  <c r="H23" i="4"/>
  <c r="C23" i="4"/>
  <c r="H22" i="4"/>
  <c r="C22" i="4"/>
  <c r="L21" i="4"/>
  <c r="K21" i="4"/>
  <c r="J21" i="4"/>
  <c r="J292" i="4" s="1"/>
  <c r="J291" i="4" s="1"/>
  <c r="I21" i="4"/>
  <c r="H21" i="4" s="1"/>
  <c r="G21" i="4"/>
  <c r="F21" i="4"/>
  <c r="E21" i="4"/>
  <c r="E292" i="4" s="1"/>
  <c r="E291" i="4" s="1"/>
  <c r="D21" i="4"/>
  <c r="D292" i="4" s="1"/>
  <c r="D291" i="4" s="1"/>
  <c r="J20" i="4"/>
  <c r="H301" i="3"/>
  <c r="C301" i="3"/>
  <c r="H300" i="3"/>
  <c r="C300" i="3"/>
  <c r="H299" i="3"/>
  <c r="C299" i="3"/>
  <c r="H298" i="3"/>
  <c r="C298" i="3"/>
  <c r="H297" i="3"/>
  <c r="C297" i="3"/>
  <c r="H296" i="3"/>
  <c r="C296" i="3"/>
  <c r="H295" i="3"/>
  <c r="C295" i="3"/>
  <c r="H294" i="3"/>
  <c r="C294" i="3"/>
  <c r="L293" i="3"/>
  <c r="K293" i="3"/>
  <c r="J293" i="3"/>
  <c r="I293" i="3"/>
  <c r="H293" i="3"/>
  <c r="G293" i="3"/>
  <c r="F293" i="3"/>
  <c r="E293" i="3"/>
  <c r="D293" i="3"/>
  <c r="C293" i="3"/>
  <c r="H288" i="3"/>
  <c r="C288" i="3"/>
  <c r="C287" i="3"/>
  <c r="L286" i="3"/>
  <c r="K286" i="3"/>
  <c r="J286" i="3"/>
  <c r="G286" i="3"/>
  <c r="F286" i="3"/>
  <c r="E286" i="3"/>
  <c r="D286" i="3"/>
  <c r="C286" i="3" s="1"/>
  <c r="H285" i="3"/>
  <c r="C285" i="3"/>
  <c r="L284" i="3"/>
  <c r="L283" i="3" s="1"/>
  <c r="K284" i="3"/>
  <c r="J284" i="3"/>
  <c r="I284" i="3"/>
  <c r="I283" i="3" s="1"/>
  <c r="G284" i="3"/>
  <c r="F284" i="3"/>
  <c r="E284" i="3"/>
  <c r="E283" i="3" s="1"/>
  <c r="D284" i="3"/>
  <c r="K283" i="3"/>
  <c r="J283" i="3"/>
  <c r="G283" i="3"/>
  <c r="F283" i="3"/>
  <c r="C282" i="3"/>
  <c r="L281" i="3"/>
  <c r="K281" i="3"/>
  <c r="J281" i="3"/>
  <c r="G281" i="3"/>
  <c r="F281" i="3"/>
  <c r="E281" i="3"/>
  <c r="D281" i="3"/>
  <c r="H280" i="3"/>
  <c r="C280" i="3"/>
  <c r="H279" i="3"/>
  <c r="C279" i="3"/>
  <c r="H278" i="3"/>
  <c r="C278" i="3"/>
  <c r="H277" i="3"/>
  <c r="C277" i="3"/>
  <c r="L276" i="3"/>
  <c r="K276" i="3"/>
  <c r="J276" i="3"/>
  <c r="G276" i="3"/>
  <c r="F276" i="3"/>
  <c r="E276" i="3"/>
  <c r="D276" i="3"/>
  <c r="H275" i="3"/>
  <c r="C275" i="3"/>
  <c r="H274" i="3"/>
  <c r="C274" i="3"/>
  <c r="H273" i="3"/>
  <c r="C273" i="3"/>
  <c r="L272" i="3"/>
  <c r="L270" i="3" s="1"/>
  <c r="L269" i="3" s="1"/>
  <c r="K272" i="3"/>
  <c r="K270" i="3" s="1"/>
  <c r="J272" i="3"/>
  <c r="I272" i="3"/>
  <c r="H272" i="3"/>
  <c r="G272" i="3"/>
  <c r="F272" i="3"/>
  <c r="E272" i="3"/>
  <c r="D272" i="3"/>
  <c r="H271" i="3"/>
  <c r="C271" i="3"/>
  <c r="J270" i="3"/>
  <c r="J269" i="3" s="1"/>
  <c r="G270" i="3"/>
  <c r="F270" i="3"/>
  <c r="F269" i="3" s="1"/>
  <c r="E270" i="3"/>
  <c r="E269" i="3" s="1"/>
  <c r="G269" i="3"/>
  <c r="H268" i="3"/>
  <c r="C268" i="3"/>
  <c r="H267" i="3"/>
  <c r="D267" i="3"/>
  <c r="C267" i="3"/>
  <c r="H266" i="3"/>
  <c r="D266" i="3"/>
  <c r="C266" i="3"/>
  <c r="C265" i="3"/>
  <c r="L264" i="3"/>
  <c r="K264" i="3"/>
  <c r="J264" i="3"/>
  <c r="G264" i="3"/>
  <c r="F264" i="3"/>
  <c r="E264" i="3"/>
  <c r="D264" i="3"/>
  <c r="C264" i="3" s="1"/>
  <c r="H263" i="3"/>
  <c r="C263" i="3"/>
  <c r="H262" i="3"/>
  <c r="C262" i="3"/>
  <c r="I260" i="3"/>
  <c r="C261" i="3"/>
  <c r="L260" i="3"/>
  <c r="K260" i="3"/>
  <c r="K259" i="3" s="1"/>
  <c r="J260" i="3"/>
  <c r="J259" i="3" s="1"/>
  <c r="G260" i="3"/>
  <c r="G259" i="3" s="1"/>
  <c r="F260" i="3"/>
  <c r="F259" i="3" s="1"/>
  <c r="E260" i="3"/>
  <c r="D260" i="3"/>
  <c r="L259" i="3"/>
  <c r="E259" i="3"/>
  <c r="D259" i="3"/>
  <c r="C259" i="3" s="1"/>
  <c r="H258" i="3"/>
  <c r="C258" i="3"/>
  <c r="H257" i="3"/>
  <c r="C257" i="3"/>
  <c r="H256" i="3"/>
  <c r="C256" i="3"/>
  <c r="H255" i="3"/>
  <c r="C255" i="3"/>
  <c r="H254" i="3"/>
  <c r="C254" i="3"/>
  <c r="H253" i="3"/>
  <c r="C253" i="3"/>
  <c r="L252" i="3"/>
  <c r="L251" i="3" s="1"/>
  <c r="K252" i="3"/>
  <c r="J252" i="3"/>
  <c r="G252" i="3"/>
  <c r="F252" i="3"/>
  <c r="E252" i="3"/>
  <c r="E251" i="3" s="1"/>
  <c r="D252" i="3"/>
  <c r="K251" i="3"/>
  <c r="J251" i="3"/>
  <c r="G251" i="3"/>
  <c r="F251" i="3"/>
  <c r="H250" i="3"/>
  <c r="C250" i="3"/>
  <c r="H249" i="3"/>
  <c r="C249" i="3"/>
  <c r="H248" i="3"/>
  <c r="C248" i="3"/>
  <c r="H247" i="3"/>
  <c r="C247" i="3"/>
  <c r="L246" i="3"/>
  <c r="K246" i="3"/>
  <c r="J246" i="3"/>
  <c r="G246" i="3"/>
  <c r="F246" i="3"/>
  <c r="E246" i="3"/>
  <c r="D246" i="3"/>
  <c r="C246" i="3" s="1"/>
  <c r="H245" i="3"/>
  <c r="C245" i="3"/>
  <c r="H244" i="3"/>
  <c r="C244" i="3"/>
  <c r="H243" i="3"/>
  <c r="C243" i="3"/>
  <c r="H242" i="3"/>
  <c r="C242" i="3"/>
  <c r="H241" i="3"/>
  <c r="C241" i="3"/>
  <c r="H240" i="3"/>
  <c r="C240" i="3"/>
  <c r="C239" i="3"/>
  <c r="L238" i="3"/>
  <c r="K238" i="3"/>
  <c r="J238" i="3"/>
  <c r="G238" i="3"/>
  <c r="F238" i="3"/>
  <c r="E238" i="3"/>
  <c r="D238" i="3"/>
  <c r="C238" i="3" s="1"/>
  <c r="H237" i="3"/>
  <c r="C237" i="3"/>
  <c r="C236" i="3"/>
  <c r="L235" i="3"/>
  <c r="K235" i="3"/>
  <c r="J235" i="3"/>
  <c r="G235" i="3"/>
  <c r="F235" i="3"/>
  <c r="E235" i="3"/>
  <c r="D235" i="3"/>
  <c r="C235" i="3"/>
  <c r="H234" i="3"/>
  <c r="C234" i="3"/>
  <c r="L233" i="3"/>
  <c r="L231" i="3" s="1"/>
  <c r="L230" i="3" s="1"/>
  <c r="K233" i="3"/>
  <c r="H233" i="3" s="1"/>
  <c r="J233" i="3"/>
  <c r="I233" i="3"/>
  <c r="G233" i="3"/>
  <c r="F233" i="3"/>
  <c r="E233" i="3"/>
  <c r="D233" i="3"/>
  <c r="H232" i="3"/>
  <c r="C232" i="3"/>
  <c r="J231" i="3"/>
  <c r="J230" i="3" s="1"/>
  <c r="F231" i="3"/>
  <c r="F230" i="3" s="1"/>
  <c r="E231" i="3"/>
  <c r="H229" i="3"/>
  <c r="C229" i="3"/>
  <c r="C228" i="3"/>
  <c r="L227" i="3"/>
  <c r="K227" i="3"/>
  <c r="J227" i="3"/>
  <c r="G227" i="3"/>
  <c r="F227" i="3"/>
  <c r="E227" i="3"/>
  <c r="D227" i="3"/>
  <c r="H226" i="3"/>
  <c r="C226" i="3"/>
  <c r="H225" i="3"/>
  <c r="D225" i="3"/>
  <c r="C225" i="3"/>
  <c r="H224" i="3"/>
  <c r="C224" i="3"/>
  <c r="H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L216" i="3"/>
  <c r="K216" i="3"/>
  <c r="J216" i="3"/>
  <c r="G216" i="3"/>
  <c r="F216" i="3"/>
  <c r="E216" i="3"/>
  <c r="D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L205" i="3"/>
  <c r="K205" i="3"/>
  <c r="J205" i="3"/>
  <c r="J204" i="3" s="1"/>
  <c r="J195" i="3" s="1"/>
  <c r="J194" i="3" s="1"/>
  <c r="G205" i="3"/>
  <c r="F205" i="3"/>
  <c r="F204" i="3" s="1"/>
  <c r="F195" i="3" s="1"/>
  <c r="F194" i="3" s="1"/>
  <c r="E205" i="3"/>
  <c r="D205" i="3"/>
  <c r="G204" i="3"/>
  <c r="H203" i="3"/>
  <c r="C203" i="3"/>
  <c r="H202" i="3"/>
  <c r="C202" i="3"/>
  <c r="H201" i="3"/>
  <c r="C201" i="3"/>
  <c r="H200" i="3"/>
  <c r="C200" i="3"/>
  <c r="C199" i="3"/>
  <c r="L198" i="3"/>
  <c r="K198" i="3"/>
  <c r="K196" i="3" s="1"/>
  <c r="J198" i="3"/>
  <c r="G198" i="3"/>
  <c r="G196" i="3" s="1"/>
  <c r="G195" i="3" s="1"/>
  <c r="F198" i="3"/>
  <c r="E198" i="3"/>
  <c r="C198" i="3" s="1"/>
  <c r="D198" i="3"/>
  <c r="H197" i="3"/>
  <c r="C197" i="3"/>
  <c r="L196" i="3"/>
  <c r="J196" i="3"/>
  <c r="F196" i="3"/>
  <c r="E196" i="3"/>
  <c r="D196" i="3"/>
  <c r="H193" i="3"/>
  <c r="C193" i="3"/>
  <c r="L192" i="3"/>
  <c r="K192" i="3"/>
  <c r="J192" i="3"/>
  <c r="J191" i="3" s="1"/>
  <c r="I192" i="3"/>
  <c r="G192" i="3"/>
  <c r="F192" i="3"/>
  <c r="F191" i="3" s="1"/>
  <c r="E192" i="3"/>
  <c r="D192" i="3"/>
  <c r="L191" i="3"/>
  <c r="K191" i="3"/>
  <c r="G191" i="3"/>
  <c r="D191" i="3"/>
  <c r="H190" i="3"/>
  <c r="C190" i="3"/>
  <c r="C189" i="3"/>
  <c r="L188" i="3"/>
  <c r="K188" i="3"/>
  <c r="K187" i="3" s="1"/>
  <c r="J188" i="3"/>
  <c r="G188" i="3"/>
  <c r="G187" i="3" s="1"/>
  <c r="F188" i="3"/>
  <c r="E188" i="3"/>
  <c r="D188" i="3"/>
  <c r="J187" i="3"/>
  <c r="F187" i="3"/>
  <c r="H186" i="3"/>
  <c r="C186" i="3"/>
  <c r="H185" i="3"/>
  <c r="C185" i="3"/>
  <c r="L184" i="3"/>
  <c r="K184" i="3"/>
  <c r="J184" i="3"/>
  <c r="G184" i="3"/>
  <c r="F184" i="3"/>
  <c r="E184" i="3"/>
  <c r="D184" i="3"/>
  <c r="H183" i="3"/>
  <c r="C183" i="3"/>
  <c r="H182" i="3"/>
  <c r="C182" i="3"/>
  <c r="H181" i="3"/>
  <c r="C181" i="3"/>
  <c r="C180" i="3"/>
  <c r="L179" i="3"/>
  <c r="K179" i="3"/>
  <c r="J179" i="3"/>
  <c r="G179" i="3"/>
  <c r="F179" i="3"/>
  <c r="E179" i="3"/>
  <c r="D179" i="3"/>
  <c r="H178" i="3"/>
  <c r="D178" i="3"/>
  <c r="C178" i="3" s="1"/>
  <c r="H177" i="3"/>
  <c r="D177" i="3"/>
  <c r="C177" i="3" s="1"/>
  <c r="H176" i="3"/>
  <c r="C176" i="3"/>
  <c r="L175" i="3"/>
  <c r="K175" i="3"/>
  <c r="J175" i="3"/>
  <c r="I175" i="3"/>
  <c r="H175" i="3" s="1"/>
  <c r="G175" i="3"/>
  <c r="G174" i="3" s="1"/>
  <c r="G173" i="3" s="1"/>
  <c r="F175" i="3"/>
  <c r="E175" i="3"/>
  <c r="E174" i="3" s="1"/>
  <c r="E173" i="3" s="1"/>
  <c r="D175" i="3"/>
  <c r="J174" i="3"/>
  <c r="F174" i="3"/>
  <c r="F173" i="3" s="1"/>
  <c r="H172" i="3"/>
  <c r="C172" i="3"/>
  <c r="H171" i="3"/>
  <c r="C171" i="3"/>
  <c r="H170" i="3"/>
  <c r="C170" i="3"/>
  <c r="I166" i="3"/>
  <c r="C169" i="3"/>
  <c r="H168" i="3"/>
  <c r="C168" i="3"/>
  <c r="H167" i="3"/>
  <c r="C167" i="3"/>
  <c r="L166" i="3"/>
  <c r="L165" i="3" s="1"/>
  <c r="K166" i="3"/>
  <c r="J166" i="3"/>
  <c r="G166" i="3"/>
  <c r="G165" i="3" s="1"/>
  <c r="G75" i="3" s="1"/>
  <c r="F166" i="3"/>
  <c r="F165" i="3" s="1"/>
  <c r="E166" i="3"/>
  <c r="E165" i="3" s="1"/>
  <c r="D166" i="3"/>
  <c r="K165" i="3"/>
  <c r="J165" i="3"/>
  <c r="H164" i="3"/>
  <c r="C164" i="3"/>
  <c r="H163" i="3"/>
  <c r="C163" i="3"/>
  <c r="H162" i="3"/>
  <c r="C162" i="3"/>
  <c r="H161" i="3"/>
  <c r="C161" i="3"/>
  <c r="L160" i="3"/>
  <c r="K160" i="3"/>
  <c r="J160" i="3"/>
  <c r="I160" i="3"/>
  <c r="H160" i="3"/>
  <c r="G160" i="3"/>
  <c r="F160" i="3"/>
  <c r="E160" i="3"/>
  <c r="D160" i="3"/>
  <c r="C160" i="3" s="1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I151" i="3"/>
  <c r="C152" i="3"/>
  <c r="L151" i="3"/>
  <c r="K151" i="3"/>
  <c r="J151" i="3"/>
  <c r="G151" i="3"/>
  <c r="F151" i="3"/>
  <c r="E151" i="3"/>
  <c r="D151" i="3"/>
  <c r="C151" i="3"/>
  <c r="H150" i="3"/>
  <c r="C150" i="3"/>
  <c r="H149" i="3"/>
  <c r="C149" i="3"/>
  <c r="H148" i="3"/>
  <c r="C148" i="3"/>
  <c r="H147" i="3"/>
  <c r="C147" i="3"/>
  <c r="H146" i="3"/>
  <c r="C146" i="3"/>
  <c r="I144" i="3"/>
  <c r="H145" i="3"/>
  <c r="C145" i="3"/>
  <c r="L144" i="3"/>
  <c r="K144" i="3"/>
  <c r="J144" i="3"/>
  <c r="G144" i="3"/>
  <c r="F144" i="3"/>
  <c r="E144" i="3"/>
  <c r="D144" i="3"/>
  <c r="H143" i="3"/>
  <c r="C143" i="3"/>
  <c r="I141" i="3"/>
  <c r="C142" i="3"/>
  <c r="L141" i="3"/>
  <c r="K141" i="3"/>
  <c r="J141" i="3"/>
  <c r="G141" i="3"/>
  <c r="F141" i="3"/>
  <c r="E141" i="3"/>
  <c r="D141" i="3"/>
  <c r="C141" i="3"/>
  <c r="H140" i="3"/>
  <c r="C140" i="3"/>
  <c r="H139" i="3"/>
  <c r="C139" i="3"/>
  <c r="H138" i="3"/>
  <c r="C138" i="3"/>
  <c r="H137" i="3"/>
  <c r="C137" i="3"/>
  <c r="L136" i="3"/>
  <c r="K136" i="3"/>
  <c r="J136" i="3"/>
  <c r="I136" i="3"/>
  <c r="H136" i="3" s="1"/>
  <c r="G136" i="3"/>
  <c r="F136" i="3"/>
  <c r="E136" i="3"/>
  <c r="D136" i="3"/>
  <c r="H135" i="3"/>
  <c r="D135" i="3"/>
  <c r="C135" i="3" s="1"/>
  <c r="H134" i="3"/>
  <c r="C134" i="3"/>
  <c r="H133" i="3"/>
  <c r="C133" i="3"/>
  <c r="C132" i="3"/>
  <c r="L131" i="3"/>
  <c r="L130" i="3" s="1"/>
  <c r="K131" i="3"/>
  <c r="J131" i="3"/>
  <c r="G131" i="3"/>
  <c r="G130" i="3" s="1"/>
  <c r="F131" i="3"/>
  <c r="E131" i="3"/>
  <c r="D131" i="3"/>
  <c r="C131" i="3"/>
  <c r="E130" i="3"/>
  <c r="I128" i="3"/>
  <c r="H129" i="3"/>
  <c r="H128" i="3" s="1"/>
  <c r="C129" i="3"/>
  <c r="L128" i="3"/>
  <c r="K128" i="3"/>
  <c r="J128" i="3"/>
  <c r="G128" i="3"/>
  <c r="F128" i="3"/>
  <c r="E128" i="3"/>
  <c r="D128" i="3"/>
  <c r="C128" i="3"/>
  <c r="H127" i="3"/>
  <c r="D127" i="3"/>
  <c r="D122" i="3" s="1"/>
  <c r="C127" i="3"/>
  <c r="H126" i="3"/>
  <c r="C126" i="3"/>
  <c r="H125" i="3"/>
  <c r="D125" i="3"/>
  <c r="C125" i="3"/>
  <c r="H124" i="3"/>
  <c r="C124" i="3"/>
  <c r="H123" i="3"/>
  <c r="C123" i="3"/>
  <c r="L122" i="3"/>
  <c r="K122" i="3"/>
  <c r="J122" i="3"/>
  <c r="I122" i="3"/>
  <c r="H122" i="3" s="1"/>
  <c r="G122" i="3"/>
  <c r="F122" i="3"/>
  <c r="E122" i="3"/>
  <c r="H121" i="3"/>
  <c r="C121" i="3"/>
  <c r="H120" i="3"/>
  <c r="D120" i="3"/>
  <c r="C120" i="3" s="1"/>
  <c r="H119" i="3"/>
  <c r="C119" i="3"/>
  <c r="H118" i="3"/>
  <c r="D118" i="3"/>
  <c r="C118" i="3"/>
  <c r="H117" i="3"/>
  <c r="D117" i="3"/>
  <c r="D116" i="3" s="1"/>
  <c r="C117" i="3"/>
  <c r="L116" i="3"/>
  <c r="K116" i="3"/>
  <c r="J116" i="3"/>
  <c r="G116" i="3"/>
  <c r="F116" i="3"/>
  <c r="E116" i="3"/>
  <c r="H115" i="3"/>
  <c r="C115" i="3"/>
  <c r="H114" i="3"/>
  <c r="C114" i="3"/>
  <c r="H113" i="3"/>
  <c r="C113" i="3"/>
  <c r="L112" i="3"/>
  <c r="K112" i="3"/>
  <c r="J112" i="3"/>
  <c r="G112" i="3"/>
  <c r="F112" i="3"/>
  <c r="E112" i="3"/>
  <c r="D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H105" i="3"/>
  <c r="C105" i="3"/>
  <c r="H104" i="3"/>
  <c r="C104" i="3"/>
  <c r="L103" i="3"/>
  <c r="K103" i="3"/>
  <c r="J103" i="3"/>
  <c r="G103" i="3"/>
  <c r="F103" i="3"/>
  <c r="E103" i="3"/>
  <c r="D103" i="3"/>
  <c r="H102" i="3"/>
  <c r="C102" i="3"/>
  <c r="H101" i="3"/>
  <c r="C101" i="3"/>
  <c r="H100" i="3"/>
  <c r="C100" i="3"/>
  <c r="H99" i="3"/>
  <c r="C99" i="3"/>
  <c r="H98" i="3"/>
  <c r="C98" i="3"/>
  <c r="H97" i="3"/>
  <c r="C97" i="3"/>
  <c r="H96" i="3"/>
  <c r="D96" i="3"/>
  <c r="L95" i="3"/>
  <c r="K95" i="3"/>
  <c r="J95" i="3"/>
  <c r="G95" i="3"/>
  <c r="F95" i="3"/>
  <c r="E95" i="3"/>
  <c r="H94" i="3"/>
  <c r="C94" i="3"/>
  <c r="H93" i="3"/>
  <c r="C93" i="3"/>
  <c r="H92" i="3"/>
  <c r="C92" i="3"/>
  <c r="H91" i="3"/>
  <c r="C91" i="3"/>
  <c r="C90" i="3"/>
  <c r="L89" i="3"/>
  <c r="K89" i="3"/>
  <c r="J89" i="3"/>
  <c r="G89" i="3"/>
  <c r="F89" i="3"/>
  <c r="E89" i="3"/>
  <c r="D89" i="3"/>
  <c r="H88" i="3"/>
  <c r="C88" i="3"/>
  <c r="H87" i="3"/>
  <c r="C87" i="3"/>
  <c r="H86" i="3"/>
  <c r="C86" i="3"/>
  <c r="H85" i="3"/>
  <c r="C85" i="3"/>
  <c r="L84" i="3"/>
  <c r="K84" i="3"/>
  <c r="J84" i="3"/>
  <c r="I84" i="3"/>
  <c r="G84" i="3"/>
  <c r="F84" i="3"/>
  <c r="F83" i="3" s="1"/>
  <c r="E84" i="3"/>
  <c r="D84" i="3"/>
  <c r="L83" i="3"/>
  <c r="K83" i="3"/>
  <c r="G83" i="3"/>
  <c r="H82" i="3"/>
  <c r="C82" i="3"/>
  <c r="C81" i="3"/>
  <c r="L80" i="3"/>
  <c r="K80" i="3"/>
  <c r="J80" i="3"/>
  <c r="G80" i="3"/>
  <c r="F80" i="3"/>
  <c r="E80" i="3"/>
  <c r="D80" i="3"/>
  <c r="C80" i="3" s="1"/>
  <c r="H79" i="3"/>
  <c r="C79" i="3"/>
  <c r="C78" i="3"/>
  <c r="L77" i="3"/>
  <c r="K77" i="3"/>
  <c r="J77" i="3"/>
  <c r="G77" i="3"/>
  <c r="G76" i="3" s="1"/>
  <c r="F77" i="3"/>
  <c r="E77" i="3"/>
  <c r="E76" i="3" s="1"/>
  <c r="D77" i="3"/>
  <c r="C77" i="3"/>
  <c r="J76" i="3"/>
  <c r="F76" i="3"/>
  <c r="H74" i="3"/>
  <c r="C74" i="3"/>
  <c r="H73" i="3"/>
  <c r="C73" i="3"/>
  <c r="H72" i="3"/>
  <c r="C72" i="3"/>
  <c r="H71" i="3"/>
  <c r="C71" i="3"/>
  <c r="H70" i="3"/>
  <c r="C70" i="3"/>
  <c r="L69" i="3"/>
  <c r="L67" i="3" s="1"/>
  <c r="K69" i="3"/>
  <c r="J69" i="3"/>
  <c r="G69" i="3"/>
  <c r="F69" i="3"/>
  <c r="E69" i="3"/>
  <c r="E67" i="3" s="1"/>
  <c r="D69" i="3"/>
  <c r="H68" i="3"/>
  <c r="D68" i="3"/>
  <c r="K67" i="3"/>
  <c r="J67" i="3"/>
  <c r="G67" i="3"/>
  <c r="F67" i="3"/>
  <c r="H66" i="3"/>
  <c r="D66" i="3"/>
  <c r="C66" i="3"/>
  <c r="H65" i="3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L58" i="3"/>
  <c r="K58" i="3"/>
  <c r="J58" i="3"/>
  <c r="G58" i="3"/>
  <c r="F58" i="3"/>
  <c r="E58" i="3"/>
  <c r="D58" i="3"/>
  <c r="H57" i="3"/>
  <c r="C57" i="3"/>
  <c r="H56" i="3"/>
  <c r="C56" i="3"/>
  <c r="L55" i="3"/>
  <c r="L54" i="3" s="1"/>
  <c r="L53" i="3" s="1"/>
  <c r="K55" i="3"/>
  <c r="J55" i="3"/>
  <c r="J54" i="3" s="1"/>
  <c r="J53" i="3" s="1"/>
  <c r="G55" i="3"/>
  <c r="G54" i="3" s="1"/>
  <c r="F55" i="3"/>
  <c r="F54" i="3" s="1"/>
  <c r="E55" i="3"/>
  <c r="D55" i="3"/>
  <c r="K54" i="3"/>
  <c r="K53" i="3" s="1"/>
  <c r="D54" i="3"/>
  <c r="H47" i="3"/>
  <c r="C47" i="3"/>
  <c r="H46" i="3"/>
  <c r="C46" i="3"/>
  <c r="L45" i="3"/>
  <c r="H45" i="3" s="1"/>
  <c r="G45" i="3"/>
  <c r="C45" i="3" s="1"/>
  <c r="H44" i="3"/>
  <c r="C44" i="3"/>
  <c r="K43" i="3"/>
  <c r="J43" i="3"/>
  <c r="I43" i="3"/>
  <c r="F43" i="3"/>
  <c r="E43" i="3"/>
  <c r="D43" i="3"/>
  <c r="H42" i="3"/>
  <c r="C42" i="3"/>
  <c r="I41" i="3"/>
  <c r="H41" i="3"/>
  <c r="D41" i="3"/>
  <c r="C41" i="3" s="1"/>
  <c r="H40" i="3"/>
  <c r="C40" i="3"/>
  <c r="H39" i="3"/>
  <c r="C39" i="3"/>
  <c r="H38" i="3"/>
  <c r="C38" i="3"/>
  <c r="H37" i="3"/>
  <c r="C37" i="3"/>
  <c r="K36" i="3"/>
  <c r="H36" i="3" s="1"/>
  <c r="F36" i="3"/>
  <c r="C36" i="3" s="1"/>
  <c r="H35" i="3"/>
  <c r="C35" i="3"/>
  <c r="H34" i="3"/>
  <c r="C34" i="3"/>
  <c r="K33" i="3"/>
  <c r="H33" i="3"/>
  <c r="F33" i="3"/>
  <c r="C33" i="3" s="1"/>
  <c r="H32" i="3"/>
  <c r="C32" i="3"/>
  <c r="K31" i="3"/>
  <c r="K26" i="3" s="1"/>
  <c r="F31" i="3"/>
  <c r="C31" i="3"/>
  <c r="H30" i="3"/>
  <c r="C30" i="3"/>
  <c r="H29" i="3"/>
  <c r="C29" i="3"/>
  <c r="H28" i="3"/>
  <c r="C28" i="3"/>
  <c r="K27" i="3"/>
  <c r="H27" i="3"/>
  <c r="F27" i="3"/>
  <c r="C27" i="3" s="1"/>
  <c r="H25" i="3"/>
  <c r="C25" i="3"/>
  <c r="D24" i="3"/>
  <c r="C24" i="3"/>
  <c r="H23" i="3"/>
  <c r="C23" i="3"/>
  <c r="H22" i="3"/>
  <c r="C22" i="3"/>
  <c r="L21" i="3"/>
  <c r="K21" i="3"/>
  <c r="J21" i="3"/>
  <c r="J292" i="3" s="1"/>
  <c r="J291" i="3" s="1"/>
  <c r="I21" i="3"/>
  <c r="H21" i="3"/>
  <c r="G21" i="3"/>
  <c r="F21" i="3"/>
  <c r="F292" i="3" s="1"/>
  <c r="F291" i="3" s="1"/>
  <c r="E21" i="3"/>
  <c r="E292" i="3" s="1"/>
  <c r="E291" i="3" s="1"/>
  <c r="D21" i="3"/>
  <c r="C21" i="3" s="1"/>
  <c r="C292" i="3" s="1"/>
  <c r="H301" i="2"/>
  <c r="C301" i="2"/>
  <c r="H300" i="2"/>
  <c r="C300" i="2"/>
  <c r="H299" i="2"/>
  <c r="C299" i="2"/>
  <c r="H298" i="2"/>
  <c r="C298" i="2"/>
  <c r="H297" i="2"/>
  <c r="C297" i="2"/>
  <c r="H296" i="2"/>
  <c r="C296" i="2"/>
  <c r="H295" i="2"/>
  <c r="C295" i="2"/>
  <c r="H294" i="2"/>
  <c r="C294" i="2"/>
  <c r="L293" i="2"/>
  <c r="K293" i="2"/>
  <c r="J293" i="2"/>
  <c r="I293" i="2"/>
  <c r="H293" i="2"/>
  <c r="G293" i="2"/>
  <c r="F293" i="2"/>
  <c r="E293" i="2"/>
  <c r="D293" i="2"/>
  <c r="C293" i="2"/>
  <c r="H288" i="2"/>
  <c r="C288" i="2"/>
  <c r="C287" i="2"/>
  <c r="L286" i="2"/>
  <c r="K286" i="2"/>
  <c r="J286" i="2"/>
  <c r="G286" i="2"/>
  <c r="F286" i="2"/>
  <c r="E286" i="2"/>
  <c r="D286" i="2"/>
  <c r="H285" i="2"/>
  <c r="C285" i="2"/>
  <c r="L284" i="2"/>
  <c r="L283" i="2" s="1"/>
  <c r="K284" i="2"/>
  <c r="J284" i="2"/>
  <c r="I284" i="2"/>
  <c r="I283" i="2" s="1"/>
  <c r="G284" i="2"/>
  <c r="F284" i="2"/>
  <c r="F283" i="2" s="1"/>
  <c r="E284" i="2"/>
  <c r="E283" i="2" s="1"/>
  <c r="D284" i="2"/>
  <c r="K283" i="2"/>
  <c r="J283" i="2"/>
  <c r="G283" i="2"/>
  <c r="C282" i="2"/>
  <c r="L281" i="2"/>
  <c r="K281" i="2"/>
  <c r="J281" i="2"/>
  <c r="G281" i="2"/>
  <c r="F281" i="2"/>
  <c r="E281" i="2"/>
  <c r="D281" i="2"/>
  <c r="H280" i="2"/>
  <c r="C280" i="2"/>
  <c r="H279" i="2"/>
  <c r="C279" i="2"/>
  <c r="H278" i="2"/>
  <c r="C278" i="2"/>
  <c r="H277" i="2"/>
  <c r="C277" i="2"/>
  <c r="L276" i="2"/>
  <c r="K276" i="2"/>
  <c r="J276" i="2"/>
  <c r="I276" i="2"/>
  <c r="G276" i="2"/>
  <c r="F276" i="2"/>
  <c r="E276" i="2"/>
  <c r="D276" i="2"/>
  <c r="H275" i="2"/>
  <c r="C275" i="2"/>
  <c r="H274" i="2"/>
  <c r="C274" i="2"/>
  <c r="H273" i="2"/>
  <c r="C273" i="2"/>
  <c r="L272" i="2"/>
  <c r="L270" i="2" s="1"/>
  <c r="L269" i="2" s="1"/>
  <c r="K272" i="2"/>
  <c r="J272" i="2"/>
  <c r="I272" i="2"/>
  <c r="H272" i="2"/>
  <c r="G272" i="2"/>
  <c r="F272" i="2"/>
  <c r="E272" i="2"/>
  <c r="E270" i="2" s="1"/>
  <c r="E269" i="2" s="1"/>
  <c r="D272" i="2"/>
  <c r="H271" i="2"/>
  <c r="C271" i="2"/>
  <c r="K270" i="2"/>
  <c r="J270" i="2"/>
  <c r="J269" i="2" s="1"/>
  <c r="I270" i="2"/>
  <c r="G270" i="2"/>
  <c r="F270" i="2"/>
  <c r="F269" i="2" s="1"/>
  <c r="H268" i="2"/>
  <c r="C268" i="2"/>
  <c r="H267" i="2"/>
  <c r="C267" i="2"/>
  <c r="H266" i="2"/>
  <c r="C266" i="2"/>
  <c r="H265" i="2"/>
  <c r="C265" i="2"/>
  <c r="L264" i="2"/>
  <c r="K264" i="2"/>
  <c r="J264" i="2"/>
  <c r="I264" i="2"/>
  <c r="G264" i="2"/>
  <c r="F264" i="2"/>
  <c r="E264" i="2"/>
  <c r="D264" i="2"/>
  <c r="H263" i="2"/>
  <c r="C263" i="2"/>
  <c r="H262" i="2"/>
  <c r="C262" i="2"/>
  <c r="H261" i="2"/>
  <c r="C261" i="2"/>
  <c r="L260" i="2"/>
  <c r="L259" i="2" s="1"/>
  <c r="K260" i="2"/>
  <c r="J260" i="2"/>
  <c r="J259" i="2" s="1"/>
  <c r="I260" i="2"/>
  <c r="G260" i="2"/>
  <c r="F260" i="2"/>
  <c r="F259" i="2" s="1"/>
  <c r="E260" i="2"/>
  <c r="E259" i="2" s="1"/>
  <c r="D260" i="2"/>
  <c r="K259" i="2"/>
  <c r="G259" i="2"/>
  <c r="H258" i="2"/>
  <c r="C258" i="2"/>
  <c r="H257" i="2"/>
  <c r="C257" i="2"/>
  <c r="H256" i="2"/>
  <c r="C256" i="2"/>
  <c r="H255" i="2"/>
  <c r="C255" i="2"/>
  <c r="H254" i="2"/>
  <c r="C254" i="2"/>
  <c r="I252" i="2"/>
  <c r="H253" i="2"/>
  <c r="C253" i="2"/>
  <c r="L252" i="2"/>
  <c r="K252" i="2"/>
  <c r="K251" i="2" s="1"/>
  <c r="J252" i="2"/>
  <c r="J251" i="2" s="1"/>
  <c r="G252" i="2"/>
  <c r="G251" i="2" s="1"/>
  <c r="F252" i="2"/>
  <c r="F251" i="2" s="1"/>
  <c r="E252" i="2"/>
  <c r="E251" i="2" s="1"/>
  <c r="D252" i="2"/>
  <c r="L251" i="2"/>
  <c r="D251" i="2"/>
  <c r="H250" i="2"/>
  <c r="C250" i="2"/>
  <c r="H249" i="2"/>
  <c r="C249" i="2"/>
  <c r="H248" i="2"/>
  <c r="C248" i="2"/>
  <c r="I246" i="2"/>
  <c r="H247" i="2"/>
  <c r="C247" i="2"/>
  <c r="L246" i="2"/>
  <c r="K246" i="2"/>
  <c r="J246" i="2"/>
  <c r="G246" i="2"/>
  <c r="F246" i="2"/>
  <c r="E246" i="2"/>
  <c r="D246" i="2"/>
  <c r="H245" i="2"/>
  <c r="C245" i="2"/>
  <c r="H244" i="2"/>
  <c r="C244" i="2"/>
  <c r="H243" i="2"/>
  <c r="C243" i="2"/>
  <c r="H242" i="2"/>
  <c r="C242" i="2"/>
  <c r="H241" i="2"/>
  <c r="C241" i="2"/>
  <c r="H240" i="2"/>
  <c r="C240" i="2"/>
  <c r="H239" i="2"/>
  <c r="C239" i="2"/>
  <c r="L238" i="2"/>
  <c r="K238" i="2"/>
  <c r="J238" i="2"/>
  <c r="I238" i="2"/>
  <c r="H238" i="2" s="1"/>
  <c r="G238" i="2"/>
  <c r="F238" i="2"/>
  <c r="E238" i="2"/>
  <c r="D238" i="2"/>
  <c r="H237" i="2"/>
  <c r="C237" i="2"/>
  <c r="H236" i="2"/>
  <c r="C236" i="2"/>
  <c r="L235" i="2"/>
  <c r="K235" i="2"/>
  <c r="J235" i="2"/>
  <c r="I235" i="2"/>
  <c r="H235" i="2" s="1"/>
  <c r="G235" i="2"/>
  <c r="F235" i="2"/>
  <c r="E235" i="2"/>
  <c r="D235" i="2"/>
  <c r="I233" i="2"/>
  <c r="H234" i="2"/>
  <c r="C234" i="2"/>
  <c r="L233" i="2"/>
  <c r="K233" i="2"/>
  <c r="K231" i="2" s="1"/>
  <c r="K230" i="2" s="1"/>
  <c r="J233" i="2"/>
  <c r="J231" i="2" s="1"/>
  <c r="G233" i="2"/>
  <c r="F233" i="2"/>
  <c r="E233" i="2"/>
  <c r="D233" i="2"/>
  <c r="C232" i="2"/>
  <c r="L231" i="2"/>
  <c r="L230" i="2" s="1"/>
  <c r="G231" i="2"/>
  <c r="G230" i="2" s="1"/>
  <c r="D231" i="2"/>
  <c r="H229" i="2"/>
  <c r="C229" i="2"/>
  <c r="H228" i="2"/>
  <c r="C228" i="2"/>
  <c r="L227" i="2"/>
  <c r="K227" i="2"/>
  <c r="J227" i="2"/>
  <c r="I227" i="2"/>
  <c r="G227" i="2"/>
  <c r="F227" i="2"/>
  <c r="E227" i="2"/>
  <c r="C227" i="2" s="1"/>
  <c r="D227" i="2"/>
  <c r="H226" i="2"/>
  <c r="C226" i="2"/>
  <c r="H225" i="2"/>
  <c r="C225" i="2"/>
  <c r="H224" i="2"/>
  <c r="C224" i="2"/>
  <c r="H223" i="2"/>
  <c r="C223" i="2"/>
  <c r="H222" i="2"/>
  <c r="C222" i="2"/>
  <c r="H221" i="2"/>
  <c r="C221" i="2"/>
  <c r="H220" i="2"/>
  <c r="C220" i="2"/>
  <c r="H219" i="2"/>
  <c r="C219" i="2"/>
  <c r="H218" i="2"/>
  <c r="C218" i="2"/>
  <c r="H217" i="2"/>
  <c r="C217" i="2"/>
  <c r="L216" i="2"/>
  <c r="K216" i="2"/>
  <c r="J216" i="2"/>
  <c r="G216" i="2"/>
  <c r="F216" i="2"/>
  <c r="E216" i="2"/>
  <c r="C216" i="2" s="1"/>
  <c r="D216" i="2"/>
  <c r="H215" i="2"/>
  <c r="C215" i="2"/>
  <c r="H214" i="2"/>
  <c r="C214" i="2"/>
  <c r="H213" i="2"/>
  <c r="C213" i="2"/>
  <c r="H212" i="2"/>
  <c r="C212" i="2"/>
  <c r="H211" i="2"/>
  <c r="C211" i="2"/>
  <c r="H210" i="2"/>
  <c r="C210" i="2"/>
  <c r="H209" i="2"/>
  <c r="C209" i="2"/>
  <c r="H208" i="2"/>
  <c r="C208" i="2"/>
  <c r="H207" i="2"/>
  <c r="C207" i="2"/>
  <c r="H206" i="2"/>
  <c r="C206" i="2"/>
  <c r="L205" i="2"/>
  <c r="K205" i="2"/>
  <c r="J205" i="2"/>
  <c r="J204" i="2" s="1"/>
  <c r="G205" i="2"/>
  <c r="G204" i="2" s="1"/>
  <c r="F205" i="2"/>
  <c r="F204" i="2" s="1"/>
  <c r="E205" i="2"/>
  <c r="D205" i="2"/>
  <c r="L204" i="2"/>
  <c r="K204" i="2"/>
  <c r="D204" i="2"/>
  <c r="H203" i="2"/>
  <c r="C203" i="2"/>
  <c r="H202" i="2"/>
  <c r="C202" i="2"/>
  <c r="H201" i="2"/>
  <c r="C201" i="2"/>
  <c r="H200" i="2"/>
  <c r="C200" i="2"/>
  <c r="H199" i="2"/>
  <c r="C199" i="2"/>
  <c r="L198" i="2"/>
  <c r="K198" i="2"/>
  <c r="K196" i="2" s="1"/>
  <c r="K195" i="2" s="1"/>
  <c r="J198" i="2"/>
  <c r="G198" i="2"/>
  <c r="G196" i="2" s="1"/>
  <c r="F198" i="2"/>
  <c r="F196" i="2" s="1"/>
  <c r="E198" i="2"/>
  <c r="E196" i="2" s="1"/>
  <c r="D198" i="2"/>
  <c r="H197" i="2"/>
  <c r="D197" i="2"/>
  <c r="C197" i="2" s="1"/>
  <c r="L196" i="2"/>
  <c r="J196" i="2"/>
  <c r="J195" i="2" s="1"/>
  <c r="D196" i="2"/>
  <c r="H193" i="2"/>
  <c r="C193" i="2"/>
  <c r="L192" i="2"/>
  <c r="L191" i="2" s="1"/>
  <c r="K192" i="2"/>
  <c r="K191" i="2" s="1"/>
  <c r="K187" i="2" s="1"/>
  <c r="J192" i="2"/>
  <c r="J191" i="2" s="1"/>
  <c r="I192" i="2"/>
  <c r="G192" i="2"/>
  <c r="F192" i="2"/>
  <c r="F191" i="2" s="1"/>
  <c r="E192" i="2"/>
  <c r="D192" i="2"/>
  <c r="D191" i="2" s="1"/>
  <c r="G191" i="2"/>
  <c r="E191" i="2"/>
  <c r="H190" i="2"/>
  <c r="C190" i="2"/>
  <c r="I188" i="2"/>
  <c r="H189" i="2"/>
  <c r="C189" i="2"/>
  <c r="L188" i="2"/>
  <c r="L187" i="2" s="1"/>
  <c r="K188" i="2"/>
  <c r="J188" i="2"/>
  <c r="G188" i="2"/>
  <c r="F188" i="2"/>
  <c r="E188" i="2"/>
  <c r="D188" i="2"/>
  <c r="E187" i="2"/>
  <c r="H186" i="2"/>
  <c r="C186" i="2"/>
  <c r="H185" i="2"/>
  <c r="C185" i="2"/>
  <c r="L184" i="2"/>
  <c r="K184" i="2"/>
  <c r="J184" i="2"/>
  <c r="G184" i="2"/>
  <c r="F184" i="2"/>
  <c r="E184" i="2"/>
  <c r="D184" i="2"/>
  <c r="H183" i="2"/>
  <c r="C183" i="2"/>
  <c r="H182" i="2"/>
  <c r="C182" i="2"/>
  <c r="H181" i="2"/>
  <c r="C181" i="2"/>
  <c r="H180" i="2"/>
  <c r="C180" i="2"/>
  <c r="L179" i="2"/>
  <c r="K179" i="2"/>
  <c r="J179" i="2"/>
  <c r="I179" i="2"/>
  <c r="G179" i="2"/>
  <c r="F179" i="2"/>
  <c r="E179" i="2"/>
  <c r="D179" i="2"/>
  <c r="H178" i="2"/>
  <c r="D178" i="2"/>
  <c r="C178" i="2"/>
  <c r="H177" i="2"/>
  <c r="C177" i="2"/>
  <c r="H176" i="2"/>
  <c r="C176" i="2"/>
  <c r="L175" i="2"/>
  <c r="K175" i="2"/>
  <c r="J175" i="2"/>
  <c r="G175" i="2"/>
  <c r="G174" i="2" s="1"/>
  <c r="G173" i="2" s="1"/>
  <c r="F175" i="2"/>
  <c r="E175" i="2"/>
  <c r="E174" i="2" s="1"/>
  <c r="E173" i="2" s="1"/>
  <c r="D175" i="2"/>
  <c r="J174" i="2"/>
  <c r="J173" i="2" s="1"/>
  <c r="F174" i="2"/>
  <c r="F173" i="2" s="1"/>
  <c r="H172" i="2"/>
  <c r="C172" i="2"/>
  <c r="H171" i="2"/>
  <c r="C171" i="2"/>
  <c r="H170" i="2"/>
  <c r="C170" i="2"/>
  <c r="H169" i="2"/>
  <c r="C169" i="2"/>
  <c r="H168" i="2"/>
  <c r="C168" i="2"/>
  <c r="H167" i="2"/>
  <c r="C167" i="2"/>
  <c r="L166" i="2"/>
  <c r="L165" i="2" s="1"/>
  <c r="K166" i="2"/>
  <c r="J166" i="2"/>
  <c r="G166" i="2"/>
  <c r="F166" i="2"/>
  <c r="F165" i="2" s="1"/>
  <c r="E166" i="2"/>
  <c r="E165" i="2" s="1"/>
  <c r="D166" i="2"/>
  <c r="K165" i="2"/>
  <c r="J165" i="2"/>
  <c r="G165" i="2"/>
  <c r="H164" i="2"/>
  <c r="C164" i="2"/>
  <c r="H163" i="2"/>
  <c r="C163" i="2"/>
  <c r="H162" i="2"/>
  <c r="C162" i="2"/>
  <c r="H161" i="2"/>
  <c r="C161" i="2"/>
  <c r="L160" i="2"/>
  <c r="K160" i="2"/>
  <c r="J160" i="2"/>
  <c r="G160" i="2"/>
  <c r="F160" i="2"/>
  <c r="E160" i="2"/>
  <c r="D160" i="2"/>
  <c r="C160" i="2" s="1"/>
  <c r="H159" i="2"/>
  <c r="C159" i="2"/>
  <c r="H158" i="2"/>
  <c r="C158" i="2"/>
  <c r="H157" i="2"/>
  <c r="C157" i="2"/>
  <c r="H156" i="2"/>
  <c r="C156" i="2"/>
  <c r="H155" i="2"/>
  <c r="C155" i="2"/>
  <c r="H154" i="2"/>
  <c r="C154" i="2"/>
  <c r="H153" i="2"/>
  <c r="C153" i="2"/>
  <c r="I151" i="2"/>
  <c r="H152" i="2"/>
  <c r="C152" i="2"/>
  <c r="L151" i="2"/>
  <c r="K151" i="2"/>
  <c r="J151" i="2"/>
  <c r="G151" i="2"/>
  <c r="F151" i="2"/>
  <c r="E151" i="2"/>
  <c r="D151" i="2"/>
  <c r="C151" i="2" s="1"/>
  <c r="H150" i="2"/>
  <c r="C150" i="2"/>
  <c r="H149" i="2"/>
  <c r="C149" i="2"/>
  <c r="H148" i="2"/>
  <c r="C148" i="2"/>
  <c r="H147" i="2"/>
  <c r="C147" i="2"/>
  <c r="H146" i="2"/>
  <c r="C146" i="2"/>
  <c r="I144" i="2"/>
  <c r="H145" i="2"/>
  <c r="C145" i="2"/>
  <c r="L144" i="2"/>
  <c r="K144" i="2"/>
  <c r="J144" i="2"/>
  <c r="G144" i="2"/>
  <c r="F144" i="2"/>
  <c r="E144" i="2"/>
  <c r="D144" i="2"/>
  <c r="C144" i="2" s="1"/>
  <c r="H143" i="2"/>
  <c r="C143" i="2"/>
  <c r="I141" i="2"/>
  <c r="H142" i="2"/>
  <c r="C142" i="2"/>
  <c r="L141" i="2"/>
  <c r="K141" i="2"/>
  <c r="J141" i="2"/>
  <c r="G141" i="2"/>
  <c r="F141" i="2"/>
  <c r="E141" i="2"/>
  <c r="D141" i="2"/>
  <c r="H140" i="2"/>
  <c r="C140" i="2"/>
  <c r="H139" i="2"/>
  <c r="C139" i="2"/>
  <c r="H138" i="2"/>
  <c r="C138" i="2"/>
  <c r="H137" i="2"/>
  <c r="C137" i="2"/>
  <c r="L136" i="2"/>
  <c r="K136" i="2"/>
  <c r="J136" i="2"/>
  <c r="I136" i="2"/>
  <c r="H136" i="2" s="1"/>
  <c r="G136" i="2"/>
  <c r="F136" i="2"/>
  <c r="E136" i="2"/>
  <c r="D136" i="2"/>
  <c r="H135" i="2"/>
  <c r="D135" i="2"/>
  <c r="C135" i="2" s="1"/>
  <c r="H134" i="2"/>
  <c r="C134" i="2"/>
  <c r="H133" i="2"/>
  <c r="C133" i="2"/>
  <c r="H132" i="2"/>
  <c r="C132" i="2"/>
  <c r="L131" i="2"/>
  <c r="L130" i="2" s="1"/>
  <c r="K131" i="2"/>
  <c r="J131" i="2"/>
  <c r="G131" i="2"/>
  <c r="F131" i="2"/>
  <c r="E131" i="2"/>
  <c r="E130" i="2"/>
  <c r="I128" i="2"/>
  <c r="H129" i="2"/>
  <c r="H128" i="2" s="1"/>
  <c r="C129" i="2"/>
  <c r="L128" i="2"/>
  <c r="K128" i="2"/>
  <c r="J128" i="2"/>
  <c r="G128" i="2"/>
  <c r="F128" i="2"/>
  <c r="E128" i="2"/>
  <c r="D128" i="2"/>
  <c r="C128" i="2"/>
  <c r="H127" i="2"/>
  <c r="C127" i="2"/>
  <c r="H126" i="2"/>
  <c r="C126" i="2"/>
  <c r="H125" i="2"/>
  <c r="C125" i="2"/>
  <c r="H124" i="2"/>
  <c r="C124" i="2"/>
  <c r="H123" i="2"/>
  <c r="C123" i="2"/>
  <c r="L122" i="2"/>
  <c r="K122" i="2"/>
  <c r="J122" i="2"/>
  <c r="G122" i="2"/>
  <c r="F122" i="2"/>
  <c r="E122" i="2"/>
  <c r="D122" i="2"/>
  <c r="C122" i="2" s="1"/>
  <c r="H121" i="2"/>
  <c r="C121" i="2"/>
  <c r="H120" i="2"/>
  <c r="C120" i="2"/>
  <c r="H119" i="2"/>
  <c r="C119" i="2"/>
  <c r="H118" i="2"/>
  <c r="C118" i="2"/>
  <c r="H117" i="2"/>
  <c r="C117" i="2"/>
  <c r="L116" i="2"/>
  <c r="K116" i="2"/>
  <c r="J116" i="2"/>
  <c r="G116" i="2"/>
  <c r="F116" i="2"/>
  <c r="E116" i="2"/>
  <c r="D116" i="2"/>
  <c r="H115" i="2"/>
  <c r="C115" i="2"/>
  <c r="H114" i="2"/>
  <c r="C114" i="2"/>
  <c r="H113" i="2"/>
  <c r="C113" i="2"/>
  <c r="L112" i="2"/>
  <c r="K112" i="2"/>
  <c r="J112" i="2"/>
  <c r="G112" i="2"/>
  <c r="F112" i="2"/>
  <c r="E112" i="2"/>
  <c r="D112" i="2"/>
  <c r="C112" i="2"/>
  <c r="H111" i="2"/>
  <c r="C111" i="2"/>
  <c r="H110" i="2"/>
  <c r="C110" i="2"/>
  <c r="H109" i="2"/>
  <c r="C109" i="2"/>
  <c r="H108" i="2"/>
  <c r="C108" i="2"/>
  <c r="H107" i="2"/>
  <c r="C107" i="2"/>
  <c r="H106" i="2"/>
  <c r="C106" i="2"/>
  <c r="H105" i="2"/>
  <c r="C105" i="2"/>
  <c r="H104" i="2"/>
  <c r="C104" i="2"/>
  <c r="L103" i="2"/>
  <c r="K103" i="2"/>
  <c r="J103" i="2"/>
  <c r="I103" i="2"/>
  <c r="H103" i="2" s="1"/>
  <c r="G103" i="2"/>
  <c r="F103" i="2"/>
  <c r="E103" i="2"/>
  <c r="D103" i="2"/>
  <c r="H102" i="2"/>
  <c r="C102" i="2"/>
  <c r="H101" i="2"/>
  <c r="C101" i="2"/>
  <c r="H100" i="2"/>
  <c r="C100" i="2"/>
  <c r="H99" i="2"/>
  <c r="C99" i="2"/>
  <c r="H98" i="2"/>
  <c r="C98" i="2"/>
  <c r="H97" i="2"/>
  <c r="C97" i="2"/>
  <c r="H96" i="2"/>
  <c r="C96" i="2"/>
  <c r="L95" i="2"/>
  <c r="K95" i="2"/>
  <c r="J95" i="2"/>
  <c r="G95" i="2"/>
  <c r="F95" i="2"/>
  <c r="E95" i="2"/>
  <c r="D95" i="2"/>
  <c r="C95" i="2" s="1"/>
  <c r="H94" i="2"/>
  <c r="C94" i="2"/>
  <c r="H93" i="2"/>
  <c r="C93" i="2"/>
  <c r="H92" i="2"/>
  <c r="C92" i="2"/>
  <c r="H91" i="2"/>
  <c r="C91" i="2"/>
  <c r="H90" i="2"/>
  <c r="C90" i="2"/>
  <c r="L89" i="2"/>
  <c r="K89" i="2"/>
  <c r="J89" i="2"/>
  <c r="G89" i="2"/>
  <c r="F89" i="2"/>
  <c r="E89" i="2"/>
  <c r="C89" i="2" s="1"/>
  <c r="D89" i="2"/>
  <c r="H88" i="2"/>
  <c r="C88" i="2"/>
  <c r="H87" i="2"/>
  <c r="C87" i="2"/>
  <c r="H86" i="2"/>
  <c r="C86" i="2"/>
  <c r="H85" i="2"/>
  <c r="C85" i="2"/>
  <c r="L84" i="2"/>
  <c r="K84" i="2"/>
  <c r="J84" i="2"/>
  <c r="G84" i="2"/>
  <c r="G83" i="2" s="1"/>
  <c r="F84" i="2"/>
  <c r="E84" i="2"/>
  <c r="E83" i="2" s="1"/>
  <c r="D84" i="2"/>
  <c r="D83" i="2" s="1"/>
  <c r="H82" i="2"/>
  <c r="C82" i="2"/>
  <c r="H81" i="2"/>
  <c r="C81" i="2"/>
  <c r="L80" i="2"/>
  <c r="K80" i="2"/>
  <c r="J80" i="2"/>
  <c r="I80" i="2"/>
  <c r="G80" i="2"/>
  <c r="F80" i="2"/>
  <c r="E80" i="2"/>
  <c r="D80" i="2"/>
  <c r="H79" i="2"/>
  <c r="C79" i="2"/>
  <c r="H78" i="2"/>
  <c r="C78" i="2"/>
  <c r="L77" i="2"/>
  <c r="K77" i="2"/>
  <c r="J77" i="2"/>
  <c r="J76" i="2" s="1"/>
  <c r="I77" i="2"/>
  <c r="G77" i="2"/>
  <c r="F77" i="2"/>
  <c r="F76" i="2" s="1"/>
  <c r="E77" i="2"/>
  <c r="D77" i="2"/>
  <c r="L76" i="2"/>
  <c r="K76" i="2"/>
  <c r="G76" i="2"/>
  <c r="D76" i="2"/>
  <c r="H74" i="2"/>
  <c r="C74" i="2"/>
  <c r="H73" i="2"/>
  <c r="C73" i="2"/>
  <c r="H72" i="2"/>
  <c r="C72" i="2"/>
  <c r="H71" i="2"/>
  <c r="C71" i="2"/>
  <c r="I69" i="2"/>
  <c r="H70" i="2"/>
  <c r="C70" i="2"/>
  <c r="L69" i="2"/>
  <c r="K69" i="2"/>
  <c r="J69" i="2"/>
  <c r="J67" i="2" s="1"/>
  <c r="G69" i="2"/>
  <c r="F69" i="2"/>
  <c r="F67" i="2" s="1"/>
  <c r="E69" i="2"/>
  <c r="E67" i="2" s="1"/>
  <c r="D69" i="2"/>
  <c r="D67" i="2" s="1"/>
  <c r="H68" i="2"/>
  <c r="C68" i="2"/>
  <c r="L67" i="2"/>
  <c r="K67" i="2"/>
  <c r="G67" i="2"/>
  <c r="H66" i="2"/>
  <c r="C66" i="2"/>
  <c r="H65" i="2"/>
  <c r="C65" i="2"/>
  <c r="H64" i="2"/>
  <c r="C64" i="2"/>
  <c r="H63" i="2"/>
  <c r="C63" i="2"/>
  <c r="H62" i="2"/>
  <c r="C62" i="2"/>
  <c r="H61" i="2"/>
  <c r="C61" i="2"/>
  <c r="H60" i="2"/>
  <c r="C60" i="2"/>
  <c r="H59" i="2"/>
  <c r="C59" i="2"/>
  <c r="L58" i="2"/>
  <c r="K58" i="2"/>
  <c r="J58" i="2"/>
  <c r="I58" i="2"/>
  <c r="G58" i="2"/>
  <c r="F58" i="2"/>
  <c r="E58" i="2"/>
  <c r="D58" i="2"/>
  <c r="H57" i="2"/>
  <c r="C57" i="2"/>
  <c r="H56" i="2"/>
  <c r="C56" i="2"/>
  <c r="L55" i="2"/>
  <c r="K55" i="2"/>
  <c r="J55" i="2"/>
  <c r="J54" i="2" s="1"/>
  <c r="J53" i="2" s="1"/>
  <c r="I55" i="2"/>
  <c r="G55" i="2"/>
  <c r="F55" i="2"/>
  <c r="F54" i="2" s="1"/>
  <c r="F53" i="2" s="1"/>
  <c r="E55" i="2"/>
  <c r="D55" i="2"/>
  <c r="L54" i="2"/>
  <c r="L53" i="2" s="1"/>
  <c r="K54" i="2"/>
  <c r="K53" i="2" s="1"/>
  <c r="G54" i="2"/>
  <c r="G53" i="2" s="1"/>
  <c r="D54" i="2"/>
  <c r="H47" i="2"/>
  <c r="C47" i="2"/>
  <c r="H46" i="2"/>
  <c r="C46" i="2"/>
  <c r="L45" i="2"/>
  <c r="H45" i="2" s="1"/>
  <c r="G45" i="2"/>
  <c r="C45" i="2" s="1"/>
  <c r="H44" i="2"/>
  <c r="C44" i="2"/>
  <c r="K43" i="2"/>
  <c r="J43" i="2"/>
  <c r="I43" i="2"/>
  <c r="F43" i="2"/>
  <c r="E43" i="2"/>
  <c r="C43" i="2" s="1"/>
  <c r="D43" i="2"/>
  <c r="H42" i="2"/>
  <c r="C42" i="2"/>
  <c r="I41" i="2"/>
  <c r="H41" i="2" s="1"/>
  <c r="D41" i="2"/>
  <c r="C41" i="2" s="1"/>
  <c r="H40" i="2"/>
  <c r="C40" i="2"/>
  <c r="H39" i="2"/>
  <c r="C39" i="2"/>
  <c r="H38" i="2"/>
  <c r="C38" i="2"/>
  <c r="H37" i="2"/>
  <c r="C37" i="2"/>
  <c r="K36" i="2"/>
  <c r="H36" i="2" s="1"/>
  <c r="F36" i="2"/>
  <c r="C36" i="2"/>
  <c r="H35" i="2"/>
  <c r="C35" i="2"/>
  <c r="H34" i="2"/>
  <c r="C34" i="2"/>
  <c r="K33" i="2"/>
  <c r="H33" i="2" s="1"/>
  <c r="F33" i="2"/>
  <c r="C33" i="2"/>
  <c r="H32" i="2"/>
  <c r="C32" i="2"/>
  <c r="K31" i="2"/>
  <c r="H31" i="2"/>
  <c r="F31" i="2"/>
  <c r="C31" i="2" s="1"/>
  <c r="H30" i="2"/>
  <c r="C30" i="2"/>
  <c r="H29" i="2"/>
  <c r="C29" i="2"/>
  <c r="H28" i="2"/>
  <c r="C28" i="2"/>
  <c r="K27" i="2"/>
  <c r="H27" i="2" s="1"/>
  <c r="F27" i="2"/>
  <c r="C27" i="2"/>
  <c r="F26" i="2"/>
  <c r="C26" i="2" s="1"/>
  <c r="H25" i="2"/>
  <c r="C25" i="2"/>
  <c r="D24" i="2"/>
  <c r="C24" i="2"/>
  <c r="H23" i="2"/>
  <c r="C23" i="2"/>
  <c r="H22" i="2"/>
  <c r="C22" i="2"/>
  <c r="L21" i="2"/>
  <c r="L292" i="2" s="1"/>
  <c r="L291" i="2" s="1"/>
  <c r="K21" i="2"/>
  <c r="J21" i="2"/>
  <c r="J292" i="2" s="1"/>
  <c r="J291" i="2" s="1"/>
  <c r="I21" i="2"/>
  <c r="G21" i="2"/>
  <c r="F21" i="2"/>
  <c r="F292" i="2" s="1"/>
  <c r="F291" i="2" s="1"/>
  <c r="E21" i="2"/>
  <c r="E292" i="2" s="1"/>
  <c r="E291" i="2" s="1"/>
  <c r="D21" i="2"/>
  <c r="D292" i="2" s="1"/>
  <c r="D291" i="2" s="1"/>
  <c r="E20" i="2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L293" i="1"/>
  <c r="K293" i="1"/>
  <c r="J293" i="1"/>
  <c r="I293" i="1"/>
  <c r="H293" i="1"/>
  <c r="G293" i="1"/>
  <c r="F293" i="1"/>
  <c r="E293" i="1"/>
  <c r="D293" i="1"/>
  <c r="C293" i="1"/>
  <c r="H288" i="1"/>
  <c r="C288" i="1"/>
  <c r="C287" i="1"/>
  <c r="L286" i="1"/>
  <c r="K286" i="1"/>
  <c r="J286" i="1"/>
  <c r="G286" i="1"/>
  <c r="F286" i="1"/>
  <c r="C286" i="1" s="1"/>
  <c r="E286" i="1"/>
  <c r="D286" i="1"/>
  <c r="H285" i="1"/>
  <c r="C285" i="1"/>
  <c r="L284" i="1"/>
  <c r="L283" i="1" s="1"/>
  <c r="K284" i="1"/>
  <c r="H284" i="1" s="1"/>
  <c r="J284" i="1"/>
  <c r="I284" i="1"/>
  <c r="I283" i="1" s="1"/>
  <c r="G284" i="1"/>
  <c r="F284" i="1"/>
  <c r="E284" i="1"/>
  <c r="E283" i="1" s="1"/>
  <c r="D284" i="1"/>
  <c r="K283" i="1"/>
  <c r="J283" i="1"/>
  <c r="G283" i="1"/>
  <c r="F283" i="1"/>
  <c r="C282" i="1"/>
  <c r="L281" i="1"/>
  <c r="K281" i="1"/>
  <c r="J281" i="1"/>
  <c r="G281" i="1"/>
  <c r="F281" i="1"/>
  <c r="E281" i="1"/>
  <c r="D281" i="1"/>
  <c r="C281" i="1" s="1"/>
  <c r="H280" i="1"/>
  <c r="C280" i="1"/>
  <c r="H279" i="1"/>
  <c r="C279" i="1"/>
  <c r="H278" i="1"/>
  <c r="C278" i="1"/>
  <c r="H277" i="1"/>
  <c r="C277" i="1"/>
  <c r="L276" i="1"/>
  <c r="K276" i="1"/>
  <c r="J276" i="1"/>
  <c r="I276" i="1"/>
  <c r="H276" i="1" s="1"/>
  <c r="G276" i="1"/>
  <c r="F276" i="1"/>
  <c r="E276" i="1"/>
  <c r="D276" i="1"/>
  <c r="H275" i="1"/>
  <c r="C275" i="1"/>
  <c r="H274" i="1"/>
  <c r="C274" i="1"/>
  <c r="H273" i="1"/>
  <c r="C273" i="1"/>
  <c r="L272" i="1"/>
  <c r="L270" i="1" s="1"/>
  <c r="L269" i="1" s="1"/>
  <c r="K272" i="1"/>
  <c r="J272" i="1"/>
  <c r="I272" i="1"/>
  <c r="H272" i="1"/>
  <c r="G272" i="1"/>
  <c r="F272" i="1"/>
  <c r="E272" i="1"/>
  <c r="D272" i="1"/>
  <c r="H271" i="1"/>
  <c r="C271" i="1"/>
  <c r="K270" i="1"/>
  <c r="J270" i="1"/>
  <c r="J269" i="1" s="1"/>
  <c r="I270" i="1"/>
  <c r="G270" i="1"/>
  <c r="F270" i="1"/>
  <c r="F269" i="1" s="1"/>
  <c r="E270" i="1"/>
  <c r="E269" i="1" s="1"/>
  <c r="K269" i="1"/>
  <c r="G269" i="1"/>
  <c r="H268" i="1"/>
  <c r="C268" i="1"/>
  <c r="H267" i="1"/>
  <c r="C267" i="1"/>
  <c r="H266" i="1"/>
  <c r="C266" i="1"/>
  <c r="H265" i="1"/>
  <c r="C265" i="1"/>
  <c r="L264" i="1"/>
  <c r="K264" i="1"/>
  <c r="J264" i="1"/>
  <c r="G264" i="1"/>
  <c r="F264" i="1"/>
  <c r="E264" i="1"/>
  <c r="C264" i="1" s="1"/>
  <c r="D264" i="1"/>
  <c r="H263" i="1"/>
  <c r="C263" i="1"/>
  <c r="H262" i="1"/>
  <c r="C262" i="1"/>
  <c r="H261" i="1"/>
  <c r="C261" i="1"/>
  <c r="L260" i="1"/>
  <c r="L259" i="1" s="1"/>
  <c r="K260" i="1"/>
  <c r="J260" i="1"/>
  <c r="I260" i="1"/>
  <c r="H260" i="1"/>
  <c r="G260" i="1"/>
  <c r="F260" i="1"/>
  <c r="E260" i="1"/>
  <c r="E259" i="1" s="1"/>
  <c r="D260" i="1"/>
  <c r="K259" i="1"/>
  <c r="J259" i="1"/>
  <c r="G259" i="1"/>
  <c r="F259" i="1"/>
  <c r="H258" i="1"/>
  <c r="C258" i="1"/>
  <c r="H257" i="1"/>
  <c r="C257" i="1"/>
  <c r="H256" i="1"/>
  <c r="C256" i="1"/>
  <c r="H255" i="1"/>
  <c r="C255" i="1"/>
  <c r="H254" i="1"/>
  <c r="C254" i="1"/>
  <c r="I252" i="1"/>
  <c r="H253" i="1"/>
  <c r="C253" i="1"/>
  <c r="L252" i="1"/>
  <c r="K252" i="1"/>
  <c r="K251" i="1" s="1"/>
  <c r="J252" i="1"/>
  <c r="J251" i="1" s="1"/>
  <c r="G252" i="1"/>
  <c r="G251" i="1" s="1"/>
  <c r="F252" i="1"/>
  <c r="E252" i="1"/>
  <c r="E251" i="1" s="1"/>
  <c r="D252" i="1"/>
  <c r="L251" i="1"/>
  <c r="D251" i="1"/>
  <c r="H250" i="1"/>
  <c r="C250" i="1"/>
  <c r="H249" i="1"/>
  <c r="C249" i="1"/>
  <c r="H248" i="1"/>
  <c r="C248" i="1"/>
  <c r="H247" i="1"/>
  <c r="C247" i="1"/>
  <c r="L246" i="1"/>
  <c r="K246" i="1"/>
  <c r="J246" i="1"/>
  <c r="G246" i="1"/>
  <c r="F246" i="1"/>
  <c r="E246" i="1"/>
  <c r="D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L238" i="1"/>
  <c r="K238" i="1"/>
  <c r="J238" i="1"/>
  <c r="G238" i="1"/>
  <c r="F238" i="1"/>
  <c r="E238" i="1"/>
  <c r="C238" i="1" s="1"/>
  <c r="D238" i="1"/>
  <c r="H237" i="1"/>
  <c r="C237" i="1"/>
  <c r="H236" i="1"/>
  <c r="C236" i="1"/>
  <c r="L235" i="1"/>
  <c r="K235" i="1"/>
  <c r="J235" i="1"/>
  <c r="I235" i="1"/>
  <c r="H235" i="1" s="1"/>
  <c r="G235" i="1"/>
  <c r="F235" i="1"/>
  <c r="E235" i="1"/>
  <c r="D235" i="1"/>
  <c r="I233" i="1"/>
  <c r="H234" i="1"/>
  <c r="C234" i="1"/>
  <c r="L233" i="1"/>
  <c r="K233" i="1"/>
  <c r="J233" i="1"/>
  <c r="G233" i="1"/>
  <c r="F233" i="1"/>
  <c r="E233" i="1"/>
  <c r="D233" i="1"/>
  <c r="C232" i="1"/>
  <c r="L231" i="1"/>
  <c r="L230" i="1" s="1"/>
  <c r="K231" i="1"/>
  <c r="G231" i="1"/>
  <c r="G230" i="1" s="1"/>
  <c r="D231" i="1"/>
  <c r="H229" i="1"/>
  <c r="C229" i="1"/>
  <c r="H228" i="1"/>
  <c r="C228" i="1"/>
  <c r="L227" i="1"/>
  <c r="K227" i="1"/>
  <c r="J227" i="1"/>
  <c r="I227" i="1"/>
  <c r="G227" i="1"/>
  <c r="F227" i="1"/>
  <c r="E227" i="1"/>
  <c r="D227" i="1"/>
  <c r="H226" i="1"/>
  <c r="D226" i="1"/>
  <c r="C226" i="1"/>
  <c r="H225" i="1"/>
  <c r="D225" i="1"/>
  <c r="C225" i="1"/>
  <c r="H224" i="1"/>
  <c r="D224" i="1"/>
  <c r="C224" i="1"/>
  <c r="H223" i="1"/>
  <c r="C223" i="1"/>
  <c r="H222" i="1"/>
  <c r="C222" i="1"/>
  <c r="H221" i="1"/>
  <c r="C221" i="1"/>
  <c r="C220" i="1"/>
  <c r="H219" i="1"/>
  <c r="C219" i="1"/>
  <c r="H218" i="1"/>
  <c r="C218" i="1"/>
  <c r="H217" i="1"/>
  <c r="C217" i="1"/>
  <c r="L216" i="1"/>
  <c r="K216" i="1"/>
  <c r="J216" i="1"/>
  <c r="G216" i="1"/>
  <c r="F216" i="1"/>
  <c r="E216" i="1"/>
  <c r="D216" i="1"/>
  <c r="C216" i="1" s="1"/>
  <c r="H215" i="1"/>
  <c r="C215" i="1"/>
  <c r="H214" i="1"/>
  <c r="C214" i="1"/>
  <c r="H213" i="1"/>
  <c r="C213" i="1"/>
  <c r="H212" i="1"/>
  <c r="C212" i="1"/>
  <c r="H211" i="1"/>
  <c r="C211" i="1"/>
  <c r="H210" i="1"/>
  <c r="C210" i="1"/>
  <c r="C209" i="1"/>
  <c r="H208" i="1"/>
  <c r="C208" i="1"/>
  <c r="H207" i="1"/>
  <c r="C207" i="1"/>
  <c r="H206" i="1"/>
  <c r="C206" i="1"/>
  <c r="L205" i="1"/>
  <c r="L204" i="1" s="1"/>
  <c r="K205" i="1"/>
  <c r="J205" i="1"/>
  <c r="G205" i="1"/>
  <c r="F205" i="1"/>
  <c r="F204" i="1" s="1"/>
  <c r="F195" i="1" s="1"/>
  <c r="E205" i="1"/>
  <c r="E204" i="1" s="1"/>
  <c r="D205" i="1"/>
  <c r="K204" i="1"/>
  <c r="J204" i="1"/>
  <c r="G204" i="1"/>
  <c r="H203" i="1"/>
  <c r="C203" i="1"/>
  <c r="H202" i="1"/>
  <c r="C202" i="1"/>
  <c r="H201" i="1"/>
  <c r="C201" i="1"/>
  <c r="H200" i="1"/>
  <c r="C200" i="1"/>
  <c r="C199" i="1"/>
  <c r="L198" i="1"/>
  <c r="L196" i="1" s="1"/>
  <c r="L195" i="1" s="1"/>
  <c r="K198" i="1"/>
  <c r="K196" i="1" s="1"/>
  <c r="K195" i="1" s="1"/>
  <c r="J198" i="1"/>
  <c r="G198" i="1"/>
  <c r="G196" i="1" s="1"/>
  <c r="G195" i="1" s="1"/>
  <c r="F198" i="1"/>
  <c r="E198" i="1"/>
  <c r="C198" i="1" s="1"/>
  <c r="D198" i="1"/>
  <c r="H197" i="1"/>
  <c r="C197" i="1"/>
  <c r="J196" i="1"/>
  <c r="F196" i="1"/>
  <c r="E196" i="1"/>
  <c r="D196" i="1"/>
  <c r="H193" i="1"/>
  <c r="C193" i="1"/>
  <c r="L192" i="1"/>
  <c r="K192" i="1"/>
  <c r="J192" i="1"/>
  <c r="J191" i="1" s="1"/>
  <c r="I192" i="1"/>
  <c r="G192" i="1"/>
  <c r="F192" i="1"/>
  <c r="F191" i="1" s="1"/>
  <c r="E192" i="1"/>
  <c r="D192" i="1"/>
  <c r="L191" i="1"/>
  <c r="K191" i="1"/>
  <c r="G191" i="1"/>
  <c r="D191" i="1"/>
  <c r="H190" i="1"/>
  <c r="C190" i="1"/>
  <c r="C189" i="1"/>
  <c r="L188" i="1"/>
  <c r="L187" i="1" s="1"/>
  <c r="K188" i="1"/>
  <c r="J188" i="1"/>
  <c r="G188" i="1"/>
  <c r="G187" i="1" s="1"/>
  <c r="F188" i="1"/>
  <c r="E188" i="1"/>
  <c r="D188" i="1"/>
  <c r="D187" i="1" s="1"/>
  <c r="C188" i="1"/>
  <c r="H186" i="1"/>
  <c r="C186" i="1"/>
  <c r="H185" i="1"/>
  <c r="C185" i="1"/>
  <c r="L184" i="1"/>
  <c r="K184" i="1"/>
  <c r="J184" i="1"/>
  <c r="I184" i="1"/>
  <c r="H184" i="1" s="1"/>
  <c r="G184" i="1"/>
  <c r="F184" i="1"/>
  <c r="E184" i="1"/>
  <c r="D184" i="1"/>
  <c r="H183" i="1"/>
  <c r="C183" i="1"/>
  <c r="H182" i="1"/>
  <c r="C182" i="1"/>
  <c r="H181" i="1"/>
  <c r="C181" i="1"/>
  <c r="C180" i="1"/>
  <c r="L179" i="1"/>
  <c r="K179" i="1"/>
  <c r="J179" i="1"/>
  <c r="G179" i="1"/>
  <c r="F179" i="1"/>
  <c r="E179" i="1"/>
  <c r="D179" i="1"/>
  <c r="C179" i="1"/>
  <c r="H178" i="1"/>
  <c r="C178" i="1"/>
  <c r="H177" i="1"/>
  <c r="C177" i="1"/>
  <c r="H176" i="1"/>
  <c r="C176" i="1"/>
  <c r="L175" i="1"/>
  <c r="K175" i="1"/>
  <c r="K174" i="1" s="1"/>
  <c r="K173" i="1" s="1"/>
  <c r="J175" i="1"/>
  <c r="J174" i="1" s="1"/>
  <c r="J173" i="1" s="1"/>
  <c r="G175" i="1"/>
  <c r="G174" i="1" s="1"/>
  <c r="G173" i="1" s="1"/>
  <c r="F175" i="1"/>
  <c r="E175" i="1"/>
  <c r="E174" i="1" s="1"/>
  <c r="D175" i="1"/>
  <c r="L174" i="1"/>
  <c r="L173" i="1" s="1"/>
  <c r="D174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L166" i="1"/>
  <c r="K166" i="1"/>
  <c r="K165" i="1" s="1"/>
  <c r="J166" i="1"/>
  <c r="J165" i="1" s="1"/>
  <c r="G166" i="1"/>
  <c r="G165" i="1" s="1"/>
  <c r="F166" i="1"/>
  <c r="E166" i="1"/>
  <c r="E165" i="1" s="1"/>
  <c r="D166" i="1"/>
  <c r="L165" i="1"/>
  <c r="D165" i="1"/>
  <c r="H164" i="1"/>
  <c r="C164" i="1"/>
  <c r="H163" i="1"/>
  <c r="D163" i="1"/>
  <c r="C163" i="1"/>
  <c r="H162" i="1"/>
  <c r="C162" i="1"/>
  <c r="C161" i="1"/>
  <c r="L160" i="1"/>
  <c r="K160" i="1"/>
  <c r="J160" i="1"/>
  <c r="G160" i="1"/>
  <c r="F160" i="1"/>
  <c r="E160" i="1"/>
  <c r="D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L151" i="1"/>
  <c r="K151" i="1"/>
  <c r="J151" i="1"/>
  <c r="G151" i="1"/>
  <c r="F151" i="1"/>
  <c r="E151" i="1"/>
  <c r="C151" i="1" s="1"/>
  <c r="D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L144" i="1"/>
  <c r="K144" i="1"/>
  <c r="J144" i="1"/>
  <c r="G144" i="1"/>
  <c r="F144" i="1"/>
  <c r="E144" i="1"/>
  <c r="D144" i="1"/>
  <c r="H143" i="1"/>
  <c r="C143" i="1"/>
  <c r="H142" i="1"/>
  <c r="C142" i="1"/>
  <c r="L141" i="1"/>
  <c r="K141" i="1"/>
  <c r="J141" i="1"/>
  <c r="I141" i="1"/>
  <c r="H141" i="1" s="1"/>
  <c r="G141" i="1"/>
  <c r="F141" i="1"/>
  <c r="E141" i="1"/>
  <c r="D141" i="1"/>
  <c r="H140" i="1"/>
  <c r="C140" i="1"/>
  <c r="H139" i="1"/>
  <c r="C139" i="1"/>
  <c r="H138" i="1"/>
  <c r="C138" i="1"/>
  <c r="C137" i="1"/>
  <c r="L136" i="1"/>
  <c r="K136" i="1"/>
  <c r="J136" i="1"/>
  <c r="G136" i="1"/>
  <c r="F136" i="1"/>
  <c r="E136" i="1"/>
  <c r="D136" i="1"/>
  <c r="C136" i="1"/>
  <c r="H135" i="1"/>
  <c r="C135" i="1"/>
  <c r="H134" i="1"/>
  <c r="C134" i="1"/>
  <c r="H133" i="1"/>
  <c r="D133" i="1"/>
  <c r="C133" i="1"/>
  <c r="H132" i="1"/>
  <c r="C132" i="1"/>
  <c r="L131" i="1"/>
  <c r="K131" i="1"/>
  <c r="K130" i="1" s="1"/>
  <c r="J131" i="1"/>
  <c r="J130" i="1" s="1"/>
  <c r="G131" i="1"/>
  <c r="G130" i="1" s="1"/>
  <c r="F131" i="1"/>
  <c r="F130" i="1" s="1"/>
  <c r="E131" i="1"/>
  <c r="D131" i="1"/>
  <c r="C131" i="1" s="1"/>
  <c r="L130" i="1"/>
  <c r="D130" i="1"/>
  <c r="H129" i="1"/>
  <c r="H128" i="1" s="1"/>
  <c r="C129" i="1"/>
  <c r="C128" i="1" s="1"/>
  <c r="L128" i="1"/>
  <c r="K128" i="1"/>
  <c r="J128" i="1"/>
  <c r="I128" i="1"/>
  <c r="G128" i="1"/>
  <c r="F128" i="1"/>
  <c r="E128" i="1"/>
  <c r="D128" i="1"/>
  <c r="H127" i="1"/>
  <c r="D127" i="1"/>
  <c r="C127" i="1"/>
  <c r="H126" i="1"/>
  <c r="C126" i="1"/>
  <c r="H125" i="1"/>
  <c r="C125" i="1"/>
  <c r="H124" i="1"/>
  <c r="C124" i="1"/>
  <c r="C123" i="1"/>
  <c r="L122" i="1"/>
  <c r="K122" i="1"/>
  <c r="J122" i="1"/>
  <c r="G122" i="1"/>
  <c r="F122" i="1"/>
  <c r="E122" i="1"/>
  <c r="D122" i="1"/>
  <c r="C122" i="1" s="1"/>
  <c r="H121" i="1"/>
  <c r="C121" i="1"/>
  <c r="H120" i="1"/>
  <c r="C120" i="1"/>
  <c r="H119" i="1"/>
  <c r="C119" i="1"/>
  <c r="H118" i="1"/>
  <c r="C118" i="1"/>
  <c r="H117" i="1"/>
  <c r="C117" i="1"/>
  <c r="L116" i="1"/>
  <c r="K116" i="1"/>
  <c r="J116" i="1"/>
  <c r="G116" i="1"/>
  <c r="F116" i="1"/>
  <c r="E116" i="1"/>
  <c r="D116" i="1"/>
  <c r="C116" i="1" s="1"/>
  <c r="H115" i="1"/>
  <c r="C115" i="1"/>
  <c r="H114" i="1"/>
  <c r="C114" i="1"/>
  <c r="C113" i="1"/>
  <c r="L112" i="1"/>
  <c r="K112" i="1"/>
  <c r="J112" i="1"/>
  <c r="G112" i="1"/>
  <c r="F112" i="1"/>
  <c r="E112" i="1"/>
  <c r="D112" i="1"/>
  <c r="C112" i="1"/>
  <c r="H111" i="1"/>
  <c r="C111" i="1"/>
  <c r="H110" i="1"/>
  <c r="C110" i="1"/>
  <c r="H109" i="1"/>
  <c r="C109" i="1"/>
  <c r="H108" i="1"/>
  <c r="C108" i="1"/>
  <c r="H107" i="1"/>
  <c r="D107" i="1"/>
  <c r="C107" i="1"/>
  <c r="H106" i="1"/>
  <c r="D106" i="1"/>
  <c r="C106" i="1"/>
  <c r="H105" i="1"/>
  <c r="C105" i="1"/>
  <c r="D104" i="1"/>
  <c r="C104" i="1" s="1"/>
  <c r="L103" i="1"/>
  <c r="K103" i="1"/>
  <c r="J103" i="1"/>
  <c r="G103" i="1"/>
  <c r="F103" i="1"/>
  <c r="E103" i="1"/>
  <c r="D103" i="1"/>
  <c r="H102" i="1"/>
  <c r="C102" i="1"/>
  <c r="H101" i="1"/>
  <c r="C101" i="1"/>
  <c r="H100" i="1"/>
  <c r="C100" i="1"/>
  <c r="H99" i="1"/>
  <c r="C99" i="1"/>
  <c r="H98" i="1"/>
  <c r="C98" i="1"/>
  <c r="H97" i="1"/>
  <c r="C97" i="1"/>
  <c r="C96" i="1"/>
  <c r="L95" i="1"/>
  <c r="K95" i="1"/>
  <c r="J95" i="1"/>
  <c r="G95" i="1"/>
  <c r="F95" i="1"/>
  <c r="E95" i="1"/>
  <c r="C95" i="1" s="1"/>
  <c r="D95" i="1"/>
  <c r="H94" i="1"/>
  <c r="C94" i="1"/>
  <c r="H93" i="1"/>
  <c r="C93" i="1"/>
  <c r="H92" i="1"/>
  <c r="C92" i="1"/>
  <c r="H91" i="1"/>
  <c r="C91" i="1"/>
  <c r="H90" i="1"/>
  <c r="C90" i="1"/>
  <c r="L89" i="1"/>
  <c r="K89" i="1"/>
  <c r="J89" i="1"/>
  <c r="G89" i="1"/>
  <c r="F89" i="1"/>
  <c r="E89" i="1"/>
  <c r="D89" i="1"/>
  <c r="H88" i="1"/>
  <c r="C88" i="1"/>
  <c r="H87" i="1"/>
  <c r="C87" i="1"/>
  <c r="H86" i="1"/>
  <c r="C86" i="1"/>
  <c r="I84" i="1"/>
  <c r="H85" i="1"/>
  <c r="C85" i="1"/>
  <c r="L84" i="1"/>
  <c r="K84" i="1"/>
  <c r="J84" i="1"/>
  <c r="J83" i="1" s="1"/>
  <c r="G84" i="1"/>
  <c r="F84" i="1"/>
  <c r="F83" i="1" s="1"/>
  <c r="E84" i="1"/>
  <c r="D84" i="1"/>
  <c r="C84" i="1" s="1"/>
  <c r="H82" i="1"/>
  <c r="C82" i="1"/>
  <c r="H81" i="1"/>
  <c r="C81" i="1"/>
  <c r="L80" i="1"/>
  <c r="K80" i="1"/>
  <c r="J80" i="1"/>
  <c r="G80" i="1"/>
  <c r="F80" i="1"/>
  <c r="E80" i="1"/>
  <c r="D80" i="1"/>
  <c r="C80" i="1" s="1"/>
  <c r="H79" i="1"/>
  <c r="C79" i="1"/>
  <c r="H78" i="1"/>
  <c r="C78" i="1"/>
  <c r="L77" i="1"/>
  <c r="L76" i="1" s="1"/>
  <c r="K77" i="1"/>
  <c r="J77" i="1"/>
  <c r="G77" i="1"/>
  <c r="F77" i="1"/>
  <c r="F76" i="1" s="1"/>
  <c r="E77" i="1"/>
  <c r="E76" i="1" s="1"/>
  <c r="D77" i="1"/>
  <c r="K76" i="1"/>
  <c r="J76" i="1"/>
  <c r="G76" i="1"/>
  <c r="H74" i="1"/>
  <c r="C74" i="1"/>
  <c r="H73" i="1"/>
  <c r="C73" i="1"/>
  <c r="H72" i="1"/>
  <c r="C72" i="1"/>
  <c r="H71" i="1"/>
  <c r="C71" i="1"/>
  <c r="H70" i="1"/>
  <c r="C70" i="1"/>
  <c r="L69" i="1"/>
  <c r="K69" i="1"/>
  <c r="K67" i="1" s="1"/>
  <c r="J69" i="1"/>
  <c r="I69" i="1"/>
  <c r="H69" i="1" s="1"/>
  <c r="G69" i="1"/>
  <c r="G67" i="1" s="1"/>
  <c r="F69" i="1"/>
  <c r="E69" i="1"/>
  <c r="D69" i="1"/>
  <c r="D67" i="1" s="1"/>
  <c r="H68" i="1"/>
  <c r="C68" i="1"/>
  <c r="L67" i="1"/>
  <c r="J67" i="1"/>
  <c r="F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L58" i="1"/>
  <c r="K58" i="1"/>
  <c r="K54" i="1" s="1"/>
  <c r="J58" i="1"/>
  <c r="G58" i="1"/>
  <c r="F58" i="1"/>
  <c r="E58" i="1"/>
  <c r="D58" i="1"/>
  <c r="H57" i="1"/>
  <c r="C57" i="1"/>
  <c r="H56" i="1"/>
  <c r="C56" i="1"/>
  <c r="L55" i="1"/>
  <c r="K55" i="1"/>
  <c r="J55" i="1"/>
  <c r="J54" i="1" s="1"/>
  <c r="J53" i="1" s="1"/>
  <c r="G55" i="1"/>
  <c r="F55" i="1"/>
  <c r="E55" i="1"/>
  <c r="D55" i="1"/>
  <c r="G54" i="1"/>
  <c r="G53" i="1" s="1"/>
  <c r="F54" i="1"/>
  <c r="F53" i="1" s="1"/>
  <c r="H47" i="1"/>
  <c r="C47" i="1"/>
  <c r="H46" i="1"/>
  <c r="C46" i="1"/>
  <c r="L45" i="1"/>
  <c r="G45" i="1"/>
  <c r="H44" i="1"/>
  <c r="C44" i="1"/>
  <c r="K43" i="1"/>
  <c r="J43" i="1"/>
  <c r="I43" i="1"/>
  <c r="H43" i="1" s="1"/>
  <c r="F43" i="1"/>
  <c r="E43" i="1"/>
  <c r="D43" i="1"/>
  <c r="H42" i="1"/>
  <c r="C42" i="1"/>
  <c r="I41" i="1"/>
  <c r="H41" i="1" s="1"/>
  <c r="D41" i="1"/>
  <c r="C41" i="1" s="1"/>
  <c r="H40" i="1"/>
  <c r="C40" i="1"/>
  <c r="H39" i="1"/>
  <c r="C39" i="1"/>
  <c r="H38" i="1"/>
  <c r="C38" i="1"/>
  <c r="H37" i="1"/>
  <c r="C37" i="1"/>
  <c r="K36" i="1"/>
  <c r="H36" i="1" s="1"/>
  <c r="F36" i="1"/>
  <c r="C36" i="1" s="1"/>
  <c r="H35" i="1"/>
  <c r="C35" i="1"/>
  <c r="H34" i="1"/>
  <c r="C34" i="1"/>
  <c r="K33" i="1"/>
  <c r="H33" i="1" s="1"/>
  <c r="F33" i="1"/>
  <c r="C33" i="1" s="1"/>
  <c r="H32" i="1"/>
  <c r="C32" i="1"/>
  <c r="K31" i="1"/>
  <c r="H31" i="1" s="1"/>
  <c r="F31" i="1"/>
  <c r="H30" i="1"/>
  <c r="C30" i="1"/>
  <c r="H29" i="1"/>
  <c r="C29" i="1"/>
  <c r="H28" i="1"/>
  <c r="C28" i="1"/>
  <c r="K27" i="1"/>
  <c r="H27" i="1" s="1"/>
  <c r="F27" i="1"/>
  <c r="C27" i="1" s="1"/>
  <c r="H25" i="1"/>
  <c r="C25" i="1"/>
  <c r="D24" i="1"/>
  <c r="C24" i="1" s="1"/>
  <c r="H23" i="1"/>
  <c r="C23" i="1"/>
  <c r="H22" i="1"/>
  <c r="C22" i="1"/>
  <c r="L21" i="1"/>
  <c r="L292" i="1" s="1"/>
  <c r="L291" i="1" s="1"/>
  <c r="K21" i="1"/>
  <c r="J21" i="1"/>
  <c r="I21" i="1"/>
  <c r="G21" i="1"/>
  <c r="G20" i="1" s="1"/>
  <c r="F21" i="1"/>
  <c r="E21" i="1"/>
  <c r="E292" i="1" s="1"/>
  <c r="E291" i="1" s="1"/>
  <c r="D21" i="1"/>
  <c r="D292" i="1" s="1"/>
  <c r="D291" i="1" s="1"/>
  <c r="E20" i="1"/>
  <c r="D20" i="1"/>
  <c r="H80" i="10" l="1"/>
  <c r="F130" i="10"/>
  <c r="F75" i="10" s="1"/>
  <c r="E196" i="10"/>
  <c r="E195" i="10" s="1"/>
  <c r="E259" i="10"/>
  <c r="C259" i="10"/>
  <c r="C264" i="10"/>
  <c r="C284" i="10"/>
  <c r="L20" i="10"/>
  <c r="F54" i="10"/>
  <c r="F53" i="10" s="1"/>
  <c r="C58" i="10"/>
  <c r="J54" i="10"/>
  <c r="J53" i="10" s="1"/>
  <c r="C69" i="10"/>
  <c r="G53" i="10"/>
  <c r="H89" i="10"/>
  <c r="C116" i="10"/>
  <c r="L130" i="10"/>
  <c r="C141" i="10"/>
  <c r="J174" i="10"/>
  <c r="J173" i="10" s="1"/>
  <c r="H184" i="10"/>
  <c r="C235" i="10"/>
  <c r="C281" i="10"/>
  <c r="J130" i="10"/>
  <c r="J75" i="10" s="1"/>
  <c r="C165" i="10"/>
  <c r="E230" i="10"/>
  <c r="C276" i="10"/>
  <c r="L270" i="10"/>
  <c r="L269" i="10" s="1"/>
  <c r="H43" i="10"/>
  <c r="L53" i="10"/>
  <c r="E53" i="10"/>
  <c r="K53" i="10"/>
  <c r="C77" i="10"/>
  <c r="C80" i="10"/>
  <c r="L83" i="10"/>
  <c r="C112" i="10"/>
  <c r="C151" i="10"/>
  <c r="H160" i="10"/>
  <c r="G195" i="10"/>
  <c r="E83" i="9"/>
  <c r="C151" i="9"/>
  <c r="C192" i="9"/>
  <c r="C112" i="9"/>
  <c r="C144" i="9"/>
  <c r="L174" i="9"/>
  <c r="L173" i="9" s="1"/>
  <c r="C188" i="9"/>
  <c r="C233" i="9"/>
  <c r="E259" i="9"/>
  <c r="L20" i="9"/>
  <c r="I174" i="9"/>
  <c r="J187" i="9"/>
  <c r="L231" i="9"/>
  <c r="C292" i="9"/>
  <c r="H43" i="9"/>
  <c r="E76" i="9"/>
  <c r="E75" i="9" s="1"/>
  <c r="I76" i="9"/>
  <c r="C80" i="9"/>
  <c r="C136" i="9"/>
  <c r="H151" i="9"/>
  <c r="F187" i="9"/>
  <c r="L187" i="9"/>
  <c r="E204" i="9"/>
  <c r="C235" i="9"/>
  <c r="E53" i="8"/>
  <c r="J76" i="8"/>
  <c r="J75" i="8" s="1"/>
  <c r="H112" i="8"/>
  <c r="E130" i="8"/>
  <c r="C151" i="8"/>
  <c r="F231" i="8"/>
  <c r="C281" i="8"/>
  <c r="K75" i="8"/>
  <c r="G204" i="8"/>
  <c r="G195" i="8" s="1"/>
  <c r="E20" i="8"/>
  <c r="H43" i="8"/>
  <c r="C58" i="8"/>
  <c r="C89" i="8"/>
  <c r="C103" i="8"/>
  <c r="C122" i="8"/>
  <c r="C144" i="8"/>
  <c r="F195" i="8"/>
  <c r="F194" i="8" s="1"/>
  <c r="C216" i="8"/>
  <c r="G231" i="8"/>
  <c r="J231" i="8"/>
  <c r="J230" i="8" s="1"/>
  <c r="J194" i="8" s="1"/>
  <c r="C264" i="8"/>
  <c r="L270" i="8"/>
  <c r="L269" i="8" s="1"/>
  <c r="G291" i="8"/>
  <c r="L292" i="8"/>
  <c r="L291" i="8" s="1"/>
  <c r="K26" i="8"/>
  <c r="H26" i="8" s="1"/>
  <c r="C43" i="8"/>
  <c r="L83" i="8"/>
  <c r="G83" i="8"/>
  <c r="C116" i="8"/>
  <c r="H122" i="8"/>
  <c r="C136" i="8"/>
  <c r="K187" i="8"/>
  <c r="E195" i="8"/>
  <c r="E194" i="8" s="1"/>
  <c r="K195" i="8"/>
  <c r="K204" i="8"/>
  <c r="L231" i="8"/>
  <c r="L230" i="8" s="1"/>
  <c r="G270" i="8"/>
  <c r="G269" i="8" s="1"/>
  <c r="E270" i="8"/>
  <c r="E269" i="8" s="1"/>
  <c r="H293" i="8"/>
  <c r="C43" i="7"/>
  <c r="G53" i="7"/>
  <c r="C80" i="7"/>
  <c r="C89" i="7"/>
  <c r="H95" i="7"/>
  <c r="C103" i="7"/>
  <c r="C136" i="7"/>
  <c r="H160" i="7"/>
  <c r="J173" i="7"/>
  <c r="L187" i="7"/>
  <c r="C216" i="7"/>
  <c r="C238" i="7"/>
  <c r="C276" i="7"/>
  <c r="G292" i="7"/>
  <c r="G291" i="7" s="1"/>
  <c r="C95" i="7"/>
  <c r="H116" i="7"/>
  <c r="K83" i="7"/>
  <c r="E130" i="7"/>
  <c r="C151" i="7"/>
  <c r="C160" i="7"/>
  <c r="H184" i="7"/>
  <c r="C188" i="7"/>
  <c r="J187" i="7"/>
  <c r="H233" i="7"/>
  <c r="C246" i="7"/>
  <c r="E269" i="7"/>
  <c r="K269" i="7"/>
  <c r="J75" i="7"/>
  <c r="J52" i="7" s="1"/>
  <c r="J51" i="7" s="1"/>
  <c r="H281" i="7"/>
  <c r="H43" i="7"/>
  <c r="C67" i="7"/>
  <c r="H89" i="7"/>
  <c r="H103" i="7"/>
  <c r="C122" i="7"/>
  <c r="G83" i="7"/>
  <c r="H136" i="7"/>
  <c r="C144" i="7"/>
  <c r="G174" i="7"/>
  <c r="G173" i="7" s="1"/>
  <c r="L231" i="7"/>
  <c r="L230" i="7" s="1"/>
  <c r="E195" i="6"/>
  <c r="F53" i="6"/>
  <c r="C77" i="6"/>
  <c r="C80" i="6"/>
  <c r="L83" i="6"/>
  <c r="C95" i="6"/>
  <c r="C122" i="6"/>
  <c r="C136" i="6"/>
  <c r="G174" i="6"/>
  <c r="G173" i="6" s="1"/>
  <c r="G195" i="6"/>
  <c r="D195" i="6"/>
  <c r="C227" i="6"/>
  <c r="J231" i="6"/>
  <c r="C252" i="6"/>
  <c r="C276" i="6"/>
  <c r="K187" i="6"/>
  <c r="L195" i="6"/>
  <c r="G292" i="6"/>
  <c r="G291" i="6" s="1"/>
  <c r="L53" i="6"/>
  <c r="H80" i="6"/>
  <c r="C89" i="6"/>
  <c r="K83" i="6"/>
  <c r="K75" i="6" s="1"/>
  <c r="C103" i="6"/>
  <c r="K130" i="6"/>
  <c r="H131" i="6"/>
  <c r="H184" i="6"/>
  <c r="H188" i="6"/>
  <c r="K230" i="6"/>
  <c r="C251" i="6"/>
  <c r="L259" i="6"/>
  <c r="G270" i="6"/>
  <c r="G269" i="6" s="1"/>
  <c r="J53" i="6"/>
  <c r="H89" i="6"/>
  <c r="H116" i="6"/>
  <c r="C141" i="6"/>
  <c r="C160" i="6"/>
  <c r="J130" i="6"/>
  <c r="K173" i="6"/>
  <c r="F174" i="6"/>
  <c r="F173" i="6" s="1"/>
  <c r="C188" i="6"/>
  <c r="J187" i="6"/>
  <c r="C191" i="6"/>
  <c r="H198" i="6"/>
  <c r="C216" i="6"/>
  <c r="D231" i="6"/>
  <c r="F231" i="6"/>
  <c r="J259" i="6"/>
  <c r="J230" i="6" s="1"/>
  <c r="J194" i="6" s="1"/>
  <c r="H272" i="6"/>
  <c r="F270" i="6"/>
  <c r="F269" i="6" s="1"/>
  <c r="C67" i="5"/>
  <c r="G187" i="5"/>
  <c r="G53" i="5"/>
  <c r="C216" i="5"/>
  <c r="J130" i="5"/>
  <c r="K204" i="5"/>
  <c r="K195" i="5" s="1"/>
  <c r="K194" i="5" s="1"/>
  <c r="H276" i="5"/>
  <c r="C21" i="5"/>
  <c r="L291" i="5"/>
  <c r="E20" i="5"/>
  <c r="J54" i="5"/>
  <c r="J53" i="5" s="1"/>
  <c r="C76" i="5"/>
  <c r="J76" i="5"/>
  <c r="J75" i="5" s="1"/>
  <c r="K83" i="5"/>
  <c r="C95" i="5"/>
  <c r="K130" i="5"/>
  <c r="J187" i="5"/>
  <c r="K187" i="5"/>
  <c r="L259" i="5"/>
  <c r="L230" i="5" s="1"/>
  <c r="H272" i="5"/>
  <c r="C293" i="5"/>
  <c r="J231" i="5"/>
  <c r="J230" i="5" s="1"/>
  <c r="C286" i="5"/>
  <c r="D292" i="5"/>
  <c r="D291" i="5" s="1"/>
  <c r="L83" i="5"/>
  <c r="L75" i="5" s="1"/>
  <c r="L52" i="5" s="1"/>
  <c r="C103" i="5"/>
  <c r="H112" i="5"/>
  <c r="H141" i="5"/>
  <c r="F187" i="5"/>
  <c r="L187" i="5"/>
  <c r="H198" i="5"/>
  <c r="G204" i="5"/>
  <c r="G195" i="5" s="1"/>
  <c r="G194" i="5" s="1"/>
  <c r="C252" i="5"/>
  <c r="G195" i="4"/>
  <c r="C204" i="4"/>
  <c r="K194" i="4"/>
  <c r="F292" i="4"/>
  <c r="F291" i="4" s="1"/>
  <c r="K26" i="4"/>
  <c r="C80" i="4"/>
  <c r="F83" i="4"/>
  <c r="C89" i="4"/>
  <c r="H116" i="4"/>
  <c r="H131" i="4"/>
  <c r="H160" i="4"/>
  <c r="J174" i="4"/>
  <c r="J173" i="4" s="1"/>
  <c r="L195" i="4"/>
  <c r="C205" i="4"/>
  <c r="C227" i="4"/>
  <c r="F231" i="4"/>
  <c r="F230" i="4" s="1"/>
  <c r="F194" i="4" s="1"/>
  <c r="C238" i="4"/>
  <c r="C251" i="4"/>
  <c r="C77" i="4"/>
  <c r="G76" i="4"/>
  <c r="L83" i="4"/>
  <c r="C103" i="4"/>
  <c r="K83" i="4"/>
  <c r="H136" i="4"/>
  <c r="C141" i="4"/>
  <c r="K130" i="4"/>
  <c r="C160" i="4"/>
  <c r="C188" i="4"/>
  <c r="J187" i="4"/>
  <c r="G187" i="4"/>
  <c r="H227" i="4"/>
  <c r="D231" i="4"/>
  <c r="D230" i="4" s="1"/>
  <c r="C264" i="4"/>
  <c r="J259" i="4"/>
  <c r="G130" i="4"/>
  <c r="C21" i="4"/>
  <c r="C292" i="4" s="1"/>
  <c r="C291" i="4" s="1"/>
  <c r="E20" i="4"/>
  <c r="J54" i="4"/>
  <c r="J53" i="4" s="1"/>
  <c r="C116" i="4"/>
  <c r="C136" i="4"/>
  <c r="C151" i="4"/>
  <c r="F174" i="4"/>
  <c r="F173" i="4" s="1"/>
  <c r="L174" i="4"/>
  <c r="L173" i="4" s="1"/>
  <c r="C184" i="4"/>
  <c r="H192" i="4"/>
  <c r="C216" i="4"/>
  <c r="C235" i="4"/>
  <c r="J231" i="4"/>
  <c r="J230" i="4" s="1"/>
  <c r="L259" i="4"/>
  <c r="H281" i="4"/>
  <c r="C58" i="3"/>
  <c r="J130" i="3"/>
  <c r="G231" i="3"/>
  <c r="G230" i="3" s="1"/>
  <c r="J20" i="3"/>
  <c r="C43" i="3"/>
  <c r="L76" i="3"/>
  <c r="L75" i="3" s="1"/>
  <c r="C103" i="3"/>
  <c r="H141" i="3"/>
  <c r="H151" i="3"/>
  <c r="C184" i="3"/>
  <c r="C188" i="3"/>
  <c r="C216" i="3"/>
  <c r="C227" i="3"/>
  <c r="H260" i="3"/>
  <c r="C281" i="3"/>
  <c r="C144" i="3"/>
  <c r="C179" i="3"/>
  <c r="K204" i="3"/>
  <c r="K195" i="3" s="1"/>
  <c r="K269" i="3"/>
  <c r="F53" i="3"/>
  <c r="D76" i="3"/>
  <c r="C89" i="3"/>
  <c r="C136" i="3"/>
  <c r="F130" i="3"/>
  <c r="L174" i="3"/>
  <c r="L173" i="3" s="1"/>
  <c r="K174" i="3"/>
  <c r="K173" i="3" s="1"/>
  <c r="E204" i="3"/>
  <c r="C276" i="3"/>
  <c r="F20" i="2"/>
  <c r="C77" i="2"/>
  <c r="C80" i="2"/>
  <c r="C84" i="2"/>
  <c r="C116" i="2"/>
  <c r="J83" i="2"/>
  <c r="J75" i="2" s="1"/>
  <c r="C141" i="2"/>
  <c r="F187" i="2"/>
  <c r="C196" i="2"/>
  <c r="C246" i="2"/>
  <c r="G269" i="2"/>
  <c r="C21" i="2"/>
  <c r="K26" i="2"/>
  <c r="G130" i="2"/>
  <c r="C136" i="2"/>
  <c r="C166" i="2"/>
  <c r="L174" i="2"/>
  <c r="L173" i="2" s="1"/>
  <c r="H179" i="2"/>
  <c r="C184" i="2"/>
  <c r="G187" i="2"/>
  <c r="C192" i="2"/>
  <c r="F195" i="2"/>
  <c r="C205" i="2"/>
  <c r="H276" i="2"/>
  <c r="C281" i="2"/>
  <c r="D53" i="2"/>
  <c r="H58" i="2"/>
  <c r="H69" i="2"/>
  <c r="K83" i="2"/>
  <c r="F83" i="2"/>
  <c r="C83" i="2" s="1"/>
  <c r="J130" i="2"/>
  <c r="C179" i="2"/>
  <c r="J187" i="2"/>
  <c r="C191" i="2"/>
  <c r="D187" i="2"/>
  <c r="H192" i="2"/>
  <c r="J230" i="2"/>
  <c r="C251" i="2"/>
  <c r="K269" i="2"/>
  <c r="C58" i="2"/>
  <c r="C67" i="2"/>
  <c r="H77" i="2"/>
  <c r="H80" i="2"/>
  <c r="L83" i="2"/>
  <c r="C103" i="2"/>
  <c r="K130" i="2"/>
  <c r="H141" i="2"/>
  <c r="H144" i="2"/>
  <c r="H151" i="2"/>
  <c r="C175" i="2"/>
  <c r="K174" i="2"/>
  <c r="K173" i="2" s="1"/>
  <c r="C188" i="2"/>
  <c r="L195" i="2"/>
  <c r="L194" i="2" s="1"/>
  <c r="H264" i="2"/>
  <c r="C286" i="2"/>
  <c r="C43" i="1"/>
  <c r="C184" i="1"/>
  <c r="F187" i="1"/>
  <c r="H227" i="1"/>
  <c r="C58" i="1"/>
  <c r="L83" i="1"/>
  <c r="L75" i="1" s="1"/>
  <c r="C103" i="1"/>
  <c r="C141" i="1"/>
  <c r="C144" i="1"/>
  <c r="C227" i="1"/>
  <c r="D83" i="1"/>
  <c r="E83" i="1"/>
  <c r="H233" i="1"/>
  <c r="C246" i="1"/>
  <c r="C276" i="1"/>
  <c r="E54" i="1"/>
  <c r="C89" i="1"/>
  <c r="E130" i="1"/>
  <c r="E75" i="1" s="1"/>
  <c r="J187" i="1"/>
  <c r="J195" i="1"/>
  <c r="L194" i="1"/>
  <c r="H283" i="1"/>
  <c r="C31" i="1"/>
  <c r="F26" i="1"/>
  <c r="F20" i="1" s="1"/>
  <c r="C20" i="1" s="1"/>
  <c r="C55" i="1"/>
  <c r="D54" i="1"/>
  <c r="H104" i="1"/>
  <c r="I103" i="1"/>
  <c r="H103" i="1" s="1"/>
  <c r="F174" i="1"/>
  <c r="F173" i="1" s="1"/>
  <c r="C175" i="1"/>
  <c r="H199" i="1"/>
  <c r="I198" i="1"/>
  <c r="C205" i="1"/>
  <c r="D204" i="1"/>
  <c r="C204" i="1" s="1"/>
  <c r="C272" i="1"/>
  <c r="D270" i="1"/>
  <c r="H287" i="1"/>
  <c r="I286" i="1"/>
  <c r="H26" i="2"/>
  <c r="H55" i="2"/>
  <c r="I54" i="2"/>
  <c r="H188" i="2"/>
  <c r="C291" i="3"/>
  <c r="H21" i="1"/>
  <c r="J20" i="1"/>
  <c r="J292" i="1"/>
  <c r="J291" i="1" s="1"/>
  <c r="H45" i="1"/>
  <c r="E53" i="1"/>
  <c r="E67" i="1"/>
  <c r="C67" i="1" s="1"/>
  <c r="C69" i="1"/>
  <c r="J75" i="1"/>
  <c r="J52" i="1" s="1"/>
  <c r="K83" i="1"/>
  <c r="H84" i="1"/>
  <c r="H137" i="1"/>
  <c r="I136" i="1"/>
  <c r="H136" i="1" s="1"/>
  <c r="H189" i="1"/>
  <c r="I188" i="1"/>
  <c r="F231" i="1"/>
  <c r="C233" i="1"/>
  <c r="H252" i="1"/>
  <c r="I251" i="1"/>
  <c r="H251" i="1" s="1"/>
  <c r="I264" i="1"/>
  <c r="H264" i="1" s="1"/>
  <c r="H43" i="2"/>
  <c r="J20" i="2"/>
  <c r="C55" i="2"/>
  <c r="E54" i="2"/>
  <c r="G75" i="2"/>
  <c r="G52" i="2" s="1"/>
  <c r="I165" i="3"/>
  <c r="H165" i="3" s="1"/>
  <c r="H166" i="3"/>
  <c r="G194" i="3"/>
  <c r="F20" i="4"/>
  <c r="C26" i="4"/>
  <c r="F292" i="1"/>
  <c r="F291" i="1" s="1"/>
  <c r="K75" i="1"/>
  <c r="C130" i="1"/>
  <c r="I131" i="1"/>
  <c r="H161" i="1"/>
  <c r="I160" i="1"/>
  <c r="H160" i="1" s="1"/>
  <c r="I166" i="1"/>
  <c r="D173" i="1"/>
  <c r="H180" i="1"/>
  <c r="I179" i="1"/>
  <c r="H179" i="1" s="1"/>
  <c r="K187" i="1"/>
  <c r="H192" i="1"/>
  <c r="I191" i="1"/>
  <c r="H191" i="1" s="1"/>
  <c r="C196" i="1"/>
  <c r="D195" i="1"/>
  <c r="H209" i="1"/>
  <c r="I205" i="1"/>
  <c r="H220" i="1"/>
  <c r="I216" i="1"/>
  <c r="H216" i="1" s="1"/>
  <c r="H232" i="1"/>
  <c r="C235" i="1"/>
  <c r="E231" i="1"/>
  <c r="F251" i="1"/>
  <c r="C251" i="1" s="1"/>
  <c r="C252" i="1"/>
  <c r="H270" i="1"/>
  <c r="H282" i="1"/>
  <c r="I281" i="1"/>
  <c r="H281" i="1" s="1"/>
  <c r="L289" i="1"/>
  <c r="K292" i="2"/>
  <c r="K291" i="2" s="1"/>
  <c r="K20" i="2"/>
  <c r="H21" i="2"/>
  <c r="K75" i="2"/>
  <c r="K52" i="2" s="1"/>
  <c r="K194" i="2"/>
  <c r="L20" i="1"/>
  <c r="K26" i="1"/>
  <c r="K20" i="1" s="1"/>
  <c r="K53" i="1"/>
  <c r="L54" i="1"/>
  <c r="L53" i="1" s="1"/>
  <c r="L52" i="1" s="1"/>
  <c r="L51" i="1" s="1"/>
  <c r="L50" i="1" s="1"/>
  <c r="I67" i="1"/>
  <c r="H67" i="1" s="1"/>
  <c r="C77" i="1"/>
  <c r="D76" i="1"/>
  <c r="G83" i="1"/>
  <c r="G75" i="1" s="1"/>
  <c r="H96" i="1"/>
  <c r="I95" i="1"/>
  <c r="H95" i="1" s="1"/>
  <c r="H113" i="1"/>
  <c r="I112" i="1"/>
  <c r="H112" i="1" s="1"/>
  <c r="H123" i="1"/>
  <c r="I122" i="1"/>
  <c r="H122" i="1" s="1"/>
  <c r="I144" i="1"/>
  <c r="H144" i="1" s="1"/>
  <c r="I151" i="1"/>
  <c r="H151" i="1" s="1"/>
  <c r="F165" i="1"/>
  <c r="C165" i="1" s="1"/>
  <c r="C166" i="1"/>
  <c r="E173" i="1"/>
  <c r="I175" i="1"/>
  <c r="C192" i="1"/>
  <c r="E191" i="1"/>
  <c r="E195" i="1"/>
  <c r="G194" i="1"/>
  <c r="K230" i="1"/>
  <c r="J231" i="1"/>
  <c r="J230" i="1" s="1"/>
  <c r="I238" i="1"/>
  <c r="H238" i="1" s="1"/>
  <c r="I246" i="1"/>
  <c r="H246" i="1" s="1"/>
  <c r="C260" i="1"/>
  <c r="D259" i="1"/>
  <c r="C259" i="1" s="1"/>
  <c r="C284" i="1"/>
  <c r="D283" i="1"/>
  <c r="C283" i="1" s="1"/>
  <c r="G292" i="2"/>
  <c r="G291" i="2" s="1"/>
  <c r="G20" i="2"/>
  <c r="L75" i="2"/>
  <c r="C187" i="2"/>
  <c r="J194" i="2"/>
  <c r="K75" i="4"/>
  <c r="K289" i="4" s="1"/>
  <c r="C272" i="2"/>
  <c r="D270" i="2"/>
  <c r="H26" i="3"/>
  <c r="C55" i="3"/>
  <c r="E54" i="3"/>
  <c r="E53" i="3" s="1"/>
  <c r="H287" i="3"/>
  <c r="I286" i="3"/>
  <c r="H152" i="4"/>
  <c r="I151" i="4"/>
  <c r="H151" i="4" s="1"/>
  <c r="H175" i="4"/>
  <c r="I174" i="4"/>
  <c r="H190" i="4"/>
  <c r="I188" i="4"/>
  <c r="H207" i="4"/>
  <c r="I205" i="4"/>
  <c r="H218" i="4"/>
  <c r="I216" i="4"/>
  <c r="H216" i="4" s="1"/>
  <c r="J75" i="6"/>
  <c r="H282" i="9"/>
  <c r="I281" i="9"/>
  <c r="H281" i="9" s="1"/>
  <c r="C284" i="9"/>
  <c r="D283" i="9"/>
  <c r="C283" i="9" s="1"/>
  <c r="C21" i="1"/>
  <c r="C292" i="1" s="1"/>
  <c r="C291" i="1" s="1"/>
  <c r="C45" i="1"/>
  <c r="I55" i="1"/>
  <c r="I58" i="1"/>
  <c r="H58" i="1" s="1"/>
  <c r="I77" i="1"/>
  <c r="I80" i="1"/>
  <c r="H80" i="1" s="1"/>
  <c r="I89" i="1"/>
  <c r="H89" i="1" s="1"/>
  <c r="I116" i="1"/>
  <c r="H116" i="1" s="1"/>
  <c r="C69" i="2"/>
  <c r="I95" i="2"/>
  <c r="H95" i="2" s="1"/>
  <c r="I116" i="2"/>
  <c r="H116" i="2" s="1"/>
  <c r="F130" i="2"/>
  <c r="D131" i="2"/>
  <c r="I160" i="2"/>
  <c r="H160" i="2" s="1"/>
  <c r="I166" i="2"/>
  <c r="I175" i="2"/>
  <c r="I184" i="2"/>
  <c r="H184" i="2" s="1"/>
  <c r="I191" i="2"/>
  <c r="H191" i="2" s="1"/>
  <c r="I205" i="2"/>
  <c r="I216" i="2"/>
  <c r="H216" i="2" s="1"/>
  <c r="H227" i="2"/>
  <c r="H233" i="2"/>
  <c r="C238" i="2"/>
  <c r="H246" i="2"/>
  <c r="I251" i="2"/>
  <c r="H251" i="2" s="1"/>
  <c r="H252" i="2"/>
  <c r="I259" i="2"/>
  <c r="H259" i="2" s="1"/>
  <c r="C284" i="2"/>
  <c r="D283" i="2"/>
  <c r="C283" i="2" s="1"/>
  <c r="H284" i="2"/>
  <c r="E20" i="3"/>
  <c r="G292" i="3"/>
  <c r="G291" i="3" s="1"/>
  <c r="G20" i="3"/>
  <c r="K292" i="3"/>
  <c r="K291" i="3" s="1"/>
  <c r="K20" i="3"/>
  <c r="H43" i="3"/>
  <c r="I58" i="3"/>
  <c r="H58" i="3" s="1"/>
  <c r="F75" i="3"/>
  <c r="F52" i="3" s="1"/>
  <c r="F51" i="3" s="1"/>
  <c r="F50" i="3" s="1"/>
  <c r="C76" i="3"/>
  <c r="C116" i="3"/>
  <c r="C122" i="3"/>
  <c r="K130" i="3"/>
  <c r="H144" i="3"/>
  <c r="H169" i="3"/>
  <c r="H180" i="3"/>
  <c r="I179" i="3"/>
  <c r="L187" i="3"/>
  <c r="L52" i="3" s="1"/>
  <c r="H192" i="3"/>
  <c r="I191" i="3"/>
  <c r="H191" i="3" s="1"/>
  <c r="I216" i="3"/>
  <c r="H216" i="3" s="1"/>
  <c r="E230" i="3"/>
  <c r="C272" i="3"/>
  <c r="D270" i="3"/>
  <c r="H26" i="4"/>
  <c r="C55" i="4"/>
  <c r="E54" i="4"/>
  <c r="E53" i="4" s="1"/>
  <c r="C68" i="4"/>
  <c r="D67" i="4"/>
  <c r="H81" i="4"/>
  <c r="I80" i="4"/>
  <c r="H80" i="4" s="1"/>
  <c r="C86" i="4"/>
  <c r="D84" i="4"/>
  <c r="D95" i="4"/>
  <c r="C95" i="4" s="1"/>
  <c r="H104" i="4"/>
  <c r="I103" i="4"/>
  <c r="H103" i="4" s="1"/>
  <c r="H142" i="4"/>
  <c r="I141" i="4"/>
  <c r="H141" i="4" s="1"/>
  <c r="C166" i="4"/>
  <c r="E165" i="4"/>
  <c r="C165" i="4" s="1"/>
  <c r="C175" i="4"/>
  <c r="E174" i="4"/>
  <c r="E173" i="4" s="1"/>
  <c r="H197" i="4"/>
  <c r="I196" i="4"/>
  <c r="H200" i="4"/>
  <c r="I198" i="4"/>
  <c r="H198" i="4" s="1"/>
  <c r="H260" i="4"/>
  <c r="H272" i="4"/>
  <c r="C276" i="4"/>
  <c r="D270" i="4"/>
  <c r="D283" i="4"/>
  <c r="C283" i="4" s="1"/>
  <c r="C284" i="4"/>
  <c r="F204" i="5"/>
  <c r="C205" i="5"/>
  <c r="L130" i="6"/>
  <c r="I216" i="6"/>
  <c r="H216" i="6" s="1"/>
  <c r="H217" i="6"/>
  <c r="C36" i="7"/>
  <c r="F26" i="7"/>
  <c r="C45" i="7"/>
  <c r="G20" i="7"/>
  <c r="D195" i="2"/>
  <c r="H81" i="3"/>
  <c r="I80" i="3"/>
  <c r="H80" i="3" s="1"/>
  <c r="I112" i="3"/>
  <c r="H112" i="3" s="1"/>
  <c r="I116" i="3"/>
  <c r="H116" i="3" s="1"/>
  <c r="C175" i="3"/>
  <c r="D174" i="3"/>
  <c r="I144" i="5"/>
  <c r="H144" i="5" s="1"/>
  <c r="H263" i="5"/>
  <c r="I260" i="5"/>
  <c r="H77" i="6"/>
  <c r="I76" i="6"/>
  <c r="G292" i="1"/>
  <c r="G291" i="1" s="1"/>
  <c r="K292" i="1"/>
  <c r="K291" i="1" s="1"/>
  <c r="I67" i="2"/>
  <c r="H67" i="2" s="1"/>
  <c r="E76" i="2"/>
  <c r="I76" i="2"/>
  <c r="I84" i="2"/>
  <c r="I112" i="2"/>
  <c r="H112" i="2" s="1"/>
  <c r="I122" i="2"/>
  <c r="H122" i="2" s="1"/>
  <c r="I131" i="2"/>
  <c r="D165" i="2"/>
  <c r="C165" i="2" s="1"/>
  <c r="D174" i="2"/>
  <c r="G195" i="2"/>
  <c r="C198" i="2"/>
  <c r="H232" i="2"/>
  <c r="I231" i="2"/>
  <c r="F231" i="2"/>
  <c r="F230" i="2" s="1"/>
  <c r="H270" i="2"/>
  <c r="H283" i="2"/>
  <c r="D292" i="3"/>
  <c r="D291" i="3" s="1"/>
  <c r="D20" i="3"/>
  <c r="L292" i="3"/>
  <c r="L291" i="3" s="1"/>
  <c r="L20" i="3"/>
  <c r="F26" i="3"/>
  <c r="H78" i="3"/>
  <c r="I77" i="3"/>
  <c r="H84" i="3"/>
  <c r="C96" i="3"/>
  <c r="D95" i="3"/>
  <c r="C95" i="3" s="1"/>
  <c r="C166" i="3"/>
  <c r="D165" i="3"/>
  <c r="C165" i="3" s="1"/>
  <c r="J173" i="3"/>
  <c r="D187" i="3"/>
  <c r="C192" i="3"/>
  <c r="E191" i="3"/>
  <c r="E187" i="3" s="1"/>
  <c r="C196" i="3"/>
  <c r="H199" i="3"/>
  <c r="I198" i="3"/>
  <c r="H236" i="3"/>
  <c r="I235" i="3"/>
  <c r="H235" i="3" s="1"/>
  <c r="C260" i="3"/>
  <c r="C284" i="3"/>
  <c r="D283" i="3"/>
  <c r="C283" i="3" s="1"/>
  <c r="H284" i="3"/>
  <c r="G292" i="4"/>
  <c r="G291" i="4" s="1"/>
  <c r="G20" i="4"/>
  <c r="K292" i="4"/>
  <c r="K291" i="4" s="1"/>
  <c r="K20" i="4"/>
  <c r="H43" i="4"/>
  <c r="K53" i="4"/>
  <c r="K52" i="4" s="1"/>
  <c r="K51" i="4" s="1"/>
  <c r="K50" i="4" s="1"/>
  <c r="F54" i="4"/>
  <c r="F53" i="4" s="1"/>
  <c r="I58" i="4"/>
  <c r="H58" i="4" s="1"/>
  <c r="F75" i="4"/>
  <c r="F289" i="4" s="1"/>
  <c r="D76" i="4"/>
  <c r="H84" i="4"/>
  <c r="I95" i="4"/>
  <c r="H95" i="4" s="1"/>
  <c r="I112" i="4"/>
  <c r="H112" i="4" s="1"/>
  <c r="C127" i="4"/>
  <c r="C131" i="4"/>
  <c r="D130" i="4"/>
  <c r="L130" i="4"/>
  <c r="L75" i="4" s="1"/>
  <c r="H181" i="4"/>
  <c r="I179" i="4"/>
  <c r="H179" i="4" s="1"/>
  <c r="H191" i="4"/>
  <c r="C198" i="4"/>
  <c r="J195" i="4"/>
  <c r="J194" i="4" s="1"/>
  <c r="L230" i="4"/>
  <c r="L194" i="4" s="1"/>
  <c r="G231" i="4"/>
  <c r="G230" i="4" s="1"/>
  <c r="G194" i="4" s="1"/>
  <c r="H247" i="4"/>
  <c r="I246" i="4"/>
  <c r="H246" i="4" s="1"/>
  <c r="C260" i="4"/>
  <c r="E259" i="4"/>
  <c r="C259" i="4" s="1"/>
  <c r="E270" i="4"/>
  <c r="E269" i="4" s="1"/>
  <c r="C272" i="4"/>
  <c r="K20" i="5"/>
  <c r="K292" i="5"/>
  <c r="K291" i="5" s="1"/>
  <c r="H27" i="5"/>
  <c r="K26" i="5"/>
  <c r="F53" i="5"/>
  <c r="C55" i="5"/>
  <c r="D54" i="5"/>
  <c r="H68" i="5"/>
  <c r="H77" i="5"/>
  <c r="F83" i="5"/>
  <c r="H117" i="5"/>
  <c r="I116" i="5"/>
  <c r="H116" i="5" s="1"/>
  <c r="C281" i="5"/>
  <c r="D269" i="5"/>
  <c r="H177" i="6"/>
  <c r="I175" i="6"/>
  <c r="I89" i="2"/>
  <c r="H89" i="2" s="1"/>
  <c r="C260" i="2"/>
  <c r="D259" i="2"/>
  <c r="H260" i="2"/>
  <c r="C68" i="3"/>
  <c r="D67" i="3"/>
  <c r="C67" i="3" s="1"/>
  <c r="I69" i="3"/>
  <c r="H69" i="3" s="1"/>
  <c r="I95" i="3"/>
  <c r="H95" i="3" s="1"/>
  <c r="H132" i="3"/>
  <c r="I131" i="3"/>
  <c r="I205" i="3"/>
  <c r="C233" i="3"/>
  <c r="D231" i="3"/>
  <c r="H239" i="3"/>
  <c r="I238" i="3"/>
  <c r="H238" i="3" s="1"/>
  <c r="I252" i="3"/>
  <c r="H265" i="3"/>
  <c r="I264" i="3"/>
  <c r="H264" i="3" s="1"/>
  <c r="H282" i="3"/>
  <c r="I281" i="3"/>
  <c r="H281" i="3" s="1"/>
  <c r="H55" i="4"/>
  <c r="I54" i="4"/>
  <c r="H129" i="4"/>
  <c r="H128" i="4" s="1"/>
  <c r="I128" i="4"/>
  <c r="H166" i="4"/>
  <c r="I165" i="4"/>
  <c r="H165" i="4" s="1"/>
  <c r="C192" i="4"/>
  <c r="D191" i="4"/>
  <c r="H253" i="4"/>
  <c r="I252" i="4"/>
  <c r="C45" i="5"/>
  <c r="C89" i="5"/>
  <c r="D83" i="5"/>
  <c r="C260" i="6"/>
  <c r="E259" i="6"/>
  <c r="H279" i="9"/>
  <c r="I276" i="9"/>
  <c r="H276" i="9" s="1"/>
  <c r="D20" i="2"/>
  <c r="C20" i="2" s="1"/>
  <c r="L20" i="2"/>
  <c r="I198" i="2"/>
  <c r="H198" i="2" s="1"/>
  <c r="E204" i="2"/>
  <c r="C233" i="2"/>
  <c r="C235" i="2"/>
  <c r="E231" i="2"/>
  <c r="C252" i="2"/>
  <c r="C264" i="2"/>
  <c r="C276" i="2"/>
  <c r="H282" i="2"/>
  <c r="I281" i="2"/>
  <c r="H281" i="2" s="1"/>
  <c r="H287" i="2"/>
  <c r="I286" i="2"/>
  <c r="I292" i="2" s="1"/>
  <c r="I291" i="2" s="1"/>
  <c r="H31" i="3"/>
  <c r="G53" i="3"/>
  <c r="G52" i="3" s="1"/>
  <c r="I55" i="3"/>
  <c r="C69" i="3"/>
  <c r="K76" i="3"/>
  <c r="K75" i="3" s="1"/>
  <c r="K52" i="3" s="1"/>
  <c r="C84" i="3"/>
  <c r="E83" i="3"/>
  <c r="E75" i="3" s="1"/>
  <c r="J83" i="3"/>
  <c r="J75" i="3" s="1"/>
  <c r="J52" i="3" s="1"/>
  <c r="J51" i="3" s="1"/>
  <c r="H90" i="3"/>
  <c r="I89" i="3"/>
  <c r="H89" i="3" s="1"/>
  <c r="I103" i="3"/>
  <c r="H103" i="3" s="1"/>
  <c r="C112" i="3"/>
  <c r="D130" i="3"/>
  <c r="C130" i="3" s="1"/>
  <c r="H142" i="3"/>
  <c r="H152" i="3"/>
  <c r="I184" i="3"/>
  <c r="H184" i="3" s="1"/>
  <c r="H189" i="3"/>
  <c r="I188" i="3"/>
  <c r="E195" i="3"/>
  <c r="E194" i="3" s="1"/>
  <c r="C205" i="3"/>
  <c r="D204" i="3"/>
  <c r="L204" i="3"/>
  <c r="L195" i="3" s="1"/>
  <c r="L194" i="3" s="1"/>
  <c r="H228" i="3"/>
  <c r="I227" i="3"/>
  <c r="H227" i="3" s="1"/>
  <c r="K231" i="3"/>
  <c r="K230" i="3" s="1"/>
  <c r="I246" i="3"/>
  <c r="H246" i="3" s="1"/>
  <c r="C252" i="3"/>
  <c r="D251" i="3"/>
  <c r="C251" i="3" s="1"/>
  <c r="H261" i="3"/>
  <c r="I276" i="3"/>
  <c r="H276" i="3" s="1"/>
  <c r="H283" i="3"/>
  <c r="D20" i="4"/>
  <c r="L20" i="4"/>
  <c r="L292" i="4"/>
  <c r="L291" i="4" s="1"/>
  <c r="C43" i="4"/>
  <c r="L53" i="4"/>
  <c r="C58" i="4"/>
  <c r="I67" i="4"/>
  <c r="H67" i="4" s="1"/>
  <c r="H78" i="4"/>
  <c r="I77" i="4"/>
  <c r="E83" i="4"/>
  <c r="J83" i="4"/>
  <c r="J75" i="4" s="1"/>
  <c r="I89" i="4"/>
  <c r="H89" i="4" s="1"/>
  <c r="C112" i="4"/>
  <c r="H117" i="4"/>
  <c r="I122" i="4"/>
  <c r="H122" i="4" s="1"/>
  <c r="C122" i="4"/>
  <c r="E130" i="4"/>
  <c r="I130" i="4"/>
  <c r="H130" i="4" s="1"/>
  <c r="H145" i="4"/>
  <c r="I144" i="4"/>
  <c r="H144" i="4" s="1"/>
  <c r="C179" i="4"/>
  <c r="H234" i="4"/>
  <c r="I233" i="4"/>
  <c r="H237" i="4"/>
  <c r="I235" i="4"/>
  <c r="H235" i="4" s="1"/>
  <c r="H240" i="4"/>
  <c r="I238" i="4"/>
  <c r="H238" i="4" s="1"/>
  <c r="H266" i="4"/>
  <c r="I264" i="4"/>
  <c r="H264" i="4" s="1"/>
  <c r="C286" i="4"/>
  <c r="G20" i="5"/>
  <c r="G292" i="5"/>
  <c r="G291" i="5" s="1"/>
  <c r="F26" i="5"/>
  <c r="J52" i="5"/>
  <c r="I58" i="5"/>
  <c r="H58" i="5" s="1"/>
  <c r="H70" i="5"/>
  <c r="I69" i="5"/>
  <c r="H69" i="5" s="1"/>
  <c r="H82" i="5"/>
  <c r="I80" i="5"/>
  <c r="H80" i="5" s="1"/>
  <c r="H84" i="5"/>
  <c r="C116" i="5"/>
  <c r="E83" i="5"/>
  <c r="E75" i="5" s="1"/>
  <c r="F130" i="5"/>
  <c r="H234" i="5"/>
  <c r="I233" i="5"/>
  <c r="H144" i="6"/>
  <c r="D174" i="4"/>
  <c r="D196" i="4"/>
  <c r="I276" i="4"/>
  <c r="H276" i="4" s="1"/>
  <c r="I284" i="4"/>
  <c r="H21" i="5"/>
  <c r="H45" i="5"/>
  <c r="E54" i="5"/>
  <c r="E53" i="5" s="1"/>
  <c r="I55" i="5"/>
  <c r="C69" i="5"/>
  <c r="K75" i="5"/>
  <c r="I89" i="5"/>
  <c r="I95" i="5"/>
  <c r="H95" i="5" s="1"/>
  <c r="I103" i="5"/>
  <c r="H103" i="5" s="1"/>
  <c r="I122" i="5"/>
  <c r="H122" i="5" s="1"/>
  <c r="I128" i="5"/>
  <c r="C131" i="5"/>
  <c r="C141" i="5"/>
  <c r="C151" i="5"/>
  <c r="C166" i="5"/>
  <c r="D165" i="5"/>
  <c r="C165" i="5" s="1"/>
  <c r="C175" i="5"/>
  <c r="D174" i="5"/>
  <c r="C191" i="5"/>
  <c r="D187" i="5"/>
  <c r="H193" i="5"/>
  <c r="I192" i="5"/>
  <c r="E196" i="5"/>
  <c r="C198" i="5"/>
  <c r="I216" i="5"/>
  <c r="H216" i="5" s="1"/>
  <c r="K231" i="5"/>
  <c r="K230" i="5" s="1"/>
  <c r="C238" i="5"/>
  <c r="C251" i="5"/>
  <c r="H253" i="5"/>
  <c r="I252" i="5"/>
  <c r="C264" i="5"/>
  <c r="E270" i="5"/>
  <c r="C272" i="5"/>
  <c r="H284" i="5"/>
  <c r="I283" i="5"/>
  <c r="H283" i="5" s="1"/>
  <c r="D292" i="6"/>
  <c r="D291" i="6" s="1"/>
  <c r="C21" i="6"/>
  <c r="L292" i="6"/>
  <c r="L291" i="6" s="1"/>
  <c r="L20" i="6"/>
  <c r="F26" i="6"/>
  <c r="H43" i="6"/>
  <c r="C67" i="6"/>
  <c r="C84" i="6"/>
  <c r="D83" i="6"/>
  <c r="I122" i="6"/>
  <c r="H122" i="6" s="1"/>
  <c r="H129" i="6"/>
  <c r="H128" i="6" s="1"/>
  <c r="I128" i="6"/>
  <c r="C131" i="6"/>
  <c r="D130" i="6"/>
  <c r="C130" i="6" s="1"/>
  <c r="I160" i="6"/>
  <c r="H160" i="6" s="1"/>
  <c r="C165" i="6"/>
  <c r="C166" i="6"/>
  <c r="C174" i="6"/>
  <c r="D173" i="6"/>
  <c r="C173" i="6" s="1"/>
  <c r="C175" i="6"/>
  <c r="C205" i="6"/>
  <c r="I205" i="6"/>
  <c r="H206" i="6"/>
  <c r="L230" i="6"/>
  <c r="L194" i="6" s="1"/>
  <c r="H247" i="6"/>
  <c r="I246" i="6"/>
  <c r="H246" i="6" s="1"/>
  <c r="C235" i="7"/>
  <c r="D231" i="7"/>
  <c r="C286" i="7"/>
  <c r="H101" i="8"/>
  <c r="I95" i="8"/>
  <c r="H95" i="8" s="1"/>
  <c r="H119" i="8"/>
  <c r="I116" i="8"/>
  <c r="H116" i="8" s="1"/>
  <c r="I286" i="4"/>
  <c r="H43" i="5"/>
  <c r="K53" i="5"/>
  <c r="K52" i="5" s="1"/>
  <c r="G75" i="5"/>
  <c r="G52" i="5" s="1"/>
  <c r="C80" i="5"/>
  <c r="C112" i="5"/>
  <c r="C144" i="5"/>
  <c r="E174" i="5"/>
  <c r="E173" i="5" s="1"/>
  <c r="H188" i="5"/>
  <c r="J204" i="5"/>
  <c r="J195" i="5" s="1"/>
  <c r="I235" i="5"/>
  <c r="H235" i="5" s="1"/>
  <c r="I238" i="5"/>
  <c r="H238" i="5" s="1"/>
  <c r="I264" i="5"/>
  <c r="H264" i="5" s="1"/>
  <c r="C284" i="5"/>
  <c r="E283" i="5"/>
  <c r="C283" i="5" s="1"/>
  <c r="C43" i="6"/>
  <c r="C45" i="6"/>
  <c r="G20" i="6"/>
  <c r="C54" i="6"/>
  <c r="D53" i="6"/>
  <c r="C55" i="6"/>
  <c r="C58" i="6"/>
  <c r="H70" i="6"/>
  <c r="I69" i="6"/>
  <c r="L75" i="6"/>
  <c r="L52" i="6" s="1"/>
  <c r="L51" i="6" s="1"/>
  <c r="E83" i="6"/>
  <c r="E75" i="6" s="1"/>
  <c r="E52" i="6" s="1"/>
  <c r="G83" i="6"/>
  <c r="G75" i="6" s="1"/>
  <c r="G52" i="6" s="1"/>
  <c r="H138" i="6"/>
  <c r="I136" i="6"/>
  <c r="H136" i="6" s="1"/>
  <c r="I166" i="6"/>
  <c r="K204" i="6"/>
  <c r="C286" i="6"/>
  <c r="F76" i="7"/>
  <c r="C77" i="7"/>
  <c r="C84" i="7"/>
  <c r="D83" i="7"/>
  <c r="C131" i="7"/>
  <c r="D130" i="7"/>
  <c r="C130" i="7" s="1"/>
  <c r="C252" i="7"/>
  <c r="E251" i="7"/>
  <c r="C251" i="7" s="1"/>
  <c r="C281" i="7"/>
  <c r="F269" i="7"/>
  <c r="C196" i="8"/>
  <c r="J289" i="8"/>
  <c r="C43" i="5"/>
  <c r="C58" i="5"/>
  <c r="C77" i="5"/>
  <c r="D130" i="5"/>
  <c r="C130" i="5" s="1"/>
  <c r="I131" i="5"/>
  <c r="H138" i="5"/>
  <c r="I136" i="5"/>
  <c r="H136" i="5" s="1"/>
  <c r="I151" i="5"/>
  <c r="H151" i="5" s="1"/>
  <c r="H170" i="5"/>
  <c r="I166" i="5"/>
  <c r="I179" i="5"/>
  <c r="H179" i="5" s="1"/>
  <c r="H185" i="5"/>
  <c r="I184" i="5"/>
  <c r="H184" i="5" s="1"/>
  <c r="C188" i="5"/>
  <c r="E187" i="5"/>
  <c r="I196" i="5"/>
  <c r="I205" i="5"/>
  <c r="H227" i="5"/>
  <c r="G231" i="5"/>
  <c r="G230" i="5" s="1"/>
  <c r="F231" i="5"/>
  <c r="C235" i="5"/>
  <c r="H247" i="5"/>
  <c r="I246" i="5"/>
  <c r="H246" i="5" s="1"/>
  <c r="C260" i="5"/>
  <c r="E259" i="5"/>
  <c r="E230" i="5" s="1"/>
  <c r="I270" i="5"/>
  <c r="H31" i="6"/>
  <c r="K26" i="6"/>
  <c r="H55" i="6"/>
  <c r="I54" i="6"/>
  <c r="H58" i="6"/>
  <c r="C76" i="6"/>
  <c r="H105" i="6"/>
  <c r="I103" i="6"/>
  <c r="H103" i="6" s="1"/>
  <c r="H193" i="6"/>
  <c r="I192" i="6"/>
  <c r="F195" i="6"/>
  <c r="I227" i="6"/>
  <c r="H227" i="6" s="1"/>
  <c r="H228" i="6"/>
  <c r="F174" i="7"/>
  <c r="F173" i="7" s="1"/>
  <c r="C175" i="7"/>
  <c r="H199" i="7"/>
  <c r="I198" i="7"/>
  <c r="C205" i="7"/>
  <c r="D204" i="7"/>
  <c r="C204" i="7" s="1"/>
  <c r="H192" i="8"/>
  <c r="I191" i="8"/>
  <c r="H191" i="8" s="1"/>
  <c r="D259" i="5"/>
  <c r="I286" i="5"/>
  <c r="I84" i="6"/>
  <c r="I151" i="6"/>
  <c r="H151" i="6" s="1"/>
  <c r="I179" i="6"/>
  <c r="H179" i="6" s="1"/>
  <c r="C192" i="6"/>
  <c r="C231" i="6"/>
  <c r="H234" i="6"/>
  <c r="I233" i="6"/>
  <c r="F259" i="6"/>
  <c r="F230" i="6" s="1"/>
  <c r="F289" i="6" s="1"/>
  <c r="I276" i="6"/>
  <c r="D53" i="7"/>
  <c r="H70" i="7"/>
  <c r="I69" i="7"/>
  <c r="G75" i="7"/>
  <c r="G52" i="7" s="1"/>
  <c r="E83" i="7"/>
  <c r="E75" i="7" s="1"/>
  <c r="H189" i="7"/>
  <c r="I188" i="7"/>
  <c r="K194" i="7"/>
  <c r="K230" i="7"/>
  <c r="H242" i="7"/>
  <c r="I238" i="7"/>
  <c r="H238" i="7" s="1"/>
  <c r="D259" i="7"/>
  <c r="C259" i="7" s="1"/>
  <c r="H261" i="7"/>
  <c r="I260" i="7"/>
  <c r="D270" i="7"/>
  <c r="C283" i="7"/>
  <c r="H285" i="7"/>
  <c r="I284" i="7"/>
  <c r="F54" i="8"/>
  <c r="F53" i="8" s="1"/>
  <c r="C55" i="8"/>
  <c r="I89" i="8"/>
  <c r="H89" i="8" s="1"/>
  <c r="H90" i="8"/>
  <c r="H166" i="8"/>
  <c r="I165" i="8"/>
  <c r="H165" i="8" s="1"/>
  <c r="H189" i="8"/>
  <c r="I188" i="8"/>
  <c r="H248" i="8"/>
  <c r="I246" i="8"/>
  <c r="H246" i="8" s="1"/>
  <c r="F187" i="6"/>
  <c r="K195" i="6"/>
  <c r="K194" i="6" s="1"/>
  <c r="I196" i="6"/>
  <c r="C204" i="6"/>
  <c r="E230" i="6"/>
  <c r="C235" i="6"/>
  <c r="C238" i="6"/>
  <c r="H253" i="6"/>
  <c r="I252" i="6"/>
  <c r="C264" i="6"/>
  <c r="E270" i="6"/>
  <c r="C272" i="6"/>
  <c r="H284" i="6"/>
  <c r="I283" i="6"/>
  <c r="H283" i="6" s="1"/>
  <c r="C21" i="7"/>
  <c r="H31" i="7"/>
  <c r="K26" i="7"/>
  <c r="I55" i="7"/>
  <c r="I58" i="7"/>
  <c r="H58" i="7" s="1"/>
  <c r="C76" i="7"/>
  <c r="H88" i="7"/>
  <c r="I84" i="7"/>
  <c r="H126" i="7"/>
  <c r="I122" i="7"/>
  <c r="H122" i="7" s="1"/>
  <c r="H135" i="7"/>
  <c r="I131" i="7"/>
  <c r="H148" i="7"/>
  <c r="I144" i="7"/>
  <c r="H144" i="7" s="1"/>
  <c r="I166" i="7"/>
  <c r="D173" i="7"/>
  <c r="H180" i="7"/>
  <c r="I179" i="7"/>
  <c r="H179" i="7" s="1"/>
  <c r="K187" i="7"/>
  <c r="H192" i="7"/>
  <c r="I191" i="7"/>
  <c r="H191" i="7" s="1"/>
  <c r="C196" i="7"/>
  <c r="D195" i="7"/>
  <c r="H209" i="7"/>
  <c r="I205" i="7"/>
  <c r="H220" i="7"/>
  <c r="I216" i="7"/>
  <c r="H216" i="7" s="1"/>
  <c r="E231" i="7"/>
  <c r="C233" i="7"/>
  <c r="H268" i="7"/>
  <c r="I264" i="7"/>
  <c r="H264" i="7" s="1"/>
  <c r="J292" i="8"/>
  <c r="J291" i="8" s="1"/>
  <c r="H21" i="8"/>
  <c r="J20" i="8"/>
  <c r="L53" i="8"/>
  <c r="L289" i="8" s="1"/>
  <c r="C160" i="8"/>
  <c r="F130" i="8"/>
  <c r="H209" i="8"/>
  <c r="I205" i="8"/>
  <c r="H196" i="9"/>
  <c r="E20" i="6"/>
  <c r="C198" i="6"/>
  <c r="H235" i="6"/>
  <c r="H238" i="6"/>
  <c r="H260" i="6"/>
  <c r="I259" i="6"/>
  <c r="H259" i="6" s="1"/>
  <c r="H264" i="6"/>
  <c r="C284" i="6"/>
  <c r="E283" i="6"/>
  <c r="C283" i="6" s="1"/>
  <c r="G289" i="6"/>
  <c r="F54" i="7"/>
  <c r="C55" i="7"/>
  <c r="K75" i="7"/>
  <c r="H77" i="7"/>
  <c r="I76" i="7"/>
  <c r="H80" i="7"/>
  <c r="L83" i="7"/>
  <c r="H129" i="7"/>
  <c r="H128" i="7" s="1"/>
  <c r="I128" i="7"/>
  <c r="L130" i="7"/>
  <c r="H155" i="7"/>
  <c r="I151" i="7"/>
  <c r="H151" i="7" s="1"/>
  <c r="F165" i="7"/>
  <c r="C165" i="7" s="1"/>
  <c r="C166" i="7"/>
  <c r="H175" i="7"/>
  <c r="C192" i="7"/>
  <c r="E191" i="7"/>
  <c r="L195" i="7"/>
  <c r="L204" i="7"/>
  <c r="G230" i="7"/>
  <c r="I246" i="7"/>
  <c r="I252" i="7"/>
  <c r="H273" i="7"/>
  <c r="I272" i="7"/>
  <c r="H286" i="7"/>
  <c r="L292" i="7"/>
  <c r="L291" i="7" s="1"/>
  <c r="F292" i="8"/>
  <c r="F291" i="8" s="1"/>
  <c r="F20" i="8"/>
  <c r="C20" i="8" s="1"/>
  <c r="C21" i="8"/>
  <c r="C292" i="8" s="1"/>
  <c r="C33" i="8"/>
  <c r="F26" i="8"/>
  <c r="I58" i="8"/>
  <c r="H58" i="8" s="1"/>
  <c r="H59" i="8"/>
  <c r="C69" i="8"/>
  <c r="D67" i="8"/>
  <c r="H148" i="8"/>
  <c r="I144" i="8"/>
  <c r="H144" i="8" s="1"/>
  <c r="H175" i="8"/>
  <c r="C191" i="9"/>
  <c r="D187" i="9"/>
  <c r="H193" i="9"/>
  <c r="I192" i="9"/>
  <c r="D259" i="6"/>
  <c r="C259" i="6" s="1"/>
  <c r="I286" i="6"/>
  <c r="E292" i="7"/>
  <c r="E291" i="7" s="1"/>
  <c r="I292" i="7"/>
  <c r="I291" i="7" s="1"/>
  <c r="C45" i="8"/>
  <c r="H70" i="8"/>
  <c r="I69" i="8"/>
  <c r="H77" i="8"/>
  <c r="H103" i="8"/>
  <c r="H129" i="8"/>
  <c r="H128" i="8" s="1"/>
  <c r="I128" i="8"/>
  <c r="H136" i="8"/>
  <c r="F165" i="8"/>
  <c r="C165" i="8" s="1"/>
  <c r="C166" i="8"/>
  <c r="F174" i="8"/>
  <c r="F173" i="8" s="1"/>
  <c r="C175" i="8"/>
  <c r="C192" i="8"/>
  <c r="E191" i="8"/>
  <c r="H199" i="8"/>
  <c r="I198" i="8"/>
  <c r="H228" i="8"/>
  <c r="I227" i="8"/>
  <c r="H227" i="8" s="1"/>
  <c r="C233" i="8"/>
  <c r="D231" i="8"/>
  <c r="H254" i="8"/>
  <c r="I252" i="8"/>
  <c r="H264" i="8"/>
  <c r="H276" i="8"/>
  <c r="I270" i="8"/>
  <c r="C291" i="8"/>
  <c r="H33" i="9"/>
  <c r="K26" i="9"/>
  <c r="J52" i="8"/>
  <c r="L75" i="8"/>
  <c r="I80" i="8"/>
  <c r="F83" i="8"/>
  <c r="C84" i="8"/>
  <c r="D83" i="8"/>
  <c r="C131" i="8"/>
  <c r="D130" i="8"/>
  <c r="G174" i="8"/>
  <c r="G173" i="8" s="1"/>
  <c r="H180" i="8"/>
  <c r="I179" i="8"/>
  <c r="H179" i="8" s="1"/>
  <c r="C205" i="8"/>
  <c r="D204" i="8"/>
  <c r="H236" i="8"/>
  <c r="I235" i="8"/>
  <c r="C269" i="8"/>
  <c r="I292" i="9"/>
  <c r="I291" i="9" s="1"/>
  <c r="C24" i="9"/>
  <c r="D20" i="9"/>
  <c r="H93" i="9"/>
  <c r="I89" i="9"/>
  <c r="H89" i="9" s="1"/>
  <c r="H96" i="9"/>
  <c r="I95" i="9"/>
  <c r="H95" i="9" s="1"/>
  <c r="C103" i="9"/>
  <c r="D83" i="9"/>
  <c r="H174" i="9"/>
  <c r="H234" i="9"/>
  <c r="I233" i="9"/>
  <c r="H233" i="9" s="1"/>
  <c r="C260" i="9"/>
  <c r="D259" i="9"/>
  <c r="C259" i="9" s="1"/>
  <c r="G20" i="8"/>
  <c r="K20" i="8"/>
  <c r="K54" i="8"/>
  <c r="K53" i="8" s="1"/>
  <c r="K52" i="8" s="1"/>
  <c r="I55" i="8"/>
  <c r="C77" i="8"/>
  <c r="G76" i="8"/>
  <c r="G75" i="8" s="1"/>
  <c r="G52" i="8" s="1"/>
  <c r="E83" i="8"/>
  <c r="E75" i="8" s="1"/>
  <c r="I84" i="8"/>
  <c r="C112" i="8"/>
  <c r="H135" i="8"/>
  <c r="I131" i="8"/>
  <c r="H155" i="8"/>
  <c r="I151" i="8"/>
  <c r="H151" i="8" s="1"/>
  <c r="I160" i="8"/>
  <c r="H160" i="8" s="1"/>
  <c r="D173" i="8"/>
  <c r="C184" i="8"/>
  <c r="G187" i="8"/>
  <c r="H220" i="8"/>
  <c r="I216" i="8"/>
  <c r="H216" i="8" s="1"/>
  <c r="K231" i="8"/>
  <c r="K230" i="8" s="1"/>
  <c r="K194" i="8" s="1"/>
  <c r="H239" i="8"/>
  <c r="I238" i="8"/>
  <c r="H238" i="8" s="1"/>
  <c r="F230" i="8"/>
  <c r="K269" i="8"/>
  <c r="H272" i="8"/>
  <c r="I281" i="8"/>
  <c r="H281" i="8" s="1"/>
  <c r="H282" i="8"/>
  <c r="F83" i="9"/>
  <c r="C84" i="9"/>
  <c r="J292" i="9"/>
  <c r="J291" i="9" s="1"/>
  <c r="J20" i="9"/>
  <c r="C31" i="9"/>
  <c r="F26" i="9"/>
  <c r="H62" i="9"/>
  <c r="I58" i="9"/>
  <c r="H58" i="9" s="1"/>
  <c r="H107" i="9"/>
  <c r="I103" i="9"/>
  <c r="H103" i="9" s="1"/>
  <c r="H112" i="9"/>
  <c r="C166" i="9"/>
  <c r="D165" i="9"/>
  <c r="C165" i="9" s="1"/>
  <c r="H188" i="9"/>
  <c r="L230" i="9"/>
  <c r="L194" i="9" s="1"/>
  <c r="H247" i="9"/>
  <c r="I246" i="9"/>
  <c r="H246" i="9" s="1"/>
  <c r="H253" i="9"/>
  <c r="I252" i="9"/>
  <c r="C246" i="8"/>
  <c r="C252" i="8"/>
  <c r="K259" i="8"/>
  <c r="I260" i="8"/>
  <c r="C272" i="8"/>
  <c r="C283" i="8"/>
  <c r="I286" i="8"/>
  <c r="F292" i="9"/>
  <c r="F291" i="9" s="1"/>
  <c r="F20" i="9"/>
  <c r="F53" i="9"/>
  <c r="C55" i="9"/>
  <c r="D54" i="9"/>
  <c r="L54" i="9"/>
  <c r="L53" i="9" s="1"/>
  <c r="I67" i="9"/>
  <c r="H67" i="9" s="1"/>
  <c r="J83" i="9"/>
  <c r="J75" i="9" s="1"/>
  <c r="I131" i="9"/>
  <c r="I141" i="9"/>
  <c r="H141" i="9" s="1"/>
  <c r="I144" i="9"/>
  <c r="H144" i="9" s="1"/>
  <c r="H170" i="9"/>
  <c r="I166" i="9"/>
  <c r="K173" i="9"/>
  <c r="E187" i="9"/>
  <c r="E195" i="9"/>
  <c r="I205" i="9"/>
  <c r="I216" i="9"/>
  <c r="H216" i="9" s="1"/>
  <c r="C227" i="9"/>
  <c r="F231" i="9"/>
  <c r="H70" i="10"/>
  <c r="I69" i="10"/>
  <c r="D251" i="8"/>
  <c r="C251" i="8" s="1"/>
  <c r="G259" i="8"/>
  <c r="G230" i="8" s="1"/>
  <c r="C276" i="8"/>
  <c r="H285" i="8"/>
  <c r="I284" i="8"/>
  <c r="C291" i="9"/>
  <c r="H45" i="9"/>
  <c r="G52" i="9"/>
  <c r="E53" i="9"/>
  <c r="C69" i="9"/>
  <c r="F75" i="9"/>
  <c r="C77" i="9"/>
  <c r="D76" i="9"/>
  <c r="L76" i="9"/>
  <c r="K83" i="9"/>
  <c r="K75" i="9" s="1"/>
  <c r="K52" i="9" s="1"/>
  <c r="K51" i="9" s="1"/>
  <c r="K50" i="9" s="1"/>
  <c r="I84" i="9"/>
  <c r="H117" i="9"/>
  <c r="I116" i="9"/>
  <c r="H116" i="9" s="1"/>
  <c r="I122" i="9"/>
  <c r="H122" i="9" s="1"/>
  <c r="F130" i="9"/>
  <c r="C130" i="9" s="1"/>
  <c r="C131" i="9"/>
  <c r="C175" i="9"/>
  <c r="D174" i="9"/>
  <c r="H185" i="9"/>
  <c r="I184" i="9"/>
  <c r="H184" i="9" s="1"/>
  <c r="G195" i="9"/>
  <c r="F204" i="9"/>
  <c r="C204" i="9" s="1"/>
  <c r="C205" i="9"/>
  <c r="H232" i="9"/>
  <c r="F251" i="9"/>
  <c r="C251" i="9" s="1"/>
  <c r="C252" i="9"/>
  <c r="K292" i="10"/>
  <c r="K291" i="10" s="1"/>
  <c r="K20" i="10"/>
  <c r="J52" i="10"/>
  <c r="K292" i="9"/>
  <c r="K291" i="9" s="1"/>
  <c r="G230" i="9"/>
  <c r="G289" i="9" s="1"/>
  <c r="G292" i="10"/>
  <c r="G291" i="10" s="1"/>
  <c r="G20" i="10"/>
  <c r="H21" i="9"/>
  <c r="D67" i="9"/>
  <c r="C67" i="9" s="1"/>
  <c r="D196" i="9"/>
  <c r="I235" i="9"/>
  <c r="H235" i="9" s="1"/>
  <c r="C276" i="9"/>
  <c r="H21" i="10"/>
  <c r="E83" i="10"/>
  <c r="E75" i="10" s="1"/>
  <c r="C95" i="10"/>
  <c r="C286" i="10"/>
  <c r="G20" i="9"/>
  <c r="K20" i="9"/>
  <c r="D231" i="9"/>
  <c r="E231" i="9"/>
  <c r="E230" i="9" s="1"/>
  <c r="C264" i="9"/>
  <c r="I264" i="9"/>
  <c r="H264" i="9" s="1"/>
  <c r="C272" i="9"/>
  <c r="D270" i="9"/>
  <c r="H287" i="9"/>
  <c r="I286" i="9"/>
  <c r="H77" i="10"/>
  <c r="I76" i="10"/>
  <c r="H233" i="10"/>
  <c r="I260" i="9"/>
  <c r="I272" i="9"/>
  <c r="I284" i="9"/>
  <c r="J20" i="10"/>
  <c r="F26" i="10"/>
  <c r="C76" i="10"/>
  <c r="C84" i="10"/>
  <c r="D83" i="10"/>
  <c r="K83" i="10"/>
  <c r="K75" i="10" s="1"/>
  <c r="I103" i="10"/>
  <c r="H103" i="10" s="1"/>
  <c r="H129" i="10"/>
  <c r="H128" i="10" s="1"/>
  <c r="I128" i="10"/>
  <c r="C136" i="10"/>
  <c r="D173" i="10"/>
  <c r="E194" i="10"/>
  <c r="I205" i="10"/>
  <c r="H250" i="10"/>
  <c r="I246" i="10"/>
  <c r="H246" i="10" s="1"/>
  <c r="I260" i="10"/>
  <c r="H261" i="10"/>
  <c r="D54" i="10"/>
  <c r="C55" i="10"/>
  <c r="H57" i="10"/>
  <c r="I55" i="10"/>
  <c r="L75" i="10"/>
  <c r="L52" i="10" s="1"/>
  <c r="G83" i="10"/>
  <c r="G75" i="10" s="1"/>
  <c r="I136" i="10"/>
  <c r="H136" i="10" s="1"/>
  <c r="C160" i="10"/>
  <c r="F174" i="10"/>
  <c r="F173" i="10" s="1"/>
  <c r="F52" i="10" s="1"/>
  <c r="C175" i="10"/>
  <c r="H189" i="10"/>
  <c r="I188" i="10"/>
  <c r="F292" i="10"/>
  <c r="F291" i="10" s="1"/>
  <c r="H60" i="10"/>
  <c r="I58" i="10"/>
  <c r="H58" i="10" s="1"/>
  <c r="C131" i="10"/>
  <c r="D130" i="10"/>
  <c r="C130" i="10" s="1"/>
  <c r="H171" i="10"/>
  <c r="I165" i="10"/>
  <c r="H165" i="10" s="1"/>
  <c r="C196" i="10"/>
  <c r="I84" i="10"/>
  <c r="I112" i="10"/>
  <c r="H112" i="10" s="1"/>
  <c r="I122" i="10"/>
  <c r="H122" i="10" s="1"/>
  <c r="I131" i="10"/>
  <c r="I141" i="10"/>
  <c r="H141" i="10" s="1"/>
  <c r="I144" i="10"/>
  <c r="H144" i="10" s="1"/>
  <c r="I151" i="10"/>
  <c r="H151" i="10" s="1"/>
  <c r="H166" i="10"/>
  <c r="G174" i="10"/>
  <c r="G173" i="10" s="1"/>
  <c r="C184" i="10"/>
  <c r="K187" i="10"/>
  <c r="H208" i="10"/>
  <c r="F230" i="10"/>
  <c r="F289" i="10" s="1"/>
  <c r="H236" i="10"/>
  <c r="I235" i="10"/>
  <c r="H235" i="10" s="1"/>
  <c r="C246" i="10"/>
  <c r="C283" i="10"/>
  <c r="I284" i="10"/>
  <c r="H285" i="10"/>
  <c r="H180" i="10"/>
  <c r="I179" i="10"/>
  <c r="H179" i="10" s="1"/>
  <c r="H192" i="10"/>
  <c r="I191" i="10"/>
  <c r="H191" i="10" s="1"/>
  <c r="H199" i="10"/>
  <c r="I198" i="10"/>
  <c r="C205" i="10"/>
  <c r="D204" i="10"/>
  <c r="C204" i="10" s="1"/>
  <c r="L204" i="10"/>
  <c r="L195" i="10" s="1"/>
  <c r="H228" i="10"/>
  <c r="I227" i="10"/>
  <c r="H227" i="10" s="1"/>
  <c r="K231" i="10"/>
  <c r="K230" i="10" s="1"/>
  <c r="C252" i="10"/>
  <c r="D251" i="10"/>
  <c r="C251" i="10" s="1"/>
  <c r="D269" i="10"/>
  <c r="C269" i="10" s="1"/>
  <c r="C270" i="10"/>
  <c r="C166" i="10"/>
  <c r="I175" i="10"/>
  <c r="D187" i="10"/>
  <c r="C192" i="10"/>
  <c r="E191" i="10"/>
  <c r="I216" i="10"/>
  <c r="H216" i="10" s="1"/>
  <c r="J230" i="10"/>
  <c r="J194" i="10" s="1"/>
  <c r="C233" i="10"/>
  <c r="D231" i="10"/>
  <c r="L231" i="10"/>
  <c r="L230" i="10" s="1"/>
  <c r="G231" i="10"/>
  <c r="G230" i="10" s="1"/>
  <c r="G194" i="10" s="1"/>
  <c r="H239" i="10"/>
  <c r="I238" i="10"/>
  <c r="H238" i="10" s="1"/>
  <c r="I252" i="10"/>
  <c r="I264" i="10"/>
  <c r="H264" i="10" s="1"/>
  <c r="H268" i="10"/>
  <c r="I272" i="10"/>
  <c r="H273" i="10"/>
  <c r="H281" i="10"/>
  <c r="I286" i="10"/>
  <c r="L194" i="10" l="1"/>
  <c r="K289" i="10"/>
  <c r="K52" i="10"/>
  <c r="C173" i="10"/>
  <c r="D75" i="10"/>
  <c r="E194" i="9"/>
  <c r="C174" i="8"/>
  <c r="C270" i="8"/>
  <c r="J51" i="8"/>
  <c r="L194" i="8"/>
  <c r="C83" i="7"/>
  <c r="I174" i="7"/>
  <c r="E230" i="7"/>
  <c r="E194" i="7" s="1"/>
  <c r="C173" i="7"/>
  <c r="C292" i="7"/>
  <c r="C291" i="7" s="1"/>
  <c r="K289" i="7"/>
  <c r="C174" i="7"/>
  <c r="J289" i="7"/>
  <c r="K52" i="6"/>
  <c r="K289" i="6"/>
  <c r="I130" i="6"/>
  <c r="H130" i="6" s="1"/>
  <c r="G194" i="6"/>
  <c r="G51" i="6" s="1"/>
  <c r="L194" i="5"/>
  <c r="L51" i="5" s="1"/>
  <c r="L289" i="5"/>
  <c r="G51" i="5"/>
  <c r="F75" i="5"/>
  <c r="C292" i="5"/>
  <c r="C291" i="5" s="1"/>
  <c r="K289" i="5"/>
  <c r="D75" i="5"/>
  <c r="C75" i="5" s="1"/>
  <c r="G75" i="4"/>
  <c r="G52" i="4" s="1"/>
  <c r="F52" i="4"/>
  <c r="F51" i="4" s="1"/>
  <c r="I270" i="4"/>
  <c r="E75" i="4"/>
  <c r="G289" i="4"/>
  <c r="C54" i="4"/>
  <c r="L51" i="3"/>
  <c r="F289" i="3"/>
  <c r="D53" i="3"/>
  <c r="D83" i="3"/>
  <c r="J52" i="2"/>
  <c r="J51" i="2" s="1"/>
  <c r="J289" i="2"/>
  <c r="F194" i="2"/>
  <c r="G194" i="2"/>
  <c r="G51" i="2" s="1"/>
  <c r="L289" i="2"/>
  <c r="F75" i="2"/>
  <c r="C292" i="2"/>
  <c r="C291" i="2" s="1"/>
  <c r="K52" i="1"/>
  <c r="C174" i="1"/>
  <c r="I83" i="1"/>
  <c r="H83" i="1" s="1"/>
  <c r="I269" i="1"/>
  <c r="H269" i="1" s="1"/>
  <c r="L289" i="10"/>
  <c r="G194" i="8"/>
  <c r="G51" i="8" s="1"/>
  <c r="G289" i="8"/>
  <c r="J52" i="9"/>
  <c r="J51" i="9" s="1"/>
  <c r="J289" i="9"/>
  <c r="J289" i="4"/>
  <c r="J52" i="4"/>
  <c r="J51" i="4" s="1"/>
  <c r="K194" i="10"/>
  <c r="K51" i="10" s="1"/>
  <c r="H284" i="10"/>
  <c r="I283" i="10"/>
  <c r="H283" i="10" s="1"/>
  <c r="I204" i="10"/>
  <c r="H204" i="10" s="1"/>
  <c r="H205" i="10"/>
  <c r="H272" i="9"/>
  <c r="I270" i="9"/>
  <c r="H76" i="10"/>
  <c r="C174" i="9"/>
  <c r="D173" i="9"/>
  <c r="C173" i="9" s="1"/>
  <c r="G51" i="9"/>
  <c r="F195" i="9"/>
  <c r="C54" i="9"/>
  <c r="D53" i="9"/>
  <c r="I130" i="8"/>
  <c r="H130" i="8" s="1"/>
  <c r="H131" i="8"/>
  <c r="H55" i="8"/>
  <c r="I54" i="8"/>
  <c r="C83" i="9"/>
  <c r="H80" i="8"/>
  <c r="I76" i="8"/>
  <c r="J290" i="8"/>
  <c r="J50" i="8"/>
  <c r="C191" i="8"/>
  <c r="E187" i="8"/>
  <c r="E52" i="8" s="1"/>
  <c r="E51" i="8" s="1"/>
  <c r="H192" i="9"/>
  <c r="I191" i="9"/>
  <c r="C195" i="7"/>
  <c r="I130" i="7"/>
  <c r="H130" i="7" s="1"/>
  <c r="H131" i="7"/>
  <c r="I83" i="7"/>
  <c r="H83" i="7" s="1"/>
  <c r="H84" i="7"/>
  <c r="H55" i="7"/>
  <c r="I54" i="7"/>
  <c r="H252" i="6"/>
  <c r="I251" i="6"/>
  <c r="H251" i="6" s="1"/>
  <c r="J194" i="5"/>
  <c r="J289" i="5"/>
  <c r="C231" i="7"/>
  <c r="D230" i="7"/>
  <c r="K289" i="3"/>
  <c r="K194" i="3"/>
  <c r="K51" i="3" s="1"/>
  <c r="C204" i="3"/>
  <c r="D195" i="3"/>
  <c r="E195" i="2"/>
  <c r="C204" i="2"/>
  <c r="I53" i="4"/>
  <c r="H54" i="4"/>
  <c r="C259" i="2"/>
  <c r="D230" i="2"/>
  <c r="H175" i="6"/>
  <c r="I174" i="6"/>
  <c r="H260" i="5"/>
  <c r="I259" i="5"/>
  <c r="H259" i="5" s="1"/>
  <c r="G289" i="1"/>
  <c r="G52" i="1"/>
  <c r="G51" i="1" s="1"/>
  <c r="H175" i="10"/>
  <c r="I174" i="10"/>
  <c r="G52" i="10"/>
  <c r="G51" i="10" s="1"/>
  <c r="H260" i="10"/>
  <c r="I259" i="10"/>
  <c r="H259" i="10" s="1"/>
  <c r="C75" i="10"/>
  <c r="I259" i="9"/>
  <c r="H259" i="9" s="1"/>
  <c r="H260" i="9"/>
  <c r="L75" i="9"/>
  <c r="L289" i="9" s="1"/>
  <c r="H76" i="9"/>
  <c r="H286" i="8"/>
  <c r="H260" i="8"/>
  <c r="I259" i="8"/>
  <c r="H259" i="8" s="1"/>
  <c r="K289" i="8"/>
  <c r="K51" i="8"/>
  <c r="C204" i="8"/>
  <c r="D195" i="8"/>
  <c r="C231" i="8"/>
  <c r="D230" i="8"/>
  <c r="H198" i="8"/>
  <c r="I196" i="8"/>
  <c r="L194" i="7"/>
  <c r="I173" i="7"/>
  <c r="H173" i="7" s="1"/>
  <c r="H174" i="7"/>
  <c r="F53" i="7"/>
  <c r="C53" i="7" s="1"/>
  <c r="C54" i="7"/>
  <c r="H292" i="8"/>
  <c r="H291" i="8" s="1"/>
  <c r="H166" i="7"/>
  <c r="I165" i="7"/>
  <c r="H165" i="7" s="1"/>
  <c r="F52" i="6"/>
  <c r="C187" i="6"/>
  <c r="H188" i="8"/>
  <c r="I187" i="8"/>
  <c r="H187" i="8" s="1"/>
  <c r="C259" i="5"/>
  <c r="D230" i="5"/>
  <c r="F230" i="5"/>
  <c r="F289" i="5" s="1"/>
  <c r="C231" i="5"/>
  <c r="H196" i="5"/>
  <c r="I130" i="5"/>
  <c r="H130" i="5" s="1"/>
  <c r="H131" i="5"/>
  <c r="L50" i="6"/>
  <c r="L290" i="6"/>
  <c r="L50" i="5"/>
  <c r="L290" i="5"/>
  <c r="C26" i="6"/>
  <c r="F20" i="6"/>
  <c r="I54" i="5"/>
  <c r="H55" i="5"/>
  <c r="J51" i="5"/>
  <c r="H233" i="4"/>
  <c r="I231" i="4"/>
  <c r="J50" i="3"/>
  <c r="J290" i="3"/>
  <c r="E230" i="2"/>
  <c r="C231" i="2"/>
  <c r="D53" i="5"/>
  <c r="C54" i="5"/>
  <c r="I130" i="2"/>
  <c r="H130" i="2" s="1"/>
  <c r="H131" i="2"/>
  <c r="H76" i="2"/>
  <c r="H270" i="4"/>
  <c r="I269" i="4"/>
  <c r="H269" i="4" s="1"/>
  <c r="C67" i="4"/>
  <c r="D53" i="4"/>
  <c r="D130" i="2"/>
  <c r="C131" i="2"/>
  <c r="L50" i="3"/>
  <c r="L290" i="3"/>
  <c r="I83" i="10"/>
  <c r="H83" i="10" s="1"/>
  <c r="H84" i="10"/>
  <c r="J289" i="10"/>
  <c r="F194" i="10"/>
  <c r="C174" i="10"/>
  <c r="C26" i="10"/>
  <c r="C292" i="10"/>
  <c r="C291" i="10" s="1"/>
  <c r="G194" i="9"/>
  <c r="H205" i="9"/>
  <c r="I204" i="9"/>
  <c r="F51" i="10"/>
  <c r="F50" i="10" s="1"/>
  <c r="C83" i="8"/>
  <c r="H272" i="10"/>
  <c r="I270" i="10"/>
  <c r="C231" i="10"/>
  <c r="D230" i="10"/>
  <c r="C230" i="10" s="1"/>
  <c r="E187" i="10"/>
  <c r="E289" i="10" s="1"/>
  <c r="C191" i="10"/>
  <c r="I196" i="10"/>
  <c r="H198" i="10"/>
  <c r="G289" i="10"/>
  <c r="I130" i="10"/>
  <c r="H130" i="10" s="1"/>
  <c r="H131" i="10"/>
  <c r="D195" i="10"/>
  <c r="L51" i="10"/>
  <c r="C54" i="10"/>
  <c r="D53" i="10"/>
  <c r="I231" i="10"/>
  <c r="H286" i="9"/>
  <c r="H292" i="9" s="1"/>
  <c r="H291" i="9" s="1"/>
  <c r="C270" i="9"/>
  <c r="D269" i="9"/>
  <c r="E289" i="9"/>
  <c r="F20" i="10"/>
  <c r="C20" i="10" s="1"/>
  <c r="I231" i="9"/>
  <c r="C76" i="9"/>
  <c r="D75" i="9"/>
  <c r="C75" i="9" s="1"/>
  <c r="I54" i="9"/>
  <c r="I283" i="8"/>
  <c r="H283" i="8" s="1"/>
  <c r="H284" i="8"/>
  <c r="F230" i="9"/>
  <c r="F289" i="9" s="1"/>
  <c r="K289" i="9"/>
  <c r="F52" i="9"/>
  <c r="H252" i="9"/>
  <c r="I251" i="9"/>
  <c r="H251" i="9" s="1"/>
  <c r="C173" i="8"/>
  <c r="I173" i="9"/>
  <c r="H173" i="9" s="1"/>
  <c r="D75" i="8"/>
  <c r="K290" i="9"/>
  <c r="H26" i="9"/>
  <c r="C259" i="8"/>
  <c r="H286" i="6"/>
  <c r="I292" i="6"/>
  <c r="I291" i="6" s="1"/>
  <c r="C187" i="9"/>
  <c r="I174" i="8"/>
  <c r="C67" i="8"/>
  <c r="D53" i="8"/>
  <c r="H246" i="7"/>
  <c r="I231" i="7"/>
  <c r="L75" i="7"/>
  <c r="L52" i="7" s="1"/>
  <c r="L51" i="7" s="1"/>
  <c r="K52" i="7"/>
  <c r="K51" i="7" s="1"/>
  <c r="K50" i="7" s="1"/>
  <c r="H26" i="7"/>
  <c r="K20" i="7"/>
  <c r="E269" i="6"/>
  <c r="E194" i="6" s="1"/>
  <c r="E51" i="6" s="1"/>
  <c r="C270" i="6"/>
  <c r="H276" i="6"/>
  <c r="I270" i="6"/>
  <c r="D230" i="6"/>
  <c r="G289" i="5"/>
  <c r="H286" i="4"/>
  <c r="I292" i="4"/>
  <c r="I291" i="4" s="1"/>
  <c r="H89" i="5"/>
  <c r="I83" i="5"/>
  <c r="H83" i="5" s="1"/>
  <c r="F194" i="7"/>
  <c r="H55" i="3"/>
  <c r="I54" i="3"/>
  <c r="I251" i="3"/>
  <c r="H251" i="3" s="1"/>
  <c r="H252" i="3"/>
  <c r="J289" i="3"/>
  <c r="H292" i="7"/>
  <c r="H291" i="7" s="1"/>
  <c r="H196" i="4"/>
  <c r="C83" i="3"/>
  <c r="D75" i="3"/>
  <c r="C75" i="3" s="1"/>
  <c r="F289" i="2"/>
  <c r="F52" i="2"/>
  <c r="F51" i="2" s="1"/>
  <c r="J52" i="6"/>
  <c r="J51" i="6" s="1"/>
  <c r="J289" i="6"/>
  <c r="H205" i="4"/>
  <c r="I204" i="4"/>
  <c r="H204" i="4" s="1"/>
  <c r="H174" i="4"/>
  <c r="I173" i="4"/>
  <c r="H173" i="4" s="1"/>
  <c r="J194" i="1"/>
  <c r="J51" i="1" s="1"/>
  <c r="J289" i="1"/>
  <c r="E187" i="1"/>
  <c r="C187" i="1" s="1"/>
  <c r="C191" i="1"/>
  <c r="C195" i="1"/>
  <c r="H131" i="1"/>
  <c r="I130" i="1"/>
  <c r="H130" i="1" s="1"/>
  <c r="D230" i="1"/>
  <c r="E52" i="1"/>
  <c r="H286" i="10"/>
  <c r="H292" i="10" s="1"/>
  <c r="H291" i="10" s="1"/>
  <c r="I251" i="10"/>
  <c r="H251" i="10" s="1"/>
  <c r="H252" i="10"/>
  <c r="H188" i="10"/>
  <c r="I187" i="10"/>
  <c r="H187" i="10" s="1"/>
  <c r="I54" i="10"/>
  <c r="H55" i="10"/>
  <c r="I292" i="10"/>
  <c r="I291" i="10" s="1"/>
  <c r="C83" i="10"/>
  <c r="I283" i="9"/>
  <c r="H283" i="9" s="1"/>
  <c r="H284" i="9"/>
  <c r="D230" i="9"/>
  <c r="C230" i="9" s="1"/>
  <c r="C231" i="9"/>
  <c r="C196" i="9"/>
  <c r="D195" i="9"/>
  <c r="J51" i="10"/>
  <c r="H84" i="9"/>
  <c r="I83" i="9"/>
  <c r="E52" i="9"/>
  <c r="E51" i="9" s="1"/>
  <c r="H69" i="10"/>
  <c r="I67" i="10"/>
  <c r="H67" i="10" s="1"/>
  <c r="I165" i="9"/>
  <c r="H165" i="9" s="1"/>
  <c r="H166" i="9"/>
  <c r="H131" i="9"/>
  <c r="I130" i="9"/>
  <c r="H130" i="9" s="1"/>
  <c r="C26" i="9"/>
  <c r="I83" i="8"/>
  <c r="H83" i="8" s="1"/>
  <c r="H84" i="8"/>
  <c r="I292" i="8"/>
  <c r="I291" i="8" s="1"/>
  <c r="C20" i="9"/>
  <c r="H235" i="8"/>
  <c r="I231" i="8"/>
  <c r="C130" i="8"/>
  <c r="F75" i="8"/>
  <c r="F289" i="8" s="1"/>
  <c r="C76" i="8"/>
  <c r="I269" i="8"/>
  <c r="H269" i="8" s="1"/>
  <c r="H270" i="8"/>
  <c r="I251" i="8"/>
  <c r="H251" i="8" s="1"/>
  <c r="H252" i="8"/>
  <c r="I67" i="8"/>
  <c r="H67" i="8" s="1"/>
  <c r="H69" i="8"/>
  <c r="H272" i="7"/>
  <c r="I270" i="7"/>
  <c r="G289" i="7"/>
  <c r="G194" i="7"/>
  <c r="G51" i="7" s="1"/>
  <c r="E187" i="7"/>
  <c r="C191" i="7"/>
  <c r="H284" i="7"/>
  <c r="I283" i="7"/>
  <c r="H283" i="7" s="1"/>
  <c r="H260" i="7"/>
  <c r="I259" i="7"/>
  <c r="H259" i="7" s="1"/>
  <c r="K51" i="6"/>
  <c r="K50" i="6" s="1"/>
  <c r="G50" i="5"/>
  <c r="G290" i="5"/>
  <c r="L289" i="6"/>
  <c r="E269" i="5"/>
  <c r="C270" i="5"/>
  <c r="D195" i="4"/>
  <c r="C196" i="4"/>
  <c r="C54" i="8"/>
  <c r="F50" i="4"/>
  <c r="F290" i="4"/>
  <c r="F290" i="3"/>
  <c r="F20" i="3"/>
  <c r="C20" i="3" s="1"/>
  <c r="C26" i="3"/>
  <c r="C204" i="5"/>
  <c r="F195" i="5"/>
  <c r="H179" i="3"/>
  <c r="I174" i="3"/>
  <c r="K289" i="1"/>
  <c r="E230" i="1"/>
  <c r="E289" i="1" s="1"/>
  <c r="C231" i="1"/>
  <c r="C26" i="8"/>
  <c r="H252" i="7"/>
  <c r="I251" i="7"/>
  <c r="H251" i="7" s="1"/>
  <c r="H76" i="7"/>
  <c r="I204" i="8"/>
  <c r="H204" i="8" s="1"/>
  <c r="H205" i="8"/>
  <c r="L52" i="8"/>
  <c r="L51" i="8" s="1"/>
  <c r="I204" i="7"/>
  <c r="H204" i="7" s="1"/>
  <c r="H205" i="7"/>
  <c r="D75" i="7"/>
  <c r="H196" i="6"/>
  <c r="C270" i="7"/>
  <c r="D269" i="7"/>
  <c r="H188" i="7"/>
  <c r="I187" i="7"/>
  <c r="H187" i="7" s="1"/>
  <c r="H286" i="5"/>
  <c r="D75" i="6"/>
  <c r="C75" i="6" s="1"/>
  <c r="H205" i="5"/>
  <c r="I204" i="5"/>
  <c r="H204" i="5" s="1"/>
  <c r="I165" i="5"/>
  <c r="H165" i="5" s="1"/>
  <c r="H166" i="5"/>
  <c r="I174" i="5"/>
  <c r="I292" i="5"/>
  <c r="I291" i="5" s="1"/>
  <c r="J290" i="7"/>
  <c r="J50" i="7"/>
  <c r="C83" i="6"/>
  <c r="H252" i="5"/>
  <c r="I251" i="5"/>
  <c r="H251" i="5" s="1"/>
  <c r="C196" i="5"/>
  <c r="E195" i="5"/>
  <c r="C187" i="5"/>
  <c r="H233" i="5"/>
  <c r="I231" i="5"/>
  <c r="I187" i="3"/>
  <c r="H187" i="3" s="1"/>
  <c r="H188" i="3"/>
  <c r="H286" i="2"/>
  <c r="C83" i="5"/>
  <c r="H252" i="4"/>
  <c r="I251" i="4"/>
  <c r="H251" i="4" s="1"/>
  <c r="E289" i="3"/>
  <c r="C231" i="3"/>
  <c r="D230" i="3"/>
  <c r="C230" i="3" s="1"/>
  <c r="H131" i="3"/>
  <c r="I130" i="3"/>
  <c r="H130" i="3" s="1"/>
  <c r="I67" i="5"/>
  <c r="H67" i="5" s="1"/>
  <c r="H26" i="5"/>
  <c r="I83" i="4"/>
  <c r="H83" i="4" s="1"/>
  <c r="C187" i="3"/>
  <c r="I76" i="3"/>
  <c r="H77" i="3"/>
  <c r="I269" i="2"/>
  <c r="H269" i="2" s="1"/>
  <c r="H84" i="2"/>
  <c r="I83" i="2"/>
  <c r="H83" i="2" s="1"/>
  <c r="C174" i="3"/>
  <c r="D173" i="3"/>
  <c r="C173" i="3" s="1"/>
  <c r="I259" i="4"/>
  <c r="H259" i="4" s="1"/>
  <c r="C84" i="4"/>
  <c r="D83" i="4"/>
  <c r="C83" i="4" s="1"/>
  <c r="K290" i="4"/>
  <c r="I54" i="1"/>
  <c r="H55" i="1"/>
  <c r="E230" i="4"/>
  <c r="E194" i="4" s="1"/>
  <c r="I259" i="3"/>
  <c r="H259" i="3" s="1"/>
  <c r="G51" i="4"/>
  <c r="L52" i="2"/>
  <c r="L51" i="2" s="1"/>
  <c r="C76" i="1"/>
  <c r="D75" i="1"/>
  <c r="L289" i="4"/>
  <c r="C173" i="1"/>
  <c r="I231" i="3"/>
  <c r="F230" i="1"/>
  <c r="C83" i="1"/>
  <c r="L290" i="1"/>
  <c r="C191" i="3"/>
  <c r="I187" i="2"/>
  <c r="H187" i="2" s="1"/>
  <c r="I259" i="1"/>
  <c r="H259" i="1" s="1"/>
  <c r="H198" i="1"/>
  <c r="I196" i="1"/>
  <c r="C54" i="1"/>
  <c r="D53" i="1"/>
  <c r="I83" i="6"/>
  <c r="H83" i="6" s="1"/>
  <c r="H84" i="6"/>
  <c r="F194" i="6"/>
  <c r="F75" i="7"/>
  <c r="F289" i="7" s="1"/>
  <c r="H69" i="6"/>
  <c r="I67" i="6"/>
  <c r="H67" i="6" s="1"/>
  <c r="C53" i="6"/>
  <c r="K51" i="5"/>
  <c r="K50" i="5" s="1"/>
  <c r="C292" i="6"/>
  <c r="C291" i="6" s="1"/>
  <c r="H192" i="5"/>
  <c r="I191" i="5"/>
  <c r="C174" i="5"/>
  <c r="D173" i="5"/>
  <c r="C173" i="5" s="1"/>
  <c r="E52" i="5"/>
  <c r="D173" i="4"/>
  <c r="C173" i="4" s="1"/>
  <c r="C174" i="4"/>
  <c r="C26" i="5"/>
  <c r="F20" i="5"/>
  <c r="C20" i="4"/>
  <c r="G51" i="3"/>
  <c r="I204" i="3"/>
  <c r="H204" i="3" s="1"/>
  <c r="H205" i="3"/>
  <c r="I76" i="5"/>
  <c r="C76" i="4"/>
  <c r="I196" i="3"/>
  <c r="H198" i="3"/>
  <c r="I83" i="3"/>
  <c r="H83" i="3" s="1"/>
  <c r="I67" i="3"/>
  <c r="H67" i="3" s="1"/>
  <c r="C76" i="2"/>
  <c r="E75" i="2"/>
  <c r="C270" i="3"/>
  <c r="D269" i="3"/>
  <c r="H205" i="2"/>
  <c r="I204" i="2"/>
  <c r="H204" i="2" s="1"/>
  <c r="I174" i="2"/>
  <c r="H175" i="2"/>
  <c r="I76" i="1"/>
  <c r="H77" i="1"/>
  <c r="C231" i="4"/>
  <c r="H286" i="3"/>
  <c r="I292" i="3"/>
  <c r="I291" i="3" s="1"/>
  <c r="E52" i="3"/>
  <c r="E51" i="3" s="1"/>
  <c r="I270" i="3"/>
  <c r="F75" i="1"/>
  <c r="F52" i="1" s="1"/>
  <c r="H26" i="1"/>
  <c r="C54" i="3"/>
  <c r="H292" i="2"/>
  <c r="H291" i="2" s="1"/>
  <c r="H166" i="1"/>
  <c r="I165" i="1"/>
  <c r="H165" i="1" s="1"/>
  <c r="K194" i="1"/>
  <c r="K51" i="1" s="1"/>
  <c r="K50" i="1" s="1"/>
  <c r="H286" i="1"/>
  <c r="H292" i="1" s="1"/>
  <c r="H291" i="1" s="1"/>
  <c r="I292" i="1"/>
  <c r="I291" i="1" s="1"/>
  <c r="C270" i="1"/>
  <c r="D269" i="1"/>
  <c r="H69" i="7"/>
  <c r="I67" i="7"/>
  <c r="H67" i="7" s="1"/>
  <c r="H233" i="6"/>
  <c r="I231" i="6"/>
  <c r="H198" i="7"/>
  <c r="I196" i="7"/>
  <c r="H192" i="6"/>
  <c r="I191" i="6"/>
  <c r="I53" i="6"/>
  <c r="H54" i="6"/>
  <c r="H26" i="6"/>
  <c r="K20" i="6"/>
  <c r="H270" i="5"/>
  <c r="I269" i="5"/>
  <c r="H269" i="5" s="1"/>
  <c r="H166" i="6"/>
  <c r="I165" i="6"/>
  <c r="H165" i="6" s="1"/>
  <c r="H205" i="6"/>
  <c r="I204" i="6"/>
  <c r="H204" i="6" s="1"/>
  <c r="I283" i="4"/>
  <c r="H283" i="4" s="1"/>
  <c r="H284" i="4"/>
  <c r="I76" i="4"/>
  <c r="H77" i="4"/>
  <c r="L52" i="4"/>
  <c r="L51" i="4" s="1"/>
  <c r="C191" i="4"/>
  <c r="D187" i="4"/>
  <c r="C187" i="4" s="1"/>
  <c r="C195" i="6"/>
  <c r="F52" i="5"/>
  <c r="C130" i="4"/>
  <c r="C53" i="3"/>
  <c r="H231" i="2"/>
  <c r="I230" i="2"/>
  <c r="H230" i="2" s="1"/>
  <c r="D173" i="2"/>
  <c r="C173" i="2" s="1"/>
  <c r="C174" i="2"/>
  <c r="H76" i="6"/>
  <c r="C26" i="7"/>
  <c r="F20" i="7"/>
  <c r="C270" i="4"/>
  <c r="D269" i="4"/>
  <c r="E52" i="4"/>
  <c r="I196" i="2"/>
  <c r="I165" i="2"/>
  <c r="H165" i="2" s="1"/>
  <c r="H166" i="2"/>
  <c r="H188" i="4"/>
  <c r="I187" i="4"/>
  <c r="H187" i="4" s="1"/>
  <c r="C270" i="2"/>
  <c r="D269" i="2"/>
  <c r="D194" i="2" s="1"/>
  <c r="H175" i="1"/>
  <c r="I174" i="1"/>
  <c r="L289" i="3"/>
  <c r="G289" i="2"/>
  <c r="K51" i="2"/>
  <c r="I231" i="1"/>
  <c r="I204" i="1"/>
  <c r="H204" i="1" s="1"/>
  <c r="H205" i="1"/>
  <c r="C54" i="2"/>
  <c r="E53" i="2"/>
  <c r="H188" i="1"/>
  <c r="I187" i="1"/>
  <c r="H187" i="1" s="1"/>
  <c r="G289" i="3"/>
  <c r="K289" i="2"/>
  <c r="H54" i="2"/>
  <c r="I53" i="2"/>
  <c r="C26" i="1"/>
  <c r="D289" i="10" l="1"/>
  <c r="F290" i="10"/>
  <c r="E289" i="7"/>
  <c r="I75" i="7"/>
  <c r="H75" i="7" s="1"/>
  <c r="C230" i="7"/>
  <c r="G290" i="6"/>
  <c r="G50" i="6"/>
  <c r="I75" i="6"/>
  <c r="H75" i="6" s="1"/>
  <c r="K290" i="6"/>
  <c r="I195" i="6"/>
  <c r="I195" i="4"/>
  <c r="D52" i="3"/>
  <c r="G50" i="2"/>
  <c r="G290" i="2"/>
  <c r="J50" i="2"/>
  <c r="J290" i="2"/>
  <c r="I75" i="2"/>
  <c r="H75" i="2" s="1"/>
  <c r="E194" i="2"/>
  <c r="C194" i="2" s="1"/>
  <c r="E194" i="1"/>
  <c r="K50" i="10"/>
  <c r="K290" i="10"/>
  <c r="K50" i="3"/>
  <c r="K290" i="3"/>
  <c r="G50" i="7"/>
  <c r="G290" i="7"/>
  <c r="E290" i="6"/>
  <c r="E50" i="6"/>
  <c r="H191" i="6"/>
  <c r="I187" i="6"/>
  <c r="H187" i="6" s="1"/>
  <c r="C269" i="1"/>
  <c r="D289" i="1"/>
  <c r="H76" i="1"/>
  <c r="I75" i="1"/>
  <c r="H75" i="1" s="1"/>
  <c r="L50" i="8"/>
  <c r="L290" i="8"/>
  <c r="E51" i="1"/>
  <c r="I230" i="9"/>
  <c r="H230" i="9" s="1"/>
  <c r="H231" i="9"/>
  <c r="L50" i="10"/>
  <c r="L290" i="10"/>
  <c r="J50" i="5"/>
  <c r="J290" i="5"/>
  <c r="H292" i="3"/>
  <c r="H291" i="3" s="1"/>
  <c r="H174" i="3"/>
  <c r="I173" i="3"/>
  <c r="H173" i="3" s="1"/>
  <c r="I269" i="7"/>
  <c r="H270" i="7"/>
  <c r="H195" i="4"/>
  <c r="J290" i="9"/>
  <c r="J50" i="9"/>
  <c r="C52" i="3"/>
  <c r="H270" i="3"/>
  <c r="I269" i="3"/>
  <c r="C269" i="3"/>
  <c r="D289" i="3"/>
  <c r="D75" i="4"/>
  <c r="C75" i="4" s="1"/>
  <c r="H191" i="5"/>
  <c r="I187" i="5"/>
  <c r="H187" i="5" s="1"/>
  <c r="D52" i="6"/>
  <c r="C53" i="1"/>
  <c r="D52" i="1"/>
  <c r="L50" i="2"/>
  <c r="L290" i="2"/>
  <c r="H76" i="3"/>
  <c r="I75" i="3"/>
  <c r="H75" i="3" s="1"/>
  <c r="C269" i="7"/>
  <c r="D289" i="7"/>
  <c r="C75" i="7"/>
  <c r="J290" i="1"/>
  <c r="J50" i="1"/>
  <c r="E289" i="5"/>
  <c r="C187" i="7"/>
  <c r="E52" i="7"/>
  <c r="E51" i="7" s="1"/>
  <c r="J290" i="10"/>
  <c r="J50" i="10"/>
  <c r="C230" i="1"/>
  <c r="D289" i="5"/>
  <c r="I53" i="3"/>
  <c r="H54" i="3"/>
  <c r="L290" i="7"/>
  <c r="L50" i="7"/>
  <c r="C53" i="8"/>
  <c r="D52" i="8"/>
  <c r="H54" i="9"/>
  <c r="I53" i="9"/>
  <c r="C269" i="9"/>
  <c r="D289" i="9"/>
  <c r="H231" i="10"/>
  <c r="I230" i="10"/>
  <c r="H230" i="10" s="1"/>
  <c r="C195" i="10"/>
  <c r="D194" i="10"/>
  <c r="C194" i="10" s="1"/>
  <c r="C53" i="5"/>
  <c r="D52" i="5"/>
  <c r="I195" i="5"/>
  <c r="C230" i="5"/>
  <c r="D194" i="5"/>
  <c r="F52" i="8"/>
  <c r="F51" i="8" s="1"/>
  <c r="F51" i="6"/>
  <c r="L289" i="7"/>
  <c r="C230" i="8"/>
  <c r="D289" i="8"/>
  <c r="K50" i="8"/>
  <c r="K290" i="8"/>
  <c r="G50" i="1"/>
  <c r="G290" i="1"/>
  <c r="I173" i="6"/>
  <c r="H173" i="6" s="1"/>
  <c r="H174" i="6"/>
  <c r="D194" i="7"/>
  <c r="C194" i="7" s="1"/>
  <c r="I53" i="8"/>
  <c r="H54" i="8"/>
  <c r="C53" i="9"/>
  <c r="D52" i="9"/>
  <c r="I75" i="10"/>
  <c r="H75" i="10" s="1"/>
  <c r="C187" i="10"/>
  <c r="J50" i="4"/>
  <c r="J290" i="4"/>
  <c r="C269" i="4"/>
  <c r="D289" i="4"/>
  <c r="L50" i="4"/>
  <c r="L290" i="4"/>
  <c r="I230" i="6"/>
  <c r="H230" i="6" s="1"/>
  <c r="H231" i="6"/>
  <c r="K290" i="5"/>
  <c r="H195" i="6"/>
  <c r="D194" i="1"/>
  <c r="H191" i="9"/>
  <c r="I187" i="9"/>
  <c r="H187" i="9" s="1"/>
  <c r="G50" i="9"/>
  <c r="G290" i="9"/>
  <c r="E52" i="2"/>
  <c r="C53" i="2"/>
  <c r="H231" i="1"/>
  <c r="I230" i="1"/>
  <c r="I173" i="1"/>
  <c r="H173" i="1" s="1"/>
  <c r="H174" i="1"/>
  <c r="H196" i="2"/>
  <c r="I195" i="2"/>
  <c r="C195" i="2"/>
  <c r="H76" i="4"/>
  <c r="I75" i="4"/>
  <c r="H75" i="4" s="1"/>
  <c r="I195" i="7"/>
  <c r="H196" i="7"/>
  <c r="K290" i="1"/>
  <c r="E50" i="3"/>
  <c r="E290" i="3"/>
  <c r="H174" i="2"/>
  <c r="I173" i="2"/>
  <c r="H173" i="2" s="1"/>
  <c r="G50" i="3"/>
  <c r="G290" i="3"/>
  <c r="F194" i="1"/>
  <c r="F51" i="1" s="1"/>
  <c r="F289" i="1"/>
  <c r="C75" i="1"/>
  <c r="G50" i="4"/>
  <c r="G290" i="4"/>
  <c r="H54" i="1"/>
  <c r="I53" i="1"/>
  <c r="E194" i="5"/>
  <c r="E51" i="5" s="1"/>
  <c r="C195" i="5"/>
  <c r="F194" i="5"/>
  <c r="F51" i="5" s="1"/>
  <c r="E50" i="9"/>
  <c r="E290" i="9"/>
  <c r="C195" i="9"/>
  <c r="D194" i="9"/>
  <c r="C269" i="5"/>
  <c r="C289" i="5" s="1"/>
  <c r="H231" i="7"/>
  <c r="I230" i="7"/>
  <c r="H230" i="7" s="1"/>
  <c r="H292" i="6"/>
  <c r="H291" i="6" s="1"/>
  <c r="C53" i="10"/>
  <c r="D52" i="10"/>
  <c r="I195" i="10"/>
  <c r="H196" i="10"/>
  <c r="C130" i="2"/>
  <c r="D75" i="2"/>
  <c r="I230" i="4"/>
  <c r="H231" i="4"/>
  <c r="F52" i="7"/>
  <c r="F51" i="7" s="1"/>
  <c r="G50" i="10"/>
  <c r="G290" i="10"/>
  <c r="H53" i="4"/>
  <c r="I52" i="4"/>
  <c r="D194" i="3"/>
  <c r="C194" i="3" s="1"/>
  <c r="C195" i="3"/>
  <c r="H292" i="5"/>
  <c r="H291" i="5" s="1"/>
  <c r="C187" i="8"/>
  <c r="E289" i="8"/>
  <c r="I75" i="8"/>
  <c r="H75" i="8" s="1"/>
  <c r="H76" i="8"/>
  <c r="H270" i="9"/>
  <c r="I269" i="9"/>
  <c r="C269" i="2"/>
  <c r="D289" i="2"/>
  <c r="I195" i="3"/>
  <c r="H196" i="3"/>
  <c r="I53" i="10"/>
  <c r="H54" i="10"/>
  <c r="F50" i="2"/>
  <c r="F290" i="2"/>
  <c r="H270" i="6"/>
  <c r="I269" i="6"/>
  <c r="I194" i="6" s="1"/>
  <c r="H194" i="6" s="1"/>
  <c r="E289" i="6"/>
  <c r="C269" i="6"/>
  <c r="G50" i="8"/>
  <c r="G290" i="8"/>
  <c r="H53" i="2"/>
  <c r="K50" i="2"/>
  <c r="K290" i="2"/>
  <c r="E51" i="4"/>
  <c r="H53" i="6"/>
  <c r="H76" i="5"/>
  <c r="I75" i="5"/>
  <c r="H75" i="5" s="1"/>
  <c r="I195" i="1"/>
  <c r="H196" i="1"/>
  <c r="H231" i="3"/>
  <c r="I230" i="3"/>
  <c r="H230" i="3" s="1"/>
  <c r="I230" i="5"/>
  <c r="H230" i="5" s="1"/>
  <c r="H231" i="5"/>
  <c r="H174" i="5"/>
  <c r="I173" i="5"/>
  <c r="H173" i="5" s="1"/>
  <c r="C230" i="4"/>
  <c r="C195" i="4"/>
  <c r="D194" i="4"/>
  <c r="C194" i="4" s="1"/>
  <c r="H231" i="8"/>
  <c r="I230" i="8"/>
  <c r="H230" i="8" s="1"/>
  <c r="L52" i="9"/>
  <c r="L51" i="9" s="1"/>
  <c r="H83" i="9"/>
  <c r="I75" i="9"/>
  <c r="H75" i="9" s="1"/>
  <c r="J50" i="6"/>
  <c r="J290" i="6"/>
  <c r="H292" i="4"/>
  <c r="H291" i="4" s="1"/>
  <c r="C230" i="6"/>
  <c r="D194" i="6"/>
  <c r="C194" i="6" s="1"/>
  <c r="D289" i="6"/>
  <c r="K290" i="7"/>
  <c r="I173" i="8"/>
  <c r="H173" i="8" s="1"/>
  <c r="H174" i="8"/>
  <c r="C75" i="8"/>
  <c r="E52" i="10"/>
  <c r="E51" i="10" s="1"/>
  <c r="I269" i="10"/>
  <c r="H270" i="10"/>
  <c r="H204" i="9"/>
  <c r="I195" i="9"/>
  <c r="C53" i="4"/>
  <c r="D52" i="4"/>
  <c r="E289" i="4"/>
  <c r="E289" i="2"/>
  <c r="I53" i="5"/>
  <c r="H54" i="5"/>
  <c r="D52" i="7"/>
  <c r="I195" i="8"/>
  <c r="H196" i="8"/>
  <c r="C195" i="8"/>
  <c r="D194" i="8"/>
  <c r="C194" i="8" s="1"/>
  <c r="I173" i="10"/>
  <c r="H173" i="10" s="1"/>
  <c r="H174" i="10"/>
  <c r="C230" i="2"/>
  <c r="I53" i="7"/>
  <c r="H54" i="7"/>
  <c r="F194" i="9"/>
  <c r="F51" i="9" s="1"/>
  <c r="E290" i="8"/>
  <c r="E50" i="8"/>
  <c r="C289" i="10" l="1"/>
  <c r="C289" i="7"/>
  <c r="I52" i="6"/>
  <c r="C289" i="6"/>
  <c r="D51" i="3"/>
  <c r="I52" i="2"/>
  <c r="E51" i="2"/>
  <c r="C289" i="1"/>
  <c r="F50" i="9"/>
  <c r="F290" i="9"/>
  <c r="E290" i="5"/>
  <c r="E50" i="5"/>
  <c r="F50" i="5"/>
  <c r="F290" i="5"/>
  <c r="F50" i="1"/>
  <c r="F290" i="1"/>
  <c r="H195" i="8"/>
  <c r="I194" i="8"/>
  <c r="H194" i="8" s="1"/>
  <c r="I194" i="9"/>
  <c r="H194" i="9" s="1"/>
  <c r="H195" i="9"/>
  <c r="L50" i="9"/>
  <c r="L290" i="9"/>
  <c r="E290" i="4"/>
  <c r="E50" i="4"/>
  <c r="H195" i="3"/>
  <c r="I194" i="3"/>
  <c r="H194" i="3" s="1"/>
  <c r="H269" i="9"/>
  <c r="I289" i="9"/>
  <c r="H230" i="4"/>
  <c r="H289" i="4" s="1"/>
  <c r="I289" i="4"/>
  <c r="H195" i="10"/>
  <c r="I194" i="10"/>
  <c r="H194" i="10" s="1"/>
  <c r="C194" i="9"/>
  <c r="I52" i="1"/>
  <c r="H53" i="1"/>
  <c r="H195" i="7"/>
  <c r="I194" i="7"/>
  <c r="H194" i="7" s="1"/>
  <c r="I194" i="2"/>
  <c r="H194" i="2" s="1"/>
  <c r="H195" i="2"/>
  <c r="H289" i="2" s="1"/>
  <c r="I289" i="2"/>
  <c r="H230" i="1"/>
  <c r="I289" i="1"/>
  <c r="C289" i="8"/>
  <c r="C194" i="5"/>
  <c r="C52" i="1"/>
  <c r="D51" i="1"/>
  <c r="H269" i="3"/>
  <c r="I289" i="3"/>
  <c r="H269" i="10"/>
  <c r="I289" i="10"/>
  <c r="H52" i="2"/>
  <c r="I51" i="2"/>
  <c r="E50" i="2"/>
  <c r="E290" i="2"/>
  <c r="C52" i="9"/>
  <c r="D51" i="9"/>
  <c r="F50" i="8"/>
  <c r="F290" i="8"/>
  <c r="E290" i="7"/>
  <c r="E50" i="7"/>
  <c r="D290" i="3"/>
  <c r="C290" i="3" s="1"/>
  <c r="C51" i="3"/>
  <c r="D50" i="3"/>
  <c r="C50" i="3" s="1"/>
  <c r="H53" i="7"/>
  <c r="I52" i="7"/>
  <c r="C52" i="7"/>
  <c r="D51" i="7"/>
  <c r="E290" i="10"/>
  <c r="E50" i="10"/>
  <c r="H269" i="6"/>
  <c r="H289" i="6" s="1"/>
  <c r="I289" i="6"/>
  <c r="H52" i="4"/>
  <c r="I289" i="8"/>
  <c r="C75" i="2"/>
  <c r="C289" i="2" s="1"/>
  <c r="D52" i="2"/>
  <c r="D51" i="10"/>
  <c r="C52" i="10"/>
  <c r="I289" i="5"/>
  <c r="C194" i="1"/>
  <c r="C52" i="8"/>
  <c r="D51" i="8"/>
  <c r="H269" i="7"/>
  <c r="H289" i="7" s="1"/>
  <c r="I289" i="7"/>
  <c r="E50" i="1"/>
  <c r="E290" i="1"/>
  <c r="I52" i="5"/>
  <c r="H53" i="5"/>
  <c r="D51" i="5"/>
  <c r="C52" i="5"/>
  <c r="I52" i="9"/>
  <c r="H53" i="9"/>
  <c r="C289" i="3"/>
  <c r="D51" i="4"/>
  <c r="C52" i="4"/>
  <c r="H195" i="1"/>
  <c r="I194" i="1"/>
  <c r="H194" i="1" s="1"/>
  <c r="I51" i="6"/>
  <c r="H52" i="6"/>
  <c r="H53" i="10"/>
  <c r="I52" i="10"/>
  <c r="F50" i="7"/>
  <c r="F290" i="7"/>
  <c r="C289" i="4"/>
  <c r="H53" i="8"/>
  <c r="I52" i="8"/>
  <c r="F50" i="6"/>
  <c r="F290" i="6"/>
  <c r="I194" i="5"/>
  <c r="H194" i="5" s="1"/>
  <c r="H195" i="5"/>
  <c r="C289" i="9"/>
  <c r="H53" i="3"/>
  <c r="I52" i="3"/>
  <c r="C52" i="6"/>
  <c r="D51" i="6"/>
  <c r="I194" i="4"/>
  <c r="H194" i="4" s="1"/>
  <c r="H289" i="9" l="1"/>
  <c r="H289" i="8"/>
  <c r="H289" i="5"/>
  <c r="H289" i="3"/>
  <c r="C51" i="4"/>
  <c r="D290" i="4"/>
  <c r="C290" i="4" s="1"/>
  <c r="D50" i="4"/>
  <c r="C50" i="4" s="1"/>
  <c r="D290" i="8"/>
  <c r="C290" i="8" s="1"/>
  <c r="C51" i="8"/>
  <c r="D50" i="8"/>
  <c r="C50" i="8" s="1"/>
  <c r="H52" i="3"/>
  <c r="I51" i="3"/>
  <c r="H52" i="10"/>
  <c r="I51" i="10"/>
  <c r="C51" i="5"/>
  <c r="D50" i="5"/>
  <c r="D290" i="10"/>
  <c r="C290" i="10" s="1"/>
  <c r="C51" i="10"/>
  <c r="D50" i="10"/>
  <c r="C50" i="10" s="1"/>
  <c r="I51" i="4"/>
  <c r="I51" i="7"/>
  <c r="H52" i="7"/>
  <c r="D290" i="1"/>
  <c r="C290" i="1" s="1"/>
  <c r="C51" i="1"/>
  <c r="D50" i="1"/>
  <c r="C50" i="1" s="1"/>
  <c r="H52" i="1"/>
  <c r="I51" i="1"/>
  <c r="I51" i="8"/>
  <c r="H52" i="8"/>
  <c r="H51" i="6"/>
  <c r="I50" i="6"/>
  <c r="H50" i="6" s="1"/>
  <c r="I24" i="6"/>
  <c r="I290" i="6" s="1"/>
  <c r="H290" i="6" s="1"/>
  <c r="D51" i="2"/>
  <c r="C52" i="2"/>
  <c r="D290" i="9"/>
  <c r="C290" i="9" s="1"/>
  <c r="C51" i="9"/>
  <c r="D50" i="9"/>
  <c r="C50" i="9" s="1"/>
  <c r="H289" i="10"/>
  <c r="H289" i="1"/>
  <c r="C51" i="6"/>
  <c r="D50" i="6"/>
  <c r="H52" i="9"/>
  <c r="I51" i="9"/>
  <c r="I51" i="5"/>
  <c r="H52" i="5"/>
  <c r="C51" i="7"/>
  <c r="D50" i="7"/>
  <c r="I290" i="2"/>
  <c r="H290" i="2" s="1"/>
  <c r="H51" i="2"/>
  <c r="I50" i="2"/>
  <c r="H50" i="2" s="1"/>
  <c r="I24" i="2"/>
  <c r="C50" i="6" l="1"/>
  <c r="D24" i="6"/>
  <c r="I50" i="1"/>
  <c r="H50" i="1" s="1"/>
  <c r="I24" i="1"/>
  <c r="H51" i="1"/>
  <c r="I290" i="1"/>
  <c r="H290" i="1" s="1"/>
  <c r="H51" i="3"/>
  <c r="I50" i="3"/>
  <c r="H50" i="3" s="1"/>
  <c r="I24" i="3"/>
  <c r="I290" i="3" s="1"/>
  <c r="H290" i="3" s="1"/>
  <c r="H24" i="2"/>
  <c r="I20" i="2"/>
  <c r="H20" i="2" s="1"/>
  <c r="I50" i="5"/>
  <c r="H50" i="5" s="1"/>
  <c r="H51" i="5"/>
  <c r="I24" i="5"/>
  <c r="I290" i="5" s="1"/>
  <c r="H290" i="5" s="1"/>
  <c r="D290" i="2"/>
  <c r="C290" i="2" s="1"/>
  <c r="C51" i="2"/>
  <c r="D50" i="2"/>
  <c r="C50" i="2" s="1"/>
  <c r="I50" i="9"/>
  <c r="H50" i="9" s="1"/>
  <c r="I24" i="9"/>
  <c r="I290" i="9" s="1"/>
  <c r="H290" i="9" s="1"/>
  <c r="H51" i="9"/>
  <c r="H24" i="6"/>
  <c r="I20" i="6"/>
  <c r="H20" i="6" s="1"/>
  <c r="H51" i="7"/>
  <c r="I50" i="7"/>
  <c r="H50" i="7" s="1"/>
  <c r="I24" i="7"/>
  <c r="H51" i="10"/>
  <c r="I50" i="10"/>
  <c r="H50" i="10" s="1"/>
  <c r="I24" i="10"/>
  <c r="C50" i="7"/>
  <c r="D24" i="7"/>
  <c r="H51" i="8"/>
  <c r="I50" i="8"/>
  <c r="H50" i="8" s="1"/>
  <c r="I24" i="8"/>
  <c r="I290" i="8" s="1"/>
  <c r="H290" i="8" s="1"/>
  <c r="H51" i="4"/>
  <c r="I50" i="4"/>
  <c r="H50" i="4" s="1"/>
  <c r="I24" i="4"/>
  <c r="I290" i="4" s="1"/>
  <c r="H290" i="4" s="1"/>
  <c r="C50" i="5"/>
  <c r="D24" i="5"/>
  <c r="C24" i="5" l="1"/>
  <c r="D20" i="5"/>
  <c r="C20" i="5" s="1"/>
  <c r="D290" i="5"/>
  <c r="C290" i="5" s="1"/>
  <c r="H24" i="10"/>
  <c r="I20" i="10"/>
  <c r="H20" i="10" s="1"/>
  <c r="H24" i="7"/>
  <c r="I20" i="7"/>
  <c r="H20" i="7" s="1"/>
  <c r="H24" i="5"/>
  <c r="I20" i="5"/>
  <c r="H20" i="5" s="1"/>
  <c r="H24" i="1"/>
  <c r="I20" i="1"/>
  <c r="H20" i="1" s="1"/>
  <c r="I20" i="4"/>
  <c r="H20" i="4" s="1"/>
  <c r="H24" i="4"/>
  <c r="H24" i="8"/>
  <c r="I20" i="8"/>
  <c r="H20" i="8" s="1"/>
  <c r="C24" i="7"/>
  <c r="D20" i="7"/>
  <c r="C20" i="7" s="1"/>
  <c r="D290" i="7"/>
  <c r="C290" i="7" s="1"/>
  <c r="I290" i="7"/>
  <c r="H290" i="7" s="1"/>
  <c r="I290" i="10"/>
  <c r="H290" i="10" s="1"/>
  <c r="H24" i="9"/>
  <c r="I20" i="9"/>
  <c r="H20" i="9" s="1"/>
  <c r="I20" i="3"/>
  <c r="H20" i="3" s="1"/>
  <c r="H24" i="3"/>
  <c r="C24" i="6"/>
  <c r="D20" i="6"/>
  <c r="C20" i="6" s="1"/>
  <c r="D290" i="6"/>
  <c r="C290" i="6" s="1"/>
</calcChain>
</file>

<file path=xl/sharedStrings.xml><?xml version="1.0" encoding="utf-8"?>
<sst xmlns="http://schemas.openxmlformats.org/spreadsheetml/2006/main" count="14814" uniqueCount="432">
  <si>
    <t>Tāme Nr.08.1.3.</t>
  </si>
  <si>
    <t>IEŅĒMUMU UN IZDEVUMU TĀME 2019.GADAM</t>
  </si>
  <si>
    <t>Būvn.nod</t>
  </si>
  <si>
    <t>Budžeta finansēta institūcija</t>
  </si>
  <si>
    <t>Jūrmalas pilsētas dome</t>
  </si>
  <si>
    <t>Pašv.īp.tehn.nodr.nod</t>
  </si>
  <si>
    <t>Reģistrācijas Nr.</t>
  </si>
  <si>
    <t>90000056357</t>
  </si>
  <si>
    <t>Labiekārtoš.nod</t>
  </si>
  <si>
    <t>Adrese</t>
  </si>
  <si>
    <t>Jūrmala, Jomas iela 1/5</t>
  </si>
  <si>
    <t>Funkcionālās klasifikācijas kods</t>
  </si>
  <si>
    <t>08.100</t>
  </si>
  <si>
    <t>Programma</t>
  </si>
  <si>
    <t>Atpūtu un sportu veicinošas infrastruktūras izveide, atjaunošana un labiekārtošana</t>
  </si>
  <si>
    <t>Konta Nr.</t>
  </si>
  <si>
    <t>pamatbudžetam</t>
  </si>
  <si>
    <t>LV84PARX0002484572001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</si>
  <si>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</si>
  <si>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</si>
  <si>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</si>
  <si>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</si>
  <si>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</si>
  <si>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</si>
  <si>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Iestādes pieprasījums 2019.gadam</t>
  </si>
  <si>
    <t>Izdevumu tāme 2019.gadam</t>
  </si>
  <si>
    <t>Kopā</t>
  </si>
  <si>
    <t>Pamatbudžets</t>
  </si>
  <si>
    <t>Valsts un citu pašvaldību (iestāžu) budžeta transferti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</si>
  <si>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</si>
  <si>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</si>
  <si>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</si>
  <si>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</si>
  <si>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</si>
  <si>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</si>
  <si>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</si>
  <si>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</si>
  <si>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un tās iestāžu savstarpējie transferti</t>
  </si>
  <si>
    <t>X</t>
  </si>
  <si>
    <t>Ieņēmumi no citiem avotiem saskaņā ar noslēgtajiem līgumiem</t>
  </si>
  <si>
    <t>Ieņēmumi no iestāžu sniegtajiem maksas pakalpojumiem un citi pašu ieņēmumi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</si>
  <si>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</si>
  <si>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</si>
  <si>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</si>
  <si>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</si>
  <si>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</si>
  <si>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</si>
  <si>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</si>
  <si>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telpu nomu</t>
  </si>
  <si>
    <t>Ieņēmumi no kustamā īpašuma iznomāšanas</t>
  </si>
  <si>
    <t>Ieņēmumi par pārējiem sniegtajiem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</si>
  <si>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</si>
  <si>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</si>
  <si>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</si>
  <si>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</si>
  <si>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</si>
  <si>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Pārējie iepriekš neklasificētie īpašiem mērķiem noteiktie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</si>
  <si>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</si>
  <si>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</si>
  <si>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</si>
  <si>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</si>
  <si>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</si>
  <si>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</si>
  <si>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</si>
  <si>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</si>
  <si>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</si>
  <si>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</si>
  <si>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</si>
  <si>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</si>
  <si>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</si>
  <si>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</si>
  <si>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Piemaksas,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</si>
  <si>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</si>
  <si>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</si>
  <si>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</si>
  <si>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</si>
  <si>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</si>
  <si>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</si>
  <si>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</si>
  <si>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</si>
  <si>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pabalsti un kompensācijas</t>
  </si>
  <si>
    <t>Darba devēja valsts sociālās apdrošin. obligātās iemaksas</t>
  </si>
  <si>
    <t>Darba devēja pabalsti, kompensācijas un citi maksājumi</t>
  </si>
  <si>
    <t>Darba devēja pabalsti un kompensācijas, no kuriem aprēķina iedzīvotāju ienākuma nodokli un valsts soc. apdroš. obl. iemaksas</t>
  </si>
  <si>
    <t>Mācību maksas kompensācija</t>
  </si>
  <si>
    <t>Darba devēja uzturdevas kompensācija</t>
  </si>
  <si>
    <t>Darba devēja izdevumi veselības, dzīvības un nelaimes gadījumu apdrošināšanai</t>
  </si>
  <si>
    <t>Darba devēja pabalsti un kompensācijas, no kā neaprēķina iedzīvotāju ienākuma nodokli un valsts soc. apdroš. obl. Iemaksas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</si>
  <si>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</si>
  <si>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</si>
  <si>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</si>
  <si>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</si>
  <si>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</si>
  <si>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</si>
  <si>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</si>
  <si>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Izdevumi par sakaru pakalpojumiem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</si>
  <si>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</si>
  <si>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</si>
  <si>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</si>
  <si>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</si>
  <si>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</si>
  <si>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siltumenerģiju, tai skaitā apkuri</t>
  </si>
  <si>
    <t>Izdevumi par ūdeni un kanalizāciju</t>
  </si>
  <si>
    <t>Izdevumi par elektroenerģiju</t>
  </si>
  <si>
    <t>Izdevumi par atkritumu savākšanu, izvešanu no apdzīvotām vietām un teritorijām ārpus apdzīvotām vietām un atkritumu utilizāciju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</si>
  <si>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</si>
  <si>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</si>
  <si>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</si>
  <si>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</si>
  <si>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</si>
  <si>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</si>
  <si>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Izdevumi par saņemtajiem mācību pakalpojumiem</t>
  </si>
  <si>
    <t>Maksājumu pakalpojumi un komisijas</t>
  </si>
  <si>
    <t xml:space="preserve">Pārējie iestādes administratīvie izdevumi </t>
  </si>
  <si>
    <t>Remontdarbi un iestāžu uzturēšanas pakalpojumi (izņemot kapitālo remontu)</t>
  </si>
  <si>
    <t>Ēku, būvju un telpu kārtējais remonts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</si>
  <si>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</si>
  <si>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</si>
  <si>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</si>
  <si>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</si>
  <si>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</si>
  <si>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Profesionālās darbības civiltiesiskās atbildības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</si>
  <si>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</si>
  <si>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</si>
  <si>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</si>
  <si>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</si>
  <si>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</si>
  <si>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</si>
  <si>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</si>
  <si>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</si>
  <si>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</si>
  <si>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</si>
  <si>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</si>
  <si>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Citi pakalpojumi</t>
  </si>
  <si>
    <t>Izdevumi par tiesvedības darbiem</t>
  </si>
  <si>
    <t>Ar brīvprātīgā darba veikšanu saistītie izdevumi</t>
  </si>
  <si>
    <t>Pašvaldību līdzekļi neparedzētiem gadījumiem</t>
  </si>
  <si>
    <t>Izdevumi juridiskās palīdzības sniedzējiem un zvērinātiem tiesu izpildītājiem</t>
  </si>
  <si>
    <t>Pārējie iepriekš neklasificētie pakalpojumu veidi</t>
  </si>
  <si>
    <t>Maksājumi par parāda apkalpošanu un komisijas maksas par izmantotajiem atsavinātajiem finanšu instrumentiem</t>
  </si>
  <si>
    <t>Maksājumi par pašvaldību parāda apkalpošanu</t>
  </si>
  <si>
    <t>Krājumi, materiāli, energoresursi, preces, biroja preces un inventārs, kurus neuzskaita kodā 5000</t>
  </si>
  <si>
    <t>Izdevumi par precēm iestādes darbības nodrošināšanai</t>
  </si>
  <si>
    <t xml:space="preserve">Biroja preces </t>
  </si>
  <si>
    <t>Inventārs</t>
  </si>
  <si>
    <t>Spectērpi</t>
  </si>
  <si>
    <t>Izdevumi par precēm iestādes administratīvās darbības nodrošināšanai un sabiedrisko attiecību īstenošanai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</si>
  <si>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</si>
  <si>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</si>
  <si>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</si>
  <si>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</si>
  <si>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</si>
  <si>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medicīniskie 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</si>
  <si>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</si>
  <si>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</si>
  <si>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</si>
  <si>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</si>
  <si>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</si>
  <si>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</si>
  <si>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</si>
  <si>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</si>
  <si>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</si>
  <si>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</si>
  <si>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</si>
  <si>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</si>
  <si>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</si>
  <si>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</si>
  <si>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</si>
  <si>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</si>
  <si>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</si>
  <si>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</si>
  <si>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</si>
  <si>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 un sprāgstvielas</t>
  </si>
  <si>
    <t>Pārējie specifiskas lietošanas materiāli un inventārs</t>
  </si>
  <si>
    <t>Pārējās preces</t>
  </si>
  <si>
    <t>Izdevumi periodikas iegādei</t>
  </si>
  <si>
    <t>Budžeta iestāžu nodokļu, nodevu un sankciju maksājumi</t>
  </si>
  <si>
    <t>Budžeta iestāžu nodokļu un nodevu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</si>
  <si>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</si>
  <si>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</si>
  <si>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</si>
  <si>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</si>
  <si>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Maksājumi par budžeta iestādēm piemērotajām sankcijām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</si>
  <si>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</si>
  <si>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</si>
  <si>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</si>
  <si>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</si>
  <si>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</si>
  <si>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</si>
  <si>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</si>
  <si>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</si>
  <si>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</si>
  <si>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</si>
  <si>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</si>
  <si>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</si>
  <si>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</si>
  <si>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</si>
  <si>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</si>
  <si>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</si>
  <si>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</si>
  <si>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</si>
  <si>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</si>
  <si>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</si>
  <si>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</si>
  <si>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</si>
  <si>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</si>
  <si>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</si>
  <si>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</si>
  <si>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</si>
  <si>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</si>
  <si>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</si>
  <si>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</si>
  <si>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</si>
  <si>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</si>
  <si>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</si>
  <si>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</si>
  <si>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 un būves</t>
  </si>
  <si>
    <t>Dzīvojamās ēkas</t>
  </si>
  <si>
    <t>Nedzīvojamās ēkas</t>
  </si>
  <si>
    <t>Transporta būves</t>
  </si>
  <si>
    <t>Zeme zem būvēm</t>
  </si>
  <si>
    <t>Kultivētā zeme</t>
  </si>
  <si>
    <t>Atpūtai un izklaidei izmantojamā zeme</t>
  </si>
  <si>
    <t>Pārējā zeme</t>
  </si>
  <si>
    <t>Inženierbūves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</si>
  <si>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</si>
  <si>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</si>
  <si>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</si>
  <si>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</si>
  <si>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</si>
  <si>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</si>
  <si>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</si>
  <si>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</si>
  <si>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</si>
  <si>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</si>
  <si>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</si>
  <si>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</si>
  <si>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</si>
  <si>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</si>
  <si>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</si>
  <si>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</si>
  <si>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</si>
  <si>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</si>
  <si>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</si>
  <si>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</si>
  <si>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</si>
  <si>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</si>
  <si>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</si>
  <si>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</si>
  <si>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</si>
  <si>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</si>
  <si>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</si>
  <si>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pabalsti naudā krīzes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</si>
  <si>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</si>
  <si>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</si>
  <si>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</si>
  <si>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</si>
  <si>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</si>
  <si>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</si>
  <si>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</si>
  <si>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</si>
  <si>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</si>
  <si>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</si>
  <si>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 palīdzība iedzīvotājiem natūrā</t>
  </si>
  <si>
    <t>Pabalsti ēdināšanai natūrā</t>
  </si>
  <si>
    <t>Pašvaldības pabalsti natūrā krīzes situācijā</t>
  </si>
  <si>
    <t>Sociālās garantijas bāreņiem un audžuģimenēm natūrā</t>
  </si>
  <si>
    <t>Pārējā sociālā palīdzība 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</si>
  <si>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</si>
  <si>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</si>
  <si>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</si>
  <si>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</si>
  <si>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</si>
  <si>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</si>
  <si>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</si>
  <si>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Izdevumi par piešķīrumiem iedzīvotājiem natūrā, naudas balvas, izdevumi pašvaldību brīvprātīgo iniciatīvu izpildei</t>
  </si>
  <si>
    <t>Izdevumi par piešķīrumiem iedzīvotājiem natūrā brīvprātīgo iniciatīvu izpildei</t>
  </si>
  <si>
    <t>Naudas balvas</t>
  </si>
  <si>
    <t>Izdevumi brīvprātīgo iniciatīvu izpildei</t>
  </si>
  <si>
    <t>Izsoles nodrošinājuma un citu maksājumu, kas saistīti ar dalību izsolēs, atmaksa</t>
  </si>
  <si>
    <t>Transferti, uzturēšanas izdevumu transferti, pašu resursu maksājumi, starptautiskā sadarbība</t>
  </si>
  <si>
    <t>Pašvaldību transferti un uzturēšanas izdevumu transferti</t>
  </si>
  <si>
    <t>Pašvaldību  uzturēšanas izdevumu transferti citām pašvaldībām</t>
  </si>
  <si>
    <t>Pašvaldību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</si>
  <si>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</si>
  <si>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</si>
  <si>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un tās iestāžu savstarpējie uzturēšanas izdevumu transferti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</si>
  <si>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</si>
  <si>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</si>
  <si>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</si>
  <si>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Pašvaldību uzturēšanas izdevumu transferti (izņemot atmaksas) uz valsts budžetu</t>
  </si>
  <si>
    <t>Pašvaldības iemaksa pašvaldību finanšu izlīdzināšanas fondā</t>
  </si>
  <si>
    <t>Starptautiskā sadarbība</t>
  </si>
  <si>
    <t>Pārējie pārskaitījumi ārvalstīm</t>
  </si>
  <si>
    <t>Kapitālo izdevumu transferti</t>
  </si>
  <si>
    <t>Pašvaldību kapitālo izdevumu transferti</t>
  </si>
  <si>
    <t>Pašvaldību kapitālo izdevumu transferti citām pašvaldībām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</si>
  <si>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</si>
  <si>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</si>
  <si>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</si>
  <si>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</si>
  <si>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</si>
  <si>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</si>
  <si>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</si>
  <si>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</si>
  <si>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</si>
  <si>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</si>
  <si>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</si>
  <si>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</si>
  <si>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</si>
  <si>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</si>
  <si>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</si>
  <si>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</si>
  <si>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</si>
  <si>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</si>
  <si>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</si>
  <si>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</si>
  <si>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</si>
  <si>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</si>
  <si>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</si>
  <si>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</si>
  <si>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</si>
  <si>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</si>
  <si>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</si>
  <si>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</si>
  <si>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Tāme Nr.08.1.4.</t>
  </si>
  <si>
    <t>Pilsētplānoš.nod</t>
  </si>
  <si>
    <t>08.290</t>
  </si>
  <si>
    <t>Pilsētas kultūrvēsturiskā mantojuma saglabāšana</t>
  </si>
  <si>
    <t>Tāme Nr.08.1.5.</t>
  </si>
  <si>
    <t>Kultūras nod</t>
  </si>
  <si>
    <t>08.620</t>
  </si>
  <si>
    <t>Kultūras pasākumi</t>
  </si>
  <si>
    <t>Tāme Nr.08.1.6.</t>
  </si>
  <si>
    <t>Sab.att.nod</t>
  </si>
  <si>
    <t>08.300</t>
  </si>
  <si>
    <t>Sabiedrisko attiecību veidošanas pasākumi</t>
  </si>
  <si>
    <t>Tāme Nr.08.1.7.</t>
  </si>
  <si>
    <t>SSC</t>
  </si>
  <si>
    <t>Sporta pasākumi</t>
  </si>
  <si>
    <t>LV84PARX000248845720001</t>
  </si>
  <si>
    <t>Tāme Nr.08.1.8.</t>
  </si>
  <si>
    <t>Sporta veidu attīstība</t>
  </si>
  <si>
    <t>Tāme Nr.08.1.9.</t>
  </si>
  <si>
    <t>Sporta attīstība un publicitātes pasākumi</t>
  </si>
  <si>
    <t>Tāme Nr.08.1.10.</t>
  </si>
  <si>
    <t>08.220</t>
  </si>
  <si>
    <t>Muzeja ēku būvniecība, atjaunošana un uzlabošana</t>
  </si>
  <si>
    <t>Tāme Nr.08.1.11.</t>
  </si>
  <si>
    <t>08.230</t>
  </si>
  <si>
    <t>Kultūras centru un namu būvniecība, atjaunošana un uzlabošana</t>
  </si>
  <si>
    <t>Tāme Nr.08.1.12.</t>
  </si>
  <si>
    <t>08.240</t>
  </si>
  <si>
    <t>Teātra, koncertzāles un estrāžu būvniecība, atjaunošana un uzlabošana</t>
  </si>
  <si>
    <t>Tāme Nr.08.1.1.</t>
  </si>
  <si>
    <t>Iestādes uzturēšana</t>
  </si>
  <si>
    <t>LV57PARX0002484572002</t>
  </si>
  <si>
    <t>Tāme Nr.08.1.2.</t>
  </si>
  <si>
    <t>08.610</t>
  </si>
  <si>
    <t>Tame Nr.08.7.1.</t>
  </si>
  <si>
    <t>Sabiedrība ar ierobežotu atbildību "Dzintaru koncertzāle"</t>
  </si>
  <si>
    <t>40003378932</t>
  </si>
  <si>
    <t>Turaidas iela 1, Jūrmala</t>
  </si>
  <si>
    <t>08.200</t>
  </si>
  <si>
    <t>Kapitālsabiedrības organizēto koncertu pieejamības veicināšana</t>
  </si>
  <si>
    <t>LV22PARX0002484572147</t>
  </si>
  <si>
    <t>Tāme Nr.08.3.1.</t>
  </si>
  <si>
    <t>Jūrmalas Centrālā bibliotēka</t>
  </si>
  <si>
    <t>90000056450</t>
  </si>
  <si>
    <t>Strēlnieku prospekts 30 , Jūrmala , LV 2015, Latvija</t>
  </si>
  <si>
    <t>08.210</t>
  </si>
  <si>
    <t>Iestādes uzturēšana un bibliotēku pakalpojumu pieejamības nodrošināšana</t>
  </si>
  <si>
    <t>LV61PARX0002484572027</t>
  </si>
  <si>
    <t>LV85PARX0002484577027</t>
  </si>
  <si>
    <t>Tāme Nr.08.4.1.</t>
  </si>
  <si>
    <t>Jūrmalas Kultūras centrs</t>
  </si>
  <si>
    <t>90009229680</t>
  </si>
  <si>
    <t>Jomas ielā 35, Jūrmalā LV-2015</t>
  </si>
  <si>
    <t>Iestādes uzturēšana un kultūras pakalpojumu sniegšanas nodrošināšana</t>
  </si>
  <si>
    <t>LV59PARX0002484572063</t>
  </si>
  <si>
    <t>LV59PARX0002484573033</t>
  </si>
  <si>
    <t>LV20PARX0002484577033</t>
  </si>
  <si>
    <t>Tāme Nr.08.4.2.</t>
  </si>
  <si>
    <t>Pilsētas kultūras un atpūtas pasākumi</t>
  </si>
  <si>
    <t>Tāme Nr.08.5.1.</t>
  </si>
  <si>
    <t>Jūrmalas Sporta servisa centrs</t>
  </si>
  <si>
    <t>90010478153</t>
  </si>
  <si>
    <t>Jomas iela 17 , Jūrmala, LV -2015</t>
  </si>
  <si>
    <t>LV95PARX0002484572094</t>
  </si>
  <si>
    <t>LV62PARX0002484577053</t>
  </si>
  <si>
    <t>Tāme Nr.08.5.2.</t>
  </si>
  <si>
    <t>Jūrmalas pilsētas stadiona ''Sloka'' uzturēšana</t>
  </si>
  <si>
    <t>Tāme Nr.08.5.3.</t>
  </si>
  <si>
    <t>Jūrmalas Valsts ģimnāzijas sporta halles uzturēšana</t>
  </si>
  <si>
    <t>Tāme Nr.08.5.4.</t>
  </si>
  <si>
    <t>Majoru sporta laukuma uzturēšana</t>
  </si>
  <si>
    <t>Tāme Nr.08.5.5.</t>
  </si>
  <si>
    <t>Sporta nama ''Taurenītis '' uzturēšana</t>
  </si>
  <si>
    <t>Tāme Nr.08.5.6.</t>
  </si>
  <si>
    <t>Jūrmalas pludmales centra uzturēšana</t>
  </si>
  <si>
    <t>Tāme Nr.08.6.1.</t>
  </si>
  <si>
    <t>Jūrmalas pilsētas muzejs</t>
  </si>
  <si>
    <t>90000056408</t>
  </si>
  <si>
    <t>Tirgoņu iela 29, Jūrmala, LV-2015</t>
  </si>
  <si>
    <t>Iestādes uzturēšana un muzeju un izstāžu pakalpojumu sniegšanas nodrošināšana</t>
  </si>
  <si>
    <t>LV07PARX0002484572029</t>
  </si>
  <si>
    <t>LV31PARX0002484577029</t>
  </si>
  <si>
    <t>LV65PARX0002484576029</t>
  </si>
  <si>
    <t>Tāme Nr.08.6.2.</t>
  </si>
  <si>
    <t>Tāme Nr.08.3.2.</t>
  </si>
  <si>
    <t>Strēlnieku prospekts 30 , Jūrmala , LV 2015</t>
  </si>
  <si>
    <t>Projekts "KAS slēpjas aiz grāmatas?"</t>
  </si>
  <si>
    <t>LV48TREL981375500200B</t>
  </si>
  <si>
    <t>Tāme Nr.08.2.1.</t>
  </si>
  <si>
    <t>Jūrmalas pilsētas domes Labklājības pārvalde</t>
  </si>
  <si>
    <t>90000594245</t>
  </si>
  <si>
    <t>Mellužu pr.83, Jūrmala, LV-2008</t>
  </si>
  <si>
    <t>08.400</t>
  </si>
  <si>
    <t>Integrācijas projektu īstenošana</t>
  </si>
  <si>
    <t>LV72PARX0002484572023</t>
  </si>
  <si>
    <t>Tāme Nr.08.2.2.</t>
  </si>
  <si>
    <t>Nacionālo vērtību stiprināšana</t>
  </si>
  <si>
    <t>Tāme Nr.08.2.3.</t>
  </si>
  <si>
    <t>Etniskā integrācija</t>
  </si>
  <si>
    <t>Tāme Nr.08.2.4.</t>
  </si>
  <si>
    <t>Integrācija kultūras aspektā</t>
  </si>
  <si>
    <t>Tāme Nr.08.2.5.</t>
  </si>
  <si>
    <t>Sociālā integrācija</t>
  </si>
  <si>
    <t>Tāme Nr.08.2.6.</t>
  </si>
  <si>
    <t>Integrācijas rīcības virzieni izglītības jomā</t>
  </si>
  <si>
    <t>Tāme Nr.08.2.7.</t>
  </si>
  <si>
    <t>Pilsoniskās sabiedrības stiprināšana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</si>
</sst>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9"/>
      <name val="Times New Roman"/>
      <family val="1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/>
  </cellStyleXfs>
  <cellXfs count="313">
    <xf numFmtId="0" fontId="0" fillId="0" borderId="0" xfId="0"/>
    <xf numFmtId="0" fontId="3" fillId="0" borderId="0" xfId="1" applyFont="1" applyFill="1" applyBorder="1" applyAlignment="1" applyProtection="1">
      <alignment vertical="center"/>
    </xf>
    <xf numFmtId="49" fontId="5" fillId="2" borderId="4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3" fillId="2" borderId="4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6" fillId="2" borderId="4" xfId="1" applyNumberFormat="1" applyFont="1" applyFill="1" applyBorder="1" applyAlignment="1" applyProtection="1">
      <alignment vertical="center"/>
    </xf>
    <xf numFmtId="49" fontId="3" fillId="2" borderId="7" xfId="1" applyNumberFormat="1" applyFont="1" applyFill="1" applyBorder="1" applyAlignment="1" applyProtection="1">
      <alignment vertical="center"/>
    </xf>
    <xf numFmtId="49" fontId="3" fillId="2" borderId="8" xfId="1" applyNumberFormat="1" applyFont="1" applyFill="1" applyBorder="1" applyAlignment="1" applyProtection="1">
      <alignment vertical="center"/>
    </xf>
    <xf numFmtId="49" fontId="3" fillId="2" borderId="9" xfId="1" applyNumberFormat="1" applyFont="1" applyFill="1" applyBorder="1" applyAlignment="1" applyProtection="1">
      <alignment vertical="center"/>
      <protection locked="0"/>
    </xf>
    <xf numFmtId="49" fontId="3" fillId="2" borderId="10" xfId="1" applyNumberFormat="1" applyFont="1" applyFill="1" applyBorder="1" applyAlignment="1" applyProtection="1">
      <alignment vertical="center"/>
      <protection locked="0"/>
    </xf>
    <xf numFmtId="49" fontId="3" fillId="0" borderId="0" xfId="1" applyNumberFormat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textRotation="90"/>
    </xf>
    <xf numFmtId="1" fontId="7" fillId="0" borderId="25" xfId="1" applyNumberFormat="1" applyFont="1" applyFill="1" applyBorder="1" applyAlignment="1" applyProtection="1">
      <alignment horizontal="center" vertical="center"/>
    </xf>
    <xf numFmtId="1" fontId="7" fillId="0" borderId="26" xfId="1" applyNumberFormat="1" applyFont="1" applyFill="1" applyBorder="1" applyAlignment="1" applyProtection="1">
      <alignment horizontal="center" vertical="center"/>
    </xf>
    <xf numFmtId="1" fontId="7" fillId="0" borderId="27" xfId="1" applyNumberFormat="1" applyFont="1" applyFill="1" applyBorder="1" applyAlignment="1" applyProtection="1">
      <alignment horizontal="center" vertical="center"/>
    </xf>
    <xf numFmtId="1" fontId="7" fillId="0" borderId="28" xfId="1" applyNumberFormat="1" applyFont="1" applyFill="1" applyBorder="1" applyAlignment="1" applyProtection="1">
      <alignment horizontal="center" vertical="center"/>
    </xf>
    <xf numFmtId="1" fontId="7" fillId="0" borderId="29" xfId="1" applyNumberFormat="1" applyFont="1" applyFill="1" applyBorder="1" applyAlignment="1" applyProtection="1">
      <alignment horizontal="center" vertical="center"/>
    </xf>
    <xf numFmtId="0" fontId="2" fillId="0" borderId="16" xfId="1" applyFont="1" applyFill="1" applyBorder="1" applyAlignment="1" applyProtection="1">
      <alignment vertical="center" wrapText="1"/>
    </xf>
    <xf numFmtId="0" fontId="2" fillId="0" borderId="16" xfId="1" applyFont="1" applyFill="1" applyBorder="1" applyAlignment="1" applyProtection="1">
      <alignment horizontal="left" vertical="center" wrapText="1"/>
    </xf>
    <xf numFmtId="0" fontId="2" fillId="0" borderId="4" xfId="1" applyFont="1" applyFill="1" applyBorder="1" applyAlignment="1" applyProtection="1">
      <alignment vertical="center"/>
    </xf>
    <xf numFmtId="0" fontId="2" fillId="0" borderId="21" xfId="1" applyFont="1" applyFill="1" applyBorder="1" applyAlignment="1" applyProtection="1">
      <alignment vertical="center"/>
      <protection locked="0"/>
    </xf>
    <xf numFmtId="0" fontId="2" fillId="0" borderId="18" xfId="1" applyFont="1" applyFill="1" applyBorder="1" applyAlignment="1" applyProtection="1">
      <alignment vertical="center"/>
      <protection locked="0"/>
    </xf>
    <xf numFmtId="0" fontId="2" fillId="0" borderId="19" xfId="1" applyFont="1" applyFill="1" applyBorder="1" applyAlignment="1" applyProtection="1">
      <alignment vertical="center"/>
      <protection locked="0"/>
    </xf>
    <xf numFmtId="0" fontId="2" fillId="0" borderId="0" xfId="1" applyFont="1" applyFill="1" applyBorder="1" applyAlignment="1" applyProtection="1">
      <alignment vertical="center"/>
    </xf>
    <xf numFmtId="0" fontId="2" fillId="0" borderId="30" xfId="1" applyFont="1" applyFill="1" applyBorder="1" applyAlignment="1" applyProtection="1">
      <alignment vertical="center" wrapText="1"/>
    </xf>
    <xf numFmtId="0" fontId="2" fillId="0" borderId="30" xfId="1" applyFont="1" applyFill="1" applyBorder="1" applyAlignment="1" applyProtection="1">
      <alignment horizontal="left" vertical="center" wrapText="1"/>
    </xf>
    <xf numFmtId="3" fontId="2" fillId="0" borderId="31" xfId="1" applyNumberFormat="1" applyFont="1" applyFill="1" applyBorder="1" applyAlignment="1" applyProtection="1">
      <alignment horizontal="right" vertical="center"/>
    </xf>
    <xf numFmtId="3" fontId="2" fillId="0" borderId="32" xfId="1" applyNumberFormat="1" applyFont="1" applyFill="1" applyBorder="1" applyAlignment="1" applyProtection="1">
      <alignment horizontal="right" vertical="center"/>
    </xf>
    <xf numFmtId="3" fontId="2" fillId="0" borderId="33" xfId="1" applyNumberFormat="1" applyFont="1" applyFill="1" applyBorder="1" applyAlignment="1" applyProtection="1">
      <alignment horizontal="right" vertical="center"/>
    </xf>
    <xf numFmtId="3" fontId="2" fillId="0" borderId="34" xfId="1" applyNumberFormat="1" applyFont="1" applyFill="1" applyBorder="1" applyAlignment="1" applyProtection="1">
      <alignment horizontal="right" vertical="center"/>
    </xf>
    <xf numFmtId="0" fontId="3" fillId="0" borderId="25" xfId="1" applyFont="1" applyFill="1" applyBorder="1" applyAlignment="1" applyProtection="1">
      <alignment vertical="center" wrapText="1"/>
    </xf>
    <xf numFmtId="0" fontId="3" fillId="0" borderId="25" xfId="1" applyFont="1" applyFill="1" applyBorder="1" applyAlignment="1" applyProtection="1">
      <alignment horizontal="left" vertical="center" wrapText="1"/>
    </xf>
    <xf numFmtId="3" fontId="3" fillId="0" borderId="26" xfId="1" applyNumberFormat="1" applyFont="1" applyFill="1" applyBorder="1" applyAlignment="1" applyProtection="1">
      <alignment horizontal="right" vertical="center"/>
    </xf>
    <xf numFmtId="3" fontId="3" fillId="0" borderId="27" xfId="1" applyNumberFormat="1" applyFont="1" applyFill="1" applyBorder="1" applyAlignment="1" applyProtection="1">
      <alignment horizontal="right" vertical="center"/>
    </xf>
    <xf numFmtId="3" fontId="3" fillId="0" borderId="28" xfId="1" applyNumberFormat="1" applyFont="1" applyFill="1" applyBorder="1" applyAlignment="1" applyProtection="1">
      <alignment horizontal="right" vertical="center"/>
    </xf>
    <xf numFmtId="3" fontId="3" fillId="0" borderId="29" xfId="1" applyNumberFormat="1" applyFont="1" applyFill="1" applyBorder="1" applyAlignment="1" applyProtection="1">
      <alignment horizontal="right" vertical="center"/>
    </xf>
    <xf numFmtId="0" fontId="3" fillId="0" borderId="16" xfId="1" applyFont="1" applyFill="1" applyBorder="1" applyAlignment="1" applyProtection="1">
      <alignment vertical="center" wrapText="1"/>
    </xf>
    <xf numFmtId="0" fontId="3" fillId="0" borderId="16" xfId="1" applyFont="1" applyFill="1" applyBorder="1" applyAlignment="1" applyProtection="1">
      <alignment horizontal="right" vertical="center" wrapText="1"/>
    </xf>
    <xf numFmtId="3" fontId="3" fillId="0" borderId="4" xfId="1" applyNumberFormat="1" applyFont="1" applyFill="1" applyBorder="1" applyAlignment="1" applyProtection="1">
      <alignment horizontal="right" vertical="center"/>
    </xf>
    <xf numFmtId="3" fontId="3" fillId="0" borderId="21" xfId="1" applyNumberFormat="1" applyFont="1" applyFill="1" applyBorder="1" applyAlignment="1" applyProtection="1">
      <alignment horizontal="right" vertical="center"/>
      <protection locked="0"/>
    </xf>
    <xf numFmtId="3" fontId="3" fillId="0" borderId="18" xfId="1" applyNumberFormat="1" applyFont="1" applyFill="1" applyBorder="1" applyAlignment="1" applyProtection="1">
      <alignment horizontal="right" vertical="center"/>
      <protection locked="0"/>
    </xf>
    <xf numFmtId="3" fontId="3" fillId="0" borderId="19" xfId="1" applyNumberFormat="1" applyFont="1" applyFill="1" applyBorder="1" applyAlignment="1" applyProtection="1">
      <alignment horizontal="right" vertical="center"/>
      <protection locked="0"/>
    </xf>
    <xf numFmtId="0" fontId="3" fillId="0" borderId="35" xfId="1" applyFont="1" applyFill="1" applyBorder="1" applyAlignment="1" applyProtection="1">
      <alignment vertical="center" wrapText="1"/>
    </xf>
    <xf numFmtId="0" fontId="3" fillId="0" borderId="35" xfId="1" applyFont="1" applyFill="1" applyBorder="1" applyAlignment="1" applyProtection="1">
      <alignment horizontal="right" vertical="center" wrapText="1"/>
    </xf>
    <xf numFmtId="3" fontId="3" fillId="0" borderId="36" xfId="1" applyNumberFormat="1" applyFont="1" applyFill="1" applyBorder="1" applyAlignment="1" applyProtection="1">
      <alignment horizontal="right" vertical="center"/>
    </xf>
    <xf numFmtId="3" fontId="3" fillId="0" borderId="37" xfId="1" applyNumberFormat="1" applyFont="1" applyFill="1" applyBorder="1" applyAlignment="1" applyProtection="1">
      <alignment horizontal="right" vertical="center"/>
      <protection locked="0"/>
    </xf>
    <xf numFmtId="3" fontId="3" fillId="0" borderId="6" xfId="1" applyNumberFormat="1" applyFont="1" applyFill="1" applyBorder="1" applyAlignment="1" applyProtection="1">
      <alignment horizontal="right" vertical="center"/>
      <protection locked="0"/>
    </xf>
    <xf numFmtId="3" fontId="3" fillId="0" borderId="38" xfId="1" applyNumberFormat="1" applyFont="1" applyFill="1" applyBorder="1" applyAlignment="1" applyProtection="1">
      <alignment horizontal="right" vertical="center"/>
    </xf>
    <xf numFmtId="0" fontId="2" fillId="0" borderId="20" xfId="1" applyFont="1" applyFill="1" applyBorder="1" applyAlignment="1" applyProtection="1">
      <alignment horizontal="left" vertical="center" wrapText="1"/>
    </xf>
    <xf numFmtId="3" fontId="3" fillId="0" borderId="23" xfId="1" applyNumberFormat="1" applyFont="1" applyFill="1" applyBorder="1" applyAlignment="1" applyProtection="1">
      <alignment vertical="center"/>
    </xf>
    <xf numFmtId="3" fontId="3" fillId="0" borderId="22" xfId="1" applyNumberFormat="1" applyFont="1" applyFill="1" applyBorder="1" applyAlignment="1" applyProtection="1">
      <alignment vertical="center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3" fontId="3" fillId="0" borderId="39" xfId="1" applyNumberFormat="1" applyFont="1" applyFill="1" applyBorder="1" applyAlignment="1" applyProtection="1">
      <alignment horizontal="center" vertical="center"/>
    </xf>
    <xf numFmtId="3" fontId="3" fillId="0" borderId="24" xfId="1" applyNumberFormat="1" applyFont="1" applyFill="1" applyBorder="1" applyAlignment="1" applyProtection="1">
      <alignment horizontal="center" vertical="center"/>
    </xf>
    <xf numFmtId="0" fontId="2" fillId="0" borderId="40" xfId="1" applyFont="1" applyFill="1" applyBorder="1" applyAlignment="1" applyProtection="1">
      <alignment horizontal="left" vertical="center" wrapText="1"/>
      <protection locked="0"/>
    </xf>
    <xf numFmtId="0" fontId="2" fillId="0" borderId="40" xfId="1" applyFont="1" applyFill="1" applyBorder="1" applyAlignment="1" applyProtection="1">
      <alignment horizontal="left" vertical="center" wrapText="1"/>
    </xf>
    <xf numFmtId="3" fontId="3" fillId="0" borderId="7" xfId="1" applyNumberFormat="1" applyFont="1" applyFill="1" applyBorder="1" applyAlignment="1" applyProtection="1">
      <alignment vertical="center"/>
    </xf>
    <xf numFmtId="3" fontId="3" fillId="0" borderId="41" xfId="1" applyNumberFormat="1" applyFont="1" applyFill="1" applyBorder="1" applyAlignment="1" applyProtection="1">
      <alignment horizontal="right" vertical="center"/>
      <protection locked="0"/>
    </xf>
    <xf numFmtId="3" fontId="3" fillId="0" borderId="41" xfId="1" applyNumberFormat="1" applyFont="1" applyFill="1" applyBorder="1" applyAlignment="1" applyProtection="1">
      <alignment horizontal="center" vertical="center"/>
    </xf>
    <xf numFmtId="3" fontId="3" fillId="0" borderId="42" xfId="1" applyNumberFormat="1" applyFont="1" applyFill="1" applyBorder="1" applyAlignment="1" applyProtection="1">
      <alignment horizontal="center" vertical="center"/>
    </xf>
    <xf numFmtId="3" fontId="3" fillId="0" borderId="41" xfId="1" applyNumberFormat="1" applyFont="1" applyFill="1" applyBorder="1" applyAlignment="1" applyProtection="1">
      <alignment horizontal="center" vertical="center"/>
      <protection locked="0"/>
    </xf>
    <xf numFmtId="3" fontId="3" fillId="0" borderId="43" xfId="1" applyNumberFormat="1" applyFont="1" applyFill="1" applyBorder="1" applyAlignment="1" applyProtection="1">
      <alignment horizontal="center" vertical="center"/>
    </xf>
    <xf numFmtId="3" fontId="3" fillId="0" borderId="41" xfId="1" applyNumberFormat="1" applyFont="1" applyFill="1" applyBorder="1" applyAlignment="1" applyProtection="1">
      <alignment vertical="center"/>
    </xf>
    <xf numFmtId="0" fontId="2" fillId="0" borderId="40" xfId="1" applyFont="1" applyFill="1" applyBorder="1" applyAlignment="1" applyProtection="1">
      <alignment horizontal="center" vertical="center" wrapText="1"/>
    </xf>
    <xf numFmtId="0" fontId="3" fillId="0" borderId="16" xfId="1" applyFont="1" applyFill="1" applyBorder="1" applyAlignment="1" applyProtection="1">
      <alignment horizontal="left" vertical="center" wrapText="1"/>
    </xf>
    <xf numFmtId="3" fontId="3" fillId="0" borderId="4" xfId="1" applyNumberFormat="1" applyFont="1" applyFill="1" applyBorder="1" applyAlignment="1" applyProtection="1">
      <alignment vertical="center"/>
    </xf>
    <xf numFmtId="3" fontId="3" fillId="0" borderId="21" xfId="1" applyNumberFormat="1" applyFont="1" applyFill="1" applyBorder="1" applyAlignment="1" applyProtection="1">
      <alignment horizontal="center" vertical="center"/>
    </xf>
    <xf numFmtId="3" fontId="3" fillId="0" borderId="21" xfId="1" applyNumberFormat="1" applyFont="1" applyFill="1" applyBorder="1" applyAlignment="1" applyProtection="1">
      <alignment vertical="center"/>
      <protection locked="0"/>
    </xf>
    <xf numFmtId="3" fontId="3" fillId="0" borderId="18" xfId="1" applyNumberFormat="1" applyFont="1" applyFill="1" applyBorder="1" applyAlignment="1" applyProtection="1">
      <alignment horizontal="center" vertical="center"/>
    </xf>
    <xf numFmtId="3" fontId="3" fillId="0" borderId="19" xfId="1" applyNumberFormat="1" applyFont="1" applyFill="1" applyBorder="1" applyAlignment="1" applyProtection="1">
      <alignment horizontal="center" vertical="center"/>
    </xf>
    <xf numFmtId="0" fontId="3" fillId="0" borderId="35" xfId="1" applyFont="1" applyFill="1" applyBorder="1" applyAlignment="1" applyProtection="1">
      <alignment horizontal="left" vertical="center" wrapText="1"/>
    </xf>
    <xf numFmtId="3" fontId="3" fillId="0" borderId="36" xfId="1" applyNumberFormat="1" applyFont="1" applyFill="1" applyBorder="1" applyAlignment="1" applyProtection="1">
      <alignment vertical="center"/>
    </xf>
    <xf numFmtId="3" fontId="3" fillId="0" borderId="37" xfId="1" applyNumberFormat="1" applyFont="1" applyFill="1" applyBorder="1" applyAlignment="1" applyProtection="1">
      <alignment horizontal="center" vertical="center"/>
    </xf>
    <xf numFmtId="3" fontId="3" fillId="0" borderId="37" xfId="1" applyNumberFormat="1" applyFont="1" applyFill="1" applyBorder="1" applyAlignment="1" applyProtection="1">
      <alignment vertical="center"/>
      <protection locked="0"/>
    </xf>
    <xf numFmtId="3" fontId="3" fillId="0" borderId="6" xfId="1" applyNumberFormat="1" applyFont="1" applyFill="1" applyBorder="1" applyAlignment="1" applyProtection="1">
      <alignment horizontal="center" vertical="center"/>
    </xf>
    <xf numFmtId="3" fontId="3" fillId="0" borderId="38" xfId="1" applyNumberFormat="1" applyFont="1" applyFill="1" applyBorder="1" applyAlignment="1" applyProtection="1">
      <alignment horizontal="center" vertical="center"/>
    </xf>
    <xf numFmtId="0" fontId="3" fillId="0" borderId="44" xfId="1" applyFont="1" applyFill="1" applyBorder="1" applyAlignment="1" applyProtection="1">
      <alignment horizontal="right" vertical="center" wrapText="1"/>
    </xf>
    <xf numFmtId="0" fontId="3" fillId="0" borderId="44" xfId="1" applyFont="1" applyFill="1" applyBorder="1" applyAlignment="1" applyProtection="1">
      <alignment horizontal="left" vertical="center" wrapText="1"/>
    </xf>
    <xf numFmtId="3" fontId="3" fillId="0" borderId="12" xfId="1" applyNumberFormat="1" applyFont="1" applyFill="1" applyBorder="1" applyAlignment="1" applyProtection="1">
      <alignment vertical="center"/>
    </xf>
    <xf numFmtId="3" fontId="3" fillId="0" borderId="45" xfId="1" applyNumberFormat="1" applyFont="1" applyFill="1" applyBorder="1" applyAlignment="1" applyProtection="1">
      <alignment horizontal="center" vertical="center"/>
    </xf>
    <xf numFmtId="3" fontId="3" fillId="0" borderId="45" xfId="1" applyNumberFormat="1" applyFont="1" applyFill="1" applyBorder="1" applyAlignment="1" applyProtection="1">
      <alignment vertical="center"/>
      <protection locked="0"/>
    </xf>
    <xf numFmtId="3" fontId="3" fillId="0" borderId="14" xfId="1" applyNumberFormat="1" applyFont="1" applyFill="1" applyBorder="1" applyAlignment="1" applyProtection="1">
      <alignment horizontal="center" vertical="center"/>
    </xf>
    <xf numFmtId="3" fontId="3" fillId="0" borderId="15" xfId="1" applyNumberFormat="1" applyFont="1" applyFill="1" applyBorder="1" applyAlignment="1" applyProtection="1">
      <alignment horizontal="center" vertical="center"/>
    </xf>
    <xf numFmtId="0" fontId="3" fillId="0" borderId="46" xfId="1" applyFont="1" applyFill="1" applyBorder="1" applyAlignment="1" applyProtection="1">
      <alignment horizontal="right" vertical="center" wrapText="1"/>
    </xf>
    <xf numFmtId="0" fontId="3" fillId="0" borderId="46" xfId="1" applyFont="1" applyFill="1" applyBorder="1" applyAlignment="1" applyProtection="1">
      <alignment horizontal="left" vertical="center" wrapText="1"/>
    </xf>
    <xf numFmtId="3" fontId="3" fillId="0" borderId="47" xfId="1" applyNumberFormat="1" applyFont="1" applyFill="1" applyBorder="1" applyAlignment="1" applyProtection="1">
      <alignment vertical="center"/>
    </xf>
    <xf numFmtId="3" fontId="3" fillId="0" borderId="48" xfId="1" applyNumberFormat="1" applyFont="1" applyFill="1" applyBorder="1" applyAlignment="1" applyProtection="1">
      <alignment horizontal="center" vertical="center"/>
    </xf>
    <xf numFmtId="3" fontId="3" fillId="0" borderId="48" xfId="1" applyNumberFormat="1" applyFont="1" applyFill="1" applyBorder="1" applyAlignment="1" applyProtection="1">
      <alignment vertical="center"/>
      <protection locked="0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49" xfId="1" applyNumberFormat="1" applyFont="1" applyFill="1" applyBorder="1" applyAlignment="1" applyProtection="1">
      <alignment horizontal="center" vertical="center"/>
    </xf>
    <xf numFmtId="0" fontId="2" fillId="0" borderId="50" xfId="1" applyFont="1" applyFill="1" applyBorder="1" applyAlignment="1" applyProtection="1">
      <alignment horizontal="center" vertical="center" wrapText="1"/>
    </xf>
    <xf numFmtId="0" fontId="2" fillId="0" borderId="50" xfId="1" applyFont="1" applyFill="1" applyBorder="1" applyAlignment="1" applyProtection="1">
      <alignment horizontal="left" vertical="center" wrapText="1"/>
    </xf>
    <xf numFmtId="3" fontId="3" fillId="0" borderId="51" xfId="1" applyNumberFormat="1" applyFont="1" applyFill="1" applyBorder="1" applyAlignment="1" applyProtection="1">
      <alignment horizontal="right" vertical="center"/>
    </xf>
    <xf numFmtId="3" fontId="3" fillId="0" borderId="52" xfId="1" applyNumberFormat="1" applyFont="1" applyFill="1" applyBorder="1" applyAlignment="1" applyProtection="1">
      <alignment horizontal="right" vertical="center"/>
    </xf>
    <xf numFmtId="3" fontId="3" fillId="0" borderId="52" xfId="1" applyNumberFormat="1" applyFont="1" applyFill="1" applyBorder="1" applyAlignment="1" applyProtection="1">
      <alignment horizontal="center" vertical="center"/>
    </xf>
    <xf numFmtId="3" fontId="3" fillId="0" borderId="53" xfId="1" applyNumberFormat="1" applyFont="1" applyFill="1" applyBorder="1" applyAlignment="1" applyProtection="1">
      <alignment horizontal="center" vertical="center"/>
    </xf>
    <xf numFmtId="3" fontId="3" fillId="0" borderId="54" xfId="1" applyNumberFormat="1" applyFont="1" applyFill="1" applyBorder="1" applyAlignment="1" applyProtection="1">
      <alignment horizontal="center" vertical="center"/>
    </xf>
    <xf numFmtId="3" fontId="3" fillId="0" borderId="48" xfId="1" applyNumberFormat="1" applyFont="1" applyFill="1" applyBorder="1" applyAlignment="1" applyProtection="1">
      <alignment horizontal="right" vertical="center"/>
      <protection locked="0"/>
    </xf>
    <xf numFmtId="3" fontId="3" fillId="0" borderId="41" xfId="1" applyNumberFormat="1" applyFont="1" applyFill="1" applyBorder="1" applyAlignment="1" applyProtection="1">
      <alignment horizontal="right" vertical="center"/>
    </xf>
    <xf numFmtId="3" fontId="3" fillId="0" borderId="7" xfId="1" applyNumberFormat="1" applyFont="1" applyFill="1" applyBorder="1" applyAlignment="1" applyProtection="1">
      <alignment horizontal="right" vertical="center"/>
    </xf>
    <xf numFmtId="3" fontId="3" fillId="0" borderId="45" xfId="1" applyNumberFormat="1" applyFont="1" applyFill="1" applyBorder="1" applyAlignment="1" applyProtection="1">
      <alignment horizontal="right" vertical="center"/>
      <protection locked="0"/>
    </xf>
    <xf numFmtId="3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55" xfId="1" applyNumberFormat="1" applyFont="1" applyFill="1" applyBorder="1" applyAlignment="1" applyProtection="1">
      <alignment horizontal="center" vertical="center"/>
    </xf>
    <xf numFmtId="3" fontId="3" fillId="0" borderId="56" xfId="1" applyNumberFormat="1" applyFont="1" applyFill="1" applyBorder="1" applyAlignment="1" applyProtection="1">
      <alignment horizontal="right" vertical="center"/>
    </xf>
    <xf numFmtId="3" fontId="3" fillId="0" borderId="21" xfId="1" applyNumberFormat="1" applyFont="1" applyFill="1" applyBorder="1" applyAlignment="1" applyProtection="1">
      <alignment horizontal="center" vertical="center"/>
      <protection locked="0"/>
    </xf>
    <xf numFmtId="3" fontId="3" fillId="0" borderId="57" xfId="1" applyNumberFormat="1" applyFont="1" applyFill="1" applyBorder="1" applyAlignment="1" applyProtection="1">
      <alignment horizontal="center" vertical="center"/>
    </xf>
    <xf numFmtId="0" fontId="2" fillId="0" borderId="46" xfId="1" applyFont="1" applyFill="1" applyBorder="1" applyAlignment="1" applyProtection="1">
      <alignment horizontal="center" vertical="center" wrapText="1"/>
    </xf>
    <xf numFmtId="0" fontId="2" fillId="0" borderId="46" xfId="1" applyFont="1" applyFill="1" applyBorder="1" applyAlignment="1" applyProtection="1">
      <alignment horizontal="left" vertical="center" wrapText="1"/>
    </xf>
    <xf numFmtId="3" fontId="3" fillId="0" borderId="58" xfId="1" applyNumberFormat="1" applyFont="1" applyFill="1" applyBorder="1" applyAlignment="1" applyProtection="1">
      <alignment horizontal="right" vertical="center"/>
    </xf>
    <xf numFmtId="3" fontId="3" fillId="0" borderId="59" xfId="1" applyNumberFormat="1" applyFont="1" applyFill="1" applyBorder="1" applyAlignment="1" applyProtection="1">
      <alignment horizontal="right" vertical="center"/>
    </xf>
    <xf numFmtId="0" fontId="3" fillId="0" borderId="50" xfId="1" applyFont="1" applyFill="1" applyBorder="1" applyAlignment="1" applyProtection="1">
      <alignment horizontal="right" vertical="center" wrapText="1"/>
    </xf>
    <xf numFmtId="0" fontId="3" fillId="0" borderId="50" xfId="1" applyFont="1" applyFill="1" applyBorder="1" applyAlignment="1" applyProtection="1">
      <alignment horizontal="left" vertical="center" wrapText="1"/>
    </xf>
    <xf numFmtId="3" fontId="3" fillId="0" borderId="60" xfId="1" applyNumberFormat="1" applyFont="1" applyFill="1" applyBorder="1" applyAlignment="1" applyProtection="1">
      <alignment horizontal="right" vertical="center"/>
    </xf>
    <xf numFmtId="3" fontId="3" fillId="0" borderId="53" xfId="1" applyNumberFormat="1" applyFont="1" applyFill="1" applyBorder="1" applyAlignment="1" applyProtection="1">
      <alignment horizontal="right" vertical="center"/>
      <protection locked="0"/>
    </xf>
    <xf numFmtId="3" fontId="3" fillId="0" borderId="54" xfId="1" applyNumberFormat="1" applyFont="1" applyFill="1" applyBorder="1" applyAlignment="1" applyProtection="1">
      <alignment horizontal="right" vertical="center"/>
      <protection locked="0"/>
    </xf>
    <xf numFmtId="0" fontId="3" fillId="0" borderId="50" xfId="1" applyFont="1" applyFill="1" applyBorder="1" applyAlignment="1" applyProtection="1">
      <alignment vertical="center" wrapText="1"/>
    </xf>
    <xf numFmtId="3" fontId="3" fillId="0" borderId="51" xfId="1" applyNumberFormat="1" applyFont="1" applyFill="1" applyBorder="1" applyAlignment="1" applyProtection="1">
      <alignment vertical="center"/>
    </xf>
    <xf numFmtId="3" fontId="3" fillId="0" borderId="53" xfId="1" applyNumberFormat="1" applyFont="1" applyFill="1" applyBorder="1" applyAlignment="1" applyProtection="1">
      <alignment horizontal="right" vertical="center"/>
    </xf>
    <xf numFmtId="3" fontId="3" fillId="0" borderId="54" xfId="1" applyNumberFormat="1" applyFont="1" applyFill="1" applyBorder="1" applyAlignment="1" applyProtection="1">
      <alignment horizontal="right" vertical="center"/>
    </xf>
    <xf numFmtId="0" fontId="2" fillId="0" borderId="16" xfId="1" applyFont="1" applyBorder="1" applyAlignment="1" applyProtection="1">
      <alignment vertical="center" wrapText="1"/>
    </xf>
    <xf numFmtId="0" fontId="2" fillId="0" borderId="16" xfId="1" applyFont="1" applyBorder="1" applyAlignment="1" applyProtection="1">
      <alignment horizontal="left" vertical="center" wrapText="1"/>
    </xf>
    <xf numFmtId="3" fontId="2" fillId="0" borderId="4" xfId="1" applyNumberFormat="1" applyFont="1" applyBorder="1" applyAlignment="1" applyProtection="1">
      <alignment vertical="center"/>
    </xf>
    <xf numFmtId="3" fontId="2" fillId="0" borderId="21" xfId="1" applyNumberFormat="1" applyFont="1" applyBorder="1" applyAlignment="1" applyProtection="1">
      <alignment vertical="center"/>
    </xf>
    <xf numFmtId="3" fontId="2" fillId="0" borderId="18" xfId="1" applyNumberFormat="1" applyFont="1" applyBorder="1" applyAlignment="1" applyProtection="1">
      <alignment vertical="center"/>
    </xf>
    <xf numFmtId="3" fontId="2" fillId="0" borderId="19" xfId="1" applyNumberFormat="1" applyFont="1" applyBorder="1" applyAlignment="1" applyProtection="1">
      <alignment vertical="center"/>
    </xf>
    <xf numFmtId="0" fontId="2" fillId="0" borderId="30" xfId="1" applyFont="1" applyFill="1" applyBorder="1" applyAlignment="1" applyProtection="1">
      <alignment vertical="center"/>
    </xf>
    <xf numFmtId="3" fontId="2" fillId="0" borderId="31" xfId="1" applyNumberFormat="1" applyFont="1" applyFill="1" applyBorder="1" applyAlignment="1" applyProtection="1">
      <alignment vertical="center"/>
    </xf>
    <xf numFmtId="3" fontId="2" fillId="0" borderId="32" xfId="1" applyNumberFormat="1" applyFont="1" applyFill="1" applyBorder="1" applyAlignment="1" applyProtection="1">
      <alignment vertical="center"/>
    </xf>
    <xf numFmtId="3" fontId="2" fillId="0" borderId="33" xfId="1" applyNumberFormat="1" applyFont="1" applyFill="1" applyBorder="1" applyAlignment="1" applyProtection="1">
      <alignment vertical="center"/>
    </xf>
    <xf numFmtId="3" fontId="2" fillId="0" borderId="34" xfId="1" applyNumberFormat="1" applyFont="1" applyFill="1" applyBorder="1" applyAlignment="1" applyProtection="1">
      <alignment vertical="center"/>
    </xf>
    <xf numFmtId="0" fontId="2" fillId="0" borderId="61" xfId="1" applyFont="1" applyFill="1" applyBorder="1" applyAlignment="1" applyProtection="1">
      <alignment vertical="center"/>
    </xf>
    <xf numFmtId="0" fontId="2" fillId="0" borderId="61" xfId="1" applyFont="1" applyFill="1" applyBorder="1" applyAlignment="1" applyProtection="1">
      <alignment vertical="center" wrapText="1"/>
    </xf>
    <xf numFmtId="3" fontId="2" fillId="0" borderId="62" xfId="1" applyNumberFormat="1" applyFont="1" applyFill="1" applyBorder="1" applyAlignment="1" applyProtection="1">
      <alignment vertical="center"/>
    </xf>
    <xf numFmtId="3" fontId="2" fillId="0" borderId="63" xfId="1" applyNumberFormat="1" applyFont="1" applyFill="1" applyBorder="1" applyAlignment="1" applyProtection="1">
      <alignment vertical="center"/>
    </xf>
    <xf numFmtId="3" fontId="2" fillId="0" borderId="64" xfId="1" applyNumberFormat="1" applyFont="1" applyFill="1" applyBorder="1" applyAlignment="1" applyProtection="1">
      <alignment vertical="center"/>
    </xf>
    <xf numFmtId="3" fontId="2" fillId="0" borderId="65" xfId="1" applyNumberFormat="1" applyFont="1" applyFill="1" applyBorder="1" applyAlignment="1" applyProtection="1">
      <alignment vertical="center"/>
    </xf>
    <xf numFmtId="0" fontId="2" fillId="0" borderId="16" xfId="1" applyFont="1" applyFill="1" applyBorder="1" applyAlignment="1" applyProtection="1">
      <alignment vertical="center"/>
    </xf>
    <xf numFmtId="3" fontId="2" fillId="0" borderId="4" xfId="1" applyNumberFormat="1" applyFont="1" applyFill="1" applyBorder="1" applyAlignment="1" applyProtection="1">
      <alignment vertical="center"/>
    </xf>
    <xf numFmtId="3" fontId="2" fillId="0" borderId="21" xfId="1" applyNumberFormat="1" applyFont="1" applyFill="1" applyBorder="1" applyAlignment="1" applyProtection="1">
      <alignment vertical="center"/>
    </xf>
    <xf numFmtId="3" fontId="2" fillId="0" borderId="18" xfId="1" applyNumberFormat="1" applyFont="1" applyFill="1" applyBorder="1" applyAlignment="1" applyProtection="1">
      <alignment vertical="center"/>
    </xf>
    <xf numFmtId="3" fontId="2" fillId="0" borderId="19" xfId="1" applyNumberFormat="1" applyFont="1" applyFill="1" applyBorder="1" applyAlignment="1" applyProtection="1">
      <alignment vertical="center"/>
    </xf>
    <xf numFmtId="0" fontId="2" fillId="3" borderId="66" xfId="1" applyFont="1" applyFill="1" applyBorder="1" applyAlignment="1" applyProtection="1">
      <alignment horizontal="left" vertical="center" wrapText="1"/>
    </xf>
    <xf numFmtId="3" fontId="2" fillId="3" borderId="67" xfId="1" applyNumberFormat="1" applyFont="1" applyFill="1" applyBorder="1" applyAlignment="1" applyProtection="1">
      <alignment vertical="center"/>
    </xf>
    <xf numFmtId="3" fontId="2" fillId="3" borderId="68" xfId="1" applyNumberFormat="1" applyFont="1" applyFill="1" applyBorder="1" applyAlignment="1" applyProtection="1">
      <alignment vertical="center"/>
    </xf>
    <xf numFmtId="3" fontId="2" fillId="3" borderId="69" xfId="1" applyNumberFormat="1" applyFont="1" applyFill="1" applyBorder="1" applyAlignment="1" applyProtection="1">
      <alignment vertical="center"/>
    </xf>
    <xf numFmtId="3" fontId="2" fillId="3" borderId="70" xfId="1" applyNumberFormat="1" applyFont="1" applyFill="1" applyBorder="1" applyAlignment="1" applyProtection="1">
      <alignment vertical="center"/>
    </xf>
    <xf numFmtId="0" fontId="3" fillId="0" borderId="40" xfId="1" applyFont="1" applyFill="1" applyBorder="1" applyAlignment="1" applyProtection="1">
      <alignment horizontal="left" vertical="center" wrapText="1"/>
    </xf>
    <xf numFmtId="3" fontId="3" fillId="0" borderId="71" xfId="1" applyNumberFormat="1" applyFont="1" applyFill="1" applyBorder="1" applyAlignment="1" applyProtection="1">
      <alignment vertical="center"/>
    </xf>
    <xf numFmtId="3" fontId="3" fillId="0" borderId="72" xfId="1" applyNumberFormat="1" applyFont="1" applyFill="1" applyBorder="1" applyAlignment="1" applyProtection="1">
      <alignment vertical="center"/>
    </xf>
    <xf numFmtId="0" fontId="3" fillId="0" borderId="50" xfId="1" applyFont="1" applyFill="1" applyBorder="1" applyAlignment="1" applyProtection="1">
      <alignment horizontal="center" vertical="center" wrapText="1"/>
    </xf>
    <xf numFmtId="3" fontId="3" fillId="0" borderId="52" xfId="1" applyNumberFormat="1" applyFont="1" applyFill="1" applyBorder="1" applyAlignment="1" applyProtection="1">
      <alignment vertical="center"/>
    </xf>
    <xf numFmtId="3" fontId="3" fillId="0" borderId="53" xfId="1" applyNumberFormat="1" applyFont="1" applyFill="1" applyBorder="1" applyAlignment="1" applyProtection="1">
      <alignment vertical="center"/>
    </xf>
    <xf numFmtId="3" fontId="3" fillId="0" borderId="54" xfId="1" applyNumberFormat="1" applyFont="1" applyFill="1" applyBorder="1" applyAlignment="1" applyProtection="1">
      <alignment vertical="center"/>
    </xf>
    <xf numFmtId="3" fontId="3" fillId="0" borderId="18" xfId="1" applyNumberFormat="1" applyFont="1" applyFill="1" applyBorder="1" applyAlignment="1" applyProtection="1">
      <alignment vertical="center"/>
      <protection locked="0"/>
    </xf>
    <xf numFmtId="3" fontId="3" fillId="0" borderId="19" xfId="1" applyNumberFormat="1" applyFont="1" applyFill="1" applyBorder="1" applyAlignment="1" applyProtection="1">
      <alignment vertical="center"/>
      <protection locked="0"/>
    </xf>
    <xf numFmtId="0" fontId="3" fillId="4" borderId="0" xfId="1" applyFont="1" applyFill="1" applyBorder="1" applyAlignment="1" applyProtection="1">
      <alignment vertical="center"/>
    </xf>
    <xf numFmtId="3" fontId="3" fillId="0" borderId="6" xfId="1" applyNumberFormat="1" applyFont="1" applyFill="1" applyBorder="1" applyAlignment="1" applyProtection="1">
      <alignment vertical="center"/>
      <protection locked="0"/>
    </xf>
    <xf numFmtId="3" fontId="3" fillId="0" borderId="38" xfId="1" applyNumberFormat="1" applyFont="1" applyFill="1" applyBorder="1" applyAlignment="1" applyProtection="1">
      <alignment vertical="center"/>
      <protection locked="0"/>
    </xf>
    <xf numFmtId="0" fontId="3" fillId="0" borderId="35" xfId="1" applyFont="1" applyFill="1" applyBorder="1" applyAlignment="1" applyProtection="1">
      <alignment horizontal="center" vertical="center" wrapText="1"/>
    </xf>
    <xf numFmtId="3" fontId="3" fillId="0" borderId="37" xfId="1" applyNumberFormat="1" applyFont="1" applyFill="1" applyBorder="1" applyAlignment="1" applyProtection="1">
      <alignment vertical="center"/>
    </xf>
    <xf numFmtId="3" fontId="3" fillId="0" borderId="6" xfId="1" applyNumberFormat="1" applyFont="1" applyFill="1" applyBorder="1" applyAlignment="1" applyProtection="1">
      <alignment vertical="center"/>
    </xf>
    <xf numFmtId="3" fontId="3" fillId="0" borderId="38" xfId="1" applyNumberFormat="1" applyFont="1" applyFill="1" applyBorder="1" applyAlignment="1" applyProtection="1">
      <alignment vertical="center"/>
    </xf>
    <xf numFmtId="3" fontId="3" fillId="0" borderId="52" xfId="1" applyNumberFormat="1" applyFont="1" applyFill="1" applyBorder="1" applyAlignment="1" applyProtection="1">
      <alignment vertical="center"/>
      <protection locked="0"/>
    </xf>
    <xf numFmtId="3" fontId="3" fillId="0" borderId="53" xfId="1" applyNumberFormat="1" applyFont="1" applyFill="1" applyBorder="1" applyAlignment="1" applyProtection="1">
      <alignment vertical="center"/>
      <protection locked="0"/>
    </xf>
    <xf numFmtId="3" fontId="3" fillId="0" borderId="54" xfId="1" applyNumberFormat="1" applyFont="1" applyFill="1" applyBorder="1" applyAlignment="1" applyProtection="1">
      <alignment vertical="center"/>
      <protection locked="0"/>
    </xf>
    <xf numFmtId="3" fontId="3" fillId="0" borderId="42" xfId="1" applyNumberFormat="1" applyFont="1" applyFill="1" applyBorder="1" applyAlignment="1" applyProtection="1">
      <alignment vertical="center"/>
    </xf>
    <xf numFmtId="3" fontId="3" fillId="0" borderId="43" xfId="1" applyNumberFormat="1" applyFont="1" applyFill="1" applyBorder="1" applyAlignment="1" applyProtection="1">
      <alignment vertical="center"/>
    </xf>
    <xf numFmtId="0" fontId="3" fillId="0" borderId="16" xfId="1" applyFont="1" applyFill="1" applyBorder="1" applyAlignment="1" applyProtection="1">
      <alignment horizontal="center" vertical="center" wrapText="1"/>
    </xf>
    <xf numFmtId="3" fontId="3" fillId="0" borderId="21" xfId="1" applyNumberFormat="1" applyFont="1" applyFill="1" applyBorder="1" applyAlignment="1" applyProtection="1">
      <alignment vertical="center"/>
    </xf>
    <xf numFmtId="3" fontId="3" fillId="0" borderId="18" xfId="1" applyNumberFormat="1" applyFont="1" applyFill="1" applyBorder="1" applyAlignment="1" applyProtection="1">
      <alignment vertical="center"/>
    </xf>
    <xf numFmtId="3" fontId="3" fillId="0" borderId="19" xfId="1" applyNumberFormat="1" applyFont="1" applyFill="1" applyBorder="1" applyAlignment="1" applyProtection="1">
      <alignment vertical="center"/>
    </xf>
    <xf numFmtId="3" fontId="3" fillId="0" borderId="73" xfId="1" applyNumberFormat="1" applyFont="1" applyFill="1" applyBorder="1" applyAlignment="1" applyProtection="1">
      <alignment vertical="center"/>
    </xf>
    <xf numFmtId="3" fontId="3" fillId="0" borderId="74" xfId="1" applyNumberFormat="1" applyFont="1" applyFill="1" applyBorder="1" applyAlignment="1" applyProtection="1">
      <alignment vertical="center"/>
    </xf>
    <xf numFmtId="0" fontId="3" fillId="0" borderId="35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vertical="center" wrapText="1"/>
    </xf>
    <xf numFmtId="3" fontId="3" fillId="0" borderId="75" xfId="1" applyNumberFormat="1" applyFont="1" applyFill="1" applyBorder="1" applyAlignment="1" applyProtection="1">
      <alignment vertical="center"/>
    </xf>
    <xf numFmtId="3" fontId="3" fillId="0" borderId="41" xfId="1" applyNumberFormat="1" applyFont="1" applyFill="1" applyBorder="1" applyAlignment="1" applyProtection="1">
      <alignment vertical="center"/>
      <protection locked="0"/>
    </xf>
    <xf numFmtId="3" fontId="3" fillId="0" borderId="42" xfId="1" applyNumberFormat="1" applyFont="1" applyFill="1" applyBorder="1" applyAlignment="1" applyProtection="1">
      <alignment vertical="center"/>
      <protection locked="0"/>
    </xf>
    <xf numFmtId="3" fontId="3" fillId="0" borderId="43" xfId="1" applyNumberFormat="1" applyFont="1" applyFill="1" applyBorder="1" applyAlignment="1" applyProtection="1">
      <alignment vertical="center"/>
      <protection locked="0"/>
    </xf>
    <xf numFmtId="3" fontId="3" fillId="0" borderId="57" xfId="1" applyNumberFormat="1" applyFont="1" applyFill="1" applyBorder="1" applyAlignment="1" applyProtection="1">
      <alignment vertical="center"/>
    </xf>
    <xf numFmtId="0" fontId="2" fillId="4" borderId="0" xfId="1" applyFont="1" applyFill="1" applyBorder="1" applyAlignment="1" applyProtection="1">
      <alignment horizontal="left" vertical="center"/>
    </xf>
    <xf numFmtId="0" fontId="2" fillId="0" borderId="0" xfId="1" applyFont="1" applyFill="1" applyBorder="1" applyAlignment="1" applyProtection="1">
      <alignment horizontal="left" vertical="center"/>
    </xf>
    <xf numFmtId="0" fontId="3" fillId="0" borderId="66" xfId="1" applyFont="1" applyFill="1" applyBorder="1" applyAlignment="1" applyProtection="1">
      <alignment horizontal="left" vertical="center" wrapText="1"/>
    </xf>
    <xf numFmtId="3" fontId="3" fillId="0" borderId="8" xfId="1" applyNumberFormat="1" applyFont="1" applyFill="1" applyBorder="1" applyAlignment="1" applyProtection="1">
      <alignment vertical="center"/>
    </xf>
    <xf numFmtId="3" fontId="3" fillId="0" borderId="76" xfId="1" applyNumberFormat="1" applyFont="1" applyFill="1" applyBorder="1" applyAlignment="1" applyProtection="1">
      <alignment vertical="center"/>
    </xf>
    <xf numFmtId="3" fontId="3" fillId="0" borderId="77" xfId="1" applyNumberFormat="1" applyFont="1" applyFill="1" applyBorder="1" applyAlignment="1" applyProtection="1">
      <alignment vertical="center"/>
    </xf>
    <xf numFmtId="3" fontId="3" fillId="0" borderId="5" xfId="1" applyNumberFormat="1" applyFont="1" applyFill="1" applyBorder="1" applyAlignment="1" applyProtection="1">
      <alignment vertical="center"/>
      <protection locked="0"/>
    </xf>
    <xf numFmtId="0" fontId="3" fillId="0" borderId="78" xfId="1" applyFont="1" applyFill="1" applyBorder="1" applyAlignment="1" applyProtection="1">
      <alignment horizontal="right" vertical="center" wrapText="1"/>
    </xf>
    <xf numFmtId="3" fontId="3" fillId="0" borderId="17" xfId="1" applyNumberFormat="1" applyFont="1" applyFill="1" applyBorder="1" applyAlignment="1" applyProtection="1">
      <alignment vertical="center"/>
      <protection locked="0"/>
    </xf>
    <xf numFmtId="3" fontId="3" fillId="0" borderId="79" xfId="1" applyNumberFormat="1" applyFont="1" applyFill="1" applyBorder="1" applyAlignment="1" applyProtection="1">
      <alignment vertical="center"/>
      <protection locked="0"/>
    </xf>
    <xf numFmtId="3" fontId="3" fillId="0" borderId="80" xfId="1" applyNumberFormat="1" applyFont="1" applyFill="1" applyBorder="1" applyAlignment="1" applyProtection="1">
      <alignment vertical="center"/>
      <protection locked="0"/>
    </xf>
    <xf numFmtId="0" fontId="2" fillId="0" borderId="66" xfId="1" applyFont="1" applyFill="1" applyBorder="1" applyAlignment="1" applyProtection="1">
      <alignment horizontal="left" vertical="center" wrapText="1"/>
    </xf>
    <xf numFmtId="3" fontId="3" fillId="0" borderId="67" xfId="1" applyNumberFormat="1" applyFont="1" applyFill="1" applyBorder="1" applyAlignment="1" applyProtection="1">
      <alignment vertical="center"/>
    </xf>
    <xf numFmtId="3" fontId="3" fillId="0" borderId="68" xfId="1" applyNumberFormat="1" applyFont="1" applyFill="1" applyBorder="1" applyAlignment="1" applyProtection="1">
      <alignment vertical="center"/>
    </xf>
    <xf numFmtId="3" fontId="3" fillId="0" borderId="60" xfId="1" applyNumberFormat="1" applyFont="1" applyFill="1" applyBorder="1" applyAlignment="1" applyProtection="1">
      <alignment vertical="center"/>
    </xf>
    <xf numFmtId="1" fontId="2" fillId="3" borderId="66" xfId="1" applyNumberFormat="1" applyFont="1" applyFill="1" applyBorder="1" applyAlignment="1" applyProtection="1">
      <alignment horizontal="left" vertical="center" wrapText="1"/>
    </xf>
    <xf numFmtId="1" fontId="2" fillId="0" borderId="40" xfId="1" applyNumberFormat="1" applyFont="1" applyFill="1" applyBorder="1" applyAlignment="1" applyProtection="1">
      <alignment horizontal="left" vertical="center" wrapText="1"/>
    </xf>
    <xf numFmtId="0" fontId="2" fillId="0" borderId="16" xfId="1" applyFont="1" applyFill="1" applyBorder="1" applyAlignment="1" applyProtection="1">
      <alignment horizontal="center" vertical="center" wrapText="1"/>
    </xf>
    <xf numFmtId="3" fontId="2" fillId="0" borderId="73" xfId="1" applyNumberFormat="1" applyFont="1" applyFill="1" applyBorder="1" applyAlignment="1" applyProtection="1">
      <alignment vertical="center"/>
    </xf>
    <xf numFmtId="3" fontId="2" fillId="3" borderId="72" xfId="1" applyNumberFormat="1" applyFont="1" applyFill="1" applyBorder="1" applyAlignment="1" applyProtection="1">
      <alignment vertical="center"/>
    </xf>
    <xf numFmtId="3" fontId="3" fillId="0" borderId="5" xfId="1" applyNumberFormat="1" applyFont="1" applyFill="1" applyBorder="1" applyAlignment="1" applyProtection="1">
      <alignment vertical="center"/>
    </xf>
    <xf numFmtId="3" fontId="3" fillId="0" borderId="81" xfId="1" applyNumberFormat="1" applyFont="1" applyFill="1" applyBorder="1" applyAlignment="1" applyProtection="1">
      <alignment vertical="center"/>
    </xf>
    <xf numFmtId="3" fontId="2" fillId="3" borderId="82" xfId="1" applyNumberFormat="1" applyFont="1" applyFill="1" applyBorder="1" applyAlignment="1" applyProtection="1">
      <alignment vertical="center"/>
    </xf>
    <xf numFmtId="3" fontId="3" fillId="0" borderId="82" xfId="1" applyNumberFormat="1" applyFont="1" applyFill="1" applyBorder="1" applyAlignment="1" applyProtection="1">
      <alignment vertical="center"/>
    </xf>
    <xf numFmtId="3" fontId="3" fillId="0" borderId="0" xfId="1" applyNumberFormat="1" applyFont="1" applyFill="1" applyBorder="1" applyAlignment="1" applyProtection="1">
      <alignment vertical="center"/>
    </xf>
    <xf numFmtId="3" fontId="3" fillId="0" borderId="3" xfId="1" applyNumberFormat="1" applyFont="1" applyFill="1" applyBorder="1" applyAlignment="1" applyProtection="1">
      <alignment vertical="center"/>
      <protection locked="0"/>
    </xf>
    <xf numFmtId="3" fontId="3" fillId="0" borderId="83" xfId="1" applyNumberFormat="1" applyFont="1" applyFill="1" applyBorder="1" applyAlignment="1" applyProtection="1">
      <alignment vertical="center"/>
    </xf>
    <xf numFmtId="3" fontId="3" fillId="0" borderId="84" xfId="1" applyNumberFormat="1" applyFont="1" applyFill="1" applyBorder="1" applyAlignment="1" applyProtection="1">
      <alignment vertical="center"/>
    </xf>
    <xf numFmtId="3" fontId="3" fillId="0" borderId="79" xfId="1" applyNumberFormat="1" applyFont="1" applyFill="1" applyBorder="1" applyAlignment="1" applyProtection="1">
      <alignment vertical="center"/>
    </xf>
    <xf numFmtId="3" fontId="3" fillId="0" borderId="85" xfId="1" applyNumberFormat="1" applyFont="1" applyFill="1" applyBorder="1" applyAlignment="1" applyProtection="1">
      <alignment vertical="center"/>
    </xf>
    <xf numFmtId="3" fontId="3" fillId="0" borderId="86" xfId="1" applyNumberFormat="1" applyFont="1" applyFill="1" applyBorder="1" applyAlignment="1" applyProtection="1">
      <alignment vertical="center"/>
      <protection locked="0"/>
    </xf>
    <xf numFmtId="3" fontId="3" fillId="0" borderId="87" xfId="1" applyNumberFormat="1" applyFont="1" applyFill="1" applyBorder="1" applyAlignment="1" applyProtection="1">
      <alignment vertical="center"/>
    </xf>
    <xf numFmtId="3" fontId="3" fillId="0" borderId="88" xfId="1" applyNumberFormat="1" applyFont="1" applyFill="1" applyBorder="1" applyAlignment="1" applyProtection="1">
      <alignment vertical="center"/>
    </xf>
    <xf numFmtId="3" fontId="3" fillId="0" borderId="89" xfId="1" applyNumberFormat="1" applyFont="1" applyFill="1" applyBorder="1" applyAlignment="1" applyProtection="1">
      <alignment vertical="center"/>
      <protection locked="0"/>
    </xf>
    <xf numFmtId="0" fontId="3" fillId="0" borderId="78" xfId="1" applyFont="1" applyFill="1" applyBorder="1" applyAlignment="1" applyProtection="1">
      <alignment horizontal="center" vertical="center" wrapText="1"/>
    </xf>
    <xf numFmtId="0" fontId="3" fillId="0" borderId="78" xfId="1" applyFont="1" applyFill="1" applyBorder="1" applyAlignment="1" applyProtection="1">
      <alignment horizontal="left" vertical="center" wrapText="1"/>
    </xf>
    <xf numFmtId="3" fontId="3" fillId="0" borderId="55" xfId="1" applyNumberFormat="1" applyFont="1" applyFill="1" applyBorder="1" applyAlignment="1" applyProtection="1">
      <alignment vertical="center"/>
    </xf>
    <xf numFmtId="3" fontId="3" fillId="0" borderId="86" xfId="1" applyNumberFormat="1" applyFont="1" applyFill="1" applyBorder="1" applyAlignment="1" applyProtection="1">
      <alignment vertical="center"/>
    </xf>
    <xf numFmtId="0" fontId="8" fillId="4" borderId="0" xfId="1" applyFont="1" applyFill="1" applyBorder="1" applyAlignment="1" applyProtection="1">
      <alignment vertical="center"/>
    </xf>
    <xf numFmtId="0" fontId="2" fillId="3" borderId="40" xfId="1" applyFont="1" applyFill="1" applyBorder="1" applyAlignment="1" applyProtection="1">
      <alignment horizontal="left" vertical="center" wrapText="1"/>
    </xf>
    <xf numFmtId="3" fontId="2" fillId="3" borderId="8" xfId="1" applyNumberFormat="1" applyFont="1" applyFill="1" applyBorder="1" applyAlignment="1" applyProtection="1">
      <alignment vertical="center"/>
    </xf>
    <xf numFmtId="3" fontId="2" fillId="3" borderId="41" xfId="1" applyNumberFormat="1" applyFont="1" applyFill="1" applyBorder="1" applyAlignment="1" applyProtection="1">
      <alignment vertical="center"/>
    </xf>
    <xf numFmtId="3" fontId="2" fillId="3" borderId="7" xfId="1" applyNumberFormat="1" applyFont="1" applyFill="1" applyBorder="1" applyAlignment="1" applyProtection="1">
      <alignment vertical="center"/>
    </xf>
    <xf numFmtId="3" fontId="2" fillId="3" borderId="73" xfId="1" applyNumberFormat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3" fontId="3" fillId="0" borderId="48" xfId="1" applyNumberFormat="1" applyFont="1" applyFill="1" applyBorder="1" applyAlignment="1" applyProtection="1">
      <alignment vertical="center"/>
    </xf>
    <xf numFmtId="3" fontId="3" fillId="0" borderId="10" xfId="1" applyNumberFormat="1" applyFont="1" applyFill="1" applyBorder="1" applyAlignment="1" applyProtection="1">
      <alignment vertical="center"/>
    </xf>
    <xf numFmtId="3" fontId="3" fillId="0" borderId="49" xfId="1" applyNumberFormat="1" applyFont="1" applyFill="1" applyBorder="1" applyAlignment="1" applyProtection="1">
      <alignment vertical="center"/>
    </xf>
    <xf numFmtId="3" fontId="3" fillId="0" borderId="14" xfId="1" applyNumberFormat="1" applyFont="1" applyFill="1" applyBorder="1" applyAlignment="1" applyProtection="1">
      <alignment vertical="center"/>
      <protection locked="0"/>
    </xf>
    <xf numFmtId="3" fontId="3" fillId="0" borderId="15" xfId="1" applyNumberFormat="1" applyFont="1" applyFill="1" applyBorder="1" applyAlignment="1" applyProtection="1">
      <alignment vertical="center"/>
      <protection locked="0"/>
    </xf>
    <xf numFmtId="0" fontId="2" fillId="5" borderId="51" xfId="1" applyFont="1" applyFill="1" applyBorder="1" applyAlignment="1" applyProtection="1">
      <alignment horizontal="left" vertical="center" wrapText="1"/>
    </xf>
    <xf numFmtId="0" fontId="2" fillId="5" borderId="35" xfId="1" applyFont="1" applyFill="1" applyBorder="1" applyAlignment="1" applyProtection="1">
      <alignment horizontal="left" vertical="center" wrapText="1"/>
    </xf>
    <xf numFmtId="3" fontId="2" fillId="5" borderId="81" xfId="1" applyNumberFormat="1" applyFont="1" applyFill="1" applyBorder="1" applyAlignment="1" applyProtection="1">
      <alignment vertical="center"/>
    </xf>
    <xf numFmtId="3" fontId="2" fillId="5" borderId="52" xfId="1" applyNumberFormat="1" applyFont="1" applyFill="1" applyBorder="1" applyAlignment="1" applyProtection="1">
      <alignment vertical="center"/>
      <protection locked="0"/>
    </xf>
    <xf numFmtId="3" fontId="2" fillId="5" borderId="53" xfId="1" applyNumberFormat="1" applyFont="1" applyFill="1" applyBorder="1" applyAlignment="1" applyProtection="1">
      <alignment vertical="center"/>
      <protection locked="0"/>
    </xf>
    <xf numFmtId="3" fontId="2" fillId="5" borderId="51" xfId="1" applyNumberFormat="1" applyFont="1" applyFill="1" applyBorder="1" applyAlignment="1" applyProtection="1">
      <alignment vertical="center"/>
    </xf>
    <xf numFmtId="3" fontId="2" fillId="5" borderId="54" xfId="1" applyNumberFormat="1" applyFont="1" applyFill="1" applyBorder="1" applyAlignment="1" applyProtection="1">
      <alignment vertical="center"/>
      <protection locked="0"/>
    </xf>
    <xf numFmtId="0" fontId="2" fillId="0" borderId="51" xfId="1" applyFont="1" applyFill="1" applyBorder="1" applyAlignment="1" applyProtection="1">
      <alignment horizontal="left" vertical="center" wrapText="1"/>
    </xf>
    <xf numFmtId="0" fontId="3" fillId="0" borderId="51" xfId="1" applyFont="1" applyFill="1" applyBorder="1" applyAlignment="1" applyProtection="1">
      <alignment horizontal="center" vertical="center" wrapText="1"/>
    </xf>
    <xf numFmtId="0" fontId="3" fillId="0" borderId="40" xfId="1" applyFont="1" applyFill="1" applyBorder="1" applyAlignment="1" applyProtection="1">
      <alignment horizontal="right" vertical="center" wrapText="1"/>
    </xf>
    <xf numFmtId="0" fontId="3" fillId="0" borderId="30" xfId="1" applyFont="1" applyFill="1" applyBorder="1" applyAlignment="1" applyProtection="1">
      <alignment vertical="center"/>
    </xf>
    <xf numFmtId="3" fontId="3" fillId="0" borderId="32" xfId="1" applyNumberFormat="1" applyFont="1" applyFill="1" applyBorder="1" applyAlignment="1" applyProtection="1">
      <alignment vertical="center"/>
    </xf>
    <xf numFmtId="3" fontId="3" fillId="0" borderId="90" xfId="1" applyNumberFormat="1" applyFont="1" applyFill="1" applyBorder="1" applyAlignment="1" applyProtection="1">
      <alignment vertical="center"/>
    </xf>
    <xf numFmtId="3" fontId="3" fillId="0" borderId="91" xfId="1" applyNumberFormat="1" applyFont="1" applyFill="1" applyBorder="1" applyAlignment="1" applyProtection="1">
      <alignment vertical="center"/>
    </xf>
    <xf numFmtId="3" fontId="3" fillId="0" borderId="92" xfId="1" applyNumberFormat="1" applyFont="1" applyFill="1" applyBorder="1" applyAlignment="1" applyProtection="1">
      <alignment vertical="center"/>
    </xf>
    <xf numFmtId="3" fontId="2" fillId="0" borderId="95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</xf>
    <xf numFmtId="3" fontId="2" fillId="0" borderId="94" xfId="1" applyNumberFormat="1" applyFont="1" applyFill="1" applyBorder="1" applyAlignment="1" applyProtection="1">
      <alignment vertical="center"/>
    </xf>
    <xf numFmtId="3" fontId="2" fillId="0" borderId="97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vertical="center"/>
    </xf>
    <xf numFmtId="3" fontId="2" fillId="0" borderId="41" xfId="1" applyNumberFormat="1" applyFont="1" applyFill="1" applyBorder="1" applyAlignment="1" applyProtection="1">
      <alignment vertical="center"/>
    </xf>
    <xf numFmtId="3" fontId="2" fillId="0" borderId="98" xfId="1" applyNumberFormat="1" applyFont="1" applyFill="1" applyBorder="1" applyAlignment="1" applyProtection="1">
      <alignment vertical="center"/>
    </xf>
    <xf numFmtId="3" fontId="2" fillId="0" borderId="99" xfId="1" applyNumberFormat="1" applyFont="1" applyFill="1" applyBorder="1" applyAlignment="1" applyProtection="1">
      <alignment vertical="center"/>
    </xf>
    <xf numFmtId="3" fontId="2" fillId="0" borderId="43" xfId="1" applyNumberFormat="1" applyFont="1" applyFill="1" applyBorder="1" applyAlignment="1" applyProtection="1">
      <alignment vertical="center"/>
    </xf>
    <xf numFmtId="3" fontId="2" fillId="0" borderId="100" xfId="1" applyNumberFormat="1" applyFont="1" applyFill="1" applyBorder="1" applyAlignment="1" applyProtection="1">
      <alignment vertical="center"/>
    </xf>
    <xf numFmtId="3" fontId="2" fillId="0" borderId="101" xfId="1" applyNumberFormat="1" applyFont="1" applyFill="1" applyBorder="1" applyAlignment="1" applyProtection="1">
      <alignment vertical="center"/>
    </xf>
    <xf numFmtId="0" fontId="2" fillId="0" borderId="40" xfId="1" applyFont="1" applyFill="1" applyBorder="1" applyAlignment="1" applyProtection="1">
      <alignment vertical="center"/>
    </xf>
    <xf numFmtId="3" fontId="2" fillId="0" borderId="42" xfId="1" applyNumberFormat="1" applyFont="1" applyFill="1" applyBorder="1" applyAlignment="1" applyProtection="1">
      <alignment vertical="center"/>
    </xf>
    <xf numFmtId="0" fontId="3" fillId="0" borderId="50" xfId="1" applyFont="1" applyFill="1" applyBorder="1" applyAlignment="1" applyProtection="1">
      <alignment vertical="center"/>
    </xf>
    <xf numFmtId="0" fontId="3" fillId="0" borderId="78" xfId="1" applyFont="1" applyFill="1" applyBorder="1" applyAlignment="1" applyProtection="1">
      <alignment vertical="center"/>
    </xf>
    <xf numFmtId="0" fontId="3" fillId="0" borderId="78" xfId="1" applyFont="1" applyFill="1" applyBorder="1" applyAlignment="1" applyProtection="1">
      <alignment vertical="center" wrapText="1"/>
    </xf>
    <xf numFmtId="3" fontId="3" fillId="0" borderId="102" xfId="1" applyNumberFormat="1" applyFont="1" applyFill="1" applyBorder="1" applyAlignment="1" applyProtection="1">
      <alignment vertical="center"/>
      <protection locked="0"/>
    </xf>
    <xf numFmtId="0" fontId="2" fillId="0" borderId="103" xfId="1" applyFont="1" applyFill="1" applyBorder="1" applyAlignment="1" applyProtection="1">
      <alignment vertical="center"/>
    </xf>
    <xf numFmtId="3" fontId="2" fillId="0" borderId="104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  <protection locked="0"/>
    </xf>
    <xf numFmtId="3" fontId="2" fillId="0" borderId="105" xfId="1" applyNumberFormat="1" applyFont="1" applyFill="1" applyBorder="1" applyAlignment="1" applyProtection="1">
      <alignment vertical="center"/>
      <protection locked="0"/>
    </xf>
    <xf numFmtId="3" fontId="2" fillId="0" borderId="106" xfId="1" applyNumberFormat="1" applyFont="1" applyFill="1" applyBorder="1" applyAlignment="1" applyProtection="1">
      <alignment vertical="center"/>
      <protection locked="0"/>
    </xf>
    <xf numFmtId="0" fontId="2" fillId="0" borderId="8" xfId="1" applyFont="1" applyFill="1" applyBorder="1" applyAlignment="1" applyProtection="1">
      <alignment vertical="center" wrapText="1"/>
    </xf>
    <xf numFmtId="3" fontId="2" fillId="0" borderId="7" xfId="1" applyNumberFormat="1" applyFont="1" applyFill="1" applyBorder="1" applyAlignment="1" applyProtection="1">
      <alignment vertical="center"/>
    </xf>
    <xf numFmtId="0" fontId="3" fillId="0" borderId="0" xfId="0" applyFont="1" applyBorder="1" applyAlignment="1">
      <alignment wrapText="1"/>
    </xf>
    <xf numFmtId="0" fontId="3" fillId="0" borderId="0" xfId="1" applyFont="1" applyBorder="1" applyAlignment="1" applyProtection="1">
      <alignment vertical="center"/>
    </xf>
    <xf numFmtId="3" fontId="3" fillId="0" borderId="37" xfId="1" applyNumberFormat="1" applyFont="1" applyFill="1" applyBorder="1" applyAlignment="1" applyProtection="1">
      <alignment vertical="center" wrapText="1"/>
      <protection locked="0"/>
    </xf>
    <xf numFmtId="0" fontId="3" fillId="0" borderId="0" xfId="1" applyFont="1" applyBorder="1" applyAlignment="1" applyProtection="1">
      <alignment vertical="center"/>
      <protection locked="0"/>
    </xf>
    <xf numFmtId="0" fontId="3" fillId="0" borderId="6" xfId="1" applyFont="1" applyBorder="1" applyAlignment="1" applyProtection="1">
      <alignment vertical="center"/>
      <protection locked="0"/>
    </xf>
    <xf numFmtId="0" fontId="2" fillId="0" borderId="58" xfId="1" applyFont="1" applyFill="1" applyBorder="1" applyAlignment="1" applyProtection="1">
      <alignment horizontal="left" vertical="center"/>
    </xf>
    <xf numFmtId="0" fontId="2" fillId="0" borderId="98" xfId="1" applyFont="1" applyFill="1" applyBorder="1" applyAlignment="1" applyProtection="1">
      <alignment horizontal="left" vertical="center"/>
    </xf>
    <xf numFmtId="0" fontId="3" fillId="0" borderId="4" xfId="1" applyFont="1" applyFill="1" applyBorder="1" applyAlignment="1" applyProtection="1">
      <alignment horizontal="center" vertical="center" textRotation="90"/>
    </xf>
    <xf numFmtId="0" fontId="3" fillId="0" borderId="23" xfId="1" applyFont="1" applyFill="1" applyBorder="1" applyAlignment="1" applyProtection="1">
      <alignment horizontal="center" vertical="center" textRotation="90"/>
    </xf>
    <xf numFmtId="0" fontId="3" fillId="0" borderId="17" xfId="1" applyFont="1" applyFill="1" applyBorder="1" applyAlignment="1" applyProtection="1">
      <alignment horizontal="center" vertical="center" textRotation="90"/>
    </xf>
    <xf numFmtId="0" fontId="3" fillId="0" borderId="22" xfId="1" applyFont="1" applyFill="1" applyBorder="1" applyAlignment="1" applyProtection="1">
      <alignment horizontal="center" vertical="center" textRotation="90"/>
    </xf>
    <xf numFmtId="0" fontId="3" fillId="0" borderId="17" xfId="1" applyNumberFormat="1" applyFont="1" applyFill="1" applyBorder="1" applyAlignment="1" applyProtection="1">
      <alignment horizontal="center" vertical="center" textRotation="90" wrapText="1"/>
    </xf>
    <xf numFmtId="0" fontId="3" fillId="0" borderId="21" xfId="1" applyNumberFormat="1" applyFont="1" applyFill="1" applyBorder="1" applyAlignment="1" applyProtection="1">
      <alignment horizontal="center" vertical="center" textRotation="90" wrapText="1"/>
    </xf>
    <xf numFmtId="0" fontId="3" fillId="0" borderId="17" xfId="1" applyFont="1" applyFill="1" applyBorder="1" applyAlignment="1" applyProtection="1">
      <alignment horizontal="center" vertical="center" textRotation="90" wrapText="1"/>
    </xf>
    <xf numFmtId="0" fontId="3" fillId="0" borderId="22" xfId="1" applyFont="1" applyFill="1" applyBorder="1" applyAlignment="1" applyProtection="1">
      <alignment horizontal="center" vertical="center" textRotation="90" wrapText="1"/>
    </xf>
    <xf numFmtId="0" fontId="3" fillId="0" borderId="19" xfId="1" applyFont="1" applyFill="1" applyBorder="1" applyAlignment="1" applyProtection="1">
      <alignment horizontal="center" vertical="center" textRotation="90" wrapText="1"/>
    </xf>
    <xf numFmtId="0" fontId="3" fillId="0" borderId="24" xfId="1" applyFont="1" applyFill="1" applyBorder="1" applyAlignment="1" applyProtection="1">
      <alignment horizontal="center" vertical="center" textRotation="90" wrapText="1"/>
    </xf>
    <xf numFmtId="0" fontId="2" fillId="0" borderId="93" xfId="1" applyFont="1" applyFill="1" applyBorder="1" applyAlignment="1" applyProtection="1">
      <alignment horizontal="left" vertical="center"/>
    </xf>
    <xf numFmtId="0" fontId="2" fillId="0" borderId="94" xfId="1" applyFont="1" applyFill="1" applyBorder="1" applyAlignment="1" applyProtection="1">
      <alignment horizontal="left" vertical="center"/>
    </xf>
    <xf numFmtId="49" fontId="3" fillId="2" borderId="5" xfId="1" applyNumberFormat="1" applyFont="1" applyFill="1" applyBorder="1" applyAlignment="1" applyProtection="1">
      <alignment horizontal="center" vertical="center"/>
      <protection locked="0"/>
    </xf>
    <xf numFmtId="49" fontId="3" fillId="2" borderId="6" xfId="1" applyNumberFormat="1" applyFont="1" applyFill="1" applyBorder="1" applyAlignment="1" applyProtection="1">
      <alignment horizontal="center" vertical="center"/>
      <protection locked="0"/>
    </xf>
    <xf numFmtId="49" fontId="3" fillId="0" borderId="11" xfId="1" applyNumberFormat="1" applyFont="1" applyFill="1" applyBorder="1" applyAlignment="1" applyProtection="1">
      <alignment horizontal="center" vertical="center" textRotation="90" wrapText="1"/>
    </xf>
    <xf numFmtId="0" fontId="3" fillId="0" borderId="16" xfId="1" applyFont="1" applyFill="1" applyBorder="1" applyAlignment="1" applyProtection="1">
      <alignment horizontal="center" vertical="center" wrapText="1"/>
    </xf>
    <xf numFmtId="0" fontId="3" fillId="0" borderId="20" xfId="1" applyFont="1" applyFill="1" applyBorder="1" applyAlignment="1" applyProtection="1">
      <alignment horizontal="center" vertical="center" wrapText="1"/>
    </xf>
    <xf numFmtId="49" fontId="3" fillId="0" borderId="11" xfId="1" applyNumberFormat="1" applyFont="1" applyFill="1" applyBorder="1" applyAlignment="1" applyProtection="1">
      <alignment horizontal="center" vertical="center" wrapText="1"/>
    </xf>
    <xf numFmtId="49" fontId="3" fillId="0" borderId="16" xfId="1" applyNumberFormat="1" applyFont="1" applyFill="1" applyBorder="1" applyAlignment="1" applyProtection="1">
      <alignment horizontal="center" vertical="center" wrapText="1"/>
    </xf>
    <xf numFmtId="49" fontId="3" fillId="0" borderId="12" xfId="1" applyNumberFormat="1" applyFont="1" applyFill="1" applyBorder="1" applyAlignment="1" applyProtection="1">
      <alignment horizontal="center" vertical="center"/>
    </xf>
    <xf numFmtId="49" fontId="3" fillId="0" borderId="13" xfId="1" applyNumberFormat="1" applyFont="1" applyFill="1" applyBorder="1" applyAlignment="1" applyProtection="1">
      <alignment horizontal="center" vertical="center"/>
    </xf>
    <xf numFmtId="49" fontId="3" fillId="0" borderId="14" xfId="1" applyNumberFormat="1" applyFont="1" applyFill="1" applyBorder="1" applyAlignment="1" applyProtection="1">
      <alignment horizontal="center" vertical="center"/>
    </xf>
    <xf numFmtId="49" fontId="3" fillId="0" borderId="15" xfId="1" applyNumberFormat="1" applyFont="1" applyFill="1" applyBorder="1" applyAlignment="1" applyProtection="1">
      <alignment horizontal="center" vertical="center"/>
    </xf>
    <xf numFmtId="0" fontId="3" fillId="0" borderId="21" xfId="1" applyFont="1" applyFill="1" applyBorder="1" applyAlignment="1" applyProtection="1">
      <alignment horizontal="center" vertical="center" textRotation="90"/>
    </xf>
    <xf numFmtId="0" fontId="3" fillId="0" borderId="18" xfId="1" applyFont="1" applyFill="1" applyBorder="1" applyAlignment="1" applyProtection="1">
      <alignment horizontal="center" vertical="center" textRotation="90" wrapText="1"/>
    </xf>
    <xf numFmtId="0" fontId="2" fillId="2" borderId="0" xfId="1" applyFont="1" applyFill="1" applyBorder="1" applyAlignment="1" applyProtection="1">
      <alignment horizontal="right" vertical="center"/>
    </xf>
    <xf numFmtId="49" fontId="4" fillId="2" borderId="1" xfId="1" applyNumberFormat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/>
    </xf>
    <xf numFmtId="49" fontId="4" fillId="2" borderId="3" xfId="1" applyNumberFormat="1" applyFont="1" applyFill="1" applyBorder="1" applyAlignment="1" applyProtection="1">
      <alignment horizontal="center" vertical="center"/>
    </xf>
    <xf numFmtId="49" fontId="2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" applyFont="1" applyBorder="1" applyAlignment="1" applyProtection="1">
      <alignment horizontal="center" vertical="center"/>
      <protection locked="0"/>
    </xf>
    <xf numFmtId="0" fontId="3" fillId="0" borderId="6" xfId="1" applyFont="1" applyBorder="1" applyAlignment="1" applyProtection="1">
      <alignment horizontal="center" vertical="center"/>
      <protection locked="0"/>
    </xf>
    <xf numFmtId="49" fontId="2" fillId="2" borderId="74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37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86" xfId="1" applyNumberFormat="1" applyFont="1" applyFill="1" applyBorder="1" applyAlignment="1" applyProtection="1">
      <alignment horizontal="center" vertical="center" wrapText="1"/>
      <protection locked="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tabSelected="1" view="pageLayout" zoomScaleNormal="100" workbookViewId="0">
      <selection activeCell="C7" sqref="C7:L7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" width="0" style="1" hidden="1" customWidth="1"/>
    <col min="17" max="16384" width="9.140625" style="1"/>
  </cols>
  <sheetData>
    <row r="1" spans="1:14" x14ac:dyDescent="0.25">
      <c r="A1" s="302" t="s">
        <v>354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66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335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x14ac:dyDescent="0.25">
      <c r="A7" s="4" t="s">
        <v>13</v>
      </c>
      <c r="B7" s="5"/>
      <c r="C7" s="306" t="s">
        <v>355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356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417370</v>
      </c>
      <c r="D20" s="28">
        <f>SUM(D21,D24,D25,D41,D43)</f>
        <v>417370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568884</v>
      </c>
      <c r="I20" s="28">
        <f>SUM(I21,I24,I25,I41,I43)</f>
        <v>568884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417370</v>
      </c>
      <c r="D24" s="51">
        <v>417370</v>
      </c>
      <c r="E24" s="51"/>
      <c r="F24" s="52" t="s">
        <v>38</v>
      </c>
      <c r="G24" s="53" t="s">
        <v>38</v>
      </c>
      <c r="H24" s="50">
        <f t="shared" si="1"/>
        <v>568884</v>
      </c>
      <c r="I24" s="51">
        <f>I51</f>
        <v>568884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 t="shared" si="0"/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 t="shared" si="0"/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 t="shared" si="1"/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 t="shared" si="0"/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si="1"/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38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 t="shared" si="0"/>
        <v>0</v>
      </c>
      <c r="D44" s="101"/>
      <c r="E44" s="102"/>
      <c r="F44" s="102"/>
      <c r="G44" s="103" t="s">
        <v>38</v>
      </c>
      <c r="H44" s="104">
        <f t="shared" si="1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 t="shared" si="0"/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81" si="2">SUM(D50:G50)</f>
        <v>417370</v>
      </c>
      <c r="D50" s="128">
        <f>SUM(D51,D286)</f>
        <v>417370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81" si="3">SUM(I50:L50)</f>
        <v>568884</v>
      </c>
      <c r="I50" s="128">
        <f>SUM(I51,I286)</f>
        <v>568884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2"/>
        <v>417370</v>
      </c>
      <c r="D51" s="134">
        <f>SUM(D52,D194)</f>
        <v>417370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568884</v>
      </c>
      <c r="I51" s="134">
        <f>SUM(I52,I194)</f>
        <v>568884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2"/>
        <v>417370</v>
      </c>
      <c r="D52" s="139">
        <f>SUM(D53,D75,D173,D187)</f>
        <v>417370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568884</v>
      </c>
      <c r="I52" s="139">
        <f>SUM(I53,I75,I173,I187)</f>
        <v>568884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66</v>
      </c>
      <c r="C53" s="143">
        <f t="shared" si="2"/>
        <v>417370</v>
      </c>
      <c r="D53" s="144">
        <f>SUM(D54,D67)</f>
        <v>417370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568884</v>
      </c>
      <c r="I53" s="144">
        <f>SUM(I54,I67)</f>
        <v>568884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67</v>
      </c>
      <c r="C54" s="57">
        <f t="shared" si="2"/>
        <v>317417</v>
      </c>
      <c r="D54" s="63">
        <f>SUM(D55,D58,D66)</f>
        <v>317417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438271</v>
      </c>
      <c r="I54" s="63">
        <f>SUM(I55,I58,I66)</f>
        <v>438271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68</v>
      </c>
      <c r="C55" s="117">
        <f t="shared" si="2"/>
        <v>244489</v>
      </c>
      <c r="D55" s="151">
        <f>SUM(D56:D57)</f>
        <v>244489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337755</v>
      </c>
      <c r="I55" s="151">
        <f>SUM(I56:I57)</f>
        <v>337755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70</v>
      </c>
      <c r="C57" s="72">
        <f t="shared" si="2"/>
        <v>244489</v>
      </c>
      <c r="D57" s="74">
        <v>244489</v>
      </c>
      <c r="E57" s="74"/>
      <c r="F57" s="74"/>
      <c r="G57" s="157"/>
      <c r="H57" s="72">
        <f t="shared" si="3"/>
        <v>337755</v>
      </c>
      <c r="I57" s="74">
        <v>337755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71</v>
      </c>
      <c r="C58" s="72">
        <f t="shared" si="2"/>
        <v>48269</v>
      </c>
      <c r="D58" s="160">
        <f>SUM(D59:D65)</f>
        <v>48269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62705</v>
      </c>
      <c r="I58" s="160">
        <f>SUM(I59:I65)</f>
        <v>62705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73</v>
      </c>
      <c r="C60" s="72">
        <f t="shared" si="2"/>
        <v>2499</v>
      </c>
      <c r="D60" s="74">
        <v>2499</v>
      </c>
      <c r="E60" s="74"/>
      <c r="F60" s="74"/>
      <c r="G60" s="157"/>
      <c r="H60" s="72">
        <f t="shared" si="3"/>
        <v>2499</v>
      </c>
      <c r="I60" s="74">
        <v>2499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75</v>
      </c>
      <c r="C62" s="72">
        <f t="shared" si="2"/>
        <v>16000</v>
      </c>
      <c r="D62" s="74">
        <v>16000</v>
      </c>
      <c r="E62" s="74"/>
      <c r="F62" s="74"/>
      <c r="G62" s="157"/>
      <c r="H62" s="72">
        <f t="shared" si="3"/>
        <v>16000</v>
      </c>
      <c r="I62" s="74">
        <v>16000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76</v>
      </c>
      <c r="C63" s="72">
        <f t="shared" si="2"/>
        <v>12781</v>
      </c>
      <c r="D63" s="74">
        <v>12781</v>
      </c>
      <c r="E63" s="74"/>
      <c r="F63" s="74"/>
      <c r="G63" s="157"/>
      <c r="H63" s="72">
        <f t="shared" si="3"/>
        <v>8263</v>
      </c>
      <c r="I63" s="74">
        <v>8263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77</v>
      </c>
      <c r="C64" s="72">
        <f t="shared" si="2"/>
        <v>16989</v>
      </c>
      <c r="D64" s="74">
        <v>16989</v>
      </c>
      <c r="E64" s="74"/>
      <c r="F64" s="74"/>
      <c r="G64" s="157"/>
      <c r="H64" s="72">
        <f t="shared" si="3"/>
        <v>35943</v>
      </c>
      <c r="I64" s="74">
        <v>35943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79</v>
      </c>
      <c r="C66" s="117">
        <f t="shared" si="2"/>
        <v>24659</v>
      </c>
      <c r="D66" s="163">
        <v>24659</v>
      </c>
      <c r="E66" s="163"/>
      <c r="F66" s="163"/>
      <c r="G66" s="164"/>
      <c r="H66" s="117">
        <f t="shared" si="3"/>
        <v>37811</v>
      </c>
      <c r="I66" s="163">
        <v>37811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80</v>
      </c>
      <c r="C67" s="57">
        <f t="shared" si="2"/>
        <v>99953</v>
      </c>
      <c r="D67" s="63">
        <f>SUM(D68:D69)</f>
        <v>99953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130613</v>
      </c>
      <c r="I67" s="63">
        <f>SUM(I68:I69)</f>
        <v>130613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81</v>
      </c>
      <c r="C68" s="66">
        <f t="shared" si="2"/>
        <v>81798</v>
      </c>
      <c r="D68" s="68">
        <v>81798</v>
      </c>
      <c r="E68" s="68"/>
      <c r="F68" s="68"/>
      <c r="G68" s="154"/>
      <c r="H68" s="66">
        <f t="shared" si="3"/>
        <v>109694</v>
      </c>
      <c r="I68" s="68">
        <v>109694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82</v>
      </c>
      <c r="C69" s="72">
        <f t="shared" si="2"/>
        <v>18155</v>
      </c>
      <c r="D69" s="160">
        <f>SUM(D70:D74)</f>
        <v>18155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20919</v>
      </c>
      <c r="I69" s="160">
        <f>SUM(I70:I74)</f>
        <v>20919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83</v>
      </c>
      <c r="C70" s="72">
        <f t="shared" si="2"/>
        <v>14632</v>
      </c>
      <c r="D70" s="74">
        <v>14632</v>
      </c>
      <c r="E70" s="74"/>
      <c r="F70" s="74"/>
      <c r="G70" s="157"/>
      <c r="H70" s="72">
        <f t="shared" si="3"/>
        <v>17077</v>
      </c>
      <c r="I70" s="74">
        <v>17077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86</v>
      </c>
      <c r="C73" s="72">
        <f t="shared" si="2"/>
        <v>3523</v>
      </c>
      <c r="D73" s="74">
        <v>3523</v>
      </c>
      <c r="E73" s="74"/>
      <c r="F73" s="74"/>
      <c r="G73" s="157"/>
      <c r="H73" s="72">
        <f t="shared" si="3"/>
        <v>3842</v>
      </c>
      <c r="I73" s="74">
        <v>3842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88</v>
      </c>
      <c r="C75" s="143">
        <f t="shared" si="2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ref="C82:C113" si="4">SUM(D82:G82)</f>
        <v>0</v>
      </c>
      <c r="D82" s="74"/>
      <c r="E82" s="74"/>
      <c r="F82" s="74"/>
      <c r="G82" s="157"/>
      <c r="H82" s="72">
        <f t="shared" ref="H82:H127" si="5">SUM(I82:L82)</f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94</v>
      </c>
      <c r="C83" s="57">
        <f t="shared" si="4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5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4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5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4"/>
        <v>0</v>
      </c>
      <c r="D85" s="68"/>
      <c r="E85" s="68"/>
      <c r="F85" s="68"/>
      <c r="G85" s="154"/>
      <c r="H85" s="66">
        <f t="shared" si="5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4"/>
        <v>0</v>
      </c>
      <c r="D86" s="74"/>
      <c r="E86" s="74"/>
      <c r="F86" s="74"/>
      <c r="G86" s="157"/>
      <c r="H86" s="72">
        <f t="shared" si="5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4"/>
        <v>0</v>
      </c>
      <c r="D87" s="74"/>
      <c r="E87" s="74"/>
      <c r="F87" s="74"/>
      <c r="G87" s="157"/>
      <c r="H87" s="72">
        <f t="shared" si="5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4"/>
        <v>0</v>
      </c>
      <c r="D88" s="74"/>
      <c r="E88" s="74"/>
      <c r="F88" s="74"/>
      <c r="G88" s="157"/>
      <c r="H88" s="72">
        <f t="shared" si="5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4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5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4"/>
        <v>0</v>
      </c>
      <c r="D90" s="74"/>
      <c r="E90" s="74"/>
      <c r="F90" s="74"/>
      <c r="G90" s="157"/>
      <c r="H90" s="72">
        <f t="shared" si="5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4"/>
        <v>0</v>
      </c>
      <c r="D91" s="74"/>
      <c r="E91" s="74"/>
      <c r="F91" s="74"/>
      <c r="G91" s="157"/>
      <c r="H91" s="72">
        <f t="shared" si="5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4"/>
        <v>0</v>
      </c>
      <c r="D92" s="74"/>
      <c r="E92" s="74"/>
      <c r="F92" s="74"/>
      <c r="G92" s="157"/>
      <c r="H92" s="72">
        <f t="shared" si="5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4"/>
        <v>0</v>
      </c>
      <c r="D93" s="74"/>
      <c r="E93" s="74"/>
      <c r="F93" s="74"/>
      <c r="G93" s="157"/>
      <c r="H93" s="72">
        <f t="shared" si="5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4"/>
        <v>0</v>
      </c>
      <c r="D94" s="74"/>
      <c r="E94" s="74"/>
      <c r="F94" s="74"/>
      <c r="G94" s="157"/>
      <c r="H94" s="72">
        <f t="shared" si="5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4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5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4"/>
        <v>0</v>
      </c>
      <c r="D96" s="74"/>
      <c r="E96" s="74"/>
      <c r="F96" s="74"/>
      <c r="G96" s="157"/>
      <c r="H96" s="72">
        <f t="shared" si="5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4"/>
        <v>0</v>
      </c>
      <c r="D97" s="74"/>
      <c r="E97" s="74"/>
      <c r="F97" s="74"/>
      <c r="G97" s="157"/>
      <c r="H97" s="72">
        <f t="shared" si="5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4"/>
        <v>0</v>
      </c>
      <c r="D98" s="68"/>
      <c r="E98" s="68"/>
      <c r="F98" s="68"/>
      <c r="G98" s="154"/>
      <c r="H98" s="66">
        <f t="shared" si="5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4"/>
        <v>0</v>
      </c>
      <c r="D99" s="74"/>
      <c r="E99" s="74"/>
      <c r="F99" s="74"/>
      <c r="G99" s="157"/>
      <c r="H99" s="72">
        <f t="shared" si="5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4"/>
        <v>0</v>
      </c>
      <c r="D100" s="74"/>
      <c r="E100" s="74"/>
      <c r="F100" s="74"/>
      <c r="G100" s="157"/>
      <c r="H100" s="72">
        <f t="shared" si="5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4"/>
        <v>0</v>
      </c>
      <c r="D101" s="74"/>
      <c r="E101" s="74"/>
      <c r="F101" s="74"/>
      <c r="G101" s="157"/>
      <c r="H101" s="72">
        <f t="shared" si="5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4"/>
        <v>0</v>
      </c>
      <c r="D102" s="74"/>
      <c r="E102" s="74"/>
      <c r="F102" s="74"/>
      <c r="G102" s="157"/>
      <c r="H102" s="72">
        <f t="shared" si="5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4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5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4"/>
        <v>0</v>
      </c>
      <c r="D104" s="74"/>
      <c r="E104" s="74"/>
      <c r="F104" s="74"/>
      <c r="G104" s="157"/>
      <c r="H104" s="72">
        <f t="shared" si="5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4"/>
        <v>0</v>
      </c>
      <c r="D105" s="74"/>
      <c r="E105" s="74"/>
      <c r="F105" s="74"/>
      <c r="G105" s="157"/>
      <c r="H105" s="72">
        <f t="shared" si="5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4"/>
        <v>0</v>
      </c>
      <c r="D106" s="74"/>
      <c r="E106" s="74"/>
      <c r="F106" s="74"/>
      <c r="G106" s="157"/>
      <c r="H106" s="72">
        <f t="shared" si="5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4"/>
        <v>0</v>
      </c>
      <c r="D107" s="74"/>
      <c r="E107" s="74"/>
      <c r="F107" s="74"/>
      <c r="G107" s="157"/>
      <c r="H107" s="72">
        <f t="shared" si="5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4"/>
        <v>0</v>
      </c>
      <c r="D108" s="74"/>
      <c r="E108" s="74"/>
      <c r="F108" s="74"/>
      <c r="G108" s="157"/>
      <c r="H108" s="72">
        <f t="shared" si="5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4"/>
        <v>0</v>
      </c>
      <c r="D109" s="74"/>
      <c r="E109" s="74"/>
      <c r="F109" s="74"/>
      <c r="G109" s="157"/>
      <c r="H109" s="72">
        <f t="shared" si="5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4"/>
        <v>0</v>
      </c>
      <c r="D110" s="74"/>
      <c r="E110" s="74"/>
      <c r="F110" s="74"/>
      <c r="G110" s="157"/>
      <c r="H110" s="72">
        <f t="shared" si="5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4"/>
        <v>0</v>
      </c>
      <c r="D111" s="74"/>
      <c r="E111" s="74"/>
      <c r="F111" s="74"/>
      <c r="G111" s="157"/>
      <c r="H111" s="72">
        <f t="shared" si="5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4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5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4"/>
        <v>0</v>
      </c>
      <c r="D113" s="74"/>
      <c r="E113" s="74"/>
      <c r="F113" s="74"/>
      <c r="G113" s="157"/>
      <c r="H113" s="72">
        <f t="shared" si="5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 t="shared" ref="C114:C127" si="6">SUM(D114:G114)</f>
        <v>0</v>
      </c>
      <c r="D114" s="74"/>
      <c r="E114" s="74"/>
      <c r="F114" s="74"/>
      <c r="G114" s="157"/>
      <c r="H114" s="72">
        <f t="shared" si="5"/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 t="shared" si="6"/>
        <v>0</v>
      </c>
      <c r="D115" s="74"/>
      <c r="E115" s="74"/>
      <c r="F115" s="74"/>
      <c r="G115" s="157"/>
      <c r="H115" s="72">
        <f t="shared" si="5"/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si="6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5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6"/>
        <v>0</v>
      </c>
      <c r="D117" s="74"/>
      <c r="E117" s="74"/>
      <c r="F117" s="74"/>
      <c r="G117" s="157"/>
      <c r="H117" s="72">
        <f t="shared" si="5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6"/>
        <v>0</v>
      </c>
      <c r="D118" s="74"/>
      <c r="E118" s="74"/>
      <c r="F118" s="74"/>
      <c r="G118" s="157"/>
      <c r="H118" s="72">
        <f t="shared" si="5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6"/>
        <v>0</v>
      </c>
      <c r="D119" s="74"/>
      <c r="E119" s="74"/>
      <c r="F119" s="74"/>
      <c r="G119" s="157"/>
      <c r="H119" s="72">
        <f t="shared" si="5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6"/>
        <v>0</v>
      </c>
      <c r="D120" s="74"/>
      <c r="E120" s="74"/>
      <c r="F120" s="74"/>
      <c r="G120" s="157"/>
      <c r="H120" s="72">
        <f t="shared" si="5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6"/>
        <v>0</v>
      </c>
      <c r="D121" s="74"/>
      <c r="E121" s="74"/>
      <c r="F121" s="74"/>
      <c r="G121" s="157"/>
      <c r="H121" s="72">
        <f t="shared" si="5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133</v>
      </c>
      <c r="C122" s="72">
        <f t="shared" si="6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5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6"/>
        <v>0</v>
      </c>
      <c r="D123" s="74"/>
      <c r="E123" s="74"/>
      <c r="F123" s="74"/>
      <c r="G123" s="157"/>
      <c r="H123" s="72">
        <f t="shared" si="5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6"/>
        <v>0</v>
      </c>
      <c r="D124" s="74"/>
      <c r="E124" s="74"/>
      <c r="F124" s="74"/>
      <c r="G124" s="157"/>
      <c r="H124" s="72">
        <f t="shared" si="5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6"/>
        <v>0</v>
      </c>
      <c r="D125" s="74"/>
      <c r="E125" s="74"/>
      <c r="F125" s="74"/>
      <c r="G125" s="157"/>
      <c r="H125" s="72">
        <f t="shared" si="5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6"/>
        <v>0</v>
      </c>
      <c r="D126" s="74"/>
      <c r="E126" s="74"/>
      <c r="F126" s="74"/>
      <c r="G126" s="157"/>
      <c r="H126" s="72">
        <f t="shared" si="5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138</v>
      </c>
      <c r="C127" s="72">
        <f t="shared" si="6"/>
        <v>0</v>
      </c>
      <c r="D127" s="74"/>
      <c r="E127" s="74"/>
      <c r="F127" s="74"/>
      <c r="G127" s="157"/>
      <c r="H127" s="72">
        <f t="shared" si="5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7">SUM(C129)</f>
        <v>0</v>
      </c>
      <c r="D128" s="169">
        <f t="shared" si="7"/>
        <v>0</v>
      </c>
      <c r="E128" s="169">
        <f t="shared" si="7"/>
        <v>0</v>
      </c>
      <c r="F128" s="169">
        <f t="shared" si="7"/>
        <v>0</v>
      </c>
      <c r="G128" s="169">
        <f t="shared" si="7"/>
        <v>0</v>
      </c>
      <c r="H128" s="66">
        <f t="shared" si="7"/>
        <v>0</v>
      </c>
      <c r="I128" s="169">
        <f t="shared" si="7"/>
        <v>0</v>
      </c>
      <c r="J128" s="169">
        <f t="shared" si="7"/>
        <v>0</v>
      </c>
      <c r="K128" s="169">
        <f t="shared" si="7"/>
        <v>0</v>
      </c>
      <c r="L128" s="176">
        <f t="shared" si="7"/>
        <v>0</v>
      </c>
    </row>
    <row r="129" spans="1:13" ht="24" hidden="1" x14ac:dyDescent="0.25">
      <c r="A129" s="44">
        <v>2283</v>
      </c>
      <c r="B129" s="71" t="s">
        <v>140</v>
      </c>
      <c r="C129" s="72">
        <f t="shared" ref="C129:C160" si="8">SUM(D129:G129)</f>
        <v>0</v>
      </c>
      <c r="D129" s="74"/>
      <c r="E129" s="74"/>
      <c r="F129" s="74"/>
      <c r="G129" s="157"/>
      <c r="H129" s="72">
        <f t="shared" ref="H129:H192" si="9"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8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9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8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9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3" hidden="1" x14ac:dyDescent="0.25">
      <c r="A132" s="44">
        <v>2311</v>
      </c>
      <c r="B132" s="71" t="s">
        <v>143</v>
      </c>
      <c r="C132" s="72">
        <f t="shared" si="8"/>
        <v>0</v>
      </c>
      <c r="D132" s="74"/>
      <c r="E132" s="74"/>
      <c r="F132" s="74"/>
      <c r="G132" s="157"/>
      <c r="H132" s="72">
        <f t="shared" si="9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8"/>
        <v>0</v>
      </c>
      <c r="D133" s="74"/>
      <c r="E133" s="74"/>
      <c r="F133" s="74"/>
      <c r="G133" s="157"/>
      <c r="H133" s="72">
        <f t="shared" si="9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8"/>
        <v>0</v>
      </c>
      <c r="D134" s="74"/>
      <c r="E134" s="74"/>
      <c r="F134" s="74"/>
      <c r="G134" s="157"/>
      <c r="H134" s="72">
        <f t="shared" si="9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8"/>
        <v>0</v>
      </c>
      <c r="D135" s="74"/>
      <c r="E135" s="74"/>
      <c r="F135" s="74"/>
      <c r="G135" s="157"/>
      <c r="H135" s="72">
        <f t="shared" si="9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8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9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8"/>
        <v>0</v>
      </c>
      <c r="D137" s="74"/>
      <c r="E137" s="74"/>
      <c r="F137" s="74"/>
      <c r="G137" s="157"/>
      <c r="H137" s="72">
        <f t="shared" si="9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8"/>
        <v>0</v>
      </c>
      <c r="D138" s="74"/>
      <c r="E138" s="74"/>
      <c r="F138" s="74"/>
      <c r="G138" s="157"/>
      <c r="H138" s="72">
        <f t="shared" si="9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8"/>
        <v>0</v>
      </c>
      <c r="D139" s="74"/>
      <c r="E139" s="74"/>
      <c r="F139" s="74"/>
      <c r="G139" s="157"/>
      <c r="H139" s="72">
        <f t="shared" si="9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8"/>
        <v>0</v>
      </c>
      <c r="D140" s="74"/>
      <c r="E140" s="74"/>
      <c r="F140" s="74"/>
      <c r="G140" s="157"/>
      <c r="H140" s="72">
        <f t="shared" si="9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8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9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8"/>
        <v>0</v>
      </c>
      <c r="D142" s="74"/>
      <c r="E142" s="74"/>
      <c r="F142" s="74"/>
      <c r="G142" s="157"/>
      <c r="H142" s="72">
        <f t="shared" si="9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8"/>
        <v>0</v>
      </c>
      <c r="D143" s="74"/>
      <c r="E143" s="74"/>
      <c r="F143" s="74"/>
      <c r="G143" s="157"/>
      <c r="H143" s="72">
        <f t="shared" si="9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8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9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8"/>
        <v>0</v>
      </c>
      <c r="D145" s="68"/>
      <c r="E145" s="68"/>
      <c r="F145" s="68"/>
      <c r="G145" s="154"/>
      <c r="H145" s="66">
        <f t="shared" si="9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8"/>
        <v>0</v>
      </c>
      <c r="D146" s="74"/>
      <c r="E146" s="74"/>
      <c r="F146" s="74"/>
      <c r="G146" s="157"/>
      <c r="H146" s="72">
        <f t="shared" si="9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8"/>
        <v>0</v>
      </c>
      <c r="D147" s="74"/>
      <c r="E147" s="74"/>
      <c r="F147" s="74"/>
      <c r="G147" s="157"/>
      <c r="H147" s="72">
        <f t="shared" si="9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8"/>
        <v>0</v>
      </c>
      <c r="D148" s="74"/>
      <c r="E148" s="74"/>
      <c r="F148" s="74"/>
      <c r="G148" s="157"/>
      <c r="H148" s="72">
        <f t="shared" si="9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8"/>
        <v>0</v>
      </c>
      <c r="D149" s="74"/>
      <c r="E149" s="74"/>
      <c r="F149" s="74"/>
      <c r="G149" s="157"/>
      <c r="H149" s="72">
        <f t="shared" si="9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8"/>
        <v>0</v>
      </c>
      <c r="D150" s="74"/>
      <c r="E150" s="74"/>
      <c r="F150" s="74"/>
      <c r="G150" s="157"/>
      <c r="H150" s="72">
        <f t="shared" si="9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8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9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8"/>
        <v>0</v>
      </c>
      <c r="D152" s="74"/>
      <c r="E152" s="74"/>
      <c r="F152" s="74"/>
      <c r="G152" s="157"/>
      <c r="H152" s="72">
        <f t="shared" si="9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8"/>
        <v>0</v>
      </c>
      <c r="D153" s="74"/>
      <c r="E153" s="74"/>
      <c r="F153" s="74"/>
      <c r="G153" s="157"/>
      <c r="H153" s="72">
        <f t="shared" si="9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8"/>
        <v>0</v>
      </c>
      <c r="D154" s="74"/>
      <c r="E154" s="74"/>
      <c r="F154" s="74"/>
      <c r="G154" s="157"/>
      <c r="H154" s="72">
        <f t="shared" si="9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8"/>
        <v>0</v>
      </c>
      <c r="D155" s="74"/>
      <c r="E155" s="74"/>
      <c r="F155" s="74"/>
      <c r="G155" s="157"/>
      <c r="H155" s="72">
        <f t="shared" si="9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8"/>
        <v>0</v>
      </c>
      <c r="D156" s="74"/>
      <c r="E156" s="74"/>
      <c r="F156" s="74"/>
      <c r="G156" s="157"/>
      <c r="H156" s="72">
        <f t="shared" si="9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8"/>
        <v>0</v>
      </c>
      <c r="D157" s="74"/>
      <c r="E157" s="74"/>
      <c r="F157" s="74"/>
      <c r="G157" s="157"/>
      <c r="H157" s="72">
        <f t="shared" si="9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8"/>
        <v>0</v>
      </c>
      <c r="D158" s="74"/>
      <c r="E158" s="74"/>
      <c r="F158" s="74"/>
      <c r="G158" s="157"/>
      <c r="H158" s="72">
        <f t="shared" si="9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8"/>
        <v>0</v>
      </c>
      <c r="D159" s="163"/>
      <c r="E159" s="163"/>
      <c r="F159" s="163"/>
      <c r="G159" s="164"/>
      <c r="H159" s="117">
        <f t="shared" si="9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8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9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ref="C161:C224" si="10">SUM(D161:G161)</f>
        <v>0</v>
      </c>
      <c r="D161" s="68"/>
      <c r="E161" s="68"/>
      <c r="F161" s="68"/>
      <c r="G161" s="154"/>
      <c r="H161" s="66">
        <f t="shared" si="9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10"/>
        <v>0</v>
      </c>
      <c r="D162" s="74"/>
      <c r="E162" s="74"/>
      <c r="F162" s="74"/>
      <c r="G162" s="157"/>
      <c r="H162" s="72">
        <f t="shared" si="9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10"/>
        <v>0</v>
      </c>
      <c r="D163" s="163"/>
      <c r="E163" s="163"/>
      <c r="F163" s="163"/>
      <c r="G163" s="164"/>
      <c r="H163" s="117">
        <f t="shared" si="9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10"/>
        <v>0</v>
      </c>
      <c r="D164" s="177"/>
      <c r="E164" s="177"/>
      <c r="F164" s="177"/>
      <c r="G164" s="178"/>
      <c r="H164" s="57">
        <f t="shared" si="9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10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9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10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9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10"/>
        <v>0</v>
      </c>
      <c r="D167" s="74"/>
      <c r="E167" s="74"/>
      <c r="F167" s="74"/>
      <c r="G167" s="157"/>
      <c r="H167" s="72">
        <f t="shared" si="9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10"/>
        <v>0</v>
      </c>
      <c r="D168" s="74"/>
      <c r="E168" s="74"/>
      <c r="F168" s="74"/>
      <c r="G168" s="157"/>
      <c r="H168" s="72">
        <f t="shared" si="9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10"/>
        <v>0</v>
      </c>
      <c r="D169" s="74"/>
      <c r="E169" s="74"/>
      <c r="F169" s="74"/>
      <c r="G169" s="157"/>
      <c r="H169" s="72">
        <f t="shared" si="9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10"/>
        <v>0</v>
      </c>
      <c r="D170" s="74"/>
      <c r="E170" s="74"/>
      <c r="F170" s="74"/>
      <c r="G170" s="157"/>
      <c r="H170" s="72">
        <f t="shared" si="9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10"/>
        <v>0</v>
      </c>
      <c r="D171" s="74"/>
      <c r="E171" s="74"/>
      <c r="F171" s="74"/>
      <c r="G171" s="157"/>
      <c r="H171" s="72">
        <f t="shared" si="9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10"/>
        <v>0</v>
      </c>
      <c r="D172" s="40"/>
      <c r="E172" s="40"/>
      <c r="F172" s="40"/>
      <c r="G172" s="41"/>
      <c r="H172" s="66">
        <f t="shared" si="9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10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9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10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9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10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9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 t="shared" si="10"/>
        <v>0</v>
      </c>
      <c r="D176" s="74"/>
      <c r="E176" s="74"/>
      <c r="F176" s="74"/>
      <c r="G176" s="157"/>
      <c r="H176" s="72">
        <f t="shared" si="9"/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 t="shared" si="10"/>
        <v>0</v>
      </c>
      <c r="D177" s="74"/>
      <c r="E177" s="74"/>
      <c r="F177" s="74"/>
      <c r="G177" s="157"/>
      <c r="H177" s="72">
        <f t="shared" si="9"/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 t="shared" si="10"/>
        <v>0</v>
      </c>
      <c r="D178" s="74"/>
      <c r="E178" s="74"/>
      <c r="F178" s="74"/>
      <c r="G178" s="157"/>
      <c r="H178" s="72">
        <f t="shared" si="9"/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si="10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9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0"/>
        <v>0</v>
      </c>
      <c r="D180" s="74"/>
      <c r="E180" s="74"/>
      <c r="F180" s="74"/>
      <c r="G180" s="187"/>
      <c r="H180" s="72">
        <f t="shared" si="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0"/>
        <v>0</v>
      </c>
      <c r="D181" s="74"/>
      <c r="E181" s="74"/>
      <c r="F181" s="74"/>
      <c r="G181" s="187"/>
      <c r="H181" s="72">
        <f t="shared" si="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0"/>
        <v>0</v>
      </c>
      <c r="D182" s="74"/>
      <c r="E182" s="74"/>
      <c r="F182" s="74"/>
      <c r="G182" s="187"/>
      <c r="H182" s="72">
        <f t="shared" si="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0"/>
        <v>0</v>
      </c>
      <c r="D183" s="189"/>
      <c r="E183" s="189"/>
      <c r="F183" s="189"/>
      <c r="G183" s="190"/>
      <c r="H183" s="185">
        <f t="shared" si="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10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9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10"/>
        <v>0</v>
      </c>
      <c r="D185" s="163"/>
      <c r="E185" s="163"/>
      <c r="F185" s="163"/>
      <c r="G185" s="164"/>
      <c r="H185" s="195">
        <f t="shared" si="9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10"/>
        <v>0</v>
      </c>
      <c r="D186" s="68"/>
      <c r="E186" s="68"/>
      <c r="F186" s="68"/>
      <c r="G186" s="154"/>
      <c r="H186" s="66">
        <f t="shared" si="9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10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9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 t="shared" si="10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9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si="10"/>
        <v>0</v>
      </c>
      <c r="D189" s="68"/>
      <c r="E189" s="68"/>
      <c r="F189" s="68"/>
      <c r="G189" s="154"/>
      <c r="H189" s="66">
        <f t="shared" si="9"/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10"/>
        <v>0</v>
      </c>
      <c r="D190" s="74"/>
      <c r="E190" s="74"/>
      <c r="F190" s="74"/>
      <c r="G190" s="157"/>
      <c r="H190" s="72">
        <f t="shared" si="9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10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9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 t="shared" si="10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9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10"/>
        <v>0</v>
      </c>
      <c r="D193" s="74"/>
      <c r="E193" s="74"/>
      <c r="F193" s="74"/>
      <c r="G193" s="157"/>
      <c r="H193" s="72">
        <f t="shared" ref="H193:H256" si="11">SUM(I193:L193)</f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10"/>
        <v>0</v>
      </c>
      <c r="D194" s="139">
        <f>SUM(D195,D230,D269,D283)</f>
        <v>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11"/>
        <v>0</v>
      </c>
      <c r="I194" s="139">
        <f>SUM(I195,I230,I269,I283)</f>
        <v>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10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1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10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1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10"/>
        <v>0</v>
      </c>
      <c r="D197" s="68"/>
      <c r="E197" s="68"/>
      <c r="F197" s="68"/>
      <c r="G197" s="154"/>
      <c r="H197" s="66">
        <f t="shared" si="11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10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1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10"/>
        <v>0</v>
      </c>
      <c r="D199" s="74"/>
      <c r="E199" s="74"/>
      <c r="F199" s="74"/>
      <c r="G199" s="157"/>
      <c r="H199" s="72">
        <f t="shared" si="11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10"/>
        <v>0</v>
      </c>
      <c r="D200" s="74"/>
      <c r="E200" s="74"/>
      <c r="F200" s="74"/>
      <c r="G200" s="157"/>
      <c r="H200" s="72">
        <f t="shared" si="11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10"/>
        <v>0</v>
      </c>
      <c r="D201" s="74"/>
      <c r="E201" s="74"/>
      <c r="F201" s="74"/>
      <c r="G201" s="157"/>
      <c r="H201" s="72">
        <f t="shared" si="11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10"/>
        <v>0</v>
      </c>
      <c r="D202" s="74"/>
      <c r="E202" s="74"/>
      <c r="F202" s="74"/>
      <c r="G202" s="157"/>
      <c r="H202" s="72">
        <f t="shared" si="11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10"/>
        <v>0</v>
      </c>
      <c r="D203" s="74"/>
      <c r="E203" s="74"/>
      <c r="F203" s="74"/>
      <c r="G203" s="157"/>
      <c r="H203" s="72">
        <f t="shared" si="11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10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1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10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1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10"/>
        <v>0</v>
      </c>
      <c r="D206" s="68"/>
      <c r="E206" s="68"/>
      <c r="F206" s="68"/>
      <c r="G206" s="154"/>
      <c r="H206" s="66">
        <f t="shared" si="11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10"/>
        <v>0</v>
      </c>
      <c r="D207" s="74"/>
      <c r="E207" s="74"/>
      <c r="F207" s="74"/>
      <c r="G207" s="157"/>
      <c r="H207" s="72">
        <f t="shared" si="11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10"/>
        <v>0</v>
      </c>
      <c r="D208" s="74"/>
      <c r="E208" s="74"/>
      <c r="F208" s="74"/>
      <c r="G208" s="157"/>
      <c r="H208" s="72">
        <f t="shared" si="11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10"/>
        <v>0</v>
      </c>
      <c r="D209" s="74"/>
      <c r="E209" s="74"/>
      <c r="F209" s="74"/>
      <c r="G209" s="157"/>
      <c r="H209" s="72">
        <f t="shared" si="11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 t="shared" si="10"/>
        <v>0</v>
      </c>
      <c r="D210" s="74"/>
      <c r="E210" s="74"/>
      <c r="F210" s="74"/>
      <c r="G210" s="157"/>
      <c r="H210" s="72">
        <f t="shared" si="11"/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10"/>
        <v>0</v>
      </c>
      <c r="D211" s="74"/>
      <c r="E211" s="74"/>
      <c r="F211" s="74"/>
      <c r="G211" s="157"/>
      <c r="H211" s="72">
        <f t="shared" si="11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10"/>
        <v>0</v>
      </c>
      <c r="D212" s="74"/>
      <c r="E212" s="74"/>
      <c r="F212" s="74"/>
      <c r="G212" s="157"/>
      <c r="H212" s="72">
        <f t="shared" si="11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10"/>
        <v>0</v>
      </c>
      <c r="D213" s="74"/>
      <c r="E213" s="74"/>
      <c r="F213" s="74"/>
      <c r="G213" s="157"/>
      <c r="H213" s="72">
        <f t="shared" si="11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10"/>
        <v>0</v>
      </c>
      <c r="D214" s="74"/>
      <c r="E214" s="74"/>
      <c r="F214" s="74"/>
      <c r="G214" s="157"/>
      <c r="H214" s="72">
        <f t="shared" si="11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10"/>
        <v>0</v>
      </c>
      <c r="D215" s="74"/>
      <c r="E215" s="74"/>
      <c r="F215" s="74"/>
      <c r="G215" s="157"/>
      <c r="H215" s="72">
        <f t="shared" si="11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10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1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10"/>
        <v>0</v>
      </c>
      <c r="D217" s="74"/>
      <c r="E217" s="74"/>
      <c r="F217" s="74"/>
      <c r="G217" s="157"/>
      <c r="H217" s="72">
        <f t="shared" si="11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10"/>
        <v>0</v>
      </c>
      <c r="D218" s="74"/>
      <c r="E218" s="74"/>
      <c r="F218" s="74"/>
      <c r="G218" s="157"/>
      <c r="H218" s="72">
        <f t="shared" si="11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10"/>
        <v>0</v>
      </c>
      <c r="D219" s="74"/>
      <c r="E219" s="74"/>
      <c r="F219" s="74"/>
      <c r="G219" s="157"/>
      <c r="H219" s="72">
        <f t="shared" si="11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10"/>
        <v>0</v>
      </c>
      <c r="D220" s="74"/>
      <c r="E220" s="74"/>
      <c r="F220" s="74"/>
      <c r="G220" s="157"/>
      <c r="H220" s="72">
        <f t="shared" si="11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10"/>
        <v>0</v>
      </c>
      <c r="D221" s="74"/>
      <c r="E221" s="74"/>
      <c r="F221" s="74"/>
      <c r="G221" s="157"/>
      <c r="H221" s="72">
        <f t="shared" si="11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10"/>
        <v>0</v>
      </c>
      <c r="D222" s="74"/>
      <c r="E222" s="74"/>
      <c r="F222" s="74"/>
      <c r="G222" s="157"/>
      <c r="H222" s="72">
        <f t="shared" si="11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10"/>
        <v>0</v>
      </c>
      <c r="D223" s="74"/>
      <c r="E223" s="74"/>
      <c r="F223" s="74"/>
      <c r="G223" s="157"/>
      <c r="H223" s="72">
        <f t="shared" si="11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10"/>
        <v>0</v>
      </c>
      <c r="D224" s="74"/>
      <c r="E224" s="74"/>
      <c r="F224" s="74"/>
      <c r="G224" s="157"/>
      <c r="H224" s="72">
        <f t="shared" si="11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ref="C225:C256" si="12">SUM(D225:G225)</f>
        <v>0</v>
      </c>
      <c r="D225" s="74"/>
      <c r="E225" s="74"/>
      <c r="F225" s="74"/>
      <c r="G225" s="157"/>
      <c r="H225" s="72">
        <f t="shared" si="11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12"/>
        <v>0</v>
      </c>
      <c r="D226" s="74"/>
      <c r="E226" s="74"/>
      <c r="F226" s="74"/>
      <c r="G226" s="157"/>
      <c r="H226" s="72">
        <f t="shared" si="11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12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1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12"/>
        <v>0</v>
      </c>
      <c r="D228" s="74"/>
      <c r="E228" s="74"/>
      <c r="F228" s="74"/>
      <c r="G228" s="157"/>
      <c r="H228" s="72">
        <f t="shared" si="11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12"/>
        <v>0</v>
      </c>
      <c r="D229" s="163"/>
      <c r="E229" s="163"/>
      <c r="F229" s="163"/>
      <c r="G229" s="164"/>
      <c r="H229" s="117">
        <f t="shared" si="11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12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1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 t="shared" si="12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1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12"/>
        <v>0</v>
      </c>
      <c r="D232" s="68"/>
      <c r="E232" s="68"/>
      <c r="F232" s="68"/>
      <c r="G232" s="206"/>
      <c r="H232" s="207">
        <f t="shared" si="11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12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1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12"/>
        <v>0</v>
      </c>
      <c r="D234" s="68"/>
      <c r="E234" s="68"/>
      <c r="F234" s="68"/>
      <c r="G234" s="154"/>
      <c r="H234" s="208">
        <f t="shared" si="11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 t="shared" si="12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1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 t="shared" si="12"/>
        <v>0</v>
      </c>
      <c r="D236" s="74"/>
      <c r="E236" s="74"/>
      <c r="F236" s="74"/>
      <c r="G236" s="157"/>
      <c r="H236" s="208">
        <f t="shared" si="11"/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 t="shared" si="12"/>
        <v>0</v>
      </c>
      <c r="D237" s="74"/>
      <c r="E237" s="74"/>
      <c r="F237" s="74"/>
      <c r="G237" s="157"/>
      <c r="H237" s="208">
        <f t="shared" si="11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 t="shared" si="12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1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 t="shared" si="12"/>
        <v>0</v>
      </c>
      <c r="D239" s="74"/>
      <c r="E239" s="74"/>
      <c r="F239" s="74"/>
      <c r="G239" s="157"/>
      <c r="H239" s="208">
        <f t="shared" si="11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12"/>
        <v>0</v>
      </c>
      <c r="D240" s="74"/>
      <c r="E240" s="74"/>
      <c r="F240" s="74"/>
      <c r="G240" s="157"/>
      <c r="H240" s="208">
        <f t="shared" si="11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12"/>
        <v>0</v>
      </c>
      <c r="D241" s="74"/>
      <c r="E241" s="74"/>
      <c r="F241" s="74"/>
      <c r="G241" s="157"/>
      <c r="H241" s="208">
        <f t="shared" si="11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12"/>
        <v>0</v>
      </c>
      <c r="D242" s="74"/>
      <c r="E242" s="74"/>
      <c r="F242" s="74"/>
      <c r="G242" s="157"/>
      <c r="H242" s="208">
        <f t="shared" si="11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12"/>
        <v>0</v>
      </c>
      <c r="D243" s="74"/>
      <c r="E243" s="74"/>
      <c r="F243" s="74"/>
      <c r="G243" s="157"/>
      <c r="H243" s="208">
        <f t="shared" si="11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12"/>
        <v>0</v>
      </c>
      <c r="D244" s="74"/>
      <c r="E244" s="74"/>
      <c r="F244" s="74"/>
      <c r="G244" s="157"/>
      <c r="H244" s="208">
        <f t="shared" si="11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12"/>
        <v>0</v>
      </c>
      <c r="D245" s="74"/>
      <c r="E245" s="74"/>
      <c r="F245" s="74"/>
      <c r="G245" s="157"/>
      <c r="H245" s="208">
        <f t="shared" si="11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12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1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3" hidden="1" x14ac:dyDescent="0.25">
      <c r="A247" s="44">
        <v>6291</v>
      </c>
      <c r="B247" s="71" t="s">
        <v>258</v>
      </c>
      <c r="C247" s="201">
        <f t="shared" si="12"/>
        <v>0</v>
      </c>
      <c r="D247" s="74"/>
      <c r="E247" s="74"/>
      <c r="F247" s="74"/>
      <c r="G247" s="211"/>
      <c r="H247" s="201">
        <f t="shared" si="11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12"/>
        <v>0</v>
      </c>
      <c r="D248" s="74"/>
      <c r="E248" s="74"/>
      <c r="F248" s="74"/>
      <c r="G248" s="211"/>
      <c r="H248" s="201">
        <f t="shared" si="11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12"/>
        <v>0</v>
      </c>
      <c r="D249" s="74"/>
      <c r="E249" s="74"/>
      <c r="F249" s="74"/>
      <c r="G249" s="211"/>
      <c r="H249" s="201">
        <f t="shared" si="11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12"/>
        <v>0</v>
      </c>
      <c r="D250" s="74"/>
      <c r="E250" s="74"/>
      <c r="F250" s="74"/>
      <c r="G250" s="211"/>
      <c r="H250" s="201">
        <f t="shared" si="11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12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1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12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1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3" hidden="1" x14ac:dyDescent="0.25">
      <c r="A253" s="44">
        <v>6322</v>
      </c>
      <c r="B253" s="71" t="s">
        <v>264</v>
      </c>
      <c r="C253" s="201">
        <f t="shared" si="12"/>
        <v>0</v>
      </c>
      <c r="D253" s="74"/>
      <c r="E253" s="74"/>
      <c r="F253" s="74"/>
      <c r="G253" s="211"/>
      <c r="H253" s="201">
        <f t="shared" si="11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12"/>
        <v>0</v>
      </c>
      <c r="D254" s="74"/>
      <c r="E254" s="74"/>
      <c r="F254" s="74"/>
      <c r="G254" s="211"/>
      <c r="H254" s="201">
        <f t="shared" si="11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12"/>
        <v>0</v>
      </c>
      <c r="D255" s="74"/>
      <c r="E255" s="74"/>
      <c r="F255" s="74"/>
      <c r="G255" s="211"/>
      <c r="H255" s="201">
        <f t="shared" si="11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12"/>
        <v>0</v>
      </c>
      <c r="D256" s="68"/>
      <c r="E256" s="68"/>
      <c r="F256" s="68"/>
      <c r="G256" s="214"/>
      <c r="H256" s="205">
        <f t="shared" si="11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 t="shared" ref="C257:C288" si="13">SUM(D257:G257)</f>
        <v>0</v>
      </c>
      <c r="D257" s="189"/>
      <c r="E257" s="189"/>
      <c r="F257" s="189"/>
      <c r="G257" s="211"/>
      <c r="H257" s="209">
        <f t="shared" ref="H257:H288" si="14"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272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3" hidden="1" x14ac:dyDescent="0.25">
      <c r="A282" s="150">
        <v>7720</v>
      </c>
      <c r="B282" s="65" t="s">
        <v>293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13"/>
        <v>0</v>
      </c>
      <c r="D283" s="234">
        <f>D284</f>
        <v>0</v>
      </c>
      <c r="E283" s="234">
        <f t="shared" ref="E283:G284" si="15">E284</f>
        <v>0</v>
      </c>
      <c r="F283" s="234">
        <f t="shared" si="15"/>
        <v>0</v>
      </c>
      <c r="G283" s="235">
        <f t="shared" si="15"/>
        <v>0</v>
      </c>
      <c r="H283" s="236">
        <f t="shared" si="14"/>
        <v>0</v>
      </c>
      <c r="I283" s="234">
        <f t="shared" ref="I283:L284" si="16">I284</f>
        <v>0</v>
      </c>
      <c r="J283" s="234">
        <f>J284</f>
        <v>0</v>
      </c>
      <c r="K283" s="234">
        <f t="shared" si="16"/>
        <v>0</v>
      </c>
      <c r="L283" s="237">
        <f t="shared" si="16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13"/>
        <v>0</v>
      </c>
      <c r="D284" s="163">
        <f>D285</f>
        <v>0</v>
      </c>
      <c r="E284" s="163">
        <f t="shared" si="15"/>
        <v>0</v>
      </c>
      <c r="F284" s="163">
        <f t="shared" si="15"/>
        <v>0</v>
      </c>
      <c r="G284" s="164">
        <f t="shared" si="15"/>
        <v>0</v>
      </c>
      <c r="H284" s="117">
        <f t="shared" si="14"/>
        <v>0</v>
      </c>
      <c r="I284" s="163">
        <f t="shared" si="16"/>
        <v>0</v>
      </c>
      <c r="J284" s="163">
        <f t="shared" si="16"/>
        <v>0</v>
      </c>
      <c r="K284" s="163">
        <f t="shared" si="16"/>
        <v>0</v>
      </c>
      <c r="L284" s="165">
        <f t="shared" si="16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13"/>
        <v>0</v>
      </c>
      <c r="D285" s="163"/>
      <c r="E285" s="163"/>
      <c r="F285" s="163"/>
      <c r="G285" s="164"/>
      <c r="H285" s="117">
        <f t="shared" si="14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13"/>
        <v>0</v>
      </c>
      <c r="D287" s="74"/>
      <c r="E287" s="74"/>
      <c r="F287" s="74"/>
      <c r="G287" s="157"/>
      <c r="H287" s="72">
        <f t="shared" si="14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13"/>
        <v>0</v>
      </c>
      <c r="D288" s="68"/>
      <c r="E288" s="68"/>
      <c r="F288" s="68"/>
      <c r="G288" s="154"/>
      <c r="H288" s="66">
        <f t="shared" si="14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417370</v>
      </c>
      <c r="D289" s="242">
        <f t="shared" ref="D289:L289" si="17">SUM(D286,D269,D230,D195,D187,D173,D75,D53,D283)</f>
        <v>417370</v>
      </c>
      <c r="E289" s="242">
        <f t="shared" si="17"/>
        <v>0</v>
      </c>
      <c r="F289" s="242">
        <f t="shared" si="17"/>
        <v>0</v>
      </c>
      <c r="G289" s="243">
        <f t="shared" si="17"/>
        <v>0</v>
      </c>
      <c r="H289" s="244">
        <f t="shared" si="17"/>
        <v>568884</v>
      </c>
      <c r="I289" s="242">
        <f t="shared" si="17"/>
        <v>568884</v>
      </c>
      <c r="J289" s="242">
        <f t="shared" si="17"/>
        <v>0</v>
      </c>
      <c r="K289" s="242">
        <f t="shared" si="17"/>
        <v>0</v>
      </c>
      <c r="L289" s="245">
        <f t="shared" si="17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18">SUM(C292,C293)-C300+C301</f>
        <v>0</v>
      </c>
      <c r="D291" s="251">
        <f t="shared" si="18"/>
        <v>0</v>
      </c>
      <c r="E291" s="251">
        <f t="shared" si="18"/>
        <v>0</v>
      </c>
      <c r="F291" s="251">
        <f t="shared" si="18"/>
        <v>0</v>
      </c>
      <c r="G291" s="252">
        <f t="shared" si="18"/>
        <v>0</v>
      </c>
      <c r="H291" s="253">
        <f t="shared" si="18"/>
        <v>0</v>
      </c>
      <c r="I291" s="251">
        <f t="shared" si="18"/>
        <v>0</v>
      </c>
      <c r="J291" s="251">
        <f t="shared" si="18"/>
        <v>0</v>
      </c>
      <c r="K291" s="251">
        <f t="shared" si="18"/>
        <v>0</v>
      </c>
      <c r="L291" s="254">
        <f t="shared" si="18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19">C21-C286</f>
        <v>0</v>
      </c>
      <c r="D292" s="128">
        <f t="shared" si="19"/>
        <v>0</v>
      </c>
      <c r="E292" s="128">
        <f t="shared" si="19"/>
        <v>0</v>
      </c>
      <c r="F292" s="128">
        <f t="shared" si="19"/>
        <v>0</v>
      </c>
      <c r="G292" s="129">
        <f t="shared" si="19"/>
        <v>0</v>
      </c>
      <c r="H292" s="256">
        <f t="shared" si="19"/>
        <v>0</v>
      </c>
      <c r="I292" s="128">
        <f t="shared" si="19"/>
        <v>0</v>
      </c>
      <c r="J292" s="128">
        <f t="shared" si="19"/>
        <v>0</v>
      </c>
      <c r="K292" s="128">
        <f t="shared" si="19"/>
        <v>0</v>
      </c>
      <c r="L292" s="130">
        <f t="shared" si="19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20">SUM(C294,C296,C298)-SUM(C295,C297,C299)</f>
        <v>0</v>
      </c>
      <c r="D293" s="251">
        <f t="shared" si="20"/>
        <v>0</v>
      </c>
      <c r="E293" s="251">
        <f t="shared" si="20"/>
        <v>0</v>
      </c>
      <c r="F293" s="251">
        <f t="shared" si="20"/>
        <v>0</v>
      </c>
      <c r="G293" s="258">
        <f t="shared" si="20"/>
        <v>0</v>
      </c>
      <c r="H293" s="253">
        <f t="shared" si="20"/>
        <v>0</v>
      </c>
      <c r="I293" s="251">
        <f t="shared" si="20"/>
        <v>0</v>
      </c>
      <c r="J293" s="251">
        <f t="shared" si="20"/>
        <v>0</v>
      </c>
      <c r="K293" s="251">
        <f t="shared" si="20"/>
        <v>0</v>
      </c>
      <c r="L293" s="254">
        <f t="shared" si="20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301" si="21">SUM(D294:G294)</f>
        <v>0</v>
      </c>
      <c r="D294" s="81"/>
      <c r="E294" s="81"/>
      <c r="F294" s="81"/>
      <c r="G294" s="229"/>
      <c r="H294" s="79">
        <f t="shared" ref="H294:H301" si="2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21"/>
        <v>0</v>
      </c>
      <c r="D295" s="74"/>
      <c r="E295" s="74"/>
      <c r="F295" s="74"/>
      <c r="G295" s="157"/>
      <c r="H295" s="72">
        <f t="shared" si="2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21"/>
        <v>0</v>
      </c>
      <c r="D296" s="74"/>
      <c r="E296" s="74"/>
      <c r="F296" s="74"/>
      <c r="G296" s="157"/>
      <c r="H296" s="72">
        <f t="shared" si="2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21"/>
        <v>0</v>
      </c>
      <c r="D297" s="74"/>
      <c r="E297" s="74"/>
      <c r="F297" s="74"/>
      <c r="G297" s="157"/>
      <c r="H297" s="72">
        <f t="shared" si="2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21"/>
        <v>0</v>
      </c>
      <c r="D298" s="74"/>
      <c r="E298" s="74"/>
      <c r="F298" s="74"/>
      <c r="G298" s="157"/>
      <c r="H298" s="72">
        <f t="shared" si="2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21"/>
        <v>0</v>
      </c>
      <c r="D299" s="189"/>
      <c r="E299" s="189"/>
      <c r="F299" s="189"/>
      <c r="G299" s="262"/>
      <c r="H299" s="185">
        <f t="shared" si="2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 t="shared" si="21"/>
        <v>0</v>
      </c>
      <c r="D300" s="265"/>
      <c r="E300" s="265"/>
      <c r="F300" s="265"/>
      <c r="G300" s="266"/>
      <c r="H300" s="264">
        <f t="shared" si="22"/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 t="shared" si="21"/>
        <v>0</v>
      </c>
      <c r="D301" s="177"/>
      <c r="E301" s="177"/>
      <c r="F301" s="177"/>
      <c r="G301" s="178"/>
      <c r="H301" s="269">
        <f t="shared" si="22"/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jamjINqsCGu/Rzv0pdXEq9hIm4onHroz+qreV/8KEOqZq9Tan5nojZ7cdwf3xHvuLIA1POUdvZoLRNX07/15IA==" saltValue="HxhQkC6tZWDpwpzF4FZgJw==" spinCount="100000" sheet="1" objects="1" scenarios="1" formatCells="0" formatColumns="0" formatRows="0" insertHyperlinks="0"/>
  <autoFilter ref="A18:M301">
    <filterColumn colId="7">
      <filters blank="1">
        <filter val="109 694"/>
        <filter val="130 613"/>
        <filter val="16 000"/>
        <filter val="17 077"/>
        <filter val="2 499"/>
        <filter val="20 919"/>
        <filter val="3 842"/>
        <filter val="337 755"/>
        <filter val="35 943"/>
        <filter val="37 811"/>
        <filter val="438 271"/>
        <filter val="568 884"/>
        <filter val="62 705"/>
        <filter val="8 263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302" t="s">
        <v>345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2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  <c r="N3" s="1" t="s">
        <v>5</v>
      </c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346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x14ac:dyDescent="0.25">
      <c r="A7" s="4" t="s">
        <v>13</v>
      </c>
      <c r="B7" s="5"/>
      <c r="C7" s="306" t="s">
        <v>347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17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367856</v>
      </c>
      <c r="D20" s="28">
        <f>SUM(D21,D24,D25,D41,D43)</f>
        <v>367856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304004</v>
      </c>
      <c r="I20" s="28">
        <f>SUM(I21,I24,I25,I41,I43)</f>
        <v>304004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367856</v>
      </c>
      <c r="D24" s="51">
        <f>367856</f>
        <v>367856</v>
      </c>
      <c r="E24" s="51"/>
      <c r="F24" s="52" t="s">
        <v>38</v>
      </c>
      <c r="G24" s="53" t="s">
        <v>38</v>
      </c>
      <c r="H24" s="50">
        <f t="shared" si="1"/>
        <v>304004</v>
      </c>
      <c r="I24" s="51">
        <f>I51</f>
        <v>304004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367856</v>
      </c>
      <c r="D50" s="128">
        <f>SUM(D51,D286)</f>
        <v>367856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304004</v>
      </c>
      <c r="I50" s="128">
        <f>SUM(I51,I286)</f>
        <v>304004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367856</v>
      </c>
      <c r="D51" s="134">
        <f>SUM(D52,D194)</f>
        <v>367856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304004</v>
      </c>
      <c r="I51" s="134">
        <f>SUM(I52,I194)</f>
        <v>304004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hidden="1" x14ac:dyDescent="0.25">
      <c r="A52" s="137"/>
      <c r="B52" s="18" t="s">
        <v>65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88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94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205</v>
      </c>
      <c r="C194" s="138">
        <f t="shared" si="23"/>
        <v>367856</v>
      </c>
      <c r="D194" s="139">
        <f>SUM(D195,D230,D269,D283)</f>
        <v>367856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304004</v>
      </c>
      <c r="I194" s="139">
        <f>SUM(I195,I230,I269,I283)</f>
        <v>304004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206</v>
      </c>
      <c r="C195" s="143">
        <f t="shared" si="23"/>
        <v>367856</v>
      </c>
      <c r="D195" s="144">
        <f>D196+D204</f>
        <v>367856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304004</v>
      </c>
      <c r="I195" s="144">
        <f>I196+I204</f>
        <v>304004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215</v>
      </c>
      <c r="C204" s="57">
        <f t="shared" si="23"/>
        <v>367856</v>
      </c>
      <c r="D204" s="63">
        <f>D205+D215+D216+D225+D226+D227+D229</f>
        <v>367856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304004</v>
      </c>
      <c r="I204" s="63">
        <f>I205+I215+I216+I225+I226+I227+I229</f>
        <v>304004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237</v>
      </c>
      <c r="C226" s="201">
        <f t="shared" si="23"/>
        <v>367856</v>
      </c>
      <c r="D226" s="74">
        <f>367856</f>
        <v>367856</v>
      </c>
      <c r="E226" s="74"/>
      <c r="F226" s="74"/>
      <c r="G226" s="157"/>
      <c r="H226" s="72">
        <f t="shared" si="24"/>
        <v>304004</v>
      </c>
      <c r="I226" s="74">
        <v>304004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44">SUM(C286,C269,C230,C195,C187,C173,C75,C53,C283)</f>
        <v>367856</v>
      </c>
      <c r="D289" s="242">
        <f t="shared" si="44"/>
        <v>367856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304004</v>
      </c>
      <c r="I289" s="242">
        <f t="shared" si="44"/>
        <v>304004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24.75" hidden="1" customHeight="1" thickTop="1" x14ac:dyDescent="0.25">
      <c r="A291" s="275" t="s">
        <v>304</v>
      </c>
      <c r="B291" s="276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MYdel/bnUTSyYfC0OOnblDUI0EY/Al73mHb987Ah8Xxcl9cNJbTlo2dX/W3Z2GRXwC6X1Fz+PCXJ5J9SwrHQ5w==" saltValue="22r5IlomafWaQu3iSQKGMQ==" spinCount="100000" sheet="1" objects="1" scenarios="1" formatCells="0" formatColumns="0" formatRows="0" insertHyperlinks="0"/>
  <autoFilter ref="A18:M301">
    <filterColumn colId="7">
      <filters>
        <filter val="304 004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302" t="s">
        <v>348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2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  <c r="N3" s="1" t="s">
        <v>5</v>
      </c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349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ht="24.75" customHeight="1" x14ac:dyDescent="0.25">
      <c r="A7" s="4" t="s">
        <v>13</v>
      </c>
      <c r="B7" s="5"/>
      <c r="C7" s="306" t="s">
        <v>350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17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349573</v>
      </c>
      <c r="D20" s="28">
        <f>SUM(D21,D24,D25,D41,D43)</f>
        <v>349573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91758</v>
      </c>
      <c r="I20" s="28">
        <f>SUM(I21,I24,I25,I41,I43)</f>
        <v>91758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349573</v>
      </c>
      <c r="D24" s="51">
        <f>42720+306853</f>
        <v>349573</v>
      </c>
      <c r="E24" s="51"/>
      <c r="F24" s="52" t="s">
        <v>38</v>
      </c>
      <c r="G24" s="53" t="s">
        <v>38</v>
      </c>
      <c r="H24" s="50">
        <f t="shared" si="1"/>
        <v>91758</v>
      </c>
      <c r="I24" s="51">
        <f>I51</f>
        <v>91758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349573</v>
      </c>
      <c r="D50" s="128">
        <f>SUM(D51,D286)</f>
        <v>349573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91758</v>
      </c>
      <c r="I50" s="128">
        <f>SUM(I51,I286)</f>
        <v>91758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349573</v>
      </c>
      <c r="D51" s="134">
        <f>SUM(D52,D194)</f>
        <v>349573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91758</v>
      </c>
      <c r="I51" s="134">
        <f>SUM(I52,I194)</f>
        <v>91758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hidden="1" x14ac:dyDescent="0.25">
      <c r="A52" s="137"/>
      <c r="B52" s="18" t="s">
        <v>65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88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94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205</v>
      </c>
      <c r="C194" s="138">
        <f t="shared" si="23"/>
        <v>349573</v>
      </c>
      <c r="D194" s="139">
        <f>SUM(D195,D230,D269,D283)</f>
        <v>349573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91758</v>
      </c>
      <c r="I194" s="139">
        <f>SUM(I195,I230,I269,I283)</f>
        <v>91758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206</v>
      </c>
      <c r="C195" s="143">
        <f t="shared" si="23"/>
        <v>349573</v>
      </c>
      <c r="D195" s="144">
        <f>D196+D204</f>
        <v>349573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91758</v>
      </c>
      <c r="I195" s="144">
        <f>I196+I204</f>
        <v>91758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215</v>
      </c>
      <c r="C204" s="57">
        <f t="shared" si="23"/>
        <v>349573</v>
      </c>
      <c r="D204" s="63">
        <f>D205+D215+D216+D225+D226+D227+D229</f>
        <v>349573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91758</v>
      </c>
      <c r="I204" s="63">
        <f>I205+I215+I216+I225+I226+I227+I229</f>
        <v>91758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237</v>
      </c>
      <c r="C226" s="201">
        <f t="shared" si="23"/>
        <v>349573</v>
      </c>
      <c r="D226" s="74">
        <f>42720+306853</f>
        <v>349573</v>
      </c>
      <c r="E226" s="74"/>
      <c r="F226" s="74"/>
      <c r="G226" s="157"/>
      <c r="H226" s="72">
        <f t="shared" si="24"/>
        <v>91758</v>
      </c>
      <c r="I226" s="74">
        <v>91758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24" hidden="1" customHeight="1" x14ac:dyDescent="0.25">
      <c r="A278" s="44">
        <v>7246</v>
      </c>
      <c r="B278" s="71" t="s">
        <v>289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24" hidden="1" customHeight="1" x14ac:dyDescent="0.25">
      <c r="A279" s="44">
        <v>7247</v>
      </c>
      <c r="B279" s="71" t="s">
        <v>290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customHeight="1" x14ac:dyDescent="0.25">
      <c r="A280" s="168">
        <v>7260</v>
      </c>
      <c r="B280" s="65" t="s">
        <v>291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t="24" hidden="1" customHeight="1" x14ac:dyDescent="0.25">
      <c r="A281" s="108">
        <v>7700</v>
      </c>
      <c r="B281" s="85" t="s">
        <v>292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t="24" hidden="1" customHeight="1" x14ac:dyDescent="0.25">
      <c r="A282" s="150">
        <v>7720</v>
      </c>
      <c r="B282" s="65" t="s">
        <v>293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t="15" hidden="1" customHeight="1" x14ac:dyDescent="0.25">
      <c r="A283" s="231">
        <v>9000</v>
      </c>
      <c r="B283" s="232" t="s">
        <v>294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15" hidden="1" customHeight="1" x14ac:dyDescent="0.25">
      <c r="A284" s="238">
        <v>9200</v>
      </c>
      <c r="B284" s="71" t="s">
        <v>295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15" hidden="1" customHeight="1" x14ac:dyDescent="0.25">
      <c r="A285" s="239">
        <v>9230</v>
      </c>
      <c r="B285" s="71" t="s">
        <v>296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t="15" hidden="1" customHeight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t="15" hidden="1" customHeight="1" x14ac:dyDescent="0.25">
      <c r="A287" s="174" t="s">
        <v>298</v>
      </c>
      <c r="B287" s="44" t="s">
        <v>299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7" hidden="1" customHeight="1" x14ac:dyDescent="0.25">
      <c r="A288" s="174" t="s">
        <v>300</v>
      </c>
      <c r="B288" s="240" t="s">
        <v>301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44">SUM(C286,C269,C230,C195,C187,C173,C75,C53,C283)</f>
        <v>349573</v>
      </c>
      <c r="D289" s="242">
        <f t="shared" si="44"/>
        <v>349573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91758</v>
      </c>
      <c r="I289" s="242">
        <f t="shared" si="44"/>
        <v>91758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uexKoRrXt3UfWHWFgORqFMOePQUcOjxEovfZg1kE4+xJj8tia24qZ5Kw6bU3iKMXPqux6N799mYIGmN9HH2cZw==" saltValue="zFl0zqS/clB3n+Pgdbee+A==" spinCount="100000" sheet="1" objects="1" scenarios="1" formatCells="0" formatColumns="0" formatRows="0" insertHyperlinks="0"/>
  <autoFilter ref="A18:M301">
    <filterColumn colId="7">
      <filters>
        <filter val="91 75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8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4" width="0" style="1" hidden="1" customWidth="1"/>
    <col min="15" max="16384" width="9.140625" style="1"/>
  </cols>
  <sheetData>
    <row r="1" spans="1:14" x14ac:dyDescent="0.25">
      <c r="A1" s="302" t="s">
        <v>351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2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352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ht="24.75" customHeight="1" x14ac:dyDescent="0.25">
      <c r="A7" s="4" t="s">
        <v>13</v>
      </c>
      <c r="B7" s="5"/>
      <c r="C7" s="306" t="s">
        <v>353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17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18150</v>
      </c>
      <c r="D20" s="28">
        <f>SUM(D21,D24,D25,D41,D43)</f>
        <v>18150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15161</v>
      </c>
      <c r="I20" s="28">
        <f>SUM(I21,I24,I25,I41,I43)</f>
        <v>15161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18150</v>
      </c>
      <c r="D24" s="51">
        <f>18150</f>
        <v>18150</v>
      </c>
      <c r="E24" s="51"/>
      <c r="F24" s="52" t="s">
        <v>38</v>
      </c>
      <c r="G24" s="53" t="s">
        <v>38</v>
      </c>
      <c r="H24" s="50">
        <f t="shared" si="1"/>
        <v>15161</v>
      </c>
      <c r="I24" s="51">
        <f>I51</f>
        <v>15161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18150</v>
      </c>
      <c r="D50" s="128">
        <f>SUM(D51,D286)</f>
        <v>18150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15161</v>
      </c>
      <c r="I50" s="128">
        <f>SUM(I51,I286)</f>
        <v>15161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18150</v>
      </c>
      <c r="D51" s="134">
        <f>SUM(D52,D194)</f>
        <v>18150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15161</v>
      </c>
      <c r="I51" s="134">
        <f>SUM(I52,I194)</f>
        <v>15161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hidden="1" x14ac:dyDescent="0.25">
      <c r="A52" s="137"/>
      <c r="B52" s="18" t="s">
        <v>65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88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94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205</v>
      </c>
      <c r="C194" s="138">
        <f t="shared" si="23"/>
        <v>18150</v>
      </c>
      <c r="D194" s="139">
        <f>SUM(D195,D230,D269,D283)</f>
        <v>18150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15161</v>
      </c>
      <c r="I194" s="139">
        <f>SUM(I195,I230,I269,I283)</f>
        <v>15161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206</v>
      </c>
      <c r="C195" s="143">
        <f t="shared" si="23"/>
        <v>18150</v>
      </c>
      <c r="D195" s="144">
        <f>D196+D204</f>
        <v>18150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15161</v>
      </c>
      <c r="I195" s="144">
        <f>I196+I204</f>
        <v>15161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215</v>
      </c>
      <c r="C204" s="57">
        <f t="shared" si="23"/>
        <v>18150</v>
      </c>
      <c r="D204" s="63">
        <f>D205+D215+D216+D225+D226+D227+D229</f>
        <v>18150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15161</v>
      </c>
      <c r="I204" s="63">
        <f>I205+I215+I216+I225+I226+I227+I229</f>
        <v>15161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237</v>
      </c>
      <c r="C226" s="201">
        <f t="shared" si="23"/>
        <v>18150</v>
      </c>
      <c r="D226" s="74">
        <f>18150</f>
        <v>18150</v>
      </c>
      <c r="E226" s="74"/>
      <c r="F226" s="74"/>
      <c r="G226" s="157"/>
      <c r="H226" s="72">
        <f t="shared" si="24"/>
        <v>15161</v>
      </c>
      <c r="I226" s="74">
        <v>15161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44">SUM(C286,C269,C230,C195,C187,C173,C75,C53,C283)</f>
        <v>18150</v>
      </c>
      <c r="D289" s="242">
        <f t="shared" si="44"/>
        <v>18150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15161</v>
      </c>
      <c r="I289" s="242">
        <f t="shared" si="44"/>
        <v>15161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70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</sheetData>
  <sheetProtection algorithmName="SHA-512" hashValue="zSJQvTaRYmf5Bu50mb7CL0gn9FVhuKs2N2EoxNzbO8tqJqt80eh7elK4Vn7/+wzM+nEFQleyx6QDkXDI0jAXsg==" saltValue="W8ZZh61b5F4Co15x4l0hXQ==" spinCount="100000" sheet="1" objects="1" scenarios="1" formatCells="0" formatColumns="0" formatRows="0" insertHyperlinks="0"/>
  <autoFilter ref="A18:M301">
    <filterColumn colId="7">
      <filters>
        <filter val="15 161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rintOptions gridLines="1"/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302" t="s">
        <v>413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414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415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416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417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418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273"/>
      <c r="D8" s="273"/>
      <c r="E8" s="273"/>
      <c r="F8" s="273"/>
      <c r="G8" s="273"/>
      <c r="H8" s="273"/>
      <c r="I8" s="273"/>
      <c r="J8" s="273"/>
      <c r="K8" s="273"/>
      <c r="L8" s="274"/>
    </row>
    <row r="9" spans="1:12" ht="12.75" customHeight="1" x14ac:dyDescent="0.25">
      <c r="A9" s="4"/>
      <c r="B9" s="5" t="s">
        <v>16</v>
      </c>
      <c r="C9" s="308" t="s">
        <v>419</v>
      </c>
      <c r="D9" s="308"/>
      <c r="E9" s="308"/>
      <c r="F9" s="308"/>
      <c r="G9" s="308"/>
      <c r="H9" s="308"/>
      <c r="I9" s="308"/>
      <c r="J9" s="308"/>
      <c r="K9" s="308"/>
      <c r="L9" s="309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308"/>
      <c r="D12" s="308"/>
      <c r="E12" s="308"/>
      <c r="F12" s="308"/>
      <c r="G12" s="308"/>
      <c r="H12" s="308"/>
      <c r="I12" s="308"/>
      <c r="J12" s="308"/>
      <c r="K12" s="308"/>
      <c r="L12" s="309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33241</v>
      </c>
      <c r="D20" s="28">
        <f>SUM(D21,D24,D25,D41,D43)</f>
        <v>33241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33241</v>
      </c>
      <c r="I20" s="28">
        <f>SUM(I21,I24,I25,I41,I43)</f>
        <v>33241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33241</v>
      </c>
      <c r="D24" s="51">
        <f>D50</f>
        <v>33241</v>
      </c>
      <c r="E24" s="51"/>
      <c r="F24" s="52" t="s">
        <v>38</v>
      </c>
      <c r="G24" s="53" t="s">
        <v>38</v>
      </c>
      <c r="H24" s="50">
        <f t="shared" si="1"/>
        <v>33241</v>
      </c>
      <c r="I24" s="51">
        <f>I51</f>
        <v>33241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33241</v>
      </c>
      <c r="D50" s="128">
        <f>SUM(D51,D286)</f>
        <v>33241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33241</v>
      </c>
      <c r="I50" s="128">
        <f>SUM(I51,I286)</f>
        <v>33241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33241</v>
      </c>
      <c r="D51" s="134">
        <f>SUM(D52,D194)</f>
        <v>33241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33241</v>
      </c>
      <c r="I51" s="134">
        <f>SUM(I52,I194)</f>
        <v>33241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33241</v>
      </c>
      <c r="D52" s="139">
        <f>SUM(D53,D75,D173,D187)</f>
        <v>33241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33241</v>
      </c>
      <c r="I52" s="139">
        <f>SUM(I53,I75,I173,I187)</f>
        <v>33241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88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94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184</v>
      </c>
      <c r="C173" s="143">
        <f t="shared" si="7"/>
        <v>33241</v>
      </c>
      <c r="D173" s="144">
        <f>SUM(D174,D184)</f>
        <v>33241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33241</v>
      </c>
      <c r="I173" s="144">
        <f>SUM(I174,I184)</f>
        <v>33241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185</v>
      </c>
      <c r="C174" s="184">
        <f t="shared" si="7"/>
        <v>33241</v>
      </c>
      <c r="D174" s="63">
        <f>SUM(D175,D179)</f>
        <v>33241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33241</v>
      </c>
      <c r="I174" s="63">
        <f>SUM(I175,I179)</f>
        <v>33241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186</v>
      </c>
      <c r="C175" s="66">
        <f t="shared" si="7"/>
        <v>33241</v>
      </c>
      <c r="D175" s="169">
        <f>SUM(D176:D178)</f>
        <v>33241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33241</v>
      </c>
      <c r="I175" s="169">
        <f>SUM(I176:I178)</f>
        <v>33241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189</v>
      </c>
      <c r="C178" s="72">
        <f>SUM(D178:G178)</f>
        <v>33241</v>
      </c>
      <c r="D178" s="74">
        <v>33241</v>
      </c>
      <c r="E178" s="74"/>
      <c r="F178" s="74"/>
      <c r="G178" s="157"/>
      <c r="H178" s="72">
        <f>SUM(I178:L178)</f>
        <v>33241</v>
      </c>
      <c r="I178" s="74">
        <v>33241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33241</v>
      </c>
      <c r="D289" s="242">
        <f t="shared" ref="D289:L289" si="46">SUM(D286,D269,D230,D195,D187,D173,D75,D53,D283)</f>
        <v>33241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33241</v>
      </c>
      <c r="I289" s="242">
        <f t="shared" si="46"/>
        <v>33241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wQ16WCYAgZ0Zpph9VMnxZXvkVFVbSYprMI5TJx4GmZqx1zFPwk5t50mrzJ81fWN52I44GVUMrHFLF/Rc+0KF9Q==" saltValue="HelneZ5gBUHRsYdcJE2H8w==" spinCount="100000" sheet="1" objects="1" scenarios="1" formatCells="0" formatColumns="0" formatRows="0" insertHyperlinks="0"/>
  <autoFilter ref="A18:M301">
    <filterColumn colId="7">
      <filters>
        <filter val="33 241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302" t="s">
        <v>420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414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415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416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421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273"/>
      <c r="D8" s="273"/>
      <c r="E8" s="273"/>
      <c r="F8" s="273"/>
      <c r="G8" s="273"/>
      <c r="H8" s="273"/>
      <c r="I8" s="273"/>
      <c r="J8" s="273"/>
      <c r="K8" s="273"/>
      <c r="L8" s="274"/>
    </row>
    <row r="9" spans="1:12" ht="12.75" customHeight="1" x14ac:dyDescent="0.25">
      <c r="A9" s="4"/>
      <c r="B9" s="5" t="s">
        <v>16</v>
      </c>
      <c r="C9" s="308" t="s">
        <v>419</v>
      </c>
      <c r="D9" s="308"/>
      <c r="E9" s="308"/>
      <c r="F9" s="308"/>
      <c r="G9" s="308"/>
      <c r="H9" s="308"/>
      <c r="I9" s="308"/>
      <c r="J9" s="308"/>
      <c r="K9" s="308"/>
      <c r="L9" s="309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308"/>
      <c r="D12" s="308"/>
      <c r="E12" s="308"/>
      <c r="F12" s="308"/>
      <c r="G12" s="308"/>
      <c r="H12" s="308"/>
      <c r="I12" s="308"/>
      <c r="J12" s="308"/>
      <c r="K12" s="308"/>
      <c r="L12" s="309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6220</v>
      </c>
      <c r="D20" s="28">
        <f>SUM(D21,D24,D25,D41,D43)</f>
        <v>6220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4850</v>
      </c>
      <c r="I20" s="28">
        <f>SUM(I21,I24,I25,I41,I43)</f>
        <v>4850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6220</v>
      </c>
      <c r="D24" s="51">
        <f>D50</f>
        <v>6220</v>
      </c>
      <c r="E24" s="51"/>
      <c r="F24" s="52" t="s">
        <v>38</v>
      </c>
      <c r="G24" s="53" t="s">
        <v>38</v>
      </c>
      <c r="H24" s="50">
        <f t="shared" si="1"/>
        <v>4850</v>
      </c>
      <c r="I24" s="51">
        <f>I51</f>
        <v>4850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6220</v>
      </c>
      <c r="D50" s="128">
        <f>SUM(D51,D286)</f>
        <v>6220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4850</v>
      </c>
      <c r="I50" s="128">
        <f>SUM(I51,I286)</f>
        <v>4850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6220</v>
      </c>
      <c r="D51" s="134">
        <f>SUM(D52,D194)</f>
        <v>6220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4850</v>
      </c>
      <c r="I51" s="134">
        <f>SUM(I52,I194)</f>
        <v>4850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6220</v>
      </c>
      <c r="D52" s="139">
        <f>SUM(D53,D75,D173,D187)</f>
        <v>6220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4850</v>
      </c>
      <c r="I52" s="139">
        <f>SUM(I53,I75,I173,I187)</f>
        <v>4850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6220</v>
      </c>
      <c r="D75" s="144">
        <f>SUM(D76,D83,D130,D164,D165,D172)</f>
        <v>6220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4850</v>
      </c>
      <c r="I75" s="144">
        <f>SUM(I76,I83,I130,I164,I165,I172)</f>
        <v>4850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6220</v>
      </c>
      <c r="D83" s="63">
        <f>SUM(D84,D89,D95,D103,D112,D116,D122,D128)</f>
        <v>6220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4850</v>
      </c>
      <c r="I83" s="63">
        <f>SUM(I84,I89,I95,I103,I112,I116,I122,I128)</f>
        <v>4850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106</v>
      </c>
      <c r="C95" s="72">
        <f t="shared" si="5"/>
        <v>300</v>
      </c>
      <c r="D95" s="160">
        <f>SUM(D96:D102)</f>
        <v>300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300</v>
      </c>
      <c r="I95" s="160">
        <f>SUM(I96:I102)</f>
        <v>300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107</v>
      </c>
      <c r="C96" s="72">
        <f t="shared" si="5"/>
        <v>300</v>
      </c>
      <c r="D96" s="74">
        <v>300</v>
      </c>
      <c r="E96" s="74"/>
      <c r="F96" s="74"/>
      <c r="G96" s="157"/>
      <c r="H96" s="72">
        <f t="shared" si="6"/>
        <v>300</v>
      </c>
      <c r="I96" s="74">
        <v>300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5920</v>
      </c>
      <c r="D122" s="160">
        <f>SUM(D123:D127)</f>
        <v>5920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4550</v>
      </c>
      <c r="I122" s="160">
        <f>SUM(I123:I127)</f>
        <v>4550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5920</v>
      </c>
      <c r="D127" s="74">
        <f>1520+4400</f>
        <v>5920</v>
      </c>
      <c r="E127" s="74"/>
      <c r="F127" s="74"/>
      <c r="G127" s="157"/>
      <c r="H127" s="72">
        <f t="shared" si="8"/>
        <v>4550</v>
      </c>
      <c r="I127" s="74">
        <v>4550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6220</v>
      </c>
      <c r="D289" s="242">
        <f t="shared" ref="D289:L289" si="46">SUM(D286,D269,D230,D195,D187,D173,D75,D53,D283)</f>
        <v>6220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4850</v>
      </c>
      <c r="I289" s="242">
        <f t="shared" si="46"/>
        <v>4850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qH+G280OkL0gY7FV52NVgsm9VHtICvGCmQSopbYek13Lku957HFdGe0KpVwzMsPnQ+l+WGbkF5kpdldRZDCOqw==" saltValue="UpIxjR7FYCSNJ2tqUMqhyg==" spinCount="100000" sheet="1" objects="1" scenarios="1" formatCells="0" formatColumns="0" formatRows="0" insertHyperlinks="0"/>
  <autoFilter ref="A18:M301">
    <filterColumn colId="7">
      <filters blank="1">
        <filter val="300"/>
        <filter val="4 550"/>
        <filter val="4 850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302" t="s">
        <v>422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414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415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416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423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273"/>
      <c r="D8" s="273"/>
      <c r="E8" s="273"/>
      <c r="F8" s="273"/>
      <c r="G8" s="273"/>
      <c r="H8" s="273"/>
      <c r="I8" s="273"/>
      <c r="J8" s="273"/>
      <c r="K8" s="273"/>
      <c r="L8" s="274"/>
    </row>
    <row r="9" spans="1:12" ht="12.75" customHeight="1" x14ac:dyDescent="0.25">
      <c r="A9" s="4"/>
      <c r="B9" s="5" t="s">
        <v>16</v>
      </c>
      <c r="C9" s="308" t="s">
        <v>419</v>
      </c>
      <c r="D9" s="308"/>
      <c r="E9" s="308"/>
      <c r="F9" s="308"/>
      <c r="G9" s="308"/>
      <c r="H9" s="308"/>
      <c r="I9" s="308"/>
      <c r="J9" s="308"/>
      <c r="K9" s="308"/>
      <c r="L9" s="309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308"/>
      <c r="D12" s="308"/>
      <c r="E12" s="308"/>
      <c r="F12" s="308"/>
      <c r="G12" s="308"/>
      <c r="H12" s="308"/>
      <c r="I12" s="308"/>
      <c r="J12" s="308"/>
      <c r="K12" s="308"/>
      <c r="L12" s="309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11400</v>
      </c>
      <c r="D20" s="28">
        <f>SUM(D21,D24,D25,D41,D43)</f>
        <v>11400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11400</v>
      </c>
      <c r="I20" s="28">
        <f>SUM(I21,I24,I25,I41,I43)</f>
        <v>11400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11400</v>
      </c>
      <c r="D24" s="51">
        <f>D50</f>
        <v>11400</v>
      </c>
      <c r="E24" s="51"/>
      <c r="F24" s="52" t="s">
        <v>38</v>
      </c>
      <c r="G24" s="53" t="s">
        <v>38</v>
      </c>
      <c r="H24" s="50">
        <f t="shared" si="1"/>
        <v>11400</v>
      </c>
      <c r="I24" s="51">
        <f>I51</f>
        <v>11400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11400</v>
      </c>
      <c r="D50" s="128">
        <f>SUM(D51,D286)</f>
        <v>11400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11400</v>
      </c>
      <c r="I50" s="128">
        <f>SUM(I51,I286)</f>
        <v>11400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11400</v>
      </c>
      <c r="D51" s="134">
        <f>SUM(D52,D194)</f>
        <v>11400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11400</v>
      </c>
      <c r="I51" s="134">
        <f>SUM(I52,I194)</f>
        <v>11400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11400</v>
      </c>
      <c r="D52" s="139">
        <f>SUM(D53,D75,D173,D187)</f>
        <v>11400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11400</v>
      </c>
      <c r="I52" s="139">
        <f>SUM(I53,I75,I173,I187)</f>
        <v>11400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11400</v>
      </c>
      <c r="D75" s="144">
        <f>SUM(D76,D83,D130,D164,D165,D172)</f>
        <v>11400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11400</v>
      </c>
      <c r="I75" s="144">
        <f>SUM(I76,I83,I130,I164,I165,I172)</f>
        <v>11400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11400</v>
      </c>
      <c r="D83" s="63">
        <f>SUM(D84,D89,D95,D103,D112,D116,D122,D128)</f>
        <v>11400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11400</v>
      </c>
      <c r="I83" s="63">
        <f>SUM(I84,I89,I95,I103,I112,I116,I122,I128)</f>
        <v>11400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11400</v>
      </c>
      <c r="D122" s="160">
        <f>SUM(D123:D127)</f>
        <v>11400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11400</v>
      </c>
      <c r="I122" s="160">
        <f>SUM(I123:I127)</f>
        <v>11400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11400</v>
      </c>
      <c r="D127" s="74">
        <v>11400</v>
      </c>
      <c r="E127" s="74"/>
      <c r="F127" s="74"/>
      <c r="G127" s="157"/>
      <c r="H127" s="72">
        <f t="shared" si="8"/>
        <v>11400</v>
      </c>
      <c r="I127" s="74">
        <v>11400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11400</v>
      </c>
      <c r="D289" s="242">
        <f t="shared" ref="D289:L289" si="46">SUM(D286,D269,D230,D195,D187,D173,D75,D53,D283)</f>
        <v>11400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11400</v>
      </c>
      <c r="I289" s="242">
        <f t="shared" si="46"/>
        <v>11400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u7ht2EwWLyK1AaN8z4P0zQm0EJZdRRIqZnOXLjdLNVkgLQpOQsQ5UpwfnmnAiFvoPzLdLYPCaTHFFwN90FZF+Q==" saltValue="8/cq3tecWTdgfcF+kKzoGA==" spinCount="100000" sheet="1" objects="1" scenarios="1" formatCells="0" formatColumns="0" formatRows="0" insertHyperlinks="0"/>
  <autoFilter ref="A18:M301">
    <filterColumn colId="7">
      <filters>
        <filter val="11 400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302" t="s">
        <v>424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414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415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416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425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273"/>
      <c r="D8" s="273"/>
      <c r="E8" s="273"/>
      <c r="F8" s="273"/>
      <c r="G8" s="273"/>
      <c r="H8" s="273"/>
      <c r="I8" s="273"/>
      <c r="J8" s="273"/>
      <c r="K8" s="273"/>
      <c r="L8" s="274"/>
    </row>
    <row r="9" spans="1:12" ht="12.75" customHeight="1" x14ac:dyDescent="0.25">
      <c r="A9" s="4"/>
      <c r="B9" s="5" t="s">
        <v>16</v>
      </c>
      <c r="C9" s="308" t="s">
        <v>419</v>
      </c>
      <c r="D9" s="308"/>
      <c r="E9" s="308"/>
      <c r="F9" s="308"/>
      <c r="G9" s="308"/>
      <c r="H9" s="308"/>
      <c r="I9" s="308"/>
      <c r="J9" s="308"/>
      <c r="K9" s="308"/>
      <c r="L9" s="309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308"/>
      <c r="D12" s="308"/>
      <c r="E12" s="308"/>
      <c r="F12" s="308"/>
      <c r="G12" s="308"/>
      <c r="H12" s="308"/>
      <c r="I12" s="308"/>
      <c r="J12" s="308"/>
      <c r="K12" s="308"/>
      <c r="L12" s="309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7020</v>
      </c>
      <c r="D20" s="28">
        <f>SUM(D21,D24,D25,D41,D43)</f>
        <v>7020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5878</v>
      </c>
      <c r="I20" s="28">
        <f>SUM(I21,I24,I25,I41,I43)</f>
        <v>5878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7020</v>
      </c>
      <c r="D24" s="51">
        <f>D50</f>
        <v>7020</v>
      </c>
      <c r="E24" s="51"/>
      <c r="F24" s="52" t="s">
        <v>38</v>
      </c>
      <c r="G24" s="53" t="s">
        <v>38</v>
      </c>
      <c r="H24" s="50">
        <f t="shared" si="1"/>
        <v>5878</v>
      </c>
      <c r="I24" s="51">
        <f>I51</f>
        <v>5878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7020</v>
      </c>
      <c r="D50" s="128">
        <f>SUM(D51,D286)</f>
        <v>7020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5878</v>
      </c>
      <c r="I50" s="128">
        <f>SUM(I51,I286)</f>
        <v>5878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7020</v>
      </c>
      <c r="D51" s="134">
        <f>SUM(D52,D194)</f>
        <v>7020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5878</v>
      </c>
      <c r="I51" s="134">
        <f>SUM(I52,I194)</f>
        <v>5878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7020</v>
      </c>
      <c r="D52" s="139">
        <f>SUM(D53,D75,D173,D187)</f>
        <v>7020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5878</v>
      </c>
      <c r="I52" s="139">
        <f>SUM(I53,I75,I173,I187)</f>
        <v>5878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7020</v>
      </c>
      <c r="D75" s="144">
        <f>SUM(D76,D83,D130,D164,D165,D172)</f>
        <v>7020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5878</v>
      </c>
      <c r="I75" s="144">
        <f>SUM(I76,I83,I130,I164,I165,I172)</f>
        <v>5878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6970</v>
      </c>
      <c r="D83" s="63">
        <f>SUM(D84,D89,D95,D103,D112,D116,D122,D128)</f>
        <v>6970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5828</v>
      </c>
      <c r="I83" s="63">
        <f>SUM(I84,I89,I95,I103,I112,I116,I122,I128)</f>
        <v>5828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106</v>
      </c>
      <c r="C95" s="72">
        <f t="shared" si="5"/>
        <v>500</v>
      </c>
      <c r="D95" s="160">
        <f>SUM(D96:D102)</f>
        <v>500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498</v>
      </c>
      <c r="I95" s="160">
        <f>SUM(I96:I102)</f>
        <v>498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107</v>
      </c>
      <c r="C96" s="72">
        <f t="shared" si="5"/>
        <v>500</v>
      </c>
      <c r="D96" s="74">
        <v>500</v>
      </c>
      <c r="E96" s="74"/>
      <c r="F96" s="74"/>
      <c r="G96" s="157"/>
      <c r="H96" s="72">
        <f t="shared" si="6"/>
        <v>498</v>
      </c>
      <c r="I96" s="74">
        <v>498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6470</v>
      </c>
      <c r="D122" s="160">
        <f>SUM(D123:D127)</f>
        <v>6470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5330</v>
      </c>
      <c r="I122" s="160">
        <f>SUM(I123:I127)</f>
        <v>5330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6470</v>
      </c>
      <c r="D127" s="74">
        <f>2000+2000+2470</f>
        <v>6470</v>
      </c>
      <c r="E127" s="74"/>
      <c r="F127" s="74"/>
      <c r="G127" s="157"/>
      <c r="H127" s="72">
        <f t="shared" si="8"/>
        <v>5330</v>
      </c>
      <c r="I127" s="74">
        <v>5330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7"/>
        <v>50</v>
      </c>
      <c r="D130" s="63">
        <f>SUM(D131,D136,D140,D141,D144,D151,D159,D160,D163)</f>
        <v>50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50</v>
      </c>
      <c r="I130" s="63">
        <f>SUM(I131,I136,I140,I141,I144,I151,I159,I160,I163)</f>
        <v>50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142</v>
      </c>
      <c r="C131" s="66">
        <f t="shared" si="7"/>
        <v>50</v>
      </c>
      <c r="D131" s="169">
        <f>SUM(D132:D135)</f>
        <v>50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50</v>
      </c>
      <c r="I131" s="169">
        <f t="shared" si="10"/>
        <v>50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146</v>
      </c>
      <c r="C135" s="72">
        <f t="shared" si="7"/>
        <v>50</v>
      </c>
      <c r="D135" s="74">
        <f>50</f>
        <v>50</v>
      </c>
      <c r="E135" s="74"/>
      <c r="F135" s="74"/>
      <c r="G135" s="157"/>
      <c r="H135" s="72">
        <f t="shared" si="8"/>
        <v>50</v>
      </c>
      <c r="I135" s="74">
        <v>50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7020</v>
      </c>
      <c r="D289" s="242">
        <f t="shared" ref="D289:L289" si="46">SUM(D286,D269,D230,D195,D187,D173,D75,D53,D283)</f>
        <v>7020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5878</v>
      </c>
      <c r="I289" s="242">
        <f t="shared" si="46"/>
        <v>5878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FYuxKPdIxjvd/3MS1iKvpsVGefBouDyfcLuN8/joDSw5RYQVB0fh3jNqK7iKXGoF+L/Okovb1iazjn402/MFdg==" saltValue="F6QsOq4jNl0uYrtsgMInPA==" spinCount="100000" sheet="1" objects="1" scenarios="1" formatCells="0" formatColumns="0" formatRows="0" insertHyperlinks="0"/>
  <autoFilter ref="A18:M301">
    <filterColumn colId="7">
      <filters blank="1">
        <filter val="498"/>
        <filter val="5 330"/>
        <filter val="5 828"/>
        <filter val="5 878"/>
        <filter val="50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302" t="s">
        <v>426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414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415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416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427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273"/>
      <c r="D8" s="273"/>
      <c r="E8" s="273"/>
      <c r="F8" s="273"/>
      <c r="G8" s="273"/>
      <c r="H8" s="273"/>
      <c r="I8" s="273"/>
      <c r="J8" s="273"/>
      <c r="K8" s="273"/>
      <c r="L8" s="274"/>
    </row>
    <row r="9" spans="1:12" ht="12.75" customHeight="1" x14ac:dyDescent="0.25">
      <c r="A9" s="4"/>
      <c r="B9" s="5" t="s">
        <v>16</v>
      </c>
      <c r="C9" s="308" t="s">
        <v>419</v>
      </c>
      <c r="D9" s="308"/>
      <c r="E9" s="308"/>
      <c r="F9" s="308"/>
      <c r="G9" s="308"/>
      <c r="H9" s="308"/>
      <c r="I9" s="308"/>
      <c r="J9" s="308"/>
      <c r="K9" s="308"/>
      <c r="L9" s="309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308"/>
      <c r="D12" s="308"/>
      <c r="E12" s="308"/>
      <c r="F12" s="308"/>
      <c r="G12" s="308"/>
      <c r="H12" s="308"/>
      <c r="I12" s="308"/>
      <c r="J12" s="308"/>
      <c r="K12" s="308"/>
      <c r="L12" s="309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54018</v>
      </c>
      <c r="D20" s="28">
        <f>SUM(D21,D24,D25,D41,D43)</f>
        <v>54018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50938</v>
      </c>
      <c r="I20" s="28">
        <f>SUM(I21,I24,I25,I41,I43)</f>
        <v>50938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54018</v>
      </c>
      <c r="D24" s="51">
        <f>D50</f>
        <v>54018</v>
      </c>
      <c r="E24" s="51"/>
      <c r="F24" s="52" t="s">
        <v>38</v>
      </c>
      <c r="G24" s="53" t="s">
        <v>38</v>
      </c>
      <c r="H24" s="50">
        <f t="shared" si="1"/>
        <v>50938</v>
      </c>
      <c r="I24" s="51">
        <f>I51</f>
        <v>50938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54018</v>
      </c>
      <c r="D50" s="128">
        <f>SUM(D51,D286)</f>
        <v>54018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50938</v>
      </c>
      <c r="I50" s="128">
        <f>SUM(I51,I286)</f>
        <v>50938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54018</v>
      </c>
      <c r="D51" s="134">
        <f>SUM(D52,D194)</f>
        <v>54018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50938</v>
      </c>
      <c r="I51" s="134">
        <f>SUM(I52,I194)</f>
        <v>50938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48298</v>
      </c>
      <c r="D52" s="139">
        <f>SUM(D53,D75,D173,D187)</f>
        <v>48298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45438</v>
      </c>
      <c r="I52" s="139">
        <f>SUM(I53,I75,I173,I187)</f>
        <v>45438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48298</v>
      </c>
      <c r="D75" s="144">
        <f>SUM(D76,D83,D130,D164,D165,D172)</f>
        <v>48298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45438</v>
      </c>
      <c r="I75" s="144">
        <f>SUM(I76,I83,I130,I164,I165,I172)</f>
        <v>45438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44524</v>
      </c>
      <c r="D83" s="63">
        <f>SUM(D84,D89,D95,D103,D112,D116,D122,D128)</f>
        <v>44524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41844</v>
      </c>
      <c r="I83" s="63">
        <f>SUM(I84,I89,I95,I103,I112,I116,I122,I128)</f>
        <v>41844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106</v>
      </c>
      <c r="C95" s="72">
        <f t="shared" si="5"/>
        <v>3740</v>
      </c>
      <c r="D95" s="160">
        <f>SUM(D96:D102)</f>
        <v>3740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3740</v>
      </c>
      <c r="I95" s="160">
        <f>SUM(I96:I102)</f>
        <v>3740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107</v>
      </c>
      <c r="C96" s="72">
        <f t="shared" si="5"/>
        <v>3740</v>
      </c>
      <c r="D96" s="74">
        <f>300+2000+1440</f>
        <v>3740</v>
      </c>
      <c r="E96" s="74"/>
      <c r="F96" s="74"/>
      <c r="G96" s="157"/>
      <c r="H96" s="72">
        <f t="shared" si="6"/>
        <v>3740</v>
      </c>
      <c r="I96" s="74">
        <v>3740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40784</v>
      </c>
      <c r="D122" s="160">
        <f>SUM(D123:D127)</f>
        <v>40784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38104</v>
      </c>
      <c r="I122" s="160">
        <f>SUM(I123:I127)</f>
        <v>38104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40784</v>
      </c>
      <c r="D127" s="74">
        <f>1100+8200+3250+500+19050+3350+300+5034</f>
        <v>40784</v>
      </c>
      <c r="E127" s="74"/>
      <c r="F127" s="74"/>
      <c r="G127" s="157"/>
      <c r="H127" s="72">
        <f t="shared" si="8"/>
        <v>38104</v>
      </c>
      <c r="I127" s="74">
        <v>38104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7"/>
        <v>3774</v>
      </c>
      <c r="D130" s="63">
        <f>SUM(D131,D136,D140,D141,D144,D151,D159,D160,D163)</f>
        <v>3774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3594</v>
      </c>
      <c r="I130" s="63">
        <f>SUM(I131,I136,I140,I141,I144,I151,I159,I160,I163)</f>
        <v>3594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142</v>
      </c>
      <c r="C131" s="66">
        <f t="shared" si="7"/>
        <v>3774</v>
      </c>
      <c r="D131" s="169">
        <f>SUM(D132:D135)</f>
        <v>3774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3594</v>
      </c>
      <c r="I131" s="169">
        <f t="shared" si="10"/>
        <v>3594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146</v>
      </c>
      <c r="C135" s="72">
        <f t="shared" si="7"/>
        <v>3774</v>
      </c>
      <c r="D135" s="74">
        <f>900+2774+100</f>
        <v>3774</v>
      </c>
      <c r="E135" s="74"/>
      <c r="F135" s="74"/>
      <c r="G135" s="157"/>
      <c r="H135" s="72">
        <f t="shared" si="8"/>
        <v>3594</v>
      </c>
      <c r="I135" s="74">
        <v>3594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205</v>
      </c>
      <c r="C194" s="138">
        <f t="shared" si="23"/>
        <v>5720</v>
      </c>
      <c r="D194" s="139">
        <f>SUM(D195,D230,D269,D283)</f>
        <v>5720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5500</v>
      </c>
      <c r="I194" s="139">
        <f t="shared" ref="I194:L194" si="26">SUM(I195,I230,I269,I283)</f>
        <v>5500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241</v>
      </c>
      <c r="C230" s="203">
        <f t="shared" si="23"/>
        <v>5720</v>
      </c>
      <c r="D230" s="144">
        <f>D231+D251+D259</f>
        <v>5720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5500</v>
      </c>
      <c r="I230" s="144">
        <f>I231+I251+I259</f>
        <v>5500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270</v>
      </c>
      <c r="C259" s="184">
        <f>SUM(D259:G259)</f>
        <v>5720</v>
      </c>
      <c r="D259" s="63">
        <f>SUM(D260,D264)</f>
        <v>5720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5500</v>
      </c>
      <c r="I259" s="63">
        <f>SUM(I260,I264)</f>
        <v>5500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x14ac:dyDescent="0.25">
      <c r="A264" s="159">
        <v>6420</v>
      </c>
      <c r="B264" s="71" t="s">
        <v>275</v>
      </c>
      <c r="C264" s="201">
        <f t="shared" si="23"/>
        <v>5720</v>
      </c>
      <c r="D264" s="160">
        <f>SUM(D265:D268)</f>
        <v>5720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5500</v>
      </c>
      <c r="I264" s="160">
        <f>SUM(I265:I268)</f>
        <v>5500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277</v>
      </c>
      <c r="C266" s="201">
        <f t="shared" si="38"/>
        <v>5720</v>
      </c>
      <c r="D266" s="74">
        <v>5720</v>
      </c>
      <c r="E266" s="74"/>
      <c r="F266" s="74"/>
      <c r="G266" s="157"/>
      <c r="H266" s="208">
        <f t="shared" si="39"/>
        <v>5500</v>
      </c>
      <c r="I266" s="74">
        <v>5500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54018</v>
      </c>
      <c r="D289" s="242">
        <f t="shared" ref="D289:L289" si="46">SUM(D286,D269,D230,D195,D187,D173,D75,D53,D283)</f>
        <v>54018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50938</v>
      </c>
      <c r="I289" s="242">
        <f t="shared" si="46"/>
        <v>50938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hCHFj6rLjPrfM8IO1oiCt+DnkwVMB0Q2e1424Nc/GPHq5xF3aOBJ01S9Sm5vnnnhjZAuGXIO97KmLUMWFKRkdg==" saltValue="Y1uh6YveG5NIKYA8rM+Hnw==" spinCount="100000" sheet="1" objects="1" scenarios="1" formatCells="0" formatColumns="0" formatRows="0" insertHyperlinks="0"/>
  <autoFilter ref="A18:M301">
    <filterColumn colId="7">
      <filters blank="1">
        <filter val="3 594"/>
        <filter val="3 740"/>
        <filter val="38 104"/>
        <filter val="41 844"/>
        <filter val="45 438"/>
        <filter val="5 500"/>
        <filter val="50 938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302" t="s">
        <v>428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414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415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416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429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273"/>
      <c r="D8" s="273"/>
      <c r="E8" s="273"/>
      <c r="F8" s="273"/>
      <c r="G8" s="273"/>
      <c r="H8" s="273"/>
      <c r="I8" s="273"/>
      <c r="J8" s="273"/>
      <c r="K8" s="273"/>
      <c r="L8" s="274"/>
    </row>
    <row r="9" spans="1:12" ht="12.75" customHeight="1" x14ac:dyDescent="0.25">
      <c r="A9" s="4"/>
      <c r="B9" s="5" t="s">
        <v>16</v>
      </c>
      <c r="C9" s="308" t="s">
        <v>419</v>
      </c>
      <c r="D9" s="308"/>
      <c r="E9" s="308"/>
      <c r="F9" s="308"/>
      <c r="G9" s="308"/>
      <c r="H9" s="308"/>
      <c r="I9" s="308"/>
      <c r="J9" s="308"/>
      <c r="K9" s="308"/>
      <c r="L9" s="309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308"/>
      <c r="D12" s="308"/>
      <c r="E12" s="308"/>
      <c r="F12" s="308"/>
      <c r="G12" s="308"/>
      <c r="H12" s="308"/>
      <c r="I12" s="308"/>
      <c r="J12" s="308"/>
      <c r="K12" s="308"/>
      <c r="L12" s="309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2160</v>
      </c>
      <c r="D20" s="28">
        <f>SUM(D21,D24,D25,D41,D43)</f>
        <v>2160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1500</v>
      </c>
      <c r="I20" s="28">
        <f>SUM(I21,I24,I25,I41,I43)</f>
        <v>1500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2160</v>
      </c>
      <c r="D24" s="51">
        <f>D50</f>
        <v>2160</v>
      </c>
      <c r="E24" s="51"/>
      <c r="F24" s="52" t="s">
        <v>38</v>
      </c>
      <c r="G24" s="53" t="s">
        <v>38</v>
      </c>
      <c r="H24" s="50">
        <f t="shared" si="1"/>
        <v>1500</v>
      </c>
      <c r="I24" s="51">
        <f>I51</f>
        <v>1500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2160</v>
      </c>
      <c r="D50" s="128">
        <f>SUM(D51,D286)</f>
        <v>2160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1500</v>
      </c>
      <c r="I50" s="128">
        <f>SUM(I51,I286)</f>
        <v>1500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2160</v>
      </c>
      <c r="D51" s="134">
        <f>SUM(D52,D194)</f>
        <v>2160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1500</v>
      </c>
      <c r="I51" s="134">
        <f>SUM(I52,I194)</f>
        <v>1500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2160</v>
      </c>
      <c r="D52" s="139">
        <f>SUM(D53,D75,D173,D187)</f>
        <v>2160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1500</v>
      </c>
      <c r="I52" s="139">
        <f>SUM(I53,I75,I173,I187)</f>
        <v>1500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2160</v>
      </c>
      <c r="D75" s="144">
        <f>SUM(D76,D83,D130,D164,D165,D172)</f>
        <v>2160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1500</v>
      </c>
      <c r="I75" s="144">
        <f>SUM(I76,I83,I130,I164,I165,I172)</f>
        <v>1500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2160</v>
      </c>
      <c r="D83" s="63">
        <f>SUM(D84,D89,D95,D103,D112,D116,D122,D128)</f>
        <v>2160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1500</v>
      </c>
      <c r="I83" s="63">
        <f>SUM(I84,I89,I95,I103,I112,I116,I122,I128)</f>
        <v>1500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2160</v>
      </c>
      <c r="D122" s="160">
        <f>SUM(D123:D127)</f>
        <v>2160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1500</v>
      </c>
      <c r="I122" s="160">
        <f>SUM(I123:I127)</f>
        <v>1500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2160</v>
      </c>
      <c r="D127" s="74">
        <v>2160</v>
      </c>
      <c r="E127" s="74"/>
      <c r="F127" s="74"/>
      <c r="G127" s="157"/>
      <c r="H127" s="72">
        <f t="shared" si="8"/>
        <v>1500</v>
      </c>
      <c r="I127" s="74">
        <v>1500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2160</v>
      </c>
      <c r="D289" s="242">
        <f t="shared" ref="D289:L289" si="46">SUM(D286,D269,D230,D195,D187,D173,D75,D53,D283)</f>
        <v>2160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1500</v>
      </c>
      <c r="I289" s="242">
        <f t="shared" si="46"/>
        <v>1500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ey4adQnqHUD3TBjYApWk1bL4QP7TjE5zODeiBUsljIUNBDc1826IMU8TexWpavUnHN9c0eDnaQk3QAz8s9RuMw==" saltValue="ABcOU9qKYNoZZiRnYRzk4A==" spinCount="100000" sheet="1" objects="1" scenarios="1" formatCells="0" formatColumns="0" formatRows="0" insertHyperlinks="0"/>
  <autoFilter ref="A18:M301">
    <filterColumn colId="7">
      <filters>
        <filter val="1 500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302" t="s">
        <v>430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414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415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416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431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273"/>
      <c r="D8" s="273"/>
      <c r="E8" s="273"/>
      <c r="F8" s="273"/>
      <c r="G8" s="273"/>
      <c r="H8" s="273"/>
      <c r="I8" s="273"/>
      <c r="J8" s="273"/>
      <c r="K8" s="273"/>
      <c r="L8" s="274"/>
    </row>
    <row r="9" spans="1:12" ht="12.75" customHeight="1" x14ac:dyDescent="0.25">
      <c r="A9" s="4"/>
      <c r="B9" s="5" t="s">
        <v>16</v>
      </c>
      <c r="C9" s="308" t="s">
        <v>419</v>
      </c>
      <c r="D9" s="308"/>
      <c r="E9" s="308"/>
      <c r="F9" s="308"/>
      <c r="G9" s="308"/>
      <c r="H9" s="308"/>
      <c r="I9" s="308"/>
      <c r="J9" s="308"/>
      <c r="K9" s="308"/>
      <c r="L9" s="309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308"/>
      <c r="D12" s="308"/>
      <c r="E12" s="308"/>
      <c r="F12" s="308"/>
      <c r="G12" s="308"/>
      <c r="H12" s="308"/>
      <c r="I12" s="308"/>
      <c r="J12" s="308"/>
      <c r="K12" s="308"/>
      <c r="L12" s="309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2420</v>
      </c>
      <c r="D20" s="28">
        <f>SUM(D21,D24,D25,D41,D43)</f>
        <v>2420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2420</v>
      </c>
      <c r="I20" s="28">
        <f>SUM(I21,I24,I25,I41,I43)</f>
        <v>2420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2420</v>
      </c>
      <c r="D24" s="51">
        <f>D50</f>
        <v>2420</v>
      </c>
      <c r="E24" s="51"/>
      <c r="F24" s="52" t="s">
        <v>38</v>
      </c>
      <c r="G24" s="53" t="s">
        <v>38</v>
      </c>
      <c r="H24" s="50">
        <f t="shared" si="1"/>
        <v>2420</v>
      </c>
      <c r="I24" s="51">
        <f>I51</f>
        <v>2420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2420</v>
      </c>
      <c r="D50" s="128">
        <f>SUM(D51,D286)</f>
        <v>2420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2420</v>
      </c>
      <c r="I50" s="128">
        <f>SUM(I51,I286)</f>
        <v>2420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2420</v>
      </c>
      <c r="D51" s="134">
        <f>SUM(D52,D194)</f>
        <v>2420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2420</v>
      </c>
      <c r="I51" s="134">
        <f>SUM(I52,I194)</f>
        <v>2420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2420</v>
      </c>
      <c r="D52" s="139">
        <f>SUM(D53,D75,D173,D187)</f>
        <v>2420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2420</v>
      </c>
      <c r="I52" s="139">
        <f>SUM(I53,I75,I173,I187)</f>
        <v>2420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2420</v>
      </c>
      <c r="D75" s="144">
        <f>SUM(D76,D83,D130,D164,D165,D172)</f>
        <v>2420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2420</v>
      </c>
      <c r="I75" s="144">
        <f>SUM(I76,I83,I130,I164,I165,I172)</f>
        <v>2420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2350</v>
      </c>
      <c r="D83" s="63">
        <f>SUM(D84,D89,D95,D103,D112,D116,D122,D128)</f>
        <v>2350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2350</v>
      </c>
      <c r="I83" s="63">
        <f>SUM(I84,I89,I95,I103,I112,I116,I122,I128)</f>
        <v>2350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106</v>
      </c>
      <c r="C95" s="72">
        <f t="shared" si="5"/>
        <v>950</v>
      </c>
      <c r="D95" s="160">
        <f>SUM(D96:D102)</f>
        <v>950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950</v>
      </c>
      <c r="I95" s="160">
        <f>SUM(I96:I102)</f>
        <v>950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107</v>
      </c>
      <c r="C96" s="72">
        <f t="shared" si="5"/>
        <v>950</v>
      </c>
      <c r="D96" s="74">
        <f>400+350+200</f>
        <v>950</v>
      </c>
      <c r="E96" s="74"/>
      <c r="F96" s="74"/>
      <c r="G96" s="157"/>
      <c r="H96" s="72">
        <f t="shared" si="6"/>
        <v>950</v>
      </c>
      <c r="I96" s="74">
        <v>950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1400</v>
      </c>
      <c r="D122" s="160">
        <f>SUM(D123:D127)</f>
        <v>1400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1400</v>
      </c>
      <c r="I122" s="160">
        <f>SUM(I123:I127)</f>
        <v>1400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1400</v>
      </c>
      <c r="D127" s="74">
        <f>500+500+400</f>
        <v>1400</v>
      </c>
      <c r="E127" s="74"/>
      <c r="F127" s="74"/>
      <c r="G127" s="157"/>
      <c r="H127" s="72">
        <f t="shared" si="8"/>
        <v>1400</v>
      </c>
      <c r="I127" s="74">
        <v>1400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7"/>
        <v>70</v>
      </c>
      <c r="D130" s="63">
        <f>SUM(D131,D136,D140,D141,D144,D151,D159,D160,D163)</f>
        <v>70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70</v>
      </c>
      <c r="I130" s="63">
        <f>SUM(I131,I136,I140,I141,I144,I151,I159,I160,I163)</f>
        <v>70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142</v>
      </c>
      <c r="C131" s="66">
        <f t="shared" si="7"/>
        <v>70</v>
      </c>
      <c r="D131" s="169">
        <f>SUM(D132:D135)</f>
        <v>70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70</v>
      </c>
      <c r="I131" s="169">
        <f t="shared" si="10"/>
        <v>70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143</v>
      </c>
      <c r="C132" s="72">
        <f t="shared" si="7"/>
        <v>70</v>
      </c>
      <c r="D132" s="74">
        <f>30+40</f>
        <v>70</v>
      </c>
      <c r="E132" s="74"/>
      <c r="F132" s="74"/>
      <c r="G132" s="157"/>
      <c r="H132" s="72">
        <f t="shared" si="8"/>
        <v>70</v>
      </c>
      <c r="I132" s="74">
        <v>70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2420</v>
      </c>
      <c r="D289" s="242">
        <f t="shared" ref="D289:L289" si="46">SUM(D286,D269,D230,D195,D187,D173,D75,D53,D283)</f>
        <v>2420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2420</v>
      </c>
      <c r="I289" s="242">
        <f t="shared" si="46"/>
        <v>2420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bGHNb0mgKitQHiT8t/cx4mS+A/vc8ag8zGmb9XCIUf/7aRf02ikOt70C08mo8ce7Cg39WGafw2KELn98ahxyjw==" saltValue="CXu7iiCI0XXd+ulWfp2XNA==" spinCount="100000" sheet="1" objects="1" scenarios="1" formatCells="0" formatColumns="0" formatRows="0" insertHyperlinks="0"/>
  <autoFilter ref="A18:M301">
    <filterColumn colId="7">
      <filters blank="1">
        <filter val="1 400"/>
        <filter val="2 350"/>
        <filter val="2 420"/>
        <filter val="70"/>
        <filter val="950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91:B291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90:B290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" width="0" style="1" hidden="1" customWidth="1"/>
    <col min="17" max="16384" width="9.140625" style="1"/>
  </cols>
  <sheetData>
    <row r="1" spans="1:14" x14ac:dyDescent="0.25">
      <c r="A1" s="302" t="s">
        <v>357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66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358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x14ac:dyDescent="0.25">
      <c r="A7" s="4" t="s">
        <v>13</v>
      </c>
      <c r="B7" s="5"/>
      <c r="C7" s="306" t="s">
        <v>355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356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121302</v>
      </c>
      <c r="D20" s="28">
        <f>SUM(D21,D24,D25,D41,D43)</f>
        <v>121302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139850</v>
      </c>
      <c r="I20" s="28">
        <f>SUM(I21,I24,I25,I41,I43)</f>
        <v>139850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121302</v>
      </c>
      <c r="D24" s="51">
        <v>121302</v>
      </c>
      <c r="E24" s="51"/>
      <c r="F24" s="52" t="s">
        <v>38</v>
      </c>
      <c r="G24" s="53" t="s">
        <v>38</v>
      </c>
      <c r="H24" s="50">
        <f t="shared" si="1"/>
        <v>139850</v>
      </c>
      <c r="I24" s="51">
        <f>I51</f>
        <v>139850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 t="shared" si="0"/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 t="shared" si="0"/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 t="shared" si="1"/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 t="shared" si="0"/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si="1"/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38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 t="shared" si="0"/>
        <v>0</v>
      </c>
      <c r="D44" s="101"/>
      <c r="E44" s="102"/>
      <c r="F44" s="102"/>
      <c r="G44" s="103" t="s">
        <v>38</v>
      </c>
      <c r="H44" s="104">
        <f t="shared" si="1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 t="shared" si="0"/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81" si="2">SUM(D50:G50)</f>
        <v>121302</v>
      </c>
      <c r="D50" s="128">
        <f>SUM(D51,D286)</f>
        <v>121302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81" si="3">SUM(I50:L50)</f>
        <v>139850</v>
      </c>
      <c r="I50" s="128">
        <f>SUM(I51,I286)</f>
        <v>139850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2"/>
        <v>121302</v>
      </c>
      <c r="D51" s="134">
        <f>SUM(D52,D194)</f>
        <v>121302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139850</v>
      </c>
      <c r="I51" s="134">
        <f>SUM(I52,I194)</f>
        <v>139850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2"/>
        <v>121302</v>
      </c>
      <c r="D52" s="139">
        <f>SUM(D53,D75,D173,D187)</f>
        <v>121302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139850</v>
      </c>
      <c r="I52" s="139">
        <f>SUM(I53,I75,I173,I187)</f>
        <v>139850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66</v>
      </c>
      <c r="C53" s="143">
        <f t="shared" si="2"/>
        <v>121302</v>
      </c>
      <c r="D53" s="144">
        <f>SUM(D54,D67)</f>
        <v>121302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139850</v>
      </c>
      <c r="I53" s="144">
        <f>SUM(I54,I67)</f>
        <v>139850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67</v>
      </c>
      <c r="C54" s="57">
        <f t="shared" si="2"/>
        <v>93679</v>
      </c>
      <c r="D54" s="63">
        <f>SUM(D55,D58,D66)</f>
        <v>93679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105586</v>
      </c>
      <c r="I54" s="63">
        <f>SUM(I55,I58,I66)</f>
        <v>105586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68</v>
      </c>
      <c r="C55" s="117">
        <f t="shared" si="2"/>
        <v>64547</v>
      </c>
      <c r="D55" s="151">
        <f>SUM(D56:D57)</f>
        <v>64547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62547</v>
      </c>
      <c r="I55" s="151">
        <f>SUM(I56:I57)</f>
        <v>62547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70</v>
      </c>
      <c r="C57" s="72">
        <f t="shared" si="2"/>
        <v>64547</v>
      </c>
      <c r="D57" s="74">
        <v>64547</v>
      </c>
      <c r="E57" s="74"/>
      <c r="F57" s="74"/>
      <c r="G57" s="157"/>
      <c r="H57" s="72">
        <f t="shared" si="3"/>
        <v>62547</v>
      </c>
      <c r="I57" s="74">
        <v>62547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71</v>
      </c>
      <c r="C58" s="72">
        <f t="shared" si="2"/>
        <v>12918</v>
      </c>
      <c r="D58" s="160">
        <f>SUM(D59:D65)</f>
        <v>12918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14158</v>
      </c>
      <c r="I58" s="160">
        <f>SUM(I59:I65)</f>
        <v>14158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73</v>
      </c>
      <c r="C60" s="72">
        <f t="shared" si="2"/>
        <v>3500</v>
      </c>
      <c r="D60" s="74">
        <v>3500</v>
      </c>
      <c r="E60" s="74"/>
      <c r="F60" s="74"/>
      <c r="G60" s="157"/>
      <c r="H60" s="72">
        <f t="shared" si="3"/>
        <v>3500</v>
      </c>
      <c r="I60" s="74">
        <v>3500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75</v>
      </c>
      <c r="C62" s="72">
        <f t="shared" si="2"/>
        <v>2300</v>
      </c>
      <c r="D62" s="74">
        <v>2300</v>
      </c>
      <c r="E62" s="74"/>
      <c r="F62" s="74"/>
      <c r="G62" s="157"/>
      <c r="H62" s="72">
        <f t="shared" si="3"/>
        <v>2300</v>
      </c>
      <c r="I62" s="74">
        <v>2300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76</v>
      </c>
      <c r="C63" s="72">
        <f t="shared" si="2"/>
        <v>2500</v>
      </c>
      <c r="D63" s="74">
        <v>2500</v>
      </c>
      <c r="E63" s="74"/>
      <c r="F63" s="74"/>
      <c r="G63" s="157"/>
      <c r="H63" s="72">
        <f t="shared" si="3"/>
        <v>2599</v>
      </c>
      <c r="I63" s="74">
        <v>2599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77</v>
      </c>
      <c r="C64" s="72">
        <f t="shared" si="2"/>
        <v>4618</v>
      </c>
      <c r="D64" s="74">
        <v>4618</v>
      </c>
      <c r="E64" s="74"/>
      <c r="F64" s="74"/>
      <c r="G64" s="157"/>
      <c r="H64" s="72">
        <f t="shared" si="3"/>
        <v>5759</v>
      </c>
      <c r="I64" s="74">
        <v>5759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79</v>
      </c>
      <c r="C66" s="117">
        <f t="shared" si="2"/>
        <v>16214</v>
      </c>
      <c r="D66" s="163">
        <v>16214</v>
      </c>
      <c r="E66" s="163"/>
      <c r="F66" s="163"/>
      <c r="G66" s="164"/>
      <c r="H66" s="117">
        <f t="shared" si="3"/>
        <v>28881</v>
      </c>
      <c r="I66" s="163">
        <v>28881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80</v>
      </c>
      <c r="C67" s="57">
        <f t="shared" si="2"/>
        <v>27623</v>
      </c>
      <c r="D67" s="63">
        <f>SUM(D68:D69)</f>
        <v>27623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34264</v>
      </c>
      <c r="I67" s="63">
        <f>SUM(I68:I69)</f>
        <v>34264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81</v>
      </c>
      <c r="C68" s="66">
        <f t="shared" si="2"/>
        <v>22607</v>
      </c>
      <c r="D68" s="68">
        <v>22607</v>
      </c>
      <c r="E68" s="68"/>
      <c r="F68" s="68"/>
      <c r="G68" s="154"/>
      <c r="H68" s="66">
        <f t="shared" si="3"/>
        <v>26984</v>
      </c>
      <c r="I68" s="68">
        <v>26984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82</v>
      </c>
      <c r="C69" s="72">
        <f t="shared" si="2"/>
        <v>5016</v>
      </c>
      <c r="D69" s="160">
        <f>SUM(D70:D74)</f>
        <v>5016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7280</v>
      </c>
      <c r="I69" s="160">
        <f>SUM(I70:I74)</f>
        <v>7280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83</v>
      </c>
      <c r="C70" s="72">
        <f t="shared" si="2"/>
        <v>4162</v>
      </c>
      <c r="D70" s="74">
        <v>4162</v>
      </c>
      <c r="E70" s="74"/>
      <c r="F70" s="74"/>
      <c r="G70" s="157"/>
      <c r="H70" s="72">
        <f t="shared" si="3"/>
        <v>6426</v>
      </c>
      <c r="I70" s="74">
        <v>6426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86</v>
      </c>
      <c r="C73" s="72">
        <f t="shared" si="2"/>
        <v>854</v>
      </c>
      <c r="D73" s="74">
        <v>854</v>
      </c>
      <c r="E73" s="74"/>
      <c r="F73" s="74"/>
      <c r="G73" s="157"/>
      <c r="H73" s="72">
        <f t="shared" si="3"/>
        <v>854</v>
      </c>
      <c r="I73" s="74">
        <v>854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88</v>
      </c>
      <c r="C75" s="143">
        <f t="shared" si="2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ref="C82:C113" si="4">SUM(D82:G82)</f>
        <v>0</v>
      </c>
      <c r="D82" s="74"/>
      <c r="E82" s="74"/>
      <c r="F82" s="74"/>
      <c r="G82" s="157"/>
      <c r="H82" s="72">
        <f t="shared" ref="H82:H127" si="5">SUM(I82:L82)</f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94</v>
      </c>
      <c r="C83" s="57">
        <f t="shared" si="4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5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4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5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4"/>
        <v>0</v>
      </c>
      <c r="D85" s="68"/>
      <c r="E85" s="68"/>
      <c r="F85" s="68"/>
      <c r="G85" s="154"/>
      <c r="H85" s="66">
        <f t="shared" si="5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4"/>
        <v>0</v>
      </c>
      <c r="D86" s="74"/>
      <c r="E86" s="74"/>
      <c r="F86" s="74"/>
      <c r="G86" s="157"/>
      <c r="H86" s="72">
        <f t="shared" si="5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4"/>
        <v>0</v>
      </c>
      <c r="D87" s="74"/>
      <c r="E87" s="74"/>
      <c r="F87" s="74"/>
      <c r="G87" s="157"/>
      <c r="H87" s="72">
        <f t="shared" si="5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4"/>
        <v>0</v>
      </c>
      <c r="D88" s="74"/>
      <c r="E88" s="74"/>
      <c r="F88" s="74"/>
      <c r="G88" s="157"/>
      <c r="H88" s="72">
        <f t="shared" si="5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4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5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4"/>
        <v>0</v>
      </c>
      <c r="D90" s="74"/>
      <c r="E90" s="74"/>
      <c r="F90" s="74"/>
      <c r="G90" s="157"/>
      <c r="H90" s="72">
        <f t="shared" si="5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4"/>
        <v>0</v>
      </c>
      <c r="D91" s="74"/>
      <c r="E91" s="74"/>
      <c r="F91" s="74"/>
      <c r="G91" s="157"/>
      <c r="H91" s="72">
        <f t="shared" si="5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4"/>
        <v>0</v>
      </c>
      <c r="D92" s="74"/>
      <c r="E92" s="74"/>
      <c r="F92" s="74"/>
      <c r="G92" s="157"/>
      <c r="H92" s="72">
        <f t="shared" si="5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4"/>
        <v>0</v>
      </c>
      <c r="D93" s="74"/>
      <c r="E93" s="74"/>
      <c r="F93" s="74"/>
      <c r="G93" s="157"/>
      <c r="H93" s="72">
        <f t="shared" si="5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4"/>
        <v>0</v>
      </c>
      <c r="D94" s="74"/>
      <c r="E94" s="74"/>
      <c r="F94" s="74"/>
      <c r="G94" s="157"/>
      <c r="H94" s="72">
        <f t="shared" si="5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4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5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4"/>
        <v>0</v>
      </c>
      <c r="D96" s="74"/>
      <c r="E96" s="74"/>
      <c r="F96" s="74"/>
      <c r="G96" s="157"/>
      <c r="H96" s="72">
        <f t="shared" si="5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4"/>
        <v>0</v>
      </c>
      <c r="D97" s="74"/>
      <c r="E97" s="74"/>
      <c r="F97" s="74"/>
      <c r="G97" s="157"/>
      <c r="H97" s="72">
        <f t="shared" si="5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4"/>
        <v>0</v>
      </c>
      <c r="D98" s="68"/>
      <c r="E98" s="68"/>
      <c r="F98" s="68"/>
      <c r="G98" s="154"/>
      <c r="H98" s="66">
        <f t="shared" si="5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4"/>
        <v>0</v>
      </c>
      <c r="D99" s="74"/>
      <c r="E99" s="74"/>
      <c r="F99" s="74"/>
      <c r="G99" s="157"/>
      <c r="H99" s="72">
        <f t="shared" si="5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4"/>
        <v>0</v>
      </c>
      <c r="D100" s="74"/>
      <c r="E100" s="74"/>
      <c r="F100" s="74"/>
      <c r="G100" s="157"/>
      <c r="H100" s="72">
        <f t="shared" si="5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4"/>
        <v>0</v>
      </c>
      <c r="D101" s="74"/>
      <c r="E101" s="74"/>
      <c r="F101" s="74"/>
      <c r="G101" s="157"/>
      <c r="H101" s="72">
        <f t="shared" si="5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4"/>
        <v>0</v>
      </c>
      <c r="D102" s="74"/>
      <c r="E102" s="74"/>
      <c r="F102" s="74"/>
      <c r="G102" s="157"/>
      <c r="H102" s="72">
        <f t="shared" si="5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4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5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4"/>
        <v>0</v>
      </c>
      <c r="D104" s="74"/>
      <c r="E104" s="74"/>
      <c r="F104" s="74"/>
      <c r="G104" s="157"/>
      <c r="H104" s="72">
        <f t="shared" si="5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4"/>
        <v>0</v>
      </c>
      <c r="D105" s="74"/>
      <c r="E105" s="74"/>
      <c r="F105" s="74"/>
      <c r="G105" s="157"/>
      <c r="H105" s="72">
        <f t="shared" si="5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4"/>
        <v>0</v>
      </c>
      <c r="D106" s="74"/>
      <c r="E106" s="74"/>
      <c r="F106" s="74"/>
      <c r="G106" s="157"/>
      <c r="H106" s="72">
        <f t="shared" si="5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4"/>
        <v>0</v>
      </c>
      <c r="D107" s="74"/>
      <c r="E107" s="74"/>
      <c r="F107" s="74"/>
      <c r="G107" s="157"/>
      <c r="H107" s="72">
        <f t="shared" si="5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4"/>
        <v>0</v>
      </c>
      <c r="D108" s="74"/>
      <c r="E108" s="74"/>
      <c r="F108" s="74"/>
      <c r="G108" s="157"/>
      <c r="H108" s="72">
        <f t="shared" si="5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4"/>
        <v>0</v>
      </c>
      <c r="D109" s="74"/>
      <c r="E109" s="74"/>
      <c r="F109" s="74"/>
      <c r="G109" s="157"/>
      <c r="H109" s="72">
        <f t="shared" si="5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4"/>
        <v>0</v>
      </c>
      <c r="D110" s="74"/>
      <c r="E110" s="74"/>
      <c r="F110" s="74"/>
      <c r="G110" s="157"/>
      <c r="H110" s="72">
        <f t="shared" si="5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4"/>
        <v>0</v>
      </c>
      <c r="D111" s="74"/>
      <c r="E111" s="74"/>
      <c r="F111" s="74"/>
      <c r="G111" s="157"/>
      <c r="H111" s="72">
        <f t="shared" si="5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4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5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4"/>
        <v>0</v>
      </c>
      <c r="D113" s="74"/>
      <c r="E113" s="74"/>
      <c r="F113" s="74"/>
      <c r="G113" s="157"/>
      <c r="H113" s="72">
        <f t="shared" si="5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 t="shared" ref="C114:C127" si="6">SUM(D114:G114)</f>
        <v>0</v>
      </c>
      <c r="D114" s="74"/>
      <c r="E114" s="74"/>
      <c r="F114" s="74"/>
      <c r="G114" s="157"/>
      <c r="H114" s="72">
        <f t="shared" si="5"/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 t="shared" si="6"/>
        <v>0</v>
      </c>
      <c r="D115" s="74"/>
      <c r="E115" s="74"/>
      <c r="F115" s="74"/>
      <c r="G115" s="157"/>
      <c r="H115" s="72">
        <f t="shared" si="5"/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si="6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5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6"/>
        <v>0</v>
      </c>
      <c r="D117" s="74"/>
      <c r="E117" s="74"/>
      <c r="F117" s="74"/>
      <c r="G117" s="157"/>
      <c r="H117" s="72">
        <f t="shared" si="5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6"/>
        <v>0</v>
      </c>
      <c r="D118" s="74"/>
      <c r="E118" s="74"/>
      <c r="F118" s="74"/>
      <c r="G118" s="157"/>
      <c r="H118" s="72">
        <f t="shared" si="5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6"/>
        <v>0</v>
      </c>
      <c r="D119" s="74"/>
      <c r="E119" s="74"/>
      <c r="F119" s="74"/>
      <c r="G119" s="157"/>
      <c r="H119" s="72">
        <f t="shared" si="5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6"/>
        <v>0</v>
      </c>
      <c r="D120" s="74"/>
      <c r="E120" s="74"/>
      <c r="F120" s="74"/>
      <c r="G120" s="157"/>
      <c r="H120" s="72">
        <f t="shared" si="5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6"/>
        <v>0</v>
      </c>
      <c r="D121" s="74"/>
      <c r="E121" s="74"/>
      <c r="F121" s="74"/>
      <c r="G121" s="157"/>
      <c r="H121" s="72">
        <f t="shared" si="5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133</v>
      </c>
      <c r="C122" s="72">
        <f t="shared" si="6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5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6"/>
        <v>0</v>
      </c>
      <c r="D123" s="74"/>
      <c r="E123" s="74"/>
      <c r="F123" s="74"/>
      <c r="G123" s="157"/>
      <c r="H123" s="72">
        <f t="shared" si="5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6"/>
        <v>0</v>
      </c>
      <c r="D124" s="74"/>
      <c r="E124" s="74"/>
      <c r="F124" s="74"/>
      <c r="G124" s="157"/>
      <c r="H124" s="72">
        <f t="shared" si="5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6"/>
        <v>0</v>
      </c>
      <c r="D125" s="74"/>
      <c r="E125" s="74"/>
      <c r="F125" s="74"/>
      <c r="G125" s="157"/>
      <c r="H125" s="72">
        <f t="shared" si="5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6"/>
        <v>0</v>
      </c>
      <c r="D126" s="74"/>
      <c r="E126" s="74"/>
      <c r="F126" s="74"/>
      <c r="G126" s="157"/>
      <c r="H126" s="72">
        <f t="shared" si="5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138</v>
      </c>
      <c r="C127" s="72">
        <f t="shared" si="6"/>
        <v>0</v>
      </c>
      <c r="D127" s="74"/>
      <c r="E127" s="74"/>
      <c r="F127" s="74"/>
      <c r="G127" s="157"/>
      <c r="H127" s="72">
        <f t="shared" si="5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7">SUM(C129)</f>
        <v>0</v>
      </c>
      <c r="D128" s="169">
        <f t="shared" si="7"/>
        <v>0</v>
      </c>
      <c r="E128" s="169">
        <f t="shared" si="7"/>
        <v>0</v>
      </c>
      <c r="F128" s="169">
        <f t="shared" si="7"/>
        <v>0</v>
      </c>
      <c r="G128" s="169">
        <f t="shared" si="7"/>
        <v>0</v>
      </c>
      <c r="H128" s="66">
        <f t="shared" si="7"/>
        <v>0</v>
      </c>
      <c r="I128" s="169">
        <f t="shared" si="7"/>
        <v>0</v>
      </c>
      <c r="J128" s="169">
        <f t="shared" si="7"/>
        <v>0</v>
      </c>
      <c r="K128" s="169">
        <f t="shared" si="7"/>
        <v>0</v>
      </c>
      <c r="L128" s="176">
        <f t="shared" si="7"/>
        <v>0</v>
      </c>
    </row>
    <row r="129" spans="1:13" ht="24" hidden="1" x14ac:dyDescent="0.25">
      <c r="A129" s="44">
        <v>2283</v>
      </c>
      <c r="B129" s="71" t="s">
        <v>140</v>
      </c>
      <c r="C129" s="72">
        <f t="shared" ref="C129:C160" si="8">SUM(D129:G129)</f>
        <v>0</v>
      </c>
      <c r="D129" s="74"/>
      <c r="E129" s="74"/>
      <c r="F129" s="74"/>
      <c r="G129" s="157"/>
      <c r="H129" s="72">
        <f t="shared" ref="H129:H192" si="9"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8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9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8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9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3" hidden="1" x14ac:dyDescent="0.25">
      <c r="A132" s="44">
        <v>2311</v>
      </c>
      <c r="B132" s="71" t="s">
        <v>143</v>
      </c>
      <c r="C132" s="72">
        <f t="shared" si="8"/>
        <v>0</v>
      </c>
      <c r="D132" s="74"/>
      <c r="E132" s="74"/>
      <c r="F132" s="74"/>
      <c r="G132" s="157"/>
      <c r="H132" s="72">
        <f t="shared" si="9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8"/>
        <v>0</v>
      </c>
      <c r="D133" s="74"/>
      <c r="E133" s="74"/>
      <c r="F133" s="74"/>
      <c r="G133" s="157"/>
      <c r="H133" s="72">
        <f t="shared" si="9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8"/>
        <v>0</v>
      </c>
      <c r="D134" s="74"/>
      <c r="E134" s="74"/>
      <c r="F134" s="74"/>
      <c r="G134" s="157"/>
      <c r="H134" s="72">
        <f t="shared" si="9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8"/>
        <v>0</v>
      </c>
      <c r="D135" s="74"/>
      <c r="E135" s="74"/>
      <c r="F135" s="74"/>
      <c r="G135" s="157"/>
      <c r="H135" s="72">
        <f t="shared" si="9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8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9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8"/>
        <v>0</v>
      </c>
      <c r="D137" s="74"/>
      <c r="E137" s="74"/>
      <c r="F137" s="74"/>
      <c r="G137" s="157"/>
      <c r="H137" s="72">
        <f t="shared" si="9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8"/>
        <v>0</v>
      </c>
      <c r="D138" s="74"/>
      <c r="E138" s="74"/>
      <c r="F138" s="74"/>
      <c r="G138" s="157"/>
      <c r="H138" s="72">
        <f t="shared" si="9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8"/>
        <v>0</v>
      </c>
      <c r="D139" s="74"/>
      <c r="E139" s="74"/>
      <c r="F139" s="74"/>
      <c r="G139" s="157"/>
      <c r="H139" s="72">
        <f t="shared" si="9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8"/>
        <v>0</v>
      </c>
      <c r="D140" s="74"/>
      <c r="E140" s="74"/>
      <c r="F140" s="74"/>
      <c r="G140" s="157"/>
      <c r="H140" s="72">
        <f t="shared" si="9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8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9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8"/>
        <v>0</v>
      </c>
      <c r="D142" s="74"/>
      <c r="E142" s="74"/>
      <c r="F142" s="74"/>
      <c r="G142" s="157"/>
      <c r="H142" s="72">
        <f t="shared" si="9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8"/>
        <v>0</v>
      </c>
      <c r="D143" s="74"/>
      <c r="E143" s="74"/>
      <c r="F143" s="74"/>
      <c r="G143" s="157"/>
      <c r="H143" s="72">
        <f t="shared" si="9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8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9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8"/>
        <v>0</v>
      </c>
      <c r="D145" s="68"/>
      <c r="E145" s="68"/>
      <c r="F145" s="68"/>
      <c r="G145" s="154"/>
      <c r="H145" s="66">
        <f t="shared" si="9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8"/>
        <v>0</v>
      </c>
      <c r="D146" s="74"/>
      <c r="E146" s="74"/>
      <c r="F146" s="74"/>
      <c r="G146" s="157"/>
      <c r="H146" s="72">
        <f t="shared" si="9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8"/>
        <v>0</v>
      </c>
      <c r="D147" s="74"/>
      <c r="E147" s="74"/>
      <c r="F147" s="74"/>
      <c r="G147" s="157"/>
      <c r="H147" s="72">
        <f t="shared" si="9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8"/>
        <v>0</v>
      </c>
      <c r="D148" s="74"/>
      <c r="E148" s="74"/>
      <c r="F148" s="74"/>
      <c r="G148" s="157"/>
      <c r="H148" s="72">
        <f t="shared" si="9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8"/>
        <v>0</v>
      </c>
      <c r="D149" s="74"/>
      <c r="E149" s="74"/>
      <c r="F149" s="74"/>
      <c r="G149" s="157"/>
      <c r="H149" s="72">
        <f t="shared" si="9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8"/>
        <v>0</v>
      </c>
      <c r="D150" s="74"/>
      <c r="E150" s="74"/>
      <c r="F150" s="74"/>
      <c r="G150" s="157"/>
      <c r="H150" s="72">
        <f t="shared" si="9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8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9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8"/>
        <v>0</v>
      </c>
      <c r="D152" s="74"/>
      <c r="E152" s="74"/>
      <c r="F152" s="74"/>
      <c r="G152" s="157"/>
      <c r="H152" s="72">
        <f t="shared" si="9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8"/>
        <v>0</v>
      </c>
      <c r="D153" s="74"/>
      <c r="E153" s="74"/>
      <c r="F153" s="74"/>
      <c r="G153" s="157"/>
      <c r="H153" s="72">
        <f t="shared" si="9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8"/>
        <v>0</v>
      </c>
      <c r="D154" s="74"/>
      <c r="E154" s="74"/>
      <c r="F154" s="74"/>
      <c r="G154" s="157"/>
      <c r="H154" s="72">
        <f t="shared" si="9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8"/>
        <v>0</v>
      </c>
      <c r="D155" s="74"/>
      <c r="E155" s="74"/>
      <c r="F155" s="74"/>
      <c r="G155" s="157"/>
      <c r="H155" s="72">
        <f t="shared" si="9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8"/>
        <v>0</v>
      </c>
      <c r="D156" s="74"/>
      <c r="E156" s="74"/>
      <c r="F156" s="74"/>
      <c r="G156" s="157"/>
      <c r="H156" s="72">
        <f t="shared" si="9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8"/>
        <v>0</v>
      </c>
      <c r="D157" s="74"/>
      <c r="E157" s="74"/>
      <c r="F157" s="74"/>
      <c r="G157" s="157"/>
      <c r="H157" s="72">
        <f t="shared" si="9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8"/>
        <v>0</v>
      </c>
      <c r="D158" s="74"/>
      <c r="E158" s="74"/>
      <c r="F158" s="74"/>
      <c r="G158" s="157"/>
      <c r="H158" s="72">
        <f t="shared" si="9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8"/>
        <v>0</v>
      </c>
      <c r="D159" s="163"/>
      <c r="E159" s="163"/>
      <c r="F159" s="163"/>
      <c r="G159" s="164"/>
      <c r="H159" s="117">
        <f t="shared" si="9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8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9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ref="C161:C224" si="10">SUM(D161:G161)</f>
        <v>0</v>
      </c>
      <c r="D161" s="68"/>
      <c r="E161" s="68"/>
      <c r="F161" s="68"/>
      <c r="G161" s="154"/>
      <c r="H161" s="66">
        <f t="shared" si="9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10"/>
        <v>0</v>
      </c>
      <c r="D162" s="74"/>
      <c r="E162" s="74"/>
      <c r="F162" s="74"/>
      <c r="G162" s="157"/>
      <c r="H162" s="72">
        <f t="shared" si="9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10"/>
        <v>0</v>
      </c>
      <c r="D163" s="163"/>
      <c r="E163" s="163"/>
      <c r="F163" s="163"/>
      <c r="G163" s="164"/>
      <c r="H163" s="117">
        <f t="shared" si="9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10"/>
        <v>0</v>
      </c>
      <c r="D164" s="177"/>
      <c r="E164" s="177"/>
      <c r="F164" s="177"/>
      <c r="G164" s="178"/>
      <c r="H164" s="57">
        <f t="shared" si="9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10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9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10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9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10"/>
        <v>0</v>
      </c>
      <c r="D167" s="74"/>
      <c r="E167" s="74"/>
      <c r="F167" s="74"/>
      <c r="G167" s="157"/>
      <c r="H167" s="72">
        <f t="shared" si="9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10"/>
        <v>0</v>
      </c>
      <c r="D168" s="74"/>
      <c r="E168" s="74"/>
      <c r="F168" s="74"/>
      <c r="G168" s="157"/>
      <c r="H168" s="72">
        <f t="shared" si="9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10"/>
        <v>0</v>
      </c>
      <c r="D169" s="74"/>
      <c r="E169" s="74"/>
      <c r="F169" s="74"/>
      <c r="G169" s="157"/>
      <c r="H169" s="72">
        <f t="shared" si="9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10"/>
        <v>0</v>
      </c>
      <c r="D170" s="74"/>
      <c r="E170" s="74"/>
      <c r="F170" s="74"/>
      <c r="G170" s="157"/>
      <c r="H170" s="72">
        <f t="shared" si="9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10"/>
        <v>0</v>
      </c>
      <c r="D171" s="74"/>
      <c r="E171" s="74"/>
      <c r="F171" s="74"/>
      <c r="G171" s="157"/>
      <c r="H171" s="72">
        <f t="shared" si="9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10"/>
        <v>0</v>
      </c>
      <c r="D172" s="40"/>
      <c r="E172" s="40"/>
      <c r="F172" s="40"/>
      <c r="G172" s="41"/>
      <c r="H172" s="66">
        <f t="shared" si="9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10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9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10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9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10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9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 t="shared" si="10"/>
        <v>0</v>
      </c>
      <c r="D176" s="74"/>
      <c r="E176" s="74"/>
      <c r="F176" s="74"/>
      <c r="G176" s="157"/>
      <c r="H176" s="72">
        <f t="shared" si="9"/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 t="shared" si="10"/>
        <v>0</v>
      </c>
      <c r="D177" s="74"/>
      <c r="E177" s="74"/>
      <c r="F177" s="74"/>
      <c r="G177" s="157"/>
      <c r="H177" s="72">
        <f t="shared" si="9"/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 t="shared" si="10"/>
        <v>0</v>
      </c>
      <c r="D178" s="74"/>
      <c r="E178" s="74"/>
      <c r="F178" s="74"/>
      <c r="G178" s="157"/>
      <c r="H178" s="72">
        <f t="shared" si="9"/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si="10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9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0"/>
        <v>0</v>
      </c>
      <c r="D180" s="74"/>
      <c r="E180" s="74"/>
      <c r="F180" s="74"/>
      <c r="G180" s="187"/>
      <c r="H180" s="72">
        <f t="shared" si="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0"/>
        <v>0</v>
      </c>
      <c r="D181" s="74"/>
      <c r="E181" s="74"/>
      <c r="F181" s="74"/>
      <c r="G181" s="187"/>
      <c r="H181" s="72">
        <f t="shared" si="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0"/>
        <v>0</v>
      </c>
      <c r="D182" s="74"/>
      <c r="E182" s="74"/>
      <c r="F182" s="74"/>
      <c r="G182" s="187"/>
      <c r="H182" s="72">
        <f t="shared" si="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0"/>
        <v>0</v>
      </c>
      <c r="D183" s="189"/>
      <c r="E183" s="189"/>
      <c r="F183" s="189"/>
      <c r="G183" s="190"/>
      <c r="H183" s="185">
        <f t="shared" si="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10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9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10"/>
        <v>0</v>
      </c>
      <c r="D185" s="163"/>
      <c r="E185" s="163"/>
      <c r="F185" s="163"/>
      <c r="G185" s="164"/>
      <c r="H185" s="195">
        <f t="shared" si="9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10"/>
        <v>0</v>
      </c>
      <c r="D186" s="68"/>
      <c r="E186" s="68"/>
      <c r="F186" s="68"/>
      <c r="G186" s="154"/>
      <c r="H186" s="66">
        <f t="shared" si="9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10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9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 t="shared" si="10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9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si="10"/>
        <v>0</v>
      </c>
      <c r="D189" s="68"/>
      <c r="E189" s="68"/>
      <c r="F189" s="68"/>
      <c r="G189" s="154"/>
      <c r="H189" s="66">
        <f t="shared" si="9"/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10"/>
        <v>0</v>
      </c>
      <c r="D190" s="74"/>
      <c r="E190" s="74"/>
      <c r="F190" s="74"/>
      <c r="G190" s="157"/>
      <c r="H190" s="72">
        <f t="shared" si="9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10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9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 t="shared" si="10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9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10"/>
        <v>0</v>
      </c>
      <c r="D193" s="74"/>
      <c r="E193" s="74"/>
      <c r="F193" s="74"/>
      <c r="G193" s="157"/>
      <c r="H193" s="72">
        <f t="shared" ref="H193:H256" si="11">SUM(I193:L193)</f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10"/>
        <v>0</v>
      </c>
      <c r="D194" s="139">
        <f>SUM(D195,D230,D269,D283)</f>
        <v>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11"/>
        <v>0</v>
      </c>
      <c r="I194" s="139">
        <f>SUM(I195,I230,I269,I283)</f>
        <v>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10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1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10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1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10"/>
        <v>0</v>
      </c>
      <c r="D197" s="68"/>
      <c r="E197" s="68"/>
      <c r="F197" s="68"/>
      <c r="G197" s="154"/>
      <c r="H197" s="66">
        <f t="shared" si="11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10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1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10"/>
        <v>0</v>
      </c>
      <c r="D199" s="74"/>
      <c r="E199" s="74"/>
      <c r="F199" s="74"/>
      <c r="G199" s="157"/>
      <c r="H199" s="72">
        <f t="shared" si="11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10"/>
        <v>0</v>
      </c>
      <c r="D200" s="74"/>
      <c r="E200" s="74"/>
      <c r="F200" s="74"/>
      <c r="G200" s="157"/>
      <c r="H200" s="72">
        <f t="shared" si="11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10"/>
        <v>0</v>
      </c>
      <c r="D201" s="74"/>
      <c r="E201" s="74"/>
      <c r="F201" s="74"/>
      <c r="G201" s="157"/>
      <c r="H201" s="72">
        <f t="shared" si="11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10"/>
        <v>0</v>
      </c>
      <c r="D202" s="74"/>
      <c r="E202" s="74"/>
      <c r="F202" s="74"/>
      <c r="G202" s="157"/>
      <c r="H202" s="72">
        <f t="shared" si="11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10"/>
        <v>0</v>
      </c>
      <c r="D203" s="74"/>
      <c r="E203" s="74"/>
      <c r="F203" s="74"/>
      <c r="G203" s="157"/>
      <c r="H203" s="72">
        <f t="shared" si="11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10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1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10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1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10"/>
        <v>0</v>
      </c>
      <c r="D206" s="68"/>
      <c r="E206" s="68"/>
      <c r="F206" s="68"/>
      <c r="G206" s="154"/>
      <c r="H206" s="66">
        <f t="shared" si="11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10"/>
        <v>0</v>
      </c>
      <c r="D207" s="74"/>
      <c r="E207" s="74"/>
      <c r="F207" s="74"/>
      <c r="G207" s="157"/>
      <c r="H207" s="72">
        <f t="shared" si="11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10"/>
        <v>0</v>
      </c>
      <c r="D208" s="74"/>
      <c r="E208" s="74"/>
      <c r="F208" s="74"/>
      <c r="G208" s="157"/>
      <c r="H208" s="72">
        <f t="shared" si="11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10"/>
        <v>0</v>
      </c>
      <c r="D209" s="74"/>
      <c r="E209" s="74"/>
      <c r="F209" s="74"/>
      <c r="G209" s="157"/>
      <c r="H209" s="72">
        <f t="shared" si="11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 t="shared" si="10"/>
        <v>0</v>
      </c>
      <c r="D210" s="74"/>
      <c r="E210" s="74"/>
      <c r="F210" s="74"/>
      <c r="G210" s="157"/>
      <c r="H210" s="72">
        <f t="shared" si="11"/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10"/>
        <v>0</v>
      </c>
      <c r="D211" s="74"/>
      <c r="E211" s="74"/>
      <c r="F211" s="74"/>
      <c r="G211" s="157"/>
      <c r="H211" s="72">
        <f t="shared" si="11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10"/>
        <v>0</v>
      </c>
      <c r="D212" s="74"/>
      <c r="E212" s="74"/>
      <c r="F212" s="74"/>
      <c r="G212" s="157"/>
      <c r="H212" s="72">
        <f t="shared" si="11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10"/>
        <v>0</v>
      </c>
      <c r="D213" s="74"/>
      <c r="E213" s="74"/>
      <c r="F213" s="74"/>
      <c r="G213" s="157"/>
      <c r="H213" s="72">
        <f t="shared" si="11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10"/>
        <v>0</v>
      </c>
      <c r="D214" s="74"/>
      <c r="E214" s="74"/>
      <c r="F214" s="74"/>
      <c r="G214" s="157"/>
      <c r="H214" s="72">
        <f t="shared" si="11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10"/>
        <v>0</v>
      </c>
      <c r="D215" s="74"/>
      <c r="E215" s="74"/>
      <c r="F215" s="74"/>
      <c r="G215" s="157"/>
      <c r="H215" s="72">
        <f t="shared" si="11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10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1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10"/>
        <v>0</v>
      </c>
      <c r="D217" s="74"/>
      <c r="E217" s="74"/>
      <c r="F217" s="74"/>
      <c r="G217" s="157"/>
      <c r="H217" s="72">
        <f t="shared" si="11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10"/>
        <v>0</v>
      </c>
      <c r="D218" s="74"/>
      <c r="E218" s="74"/>
      <c r="F218" s="74"/>
      <c r="G218" s="157"/>
      <c r="H218" s="72">
        <f t="shared" si="11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10"/>
        <v>0</v>
      </c>
      <c r="D219" s="74"/>
      <c r="E219" s="74"/>
      <c r="F219" s="74"/>
      <c r="G219" s="157"/>
      <c r="H219" s="72">
        <f t="shared" si="11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10"/>
        <v>0</v>
      </c>
      <c r="D220" s="74"/>
      <c r="E220" s="74"/>
      <c r="F220" s="74"/>
      <c r="G220" s="157"/>
      <c r="H220" s="72">
        <f t="shared" si="11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10"/>
        <v>0</v>
      </c>
      <c r="D221" s="74"/>
      <c r="E221" s="74"/>
      <c r="F221" s="74"/>
      <c r="G221" s="157"/>
      <c r="H221" s="72">
        <f t="shared" si="11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10"/>
        <v>0</v>
      </c>
      <c r="D222" s="74"/>
      <c r="E222" s="74"/>
      <c r="F222" s="74"/>
      <c r="G222" s="157"/>
      <c r="H222" s="72">
        <f t="shared" si="11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10"/>
        <v>0</v>
      </c>
      <c r="D223" s="74"/>
      <c r="E223" s="74"/>
      <c r="F223" s="74"/>
      <c r="G223" s="157"/>
      <c r="H223" s="72">
        <f t="shared" si="11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10"/>
        <v>0</v>
      </c>
      <c r="D224" s="74"/>
      <c r="E224" s="74"/>
      <c r="F224" s="74"/>
      <c r="G224" s="157"/>
      <c r="H224" s="72">
        <f t="shared" si="11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ref="C225:C256" si="12">SUM(D225:G225)</f>
        <v>0</v>
      </c>
      <c r="D225" s="74"/>
      <c r="E225" s="74"/>
      <c r="F225" s="74"/>
      <c r="G225" s="157"/>
      <c r="H225" s="72">
        <f t="shared" si="11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12"/>
        <v>0</v>
      </c>
      <c r="D226" s="74"/>
      <c r="E226" s="74"/>
      <c r="F226" s="74"/>
      <c r="G226" s="157"/>
      <c r="H226" s="72">
        <f t="shared" si="11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12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1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12"/>
        <v>0</v>
      </c>
      <c r="D228" s="74"/>
      <c r="E228" s="74"/>
      <c r="F228" s="74"/>
      <c r="G228" s="157"/>
      <c r="H228" s="72">
        <f t="shared" si="11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12"/>
        <v>0</v>
      </c>
      <c r="D229" s="163"/>
      <c r="E229" s="163"/>
      <c r="F229" s="163"/>
      <c r="G229" s="164"/>
      <c r="H229" s="117">
        <f t="shared" si="11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12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1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 t="shared" si="12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1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12"/>
        <v>0</v>
      </c>
      <c r="D232" s="68"/>
      <c r="E232" s="68"/>
      <c r="F232" s="68"/>
      <c r="G232" s="206"/>
      <c r="H232" s="207">
        <f t="shared" si="11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12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1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12"/>
        <v>0</v>
      </c>
      <c r="D234" s="68"/>
      <c r="E234" s="68"/>
      <c r="F234" s="68"/>
      <c r="G234" s="154"/>
      <c r="H234" s="208">
        <f t="shared" si="11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 t="shared" si="12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1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 t="shared" si="12"/>
        <v>0</v>
      </c>
      <c r="D236" s="74"/>
      <c r="E236" s="74"/>
      <c r="F236" s="74"/>
      <c r="G236" s="157"/>
      <c r="H236" s="208">
        <f t="shared" si="11"/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 t="shared" si="12"/>
        <v>0</v>
      </c>
      <c r="D237" s="74"/>
      <c r="E237" s="74"/>
      <c r="F237" s="74"/>
      <c r="G237" s="157"/>
      <c r="H237" s="208">
        <f t="shared" si="11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 t="shared" si="12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1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 t="shared" si="12"/>
        <v>0</v>
      </c>
      <c r="D239" s="74"/>
      <c r="E239" s="74"/>
      <c r="F239" s="74"/>
      <c r="G239" s="157"/>
      <c r="H239" s="208">
        <f t="shared" si="11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12"/>
        <v>0</v>
      </c>
      <c r="D240" s="74"/>
      <c r="E240" s="74"/>
      <c r="F240" s="74"/>
      <c r="G240" s="157"/>
      <c r="H240" s="208">
        <f t="shared" si="11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12"/>
        <v>0</v>
      </c>
      <c r="D241" s="74"/>
      <c r="E241" s="74"/>
      <c r="F241" s="74"/>
      <c r="G241" s="157"/>
      <c r="H241" s="208">
        <f t="shared" si="11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12"/>
        <v>0</v>
      </c>
      <c r="D242" s="74"/>
      <c r="E242" s="74"/>
      <c r="F242" s="74"/>
      <c r="G242" s="157"/>
      <c r="H242" s="208">
        <f t="shared" si="11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12"/>
        <v>0</v>
      </c>
      <c r="D243" s="74"/>
      <c r="E243" s="74"/>
      <c r="F243" s="74"/>
      <c r="G243" s="157"/>
      <c r="H243" s="208">
        <f t="shared" si="11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12"/>
        <v>0</v>
      </c>
      <c r="D244" s="74"/>
      <c r="E244" s="74"/>
      <c r="F244" s="74"/>
      <c r="G244" s="157"/>
      <c r="H244" s="208">
        <f t="shared" si="11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12"/>
        <v>0</v>
      </c>
      <c r="D245" s="74"/>
      <c r="E245" s="74"/>
      <c r="F245" s="74"/>
      <c r="G245" s="157"/>
      <c r="H245" s="208">
        <f t="shared" si="11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12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1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3" hidden="1" x14ac:dyDescent="0.25">
      <c r="A247" s="44">
        <v>6291</v>
      </c>
      <c r="B247" s="71" t="s">
        <v>258</v>
      </c>
      <c r="C247" s="201">
        <f t="shared" si="12"/>
        <v>0</v>
      </c>
      <c r="D247" s="74"/>
      <c r="E247" s="74"/>
      <c r="F247" s="74"/>
      <c r="G247" s="211"/>
      <c r="H247" s="201">
        <f t="shared" si="11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12"/>
        <v>0</v>
      </c>
      <c r="D248" s="74"/>
      <c r="E248" s="74"/>
      <c r="F248" s="74"/>
      <c r="G248" s="211"/>
      <c r="H248" s="201">
        <f t="shared" si="11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12"/>
        <v>0</v>
      </c>
      <c r="D249" s="74"/>
      <c r="E249" s="74"/>
      <c r="F249" s="74"/>
      <c r="G249" s="211"/>
      <c r="H249" s="201">
        <f t="shared" si="11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12"/>
        <v>0</v>
      </c>
      <c r="D250" s="74"/>
      <c r="E250" s="74"/>
      <c r="F250" s="74"/>
      <c r="G250" s="211"/>
      <c r="H250" s="201">
        <f t="shared" si="11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12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1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12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1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3" hidden="1" x14ac:dyDescent="0.25">
      <c r="A253" s="44">
        <v>6322</v>
      </c>
      <c r="B253" s="71" t="s">
        <v>264</v>
      </c>
      <c r="C253" s="201">
        <f t="shared" si="12"/>
        <v>0</v>
      </c>
      <c r="D253" s="74"/>
      <c r="E253" s="74"/>
      <c r="F253" s="74"/>
      <c r="G253" s="211"/>
      <c r="H253" s="201">
        <f t="shared" si="11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12"/>
        <v>0</v>
      </c>
      <c r="D254" s="74"/>
      <c r="E254" s="74"/>
      <c r="F254" s="74"/>
      <c r="G254" s="211"/>
      <c r="H254" s="201">
        <f t="shared" si="11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12"/>
        <v>0</v>
      </c>
      <c r="D255" s="74"/>
      <c r="E255" s="74"/>
      <c r="F255" s="74"/>
      <c r="G255" s="211"/>
      <c r="H255" s="201">
        <f t="shared" si="11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12"/>
        <v>0</v>
      </c>
      <c r="D256" s="68"/>
      <c r="E256" s="68"/>
      <c r="F256" s="68"/>
      <c r="G256" s="214"/>
      <c r="H256" s="205">
        <f t="shared" si="11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 t="shared" ref="C257:C288" si="13">SUM(D257:G257)</f>
        <v>0</v>
      </c>
      <c r="D257" s="189"/>
      <c r="E257" s="189"/>
      <c r="F257" s="189"/>
      <c r="G257" s="211"/>
      <c r="H257" s="209">
        <f t="shared" ref="H257:H288" si="14"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272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3" hidden="1" x14ac:dyDescent="0.25">
      <c r="A282" s="150">
        <v>7720</v>
      </c>
      <c r="B282" s="65" t="s">
        <v>293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13"/>
        <v>0</v>
      </c>
      <c r="D283" s="234">
        <f>D284</f>
        <v>0</v>
      </c>
      <c r="E283" s="234">
        <f t="shared" ref="E283:G284" si="15">E284</f>
        <v>0</v>
      </c>
      <c r="F283" s="234">
        <f t="shared" si="15"/>
        <v>0</v>
      </c>
      <c r="G283" s="235">
        <f t="shared" si="15"/>
        <v>0</v>
      </c>
      <c r="H283" s="236">
        <f t="shared" si="14"/>
        <v>0</v>
      </c>
      <c r="I283" s="234">
        <f t="shared" ref="I283:L284" si="16">I284</f>
        <v>0</v>
      </c>
      <c r="J283" s="234">
        <f>J284</f>
        <v>0</v>
      </c>
      <c r="K283" s="234">
        <f t="shared" si="16"/>
        <v>0</v>
      </c>
      <c r="L283" s="237">
        <f t="shared" si="16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13"/>
        <v>0</v>
      </c>
      <c r="D284" s="163">
        <f>D285</f>
        <v>0</v>
      </c>
      <c r="E284" s="163">
        <f t="shared" si="15"/>
        <v>0</v>
      </c>
      <c r="F284" s="163">
        <f t="shared" si="15"/>
        <v>0</v>
      </c>
      <c r="G284" s="164">
        <f t="shared" si="15"/>
        <v>0</v>
      </c>
      <c r="H284" s="117">
        <f t="shared" si="14"/>
        <v>0</v>
      </c>
      <c r="I284" s="163">
        <f t="shared" si="16"/>
        <v>0</v>
      </c>
      <c r="J284" s="163">
        <f t="shared" si="16"/>
        <v>0</v>
      </c>
      <c r="K284" s="163">
        <f t="shared" si="16"/>
        <v>0</v>
      </c>
      <c r="L284" s="165">
        <f t="shared" si="16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13"/>
        <v>0</v>
      </c>
      <c r="D285" s="163"/>
      <c r="E285" s="163"/>
      <c r="F285" s="163"/>
      <c r="G285" s="164"/>
      <c r="H285" s="117">
        <f t="shared" si="14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13"/>
        <v>0</v>
      </c>
      <c r="D287" s="74"/>
      <c r="E287" s="74"/>
      <c r="F287" s="74"/>
      <c r="G287" s="157"/>
      <c r="H287" s="72">
        <f t="shared" si="14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13"/>
        <v>0</v>
      </c>
      <c r="D288" s="68"/>
      <c r="E288" s="68"/>
      <c r="F288" s="68"/>
      <c r="G288" s="154"/>
      <c r="H288" s="66">
        <f t="shared" si="14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121302</v>
      </c>
      <c r="D289" s="242">
        <f t="shared" ref="D289:L289" si="17">SUM(D286,D269,D230,D195,D187,D173,D75,D53,D283)</f>
        <v>121302</v>
      </c>
      <c r="E289" s="242">
        <f t="shared" si="17"/>
        <v>0</v>
      </c>
      <c r="F289" s="242">
        <f t="shared" si="17"/>
        <v>0</v>
      </c>
      <c r="G289" s="243">
        <f t="shared" si="17"/>
        <v>0</v>
      </c>
      <c r="H289" s="244">
        <f t="shared" si="17"/>
        <v>139850</v>
      </c>
      <c r="I289" s="242">
        <f t="shared" si="17"/>
        <v>139850</v>
      </c>
      <c r="J289" s="242">
        <f t="shared" si="17"/>
        <v>0</v>
      </c>
      <c r="K289" s="242">
        <f t="shared" si="17"/>
        <v>0</v>
      </c>
      <c r="L289" s="245">
        <f t="shared" si="17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18">SUM(C292,C293)-C300+C301</f>
        <v>0</v>
      </c>
      <c r="D291" s="251">
        <f t="shared" si="18"/>
        <v>0</v>
      </c>
      <c r="E291" s="251">
        <f t="shared" si="18"/>
        <v>0</v>
      </c>
      <c r="F291" s="251">
        <f t="shared" si="18"/>
        <v>0</v>
      </c>
      <c r="G291" s="252">
        <f t="shared" si="18"/>
        <v>0</v>
      </c>
      <c r="H291" s="253">
        <f t="shared" si="18"/>
        <v>0</v>
      </c>
      <c r="I291" s="251">
        <f t="shared" si="18"/>
        <v>0</v>
      </c>
      <c r="J291" s="251">
        <f t="shared" si="18"/>
        <v>0</v>
      </c>
      <c r="K291" s="251">
        <f t="shared" si="18"/>
        <v>0</v>
      </c>
      <c r="L291" s="254">
        <f t="shared" si="18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19">C21-C286</f>
        <v>0</v>
      </c>
      <c r="D292" s="128">
        <f t="shared" si="19"/>
        <v>0</v>
      </c>
      <c r="E292" s="128">
        <f t="shared" si="19"/>
        <v>0</v>
      </c>
      <c r="F292" s="128">
        <f t="shared" si="19"/>
        <v>0</v>
      </c>
      <c r="G292" s="129">
        <f t="shared" si="19"/>
        <v>0</v>
      </c>
      <c r="H292" s="256">
        <f t="shared" si="19"/>
        <v>0</v>
      </c>
      <c r="I292" s="128">
        <f t="shared" si="19"/>
        <v>0</v>
      </c>
      <c r="J292" s="128">
        <f t="shared" si="19"/>
        <v>0</v>
      </c>
      <c r="K292" s="128">
        <f t="shared" si="19"/>
        <v>0</v>
      </c>
      <c r="L292" s="130">
        <f t="shared" si="19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20">SUM(C294,C296,C298)-SUM(C295,C297,C299)</f>
        <v>0</v>
      </c>
      <c r="D293" s="251">
        <f t="shared" si="20"/>
        <v>0</v>
      </c>
      <c r="E293" s="251">
        <f t="shared" si="20"/>
        <v>0</v>
      </c>
      <c r="F293" s="251">
        <f t="shared" si="20"/>
        <v>0</v>
      </c>
      <c r="G293" s="258">
        <f t="shared" si="20"/>
        <v>0</v>
      </c>
      <c r="H293" s="253">
        <f t="shared" si="20"/>
        <v>0</v>
      </c>
      <c r="I293" s="251">
        <f t="shared" si="20"/>
        <v>0</v>
      </c>
      <c r="J293" s="251">
        <f t="shared" si="20"/>
        <v>0</v>
      </c>
      <c r="K293" s="251">
        <f t="shared" si="20"/>
        <v>0</v>
      </c>
      <c r="L293" s="254">
        <f t="shared" si="20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301" si="21">SUM(D294:G294)</f>
        <v>0</v>
      </c>
      <c r="D294" s="81"/>
      <c r="E294" s="81"/>
      <c r="F294" s="81"/>
      <c r="G294" s="229"/>
      <c r="H294" s="79">
        <f t="shared" ref="H294:H301" si="2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21"/>
        <v>0</v>
      </c>
      <c r="D295" s="74"/>
      <c r="E295" s="74"/>
      <c r="F295" s="74"/>
      <c r="G295" s="157"/>
      <c r="H295" s="72">
        <f t="shared" si="2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21"/>
        <v>0</v>
      </c>
      <c r="D296" s="74"/>
      <c r="E296" s="74"/>
      <c r="F296" s="74"/>
      <c r="G296" s="157"/>
      <c r="H296" s="72">
        <f t="shared" si="2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21"/>
        <v>0</v>
      </c>
      <c r="D297" s="74"/>
      <c r="E297" s="74"/>
      <c r="F297" s="74"/>
      <c r="G297" s="157"/>
      <c r="H297" s="72">
        <f t="shared" si="2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21"/>
        <v>0</v>
      </c>
      <c r="D298" s="74"/>
      <c r="E298" s="74"/>
      <c r="F298" s="74"/>
      <c r="G298" s="157"/>
      <c r="H298" s="72">
        <f t="shared" si="2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21"/>
        <v>0</v>
      </c>
      <c r="D299" s="189"/>
      <c r="E299" s="189"/>
      <c r="F299" s="189"/>
      <c r="G299" s="262"/>
      <c r="H299" s="185">
        <f t="shared" si="2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 t="shared" si="21"/>
        <v>0</v>
      </c>
      <c r="D300" s="265"/>
      <c r="E300" s="265"/>
      <c r="F300" s="265"/>
      <c r="G300" s="266"/>
      <c r="H300" s="264">
        <f t="shared" si="22"/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 t="shared" si="21"/>
        <v>0</v>
      </c>
      <c r="D301" s="177"/>
      <c r="E301" s="177"/>
      <c r="F301" s="177"/>
      <c r="G301" s="178"/>
      <c r="H301" s="269">
        <f t="shared" si="22"/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8Ulc8IYuuln4EyTjsWj8D398MX6DRRSQG+sGEHHOCQxGrHpTHiNqEjeSKAeFWNVoSv3EEEOWZpyigRRQnZAVEw==" saltValue="Bk8FC69QuoGjm5DKWWloBQ==" spinCount="100000" sheet="1" objects="1" scenarios="1" formatCells="0" formatColumns="0" formatRows="0" insertHyperlinks="0"/>
  <autoFilter ref="A18:M301">
    <filterColumn colId="7">
      <filters blank="1">
        <filter val="105 586"/>
        <filter val="139 850"/>
        <filter val="14 158"/>
        <filter val="2 300"/>
        <filter val="2 599"/>
        <filter val="26 984"/>
        <filter val="28 881"/>
        <filter val="3 500"/>
        <filter val="34 264"/>
        <filter val="5 759"/>
        <filter val="6 426"/>
        <filter val="62 547"/>
        <filter val="7 280"/>
        <filter val="854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366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10" t="s">
        <v>367</v>
      </c>
      <c r="D3" s="311"/>
      <c r="E3" s="311"/>
      <c r="F3" s="311"/>
      <c r="G3" s="311"/>
      <c r="H3" s="311"/>
      <c r="I3" s="311"/>
      <c r="J3" s="311"/>
      <c r="K3" s="311"/>
      <c r="L3" s="312"/>
    </row>
    <row r="4" spans="1:12" ht="12.75" customHeight="1" x14ac:dyDescent="0.25">
      <c r="A4" s="2" t="s">
        <v>6</v>
      </c>
      <c r="B4" s="3"/>
      <c r="C4" s="310" t="s">
        <v>368</v>
      </c>
      <c r="D4" s="311"/>
      <c r="E4" s="311"/>
      <c r="F4" s="311"/>
      <c r="G4" s="311"/>
      <c r="H4" s="311"/>
      <c r="I4" s="311"/>
      <c r="J4" s="311"/>
      <c r="K4" s="311"/>
      <c r="L4" s="312"/>
    </row>
    <row r="5" spans="1:12" ht="12.75" customHeight="1" x14ac:dyDescent="0.25">
      <c r="A5" s="4" t="s">
        <v>9</v>
      </c>
      <c r="B5" s="5"/>
      <c r="C5" s="289" t="s">
        <v>369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370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ht="25.5" customHeight="1" x14ac:dyDescent="0.25">
      <c r="A7" s="4" t="s">
        <v>13</v>
      </c>
      <c r="B7" s="5"/>
      <c r="C7" s="306" t="s">
        <v>371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372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373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851023</v>
      </c>
      <c r="D20" s="28">
        <f>SUM(D21,D24,D25,D41,D43)</f>
        <v>844376</v>
      </c>
      <c r="E20" s="28">
        <f>SUM(E21,E24,E43)</f>
        <v>0</v>
      </c>
      <c r="F20" s="28">
        <f>SUM(F21,F26,F43)</f>
        <v>6647</v>
      </c>
      <c r="G20" s="29">
        <f>SUM(G21,G45)</f>
        <v>0</v>
      </c>
      <c r="H20" s="27">
        <f>SUM(I20:L20)</f>
        <v>842509</v>
      </c>
      <c r="I20" s="28">
        <f>SUM(I21,I24,I25,I41,I43)</f>
        <v>835752</v>
      </c>
      <c r="J20" s="28">
        <f>SUM(J21,J24,J43)</f>
        <v>0</v>
      </c>
      <c r="K20" s="28">
        <f>SUM(K21,K26,K43)</f>
        <v>6757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110</v>
      </c>
      <c r="I21" s="34">
        <f>SUM(I22:I23)</f>
        <v>0</v>
      </c>
      <c r="J21" s="34">
        <f>SUM(J22:J23)</f>
        <v>0</v>
      </c>
      <c r="K21" s="34">
        <f>SUM(K22:K23)</f>
        <v>110</v>
      </c>
      <c r="L21" s="36">
        <f>SUM(L22:L23)</f>
        <v>0</v>
      </c>
    </row>
    <row r="22" spans="1:12" x14ac:dyDescent="0.25">
      <c r="A22" s="37"/>
      <c r="B22" s="38" t="s">
        <v>35</v>
      </c>
      <c r="C22" s="39">
        <f t="shared" si="0"/>
        <v>0</v>
      </c>
      <c r="D22" s="40"/>
      <c r="E22" s="40"/>
      <c r="F22" s="40">
        <v>0</v>
      </c>
      <c r="G22" s="41"/>
      <c r="H22" s="39">
        <f t="shared" si="1"/>
        <v>110</v>
      </c>
      <c r="I22" s="40"/>
      <c r="J22" s="40"/>
      <c r="K22" s="40">
        <v>110</v>
      </c>
      <c r="L22" s="42"/>
    </row>
    <row r="23" spans="1:12" hidden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37</v>
      </c>
      <c r="C24" s="50">
        <f t="shared" si="0"/>
        <v>844376</v>
      </c>
      <c r="D24" s="51">
        <v>844376</v>
      </c>
      <c r="E24" s="51"/>
      <c r="F24" s="52" t="s">
        <v>38</v>
      </c>
      <c r="G24" s="53" t="s">
        <v>38</v>
      </c>
      <c r="H24" s="50">
        <f t="shared" si="1"/>
        <v>835752</v>
      </c>
      <c r="I24" s="51">
        <f>I51</f>
        <v>835752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6647</v>
      </c>
      <c r="D26" s="59" t="s">
        <v>38</v>
      </c>
      <c r="E26" s="59" t="s">
        <v>38</v>
      </c>
      <c r="F26" s="63">
        <f>SUM(F27,F31,F33,F36)</f>
        <v>6647</v>
      </c>
      <c r="G26" s="60" t="s">
        <v>38</v>
      </c>
      <c r="H26" s="57">
        <f t="shared" si="1"/>
        <v>6647</v>
      </c>
      <c r="I26" s="59" t="s">
        <v>38</v>
      </c>
      <c r="J26" s="59" t="s">
        <v>38</v>
      </c>
      <c r="K26" s="63">
        <f>SUM(K27,K31,K33,K36)</f>
        <v>6647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x14ac:dyDescent="0.25">
      <c r="A31" s="64">
        <v>21370</v>
      </c>
      <c r="B31" s="56" t="s">
        <v>45</v>
      </c>
      <c r="C31" s="57">
        <f t="shared" si="0"/>
        <v>5776</v>
      </c>
      <c r="D31" s="59" t="s">
        <v>38</v>
      </c>
      <c r="E31" s="59" t="s">
        <v>38</v>
      </c>
      <c r="F31" s="63">
        <f>SUM(F32)</f>
        <v>5776</v>
      </c>
      <c r="G31" s="60" t="s">
        <v>38</v>
      </c>
      <c r="H31" s="57">
        <f t="shared" si="1"/>
        <v>5776</v>
      </c>
      <c r="I31" s="59" t="s">
        <v>38</v>
      </c>
      <c r="J31" s="59" t="s">
        <v>38</v>
      </c>
      <c r="K31" s="63">
        <f>SUM(K32)</f>
        <v>5776</v>
      </c>
      <c r="L31" s="62" t="s">
        <v>38</v>
      </c>
    </row>
    <row r="32" spans="1:12" ht="36" x14ac:dyDescent="0.25">
      <c r="A32" s="77">
        <v>21379</v>
      </c>
      <c r="B32" s="78" t="s">
        <v>46</v>
      </c>
      <c r="C32" s="79">
        <f t="shared" si="0"/>
        <v>5776</v>
      </c>
      <c r="D32" s="80" t="s">
        <v>38</v>
      </c>
      <c r="E32" s="80" t="s">
        <v>38</v>
      </c>
      <c r="F32" s="81">
        <v>5776</v>
      </c>
      <c r="G32" s="82" t="s">
        <v>38</v>
      </c>
      <c r="H32" s="79">
        <f t="shared" si="1"/>
        <v>5776</v>
      </c>
      <c r="I32" s="80" t="s">
        <v>38</v>
      </c>
      <c r="J32" s="80" t="s">
        <v>38</v>
      </c>
      <c r="K32" s="81">
        <v>5776</v>
      </c>
      <c r="L32" s="83" t="s">
        <v>38</v>
      </c>
    </row>
    <row r="33" spans="1:12" s="24" customFormat="1" hidden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idden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customHeight="1" x14ac:dyDescent="0.25">
      <c r="A36" s="64">
        <v>21390</v>
      </c>
      <c r="B36" s="56" t="s">
        <v>50</v>
      </c>
      <c r="C36" s="57">
        <f t="shared" si="0"/>
        <v>871</v>
      </c>
      <c r="D36" s="59" t="s">
        <v>38</v>
      </c>
      <c r="E36" s="59" t="s">
        <v>38</v>
      </c>
      <c r="F36" s="63">
        <f>SUM(F37:F40)</f>
        <v>871</v>
      </c>
      <c r="G36" s="60" t="s">
        <v>38</v>
      </c>
      <c r="H36" s="57">
        <f t="shared" si="1"/>
        <v>871</v>
      </c>
      <c r="I36" s="59" t="s">
        <v>38</v>
      </c>
      <c r="J36" s="59" t="s">
        <v>38</v>
      </c>
      <c r="K36" s="63">
        <f>SUM(K37:K40)</f>
        <v>871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idden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x14ac:dyDescent="0.25">
      <c r="A40" s="84">
        <v>21399</v>
      </c>
      <c r="B40" s="85" t="s">
        <v>54</v>
      </c>
      <c r="C40" s="86">
        <f t="shared" si="0"/>
        <v>871</v>
      </c>
      <c r="D40" s="87" t="s">
        <v>38</v>
      </c>
      <c r="E40" s="87" t="s">
        <v>38</v>
      </c>
      <c r="F40" s="88">
        <v>871</v>
      </c>
      <c r="G40" s="89" t="s">
        <v>38</v>
      </c>
      <c r="H40" s="86">
        <f t="shared" si="1"/>
        <v>871</v>
      </c>
      <c r="I40" s="87" t="s">
        <v>38</v>
      </c>
      <c r="J40" s="87" t="s">
        <v>38</v>
      </c>
      <c r="K40" s="88">
        <v>871</v>
      </c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hidden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" hidden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851023.2</v>
      </c>
      <c r="D50" s="128">
        <f>SUM(D51,D286)</f>
        <v>844376.2</v>
      </c>
      <c r="E50" s="128">
        <f>SUM(E51,E286)</f>
        <v>0</v>
      </c>
      <c r="F50" s="128">
        <f>SUM(F51,F286)</f>
        <v>6647</v>
      </c>
      <c r="G50" s="129">
        <f>SUM(G51,G286)</f>
        <v>0</v>
      </c>
      <c r="H50" s="127">
        <f t="shared" ref="H50:H113" si="6">SUM(I50:L50)</f>
        <v>842509</v>
      </c>
      <c r="I50" s="128">
        <f>SUM(I51,I286)</f>
        <v>835752</v>
      </c>
      <c r="J50" s="128">
        <f>SUM(J51,J286)</f>
        <v>0</v>
      </c>
      <c r="K50" s="128">
        <f>SUM(K51,K286)</f>
        <v>6757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851023.2</v>
      </c>
      <c r="D51" s="134">
        <f>SUM(D52,D194)</f>
        <v>844376.2</v>
      </c>
      <c r="E51" s="134">
        <f>SUM(E52,E194)</f>
        <v>0</v>
      </c>
      <c r="F51" s="134">
        <f>SUM(F52,F194)</f>
        <v>6647</v>
      </c>
      <c r="G51" s="135">
        <f>SUM(G52,G194)</f>
        <v>0</v>
      </c>
      <c r="H51" s="133">
        <f t="shared" si="6"/>
        <v>842399</v>
      </c>
      <c r="I51" s="134">
        <f>SUM(I52,I194)</f>
        <v>835752</v>
      </c>
      <c r="J51" s="134">
        <f>SUM(J52,J194)</f>
        <v>0</v>
      </c>
      <c r="K51" s="134">
        <f>SUM(K52,K194)</f>
        <v>6647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825525.2</v>
      </c>
      <c r="D52" s="139">
        <f>SUM(D53,D75,D173,D187)</f>
        <v>818878.2</v>
      </c>
      <c r="E52" s="139">
        <f>SUM(E53,E75,E173,E187)</f>
        <v>0</v>
      </c>
      <c r="F52" s="139">
        <f>SUM(F53,F75,F173,F187)</f>
        <v>6647</v>
      </c>
      <c r="G52" s="140">
        <f>SUM(G53,G75,G173,G187)</f>
        <v>0</v>
      </c>
      <c r="H52" s="138">
        <f t="shared" si="6"/>
        <v>817399</v>
      </c>
      <c r="I52" s="139">
        <f>SUM(I53,I75,I173,I187)</f>
        <v>810752</v>
      </c>
      <c r="J52" s="139">
        <f>SUM(J53,J75,J173,J187)</f>
        <v>0</v>
      </c>
      <c r="K52" s="139">
        <f>SUM(K53,K75,K173,K187)</f>
        <v>6647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66</v>
      </c>
      <c r="C53" s="143">
        <f t="shared" si="5"/>
        <v>710853.2</v>
      </c>
      <c r="D53" s="144">
        <f>SUM(D54,D67)</f>
        <v>710853.2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726720</v>
      </c>
      <c r="I53" s="144">
        <f>SUM(I54,I67)</f>
        <v>726720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67</v>
      </c>
      <c r="C54" s="57">
        <f t="shared" si="5"/>
        <v>539413.69999999995</v>
      </c>
      <c r="D54" s="63">
        <f>SUM(D55,D58,D66)</f>
        <v>539413.69999999995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551366</v>
      </c>
      <c r="I54" s="63">
        <f>SUM(I55,I58,I66)</f>
        <v>551366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68</v>
      </c>
      <c r="C55" s="117">
        <f t="shared" si="5"/>
        <v>481940</v>
      </c>
      <c r="D55" s="151">
        <f>SUM(D56:D57)</f>
        <v>481940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509192</v>
      </c>
      <c r="I55" s="151">
        <f>SUM(I56:I57)</f>
        <v>509192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70</v>
      </c>
      <c r="C57" s="72">
        <f t="shared" si="5"/>
        <v>481940</v>
      </c>
      <c r="D57" s="74">
        <v>481940</v>
      </c>
      <c r="E57" s="74"/>
      <c r="F57" s="74"/>
      <c r="G57" s="157"/>
      <c r="H57" s="72">
        <f t="shared" si="6"/>
        <v>509192</v>
      </c>
      <c r="I57" s="74">
        <v>509192</v>
      </c>
      <c r="J57" s="74"/>
      <c r="K57" s="74"/>
      <c r="L57" s="158"/>
    </row>
    <row r="58" spans="1:12" x14ac:dyDescent="0.25">
      <c r="A58" s="159">
        <v>1140</v>
      </c>
      <c r="B58" s="71" t="s">
        <v>71</v>
      </c>
      <c r="C58" s="72">
        <f t="shared" si="5"/>
        <v>53868.7</v>
      </c>
      <c r="D58" s="160">
        <f>SUM(D59:D65)</f>
        <v>53868.7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40624</v>
      </c>
      <c r="I58" s="160">
        <f>SUM(I59:I65)</f>
        <v>40624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8739</v>
      </c>
      <c r="D62" s="74">
        <v>8739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76</v>
      </c>
      <c r="C63" s="72">
        <f t="shared" si="5"/>
        <v>12290.7</v>
      </c>
      <c r="D63" s="74">
        <v>12290.7</v>
      </c>
      <c r="E63" s="74"/>
      <c r="F63" s="74"/>
      <c r="G63" s="157"/>
      <c r="H63" s="72">
        <f t="shared" si="6"/>
        <v>12342</v>
      </c>
      <c r="I63" s="74">
        <v>12342</v>
      </c>
      <c r="J63" s="74"/>
      <c r="K63" s="74"/>
      <c r="L63" s="158"/>
    </row>
    <row r="64" spans="1:12" x14ac:dyDescent="0.25">
      <c r="A64" s="44">
        <v>1148</v>
      </c>
      <c r="B64" s="71" t="s">
        <v>77</v>
      </c>
      <c r="C64" s="72">
        <f t="shared" si="5"/>
        <v>32839</v>
      </c>
      <c r="D64" s="74">
        <v>32839</v>
      </c>
      <c r="E64" s="74"/>
      <c r="F64" s="74"/>
      <c r="G64" s="157"/>
      <c r="H64" s="72">
        <f t="shared" si="6"/>
        <v>28282</v>
      </c>
      <c r="I64" s="74">
        <v>28282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79</v>
      </c>
      <c r="C66" s="117">
        <f t="shared" si="5"/>
        <v>3605</v>
      </c>
      <c r="D66" s="163">
        <v>3605</v>
      </c>
      <c r="E66" s="163"/>
      <c r="F66" s="163"/>
      <c r="G66" s="164"/>
      <c r="H66" s="117">
        <f t="shared" si="6"/>
        <v>1550</v>
      </c>
      <c r="I66" s="163">
        <v>1550</v>
      </c>
      <c r="J66" s="163"/>
      <c r="K66" s="163"/>
      <c r="L66" s="165"/>
    </row>
    <row r="67" spans="1:12" ht="24" x14ac:dyDescent="0.25">
      <c r="A67" s="56">
        <v>1200</v>
      </c>
      <c r="B67" s="147" t="s">
        <v>80</v>
      </c>
      <c r="C67" s="57">
        <f t="shared" si="5"/>
        <v>171439.5</v>
      </c>
      <c r="D67" s="63">
        <f>SUM(D68:D69)</f>
        <v>171439.5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175354</v>
      </c>
      <c r="I67" s="63">
        <f>SUM(I68:I69)</f>
        <v>175354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81</v>
      </c>
      <c r="C68" s="66">
        <f t="shared" si="5"/>
        <v>135666</v>
      </c>
      <c r="D68" s="68">
        <v>135666</v>
      </c>
      <c r="E68" s="68"/>
      <c r="F68" s="68"/>
      <c r="G68" s="154"/>
      <c r="H68" s="66">
        <f t="shared" si="6"/>
        <v>138445</v>
      </c>
      <c r="I68" s="68">
        <v>138445</v>
      </c>
      <c r="J68" s="68"/>
      <c r="K68" s="68"/>
      <c r="L68" s="155"/>
    </row>
    <row r="69" spans="1:12" ht="24" x14ac:dyDescent="0.25">
      <c r="A69" s="159">
        <v>1220</v>
      </c>
      <c r="B69" s="71" t="s">
        <v>82</v>
      </c>
      <c r="C69" s="72">
        <f t="shared" si="5"/>
        <v>35773.5</v>
      </c>
      <c r="D69" s="160">
        <f>SUM(D70:D74)</f>
        <v>35773.5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36909</v>
      </c>
      <c r="I69" s="160">
        <f>SUM(I70:I74)</f>
        <v>36909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83</v>
      </c>
      <c r="C70" s="72">
        <f t="shared" si="5"/>
        <v>23747.5</v>
      </c>
      <c r="D70" s="74">
        <v>23747.5</v>
      </c>
      <c r="E70" s="74"/>
      <c r="F70" s="74"/>
      <c r="G70" s="157"/>
      <c r="H70" s="72">
        <f t="shared" si="6"/>
        <v>24883</v>
      </c>
      <c r="I70" s="74">
        <v>24883</v>
      </c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86</v>
      </c>
      <c r="C73" s="72">
        <f t="shared" si="5"/>
        <v>11526</v>
      </c>
      <c r="D73" s="74">
        <v>11526</v>
      </c>
      <c r="E73" s="74"/>
      <c r="F73" s="74"/>
      <c r="G73" s="157"/>
      <c r="H73" s="72">
        <f t="shared" si="6"/>
        <v>11526</v>
      </c>
      <c r="I73" s="74">
        <v>11526</v>
      </c>
      <c r="J73" s="74"/>
      <c r="K73" s="74"/>
      <c r="L73" s="158"/>
    </row>
    <row r="74" spans="1:12" ht="48" x14ac:dyDescent="0.25">
      <c r="A74" s="44">
        <v>1228</v>
      </c>
      <c r="B74" s="71" t="s">
        <v>87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88</v>
      </c>
      <c r="C75" s="143">
        <f t="shared" si="5"/>
        <v>114672</v>
      </c>
      <c r="D75" s="144">
        <f>SUM(D76,D83,D130,D164,D165,D172)</f>
        <v>108025</v>
      </c>
      <c r="E75" s="144">
        <f>SUM(E76,E83,E130,E164,E165,E172)</f>
        <v>0</v>
      </c>
      <c r="F75" s="144">
        <f>SUM(F76,F83,F130,F164,F165,F172)</f>
        <v>6647</v>
      </c>
      <c r="G75" s="145">
        <f>SUM(G76,G83,G130,G164,G165,G172)</f>
        <v>0</v>
      </c>
      <c r="H75" s="143">
        <f t="shared" si="6"/>
        <v>90679</v>
      </c>
      <c r="I75" s="144">
        <f>SUM(I76,I83,I130,I164,I165,I172)</f>
        <v>84032</v>
      </c>
      <c r="J75" s="144">
        <f>SUM(J76,J83,J130,J164,J165,J172)</f>
        <v>0</v>
      </c>
      <c r="K75" s="144">
        <f>SUM(K76,K83,K130,K164,K165,K172)</f>
        <v>6647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35</v>
      </c>
      <c r="I76" s="63">
        <f>SUM(I77,I80)</f>
        <v>0</v>
      </c>
      <c r="J76" s="63">
        <f>SUM(J77,J80)</f>
        <v>0</v>
      </c>
      <c r="K76" s="63">
        <f>SUM(K77,K80)</f>
        <v>35</v>
      </c>
      <c r="L76" s="167">
        <f>SUM(L77,L80)</f>
        <v>0</v>
      </c>
    </row>
    <row r="77" spans="1:12" ht="24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35</v>
      </c>
      <c r="I77" s="169">
        <f>SUM(I78:I79)</f>
        <v>0</v>
      </c>
      <c r="J77" s="169">
        <f>SUM(J78:J79)</f>
        <v>0</v>
      </c>
      <c r="K77" s="169">
        <f>SUM(K78:K79)</f>
        <v>35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35</v>
      </c>
      <c r="I79" s="74"/>
      <c r="J79" s="74"/>
      <c r="K79" s="74">
        <f>20+15</f>
        <v>35</v>
      </c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94</v>
      </c>
      <c r="C83" s="57">
        <f t="shared" si="5"/>
        <v>78720</v>
      </c>
      <c r="D83" s="63">
        <f>SUM(D84,D89,D95,D103,D112,D116,D122,D128)</f>
        <v>73313</v>
      </c>
      <c r="E83" s="63">
        <f>SUM(E84,E89,E95,E103,E112,E116,E122,E128)</f>
        <v>0</v>
      </c>
      <c r="F83" s="63">
        <f>SUM(F84,F89,F95,F103,F112,F116,F122,F128)</f>
        <v>5407</v>
      </c>
      <c r="G83" s="166">
        <f>SUM(G84,G89,G95,G103,G112,G116,G122,G128)</f>
        <v>0</v>
      </c>
      <c r="H83" s="57">
        <f t="shared" si="6"/>
        <v>59517</v>
      </c>
      <c r="I83" s="63">
        <f>SUM(I84,I89,I95,I103,I112,I116,I122,I128)</f>
        <v>54145</v>
      </c>
      <c r="J83" s="63">
        <f>SUM(J84,J89,J95,J103,J112,J116,J122,J128)</f>
        <v>0</v>
      </c>
      <c r="K83" s="63">
        <f>SUM(K84,K89,K95,K103,K112,K116,K122,K128)</f>
        <v>5372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95</v>
      </c>
      <c r="C84" s="117">
        <f t="shared" si="5"/>
        <v>1927</v>
      </c>
      <c r="D84" s="151">
        <f>SUM(D85:D88)</f>
        <v>1876</v>
      </c>
      <c r="E84" s="151">
        <f>SUM(E85:E88)</f>
        <v>0</v>
      </c>
      <c r="F84" s="151">
        <f>SUM(F85:F88)</f>
        <v>51</v>
      </c>
      <c r="G84" s="151">
        <f>SUM(G85:G88)</f>
        <v>0</v>
      </c>
      <c r="H84" s="117">
        <f t="shared" si="6"/>
        <v>611</v>
      </c>
      <c r="I84" s="151">
        <f>SUM(I85:I88)</f>
        <v>560</v>
      </c>
      <c r="J84" s="151">
        <f>SUM(J85:J88)</f>
        <v>0</v>
      </c>
      <c r="K84" s="151">
        <f>SUM(K85:K88)</f>
        <v>51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97</v>
      </c>
      <c r="C86" s="72">
        <f t="shared" si="5"/>
        <v>1876</v>
      </c>
      <c r="D86" s="74">
        <v>1876</v>
      </c>
      <c r="E86" s="74"/>
      <c r="F86" s="74"/>
      <c r="G86" s="157"/>
      <c r="H86" s="72">
        <f t="shared" si="6"/>
        <v>560</v>
      </c>
      <c r="I86" s="74">
        <v>560</v>
      </c>
      <c r="J86" s="74"/>
      <c r="K86" s="74"/>
      <c r="L86" s="158"/>
    </row>
    <row r="87" spans="1:12" ht="24" x14ac:dyDescent="0.25">
      <c r="A87" s="44">
        <v>2214</v>
      </c>
      <c r="B87" s="71" t="s">
        <v>98</v>
      </c>
      <c r="C87" s="72">
        <f t="shared" si="5"/>
        <v>51</v>
      </c>
      <c r="D87" s="74"/>
      <c r="E87" s="74"/>
      <c r="F87" s="74">
        <v>51</v>
      </c>
      <c r="G87" s="157"/>
      <c r="H87" s="72">
        <f t="shared" si="6"/>
        <v>51</v>
      </c>
      <c r="I87" s="74"/>
      <c r="J87" s="74"/>
      <c r="K87" s="74">
        <v>51</v>
      </c>
      <c r="L87" s="158"/>
    </row>
    <row r="88" spans="1:12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100</v>
      </c>
      <c r="C89" s="72">
        <f t="shared" si="5"/>
        <v>54718</v>
      </c>
      <c r="D89" s="160">
        <f>SUM(D90:D94)</f>
        <v>50458</v>
      </c>
      <c r="E89" s="160">
        <f>SUM(E90:E94)</f>
        <v>0</v>
      </c>
      <c r="F89" s="160">
        <f>SUM(F90:F94)</f>
        <v>4260</v>
      </c>
      <c r="G89" s="161">
        <f>SUM(G90:G94)</f>
        <v>0</v>
      </c>
      <c r="H89" s="72">
        <f t="shared" si="6"/>
        <v>40626</v>
      </c>
      <c r="I89" s="160">
        <f>SUM(I90:I94)</f>
        <v>36296</v>
      </c>
      <c r="J89" s="160">
        <f>SUM(J90:J94)</f>
        <v>0</v>
      </c>
      <c r="K89" s="160">
        <f>SUM(K90:K94)</f>
        <v>4330</v>
      </c>
      <c r="L89" s="162">
        <f>SUM(L90:L94)</f>
        <v>0</v>
      </c>
    </row>
    <row r="90" spans="1:12" ht="24" x14ac:dyDescent="0.25">
      <c r="A90" s="44">
        <v>2221</v>
      </c>
      <c r="B90" s="71" t="s">
        <v>101</v>
      </c>
      <c r="C90" s="72">
        <f t="shared" si="5"/>
        <v>15381</v>
      </c>
      <c r="D90" s="74">
        <v>15381</v>
      </c>
      <c r="E90" s="74"/>
      <c r="F90" s="74"/>
      <c r="G90" s="157"/>
      <c r="H90" s="72">
        <f t="shared" si="6"/>
        <v>16247</v>
      </c>
      <c r="I90" s="74">
        <v>16247</v>
      </c>
      <c r="J90" s="74"/>
      <c r="K90" s="74"/>
      <c r="L90" s="158"/>
    </row>
    <row r="91" spans="1:12" x14ac:dyDescent="0.25">
      <c r="A91" s="44">
        <v>2222</v>
      </c>
      <c r="B91" s="71" t="s">
        <v>102</v>
      </c>
      <c r="C91" s="72">
        <f t="shared" si="5"/>
        <v>1653</v>
      </c>
      <c r="D91" s="74"/>
      <c r="E91" s="74"/>
      <c r="F91" s="74">
        <v>1653</v>
      </c>
      <c r="G91" s="157"/>
      <c r="H91" s="72">
        <f t="shared" si="6"/>
        <v>1299</v>
      </c>
      <c r="I91" s="74"/>
      <c r="J91" s="74"/>
      <c r="K91" s="74">
        <v>1299</v>
      </c>
      <c r="L91" s="158"/>
    </row>
    <row r="92" spans="1:12" x14ac:dyDescent="0.25">
      <c r="A92" s="44">
        <v>2223</v>
      </c>
      <c r="B92" s="71" t="s">
        <v>103</v>
      </c>
      <c r="C92" s="72">
        <f t="shared" si="5"/>
        <v>37198</v>
      </c>
      <c r="D92" s="74">
        <v>35077</v>
      </c>
      <c r="E92" s="74"/>
      <c r="F92" s="74">
        <v>2121</v>
      </c>
      <c r="G92" s="157"/>
      <c r="H92" s="72">
        <f t="shared" si="6"/>
        <v>22565</v>
      </c>
      <c r="I92" s="74">
        <v>20049</v>
      </c>
      <c r="J92" s="74"/>
      <c r="K92" s="74">
        <f>2446+70</f>
        <v>2516</v>
      </c>
      <c r="L92" s="158"/>
    </row>
    <row r="93" spans="1:12" ht="48" x14ac:dyDescent="0.25">
      <c r="A93" s="44">
        <v>2224</v>
      </c>
      <c r="B93" s="71" t="s">
        <v>104</v>
      </c>
      <c r="C93" s="72">
        <f t="shared" si="5"/>
        <v>486</v>
      </c>
      <c r="D93" s="74"/>
      <c r="E93" s="74"/>
      <c r="F93" s="74">
        <v>486</v>
      </c>
      <c r="G93" s="157"/>
      <c r="H93" s="72">
        <f t="shared" si="6"/>
        <v>515</v>
      </c>
      <c r="I93" s="74"/>
      <c r="J93" s="74"/>
      <c r="K93" s="74">
        <v>515</v>
      </c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106</v>
      </c>
      <c r="C95" s="72">
        <f t="shared" si="5"/>
        <v>1483</v>
      </c>
      <c r="D95" s="160">
        <f>SUM(D96:D102)</f>
        <v>1216</v>
      </c>
      <c r="E95" s="160">
        <f>SUM(E96:E102)</f>
        <v>0</v>
      </c>
      <c r="F95" s="160">
        <f>SUM(F96:F102)</f>
        <v>267</v>
      </c>
      <c r="G95" s="161">
        <f>SUM(G96:G102)</f>
        <v>0</v>
      </c>
      <c r="H95" s="72">
        <f t="shared" si="6"/>
        <v>1295</v>
      </c>
      <c r="I95" s="160">
        <f>SUM(I96:I102)</f>
        <v>1133</v>
      </c>
      <c r="J95" s="160">
        <f>SUM(J96:J102)</f>
        <v>0</v>
      </c>
      <c r="K95" s="160">
        <f>SUM(K96:K102)</f>
        <v>162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105</v>
      </c>
      <c r="D100" s="74"/>
      <c r="E100" s="74"/>
      <c r="F100" s="74">
        <v>105</v>
      </c>
      <c r="G100" s="157"/>
      <c r="H100" s="72">
        <f t="shared" si="6"/>
        <v>0</v>
      </c>
      <c r="I100" s="74">
        <f>350-350</f>
        <v>0</v>
      </c>
      <c r="J100" s="74"/>
      <c r="K100" s="74">
        <v>0</v>
      </c>
      <c r="L100" s="158"/>
    </row>
    <row r="101" spans="1:12" x14ac:dyDescent="0.25">
      <c r="A101" s="44">
        <v>2236</v>
      </c>
      <c r="B101" s="71" t="s">
        <v>112</v>
      </c>
      <c r="C101" s="72">
        <f t="shared" si="5"/>
        <v>60</v>
      </c>
      <c r="D101" s="74"/>
      <c r="E101" s="74"/>
      <c r="F101" s="74">
        <v>60</v>
      </c>
      <c r="G101" s="157"/>
      <c r="H101" s="72">
        <f t="shared" si="6"/>
        <v>60</v>
      </c>
      <c r="I101" s="74"/>
      <c r="J101" s="74"/>
      <c r="K101" s="74">
        <v>60</v>
      </c>
      <c r="L101" s="158"/>
    </row>
    <row r="102" spans="1:12" ht="24" x14ac:dyDescent="0.25">
      <c r="A102" s="44">
        <v>2239</v>
      </c>
      <c r="B102" s="71" t="s">
        <v>113</v>
      </c>
      <c r="C102" s="72">
        <f t="shared" si="5"/>
        <v>1318</v>
      </c>
      <c r="D102" s="74">
        <v>1216</v>
      </c>
      <c r="E102" s="74"/>
      <c r="F102" s="74">
        <v>102</v>
      </c>
      <c r="G102" s="157"/>
      <c r="H102" s="72">
        <f t="shared" si="6"/>
        <v>1235</v>
      </c>
      <c r="I102" s="74">
        <f>783+350</f>
        <v>1133</v>
      </c>
      <c r="J102" s="74"/>
      <c r="K102" s="74">
        <v>102</v>
      </c>
      <c r="L102" s="158"/>
    </row>
    <row r="103" spans="1:12" ht="36" x14ac:dyDescent="0.25">
      <c r="A103" s="159">
        <v>2240</v>
      </c>
      <c r="B103" s="71" t="s">
        <v>114</v>
      </c>
      <c r="C103" s="72">
        <f t="shared" si="5"/>
        <v>16098</v>
      </c>
      <c r="D103" s="160">
        <f>SUM(D104:D111)</f>
        <v>15479</v>
      </c>
      <c r="E103" s="160">
        <f>SUM(E104:E111)</f>
        <v>0</v>
      </c>
      <c r="F103" s="160">
        <f>SUM(F104:F111)</f>
        <v>619</v>
      </c>
      <c r="G103" s="161">
        <f>SUM(G104:G111)</f>
        <v>0</v>
      </c>
      <c r="H103" s="72">
        <f t="shared" si="6"/>
        <v>12491</v>
      </c>
      <c r="I103" s="160">
        <f>SUM(I104:I111)</f>
        <v>11872</v>
      </c>
      <c r="J103" s="160">
        <f>SUM(J104:J111)</f>
        <v>0</v>
      </c>
      <c r="K103" s="160">
        <f>SUM(K104:K111)</f>
        <v>619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116</v>
      </c>
      <c r="C105" s="72">
        <f t="shared" si="5"/>
        <v>424</v>
      </c>
      <c r="D105" s="74">
        <v>334</v>
      </c>
      <c r="E105" s="74"/>
      <c r="F105" s="74">
        <v>90</v>
      </c>
      <c r="G105" s="157"/>
      <c r="H105" s="72">
        <f t="shared" si="6"/>
        <v>769</v>
      </c>
      <c r="I105" s="74">
        <f>334+345</f>
        <v>679</v>
      </c>
      <c r="J105" s="74"/>
      <c r="K105" s="74">
        <v>90</v>
      </c>
      <c r="L105" s="158"/>
    </row>
    <row r="106" spans="1:12" ht="24" x14ac:dyDescent="0.25">
      <c r="A106" s="44">
        <v>2243</v>
      </c>
      <c r="B106" s="71" t="s">
        <v>117</v>
      </c>
      <c r="C106" s="72">
        <f t="shared" si="5"/>
        <v>764</v>
      </c>
      <c r="D106" s="74">
        <v>764</v>
      </c>
      <c r="E106" s="74"/>
      <c r="F106" s="74"/>
      <c r="G106" s="157"/>
      <c r="H106" s="72">
        <f t="shared" si="6"/>
        <v>764</v>
      </c>
      <c r="I106" s="74">
        <v>764</v>
      </c>
      <c r="J106" s="74"/>
      <c r="K106" s="74"/>
      <c r="L106" s="158"/>
    </row>
    <row r="107" spans="1:12" x14ac:dyDescent="0.25">
      <c r="A107" s="44">
        <v>2244</v>
      </c>
      <c r="B107" s="71" t="s">
        <v>118</v>
      </c>
      <c r="C107" s="72">
        <f t="shared" si="5"/>
        <v>14565</v>
      </c>
      <c r="D107" s="74">
        <v>14036</v>
      </c>
      <c r="E107" s="74"/>
      <c r="F107" s="74">
        <v>529</v>
      </c>
      <c r="G107" s="157"/>
      <c r="H107" s="72">
        <f t="shared" si="6"/>
        <v>10958</v>
      </c>
      <c r="I107" s="74">
        <f>1135+323+542+818+1210+153+3898+805+200+325+306+714</f>
        <v>10429</v>
      </c>
      <c r="J107" s="74"/>
      <c r="K107" s="74">
        <v>529</v>
      </c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345</v>
      </c>
      <c r="D109" s="74">
        <v>345</v>
      </c>
      <c r="E109" s="74"/>
      <c r="F109" s="74"/>
      <c r="G109" s="157"/>
      <c r="H109" s="72">
        <f t="shared" si="6"/>
        <v>0</v>
      </c>
      <c r="I109" s="74">
        <f>345-345</f>
        <v>0</v>
      </c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123</v>
      </c>
      <c r="C112" s="72">
        <f t="shared" si="5"/>
        <v>4284</v>
      </c>
      <c r="D112" s="160">
        <f>SUM(D113:D115)</f>
        <v>4284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4284</v>
      </c>
      <c r="I112" s="160">
        <f>SUM(I113:I115)</f>
        <v>4284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126</v>
      </c>
      <c r="C115" s="72">
        <f>SUM(D115:G115)</f>
        <v>4284</v>
      </c>
      <c r="D115" s="74">
        <v>4284</v>
      </c>
      <c r="E115" s="74"/>
      <c r="F115" s="74"/>
      <c r="G115" s="157"/>
      <c r="H115" s="72">
        <f>SUM(I115:L115)</f>
        <v>4284</v>
      </c>
      <c r="I115" s="74">
        <v>4284</v>
      </c>
      <c r="J115" s="74"/>
      <c r="K115" s="74"/>
      <c r="L115" s="158"/>
    </row>
    <row r="116" spans="1:12" x14ac:dyDescent="0.25">
      <c r="A116" s="159">
        <v>2260</v>
      </c>
      <c r="B116" s="71" t="s">
        <v>127</v>
      </c>
      <c r="C116" s="72">
        <f t="shared" ref="C116:C187" si="7">SUM(D116:G116)</f>
        <v>210</v>
      </c>
      <c r="D116" s="160">
        <f>SUM(D117:D121)</f>
        <v>0</v>
      </c>
      <c r="E116" s="160">
        <f>SUM(E117:E121)</f>
        <v>0</v>
      </c>
      <c r="F116" s="160">
        <f>SUM(F117:F121)</f>
        <v>210</v>
      </c>
      <c r="G116" s="161">
        <f>SUM(G117:G121)</f>
        <v>0</v>
      </c>
      <c r="H116" s="72">
        <f t="shared" ref="H116:H188" si="8">SUM(I116:L116)</f>
        <v>210</v>
      </c>
      <c r="I116" s="160">
        <f>SUM(I117:I121)</f>
        <v>0</v>
      </c>
      <c r="J116" s="160">
        <f>SUM(J117:J121)</f>
        <v>0</v>
      </c>
      <c r="K116" s="160">
        <f>SUM(K117:K121)</f>
        <v>210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131</v>
      </c>
      <c r="C120" s="72">
        <f t="shared" si="7"/>
        <v>153</v>
      </c>
      <c r="D120" s="74"/>
      <c r="E120" s="74"/>
      <c r="F120" s="74">
        <v>153</v>
      </c>
      <c r="G120" s="157"/>
      <c r="H120" s="72">
        <f t="shared" si="8"/>
        <v>153</v>
      </c>
      <c r="I120" s="74"/>
      <c r="J120" s="74"/>
      <c r="K120" s="74">
        <v>153</v>
      </c>
      <c r="L120" s="158"/>
    </row>
    <row r="121" spans="1:12" x14ac:dyDescent="0.25">
      <c r="A121" s="44">
        <v>2269</v>
      </c>
      <c r="B121" s="71" t="s">
        <v>132</v>
      </c>
      <c r="C121" s="72">
        <f t="shared" si="7"/>
        <v>57</v>
      </c>
      <c r="D121" s="74"/>
      <c r="E121" s="74"/>
      <c r="F121" s="74">
        <v>57</v>
      </c>
      <c r="G121" s="157"/>
      <c r="H121" s="72">
        <f t="shared" si="8"/>
        <v>57</v>
      </c>
      <c r="I121" s="74"/>
      <c r="J121" s="74"/>
      <c r="K121" s="74">
        <v>57</v>
      </c>
      <c r="L121" s="158"/>
    </row>
    <row r="122" spans="1:12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141</v>
      </c>
      <c r="C130" s="57">
        <f t="shared" si="7"/>
        <v>25978</v>
      </c>
      <c r="D130" s="63">
        <f>SUM(D131,D136,D140,D141,D144,D151,D159,D160,D163)</f>
        <v>24738</v>
      </c>
      <c r="E130" s="63">
        <f>SUM(E131,E136,E140,E141,E144,E151,E159,E160,E163)</f>
        <v>0</v>
      </c>
      <c r="F130" s="63">
        <f>SUM(F131,F136,F140,F141,F144,F151,F159,F160,F163)</f>
        <v>1240</v>
      </c>
      <c r="G130" s="166">
        <f>SUM(G131,G136,G140,G141,G144,G151,G159,G160,G163)</f>
        <v>0</v>
      </c>
      <c r="H130" s="57">
        <f t="shared" si="8"/>
        <v>21153</v>
      </c>
      <c r="I130" s="63">
        <f>SUM(I131,I136,I140,I141,I144,I151,I159,I160,I163)</f>
        <v>19913</v>
      </c>
      <c r="J130" s="63">
        <f>SUM(J131,J136,J140,J141,J144,J151,J159,J160,J163)</f>
        <v>0</v>
      </c>
      <c r="K130" s="63">
        <f>SUM(K131,K136,K140,K141,K144,K151,K159,K160,K163)</f>
        <v>1240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142</v>
      </c>
      <c r="C131" s="66">
        <f t="shared" si="7"/>
        <v>14231</v>
      </c>
      <c r="D131" s="169">
        <f>SUM(D132:D135)</f>
        <v>13636</v>
      </c>
      <c r="E131" s="169">
        <f t="shared" ref="E131:L131" si="10">SUM(E132:E135)</f>
        <v>0</v>
      </c>
      <c r="F131" s="169">
        <f t="shared" si="10"/>
        <v>595</v>
      </c>
      <c r="G131" s="170">
        <f t="shared" si="10"/>
        <v>0</v>
      </c>
      <c r="H131" s="66">
        <f t="shared" si="8"/>
        <v>7724</v>
      </c>
      <c r="I131" s="169">
        <f t="shared" si="10"/>
        <v>7129</v>
      </c>
      <c r="J131" s="169">
        <f t="shared" si="10"/>
        <v>0</v>
      </c>
      <c r="K131" s="169">
        <f t="shared" si="10"/>
        <v>595</v>
      </c>
      <c r="L131" s="171">
        <f t="shared" si="10"/>
        <v>0</v>
      </c>
    </row>
    <row r="132" spans="1:12" x14ac:dyDescent="0.25">
      <c r="A132" s="44">
        <v>2311</v>
      </c>
      <c r="B132" s="71" t="s">
        <v>143</v>
      </c>
      <c r="C132" s="72">
        <f t="shared" si="7"/>
        <v>7118</v>
      </c>
      <c r="D132" s="74">
        <v>6918</v>
      </c>
      <c r="E132" s="74"/>
      <c r="F132" s="74">
        <v>200</v>
      </c>
      <c r="G132" s="157"/>
      <c r="H132" s="72">
        <f t="shared" si="8"/>
        <v>4123</v>
      </c>
      <c r="I132" s="74">
        <f>2942+981</f>
        <v>3923</v>
      </c>
      <c r="J132" s="74"/>
      <c r="K132" s="74">
        <v>200</v>
      </c>
      <c r="L132" s="158"/>
    </row>
    <row r="133" spans="1:12" x14ac:dyDescent="0.25">
      <c r="A133" s="44">
        <v>2312</v>
      </c>
      <c r="B133" s="71" t="s">
        <v>144</v>
      </c>
      <c r="C133" s="72">
        <f t="shared" si="7"/>
        <v>5260</v>
      </c>
      <c r="D133" s="74">
        <v>4865</v>
      </c>
      <c r="E133" s="74"/>
      <c r="F133" s="74">
        <v>395</v>
      </c>
      <c r="G133" s="157"/>
      <c r="H133" s="72">
        <f t="shared" si="8"/>
        <v>2408</v>
      </c>
      <c r="I133" s="74">
        <f>400+237+176+1200</f>
        <v>2013</v>
      </c>
      <c r="J133" s="74"/>
      <c r="K133" s="74">
        <f>290+105</f>
        <v>395</v>
      </c>
      <c r="L133" s="158"/>
    </row>
    <row r="134" spans="1:12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146</v>
      </c>
      <c r="C135" s="72">
        <f t="shared" si="7"/>
        <v>1853</v>
      </c>
      <c r="D135" s="74">
        <v>1853</v>
      </c>
      <c r="E135" s="74"/>
      <c r="F135" s="74"/>
      <c r="G135" s="157"/>
      <c r="H135" s="72">
        <f t="shared" si="8"/>
        <v>1193</v>
      </c>
      <c r="I135" s="74">
        <f>1000+193</f>
        <v>1193</v>
      </c>
      <c r="J135" s="74"/>
      <c r="K135" s="74"/>
      <c r="L135" s="158"/>
    </row>
    <row r="136" spans="1:12" x14ac:dyDescent="0.25">
      <c r="A136" s="159">
        <v>2320</v>
      </c>
      <c r="B136" s="71" t="s">
        <v>147</v>
      </c>
      <c r="C136" s="72">
        <f t="shared" si="7"/>
        <v>8350</v>
      </c>
      <c r="D136" s="160">
        <f>SUM(D137:D139)</f>
        <v>8350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10032</v>
      </c>
      <c r="I136" s="160">
        <f>SUM(I137:I139)</f>
        <v>10032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148</v>
      </c>
      <c r="C137" s="72">
        <f t="shared" si="7"/>
        <v>6903</v>
      </c>
      <c r="D137" s="74">
        <v>6903</v>
      </c>
      <c r="E137" s="74"/>
      <c r="F137" s="74"/>
      <c r="G137" s="157"/>
      <c r="H137" s="72">
        <f t="shared" si="8"/>
        <v>8585</v>
      </c>
      <c r="I137" s="74">
        <v>8585</v>
      </c>
      <c r="J137" s="74"/>
      <c r="K137" s="74"/>
      <c r="L137" s="158"/>
    </row>
    <row r="138" spans="1:12" x14ac:dyDescent="0.25">
      <c r="A138" s="44">
        <v>2322</v>
      </c>
      <c r="B138" s="71" t="s">
        <v>149</v>
      </c>
      <c r="C138" s="72">
        <f t="shared" si="7"/>
        <v>1447</v>
      </c>
      <c r="D138" s="74">
        <v>1447</v>
      </c>
      <c r="E138" s="74"/>
      <c r="F138" s="74"/>
      <c r="G138" s="157"/>
      <c r="H138" s="72">
        <f t="shared" si="8"/>
        <v>1447</v>
      </c>
      <c r="I138" s="74">
        <v>1447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155</v>
      </c>
      <c r="C144" s="117">
        <f t="shared" si="7"/>
        <v>3397</v>
      </c>
      <c r="D144" s="151">
        <f>SUM(D145:D150)</f>
        <v>2752</v>
      </c>
      <c r="E144" s="151">
        <f>SUM(E145:E150)</f>
        <v>0</v>
      </c>
      <c r="F144" s="151">
        <f>SUM(F145:F150)</f>
        <v>645</v>
      </c>
      <c r="G144" s="152">
        <f>SUM(G145:G150)</f>
        <v>0</v>
      </c>
      <c r="H144" s="117">
        <f t="shared" si="8"/>
        <v>3397</v>
      </c>
      <c r="I144" s="151">
        <f>SUM(I145:I150)</f>
        <v>2752</v>
      </c>
      <c r="J144" s="151">
        <f>SUM(J145:J150)</f>
        <v>0</v>
      </c>
      <c r="K144" s="151">
        <f>SUM(K145:K150)</f>
        <v>645</v>
      </c>
      <c r="L144" s="153">
        <f>SUM(L145:L150)</f>
        <v>0</v>
      </c>
    </row>
    <row r="145" spans="1:12" x14ac:dyDescent="0.25">
      <c r="A145" s="38">
        <v>2351</v>
      </c>
      <c r="B145" s="65" t="s">
        <v>156</v>
      </c>
      <c r="C145" s="66">
        <f t="shared" si="7"/>
        <v>200</v>
      </c>
      <c r="D145" s="68"/>
      <c r="E145" s="68"/>
      <c r="F145" s="68">
        <v>200</v>
      </c>
      <c r="G145" s="154"/>
      <c r="H145" s="66">
        <f t="shared" si="8"/>
        <v>200</v>
      </c>
      <c r="I145" s="68"/>
      <c r="J145" s="68"/>
      <c r="K145" s="68">
        <v>200</v>
      </c>
      <c r="L145" s="155"/>
    </row>
    <row r="146" spans="1:12" x14ac:dyDescent="0.25">
      <c r="A146" s="44">
        <v>2352</v>
      </c>
      <c r="B146" s="71" t="s">
        <v>157</v>
      </c>
      <c r="C146" s="72">
        <f t="shared" si="7"/>
        <v>3185</v>
      </c>
      <c r="D146" s="74">
        <v>2740</v>
      </c>
      <c r="E146" s="74"/>
      <c r="F146" s="74">
        <v>445</v>
      </c>
      <c r="G146" s="157"/>
      <c r="H146" s="72">
        <f t="shared" si="8"/>
        <v>3185</v>
      </c>
      <c r="I146" s="74">
        <v>2740</v>
      </c>
      <c r="J146" s="74"/>
      <c r="K146" s="74">
        <v>445</v>
      </c>
      <c r="L146" s="158"/>
    </row>
    <row r="147" spans="1:12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159</v>
      </c>
      <c r="C148" s="72">
        <f t="shared" si="7"/>
        <v>12</v>
      </c>
      <c r="D148" s="74">
        <v>12</v>
      </c>
      <c r="E148" s="74"/>
      <c r="F148" s="74"/>
      <c r="G148" s="157"/>
      <c r="H148" s="72">
        <f t="shared" si="8"/>
        <v>12</v>
      </c>
      <c r="I148" s="74">
        <v>12</v>
      </c>
      <c r="J148" s="74"/>
      <c r="K148" s="74"/>
      <c r="L148" s="158"/>
    </row>
    <row r="149" spans="1:12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175</v>
      </c>
      <c r="C164" s="57">
        <f t="shared" si="7"/>
        <v>9859</v>
      </c>
      <c r="D164" s="177">
        <v>9859</v>
      </c>
      <c r="E164" s="177"/>
      <c r="F164" s="177"/>
      <c r="G164" s="178"/>
      <c r="H164" s="57">
        <f t="shared" si="8"/>
        <v>9859</v>
      </c>
      <c r="I164" s="177">
        <v>9859</v>
      </c>
      <c r="J164" s="177"/>
      <c r="K164" s="177"/>
      <c r="L164" s="179"/>
    </row>
    <row r="165" spans="1:12" ht="24" x14ac:dyDescent="0.25">
      <c r="A165" s="56">
        <v>2500</v>
      </c>
      <c r="B165" s="147" t="s">
        <v>176</v>
      </c>
      <c r="C165" s="57">
        <f t="shared" si="7"/>
        <v>115</v>
      </c>
      <c r="D165" s="63">
        <f>SUM(D166,D171)</f>
        <v>115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115</v>
      </c>
      <c r="I165" s="63">
        <f>SUM(I166,I171)</f>
        <v>115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177</v>
      </c>
      <c r="C166" s="66">
        <f t="shared" si="7"/>
        <v>115</v>
      </c>
      <c r="D166" s="169">
        <f>SUM(D167:D170)</f>
        <v>115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115</v>
      </c>
      <c r="I166" s="169">
        <f>SUM(I167:I170)</f>
        <v>115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181</v>
      </c>
      <c r="C170" s="72">
        <f t="shared" si="7"/>
        <v>115</v>
      </c>
      <c r="D170" s="74">
        <v>115</v>
      </c>
      <c r="E170" s="74"/>
      <c r="F170" s="74"/>
      <c r="G170" s="157"/>
      <c r="H170" s="72">
        <f t="shared" si="8"/>
        <v>115</v>
      </c>
      <c r="I170" s="74">
        <v>115</v>
      </c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205</v>
      </c>
      <c r="C194" s="138">
        <f t="shared" si="23"/>
        <v>25498</v>
      </c>
      <c r="D194" s="139">
        <f>SUM(D195,D230,D269,D283)</f>
        <v>25498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25000</v>
      </c>
      <c r="I194" s="139">
        <f t="shared" ref="I194:L194" si="26">SUM(I195,I230,I269,I283)</f>
        <v>25000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206</v>
      </c>
      <c r="C195" s="143">
        <f t="shared" si="23"/>
        <v>25498</v>
      </c>
      <c r="D195" s="144">
        <f>D196+D204</f>
        <v>25498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25000</v>
      </c>
      <c r="I195" s="144">
        <f>I196+I204</f>
        <v>25000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215</v>
      </c>
      <c r="C204" s="57">
        <f t="shared" si="23"/>
        <v>25498</v>
      </c>
      <c r="D204" s="63">
        <f>D205+D215+D216+D225+D226+D227+D229</f>
        <v>25498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25000</v>
      </c>
      <c r="I204" s="63">
        <f>I205+I215+I216+I225+I226+I227+I229</f>
        <v>25000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227</v>
      </c>
      <c r="C216" s="72">
        <f t="shared" si="23"/>
        <v>25498</v>
      </c>
      <c r="D216" s="160">
        <f>SUM(D217:D224)</f>
        <v>25498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25000</v>
      </c>
      <c r="I216" s="160">
        <f>SUM(I217:I224)</f>
        <v>25000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230</v>
      </c>
      <c r="C219" s="201">
        <f t="shared" si="23"/>
        <v>25000</v>
      </c>
      <c r="D219" s="74">
        <v>25000</v>
      </c>
      <c r="E219" s="74"/>
      <c r="F219" s="74"/>
      <c r="G219" s="157"/>
      <c r="H219" s="72">
        <f t="shared" si="24"/>
        <v>25000</v>
      </c>
      <c r="I219" s="74">
        <v>25000</v>
      </c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235</v>
      </c>
      <c r="C224" s="201">
        <f t="shared" si="23"/>
        <v>498</v>
      </c>
      <c r="D224" s="74">
        <v>498</v>
      </c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110</v>
      </c>
      <c r="I286" s="160">
        <f>SUM(I287:I288)</f>
        <v>0</v>
      </c>
      <c r="J286" s="160">
        <f>SUM(J287:J288)</f>
        <v>0</v>
      </c>
      <c r="K286" s="160">
        <f>SUM(K287:K288)</f>
        <v>110</v>
      </c>
      <c r="L286" s="162">
        <f>SUM(L287:L288)</f>
        <v>0</v>
      </c>
    </row>
    <row r="287" spans="1:12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110</v>
      </c>
      <c r="I287" s="74"/>
      <c r="J287" s="74"/>
      <c r="K287" s="74">
        <v>110</v>
      </c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851023.2</v>
      </c>
      <c r="D289" s="242">
        <f t="shared" ref="D289:L289" si="46">SUM(D286,D269,D230,D195,D187,D173,D75,D53,D283)</f>
        <v>844376.2</v>
      </c>
      <c r="E289" s="242">
        <f t="shared" si="46"/>
        <v>0</v>
      </c>
      <c r="F289" s="242">
        <f t="shared" si="46"/>
        <v>6647</v>
      </c>
      <c r="G289" s="243">
        <f t="shared" si="46"/>
        <v>0</v>
      </c>
      <c r="H289" s="244">
        <f t="shared" si="46"/>
        <v>842509</v>
      </c>
      <c r="I289" s="242">
        <f t="shared" si="46"/>
        <v>835752</v>
      </c>
      <c r="J289" s="242">
        <f t="shared" si="46"/>
        <v>0</v>
      </c>
      <c r="K289" s="242">
        <f t="shared" si="46"/>
        <v>6757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-0.19999999995343387</v>
      </c>
      <c r="D290" s="247">
        <f>SUM(D24,D25,D41)-D51</f>
        <v>-0.19999999995343387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V+ru3MJyXYSsGr5VzHiIW6dPEesOXDnCnbz3RrlhILkNbuhGLLuawUtOo5gB2bWVt+yMpbIguo8rxM5Ra85YyQ==" saltValue="BR/zDzhL0/qnkbbNjFO3jQ==" spinCount="100000" sheet="1" objects="1" scenarios="1" formatCells="0" formatColumns="0" formatRows="0" insertHyperlinks="0"/>
  <autoFilter ref="A18:L301">
    <filterColumn colId="7">
      <filters blank="1">
        <filter val="1 193"/>
        <filter val="1 235"/>
        <filter val="1 295"/>
        <filter val="1 299"/>
        <filter val="1 447"/>
        <filter val="1 550"/>
        <filter val="10 032"/>
        <filter val="10 958"/>
        <filter val="11 526"/>
        <filter val="110"/>
        <filter val="115"/>
        <filter val="12"/>
        <filter val="12 342"/>
        <filter val="12 491"/>
        <filter val="138 445"/>
        <filter val="153"/>
        <filter val="16 247"/>
        <filter val="175 354"/>
        <filter val="2 408"/>
        <filter val="200"/>
        <filter val="21 153"/>
        <filter val="210"/>
        <filter val="22 565"/>
        <filter val="24 883"/>
        <filter val="25 000"/>
        <filter val="28 282"/>
        <filter val="3 185"/>
        <filter val="3 397"/>
        <filter val="35"/>
        <filter val="36 909"/>
        <filter val="4 123"/>
        <filter val="4 284"/>
        <filter val="40 624"/>
        <filter val="40 626"/>
        <filter val="5 776"/>
        <filter val="500"/>
        <filter val="509 192"/>
        <filter val="51"/>
        <filter val="515"/>
        <filter val="551 366"/>
        <filter val="560"/>
        <filter val="57"/>
        <filter val="59 517"/>
        <filter val="6 647"/>
        <filter val="60"/>
        <filter val="611"/>
        <filter val="7 724"/>
        <filter val="726 720"/>
        <filter val="764"/>
        <filter val="769"/>
        <filter val="8 585"/>
        <filter val="817 399"/>
        <filter val="835 752"/>
        <filter val="842 399"/>
        <filter val="842 509"/>
        <filter val="871"/>
        <filter val="9 859"/>
        <filter val="90 679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409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10" t="s">
        <v>367</v>
      </c>
      <c r="D3" s="311"/>
      <c r="E3" s="311"/>
      <c r="F3" s="311"/>
      <c r="G3" s="311"/>
      <c r="H3" s="311"/>
      <c r="I3" s="311"/>
      <c r="J3" s="311"/>
      <c r="K3" s="311"/>
      <c r="L3" s="312"/>
    </row>
    <row r="4" spans="1:12" ht="12.75" customHeight="1" x14ac:dyDescent="0.25">
      <c r="A4" s="2" t="s">
        <v>6</v>
      </c>
      <c r="B4" s="3"/>
      <c r="C4" s="310" t="s">
        <v>368</v>
      </c>
      <c r="D4" s="311"/>
      <c r="E4" s="311"/>
      <c r="F4" s="311"/>
      <c r="G4" s="311"/>
      <c r="H4" s="311"/>
      <c r="I4" s="311"/>
      <c r="J4" s="311"/>
      <c r="K4" s="311"/>
      <c r="L4" s="312"/>
    </row>
    <row r="5" spans="1:12" ht="12.75" customHeight="1" x14ac:dyDescent="0.25">
      <c r="A5" s="4" t="s">
        <v>9</v>
      </c>
      <c r="B5" s="5"/>
      <c r="C5" s="289" t="s">
        <v>410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370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411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/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 t="s">
        <v>412</v>
      </c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1200</v>
      </c>
      <c r="D20" s="28">
        <f>SUM(D21,D24,D25,D41,D43)</f>
        <v>1200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1200</v>
      </c>
      <c r="I20" s="28">
        <f>SUM(I21,I24,I25,I41,I43)</f>
        <v>1200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1200</v>
      </c>
      <c r="D21" s="34">
        <f>SUM(D22:D23)</f>
        <v>1200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1200</v>
      </c>
      <c r="I21" s="34">
        <f>SUM(I22:I23)</f>
        <v>1200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idden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36</v>
      </c>
      <c r="C23" s="45">
        <f t="shared" si="0"/>
        <v>1200</v>
      </c>
      <c r="D23" s="46">
        <v>1200</v>
      </c>
      <c r="E23" s="46"/>
      <c r="F23" s="46"/>
      <c r="G23" s="47"/>
      <c r="H23" s="45">
        <f t="shared" si="1"/>
        <v>1200</v>
      </c>
      <c r="I23" s="46">
        <v>1200</v>
      </c>
      <c r="J23" s="46"/>
      <c r="K23" s="46"/>
      <c r="L23" s="48"/>
    </row>
    <row r="24" spans="1:12" s="24" customFormat="1" ht="24.75" hidden="1" thickBot="1" x14ac:dyDescent="0.3">
      <c r="A24" s="49">
        <v>19300</v>
      </c>
      <c r="B24" s="49" t="s">
        <v>37</v>
      </c>
      <c r="C24" s="50">
        <f t="shared" si="0"/>
        <v>0</v>
      </c>
      <c r="D24" s="51"/>
      <c r="E24" s="51"/>
      <c r="F24" s="52" t="s">
        <v>38</v>
      </c>
      <c r="G24" s="53" t="s">
        <v>38</v>
      </c>
      <c r="H24" s="50">
        <f t="shared" si="1"/>
        <v>0</v>
      </c>
      <c r="I24" s="51"/>
      <c r="J24" s="51"/>
      <c r="K24" s="52" t="s">
        <v>38</v>
      </c>
      <c r="L24" s="54" t="s">
        <v>38</v>
      </c>
    </row>
    <row r="25" spans="1:12" s="24" customFormat="1" ht="24" hidden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" hidden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idden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idden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idden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hidden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hidden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" hidden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1200</v>
      </c>
      <c r="D50" s="128">
        <f>SUM(D51,D286)</f>
        <v>1200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1200</v>
      </c>
      <c r="I50" s="128">
        <f>SUM(I51,I286)</f>
        <v>1200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1200</v>
      </c>
      <c r="D51" s="134">
        <f>SUM(D52,D194)</f>
        <v>1200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1200</v>
      </c>
      <c r="I51" s="134">
        <f>SUM(I52,I194)</f>
        <v>1200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1200</v>
      </c>
      <c r="D52" s="139">
        <f>SUM(D53,D75,D173,D187)</f>
        <v>1200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1200</v>
      </c>
      <c r="I52" s="139">
        <f>SUM(I53,I75,I173,I187)</f>
        <v>1200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66</v>
      </c>
      <c r="C53" s="143">
        <f t="shared" si="5"/>
        <v>1200</v>
      </c>
      <c r="D53" s="144">
        <f>SUM(D54,D67)</f>
        <v>1200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1200</v>
      </c>
      <c r="I53" s="144">
        <f>SUM(I54,I67)</f>
        <v>1200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67</v>
      </c>
      <c r="C54" s="57">
        <f t="shared" si="5"/>
        <v>1142</v>
      </c>
      <c r="D54" s="63">
        <f>SUM(D55,D58,D66)</f>
        <v>1142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1142</v>
      </c>
      <c r="I54" s="63">
        <f>SUM(I55,I58,I66)</f>
        <v>1142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79</v>
      </c>
      <c r="C66" s="117">
        <f t="shared" si="5"/>
        <v>1142</v>
      </c>
      <c r="D66" s="163">
        <v>1142</v>
      </c>
      <c r="E66" s="163"/>
      <c r="F66" s="163"/>
      <c r="G66" s="164"/>
      <c r="H66" s="117">
        <f t="shared" si="6"/>
        <v>1142</v>
      </c>
      <c r="I66" s="163">
        <v>1142</v>
      </c>
      <c r="J66" s="163"/>
      <c r="K66" s="163"/>
      <c r="L66" s="165"/>
    </row>
    <row r="67" spans="1:12" ht="24" x14ac:dyDescent="0.25">
      <c r="A67" s="56">
        <v>1200</v>
      </c>
      <c r="B67" s="147" t="s">
        <v>80</v>
      </c>
      <c r="C67" s="57">
        <f t="shared" si="5"/>
        <v>58</v>
      </c>
      <c r="D67" s="63">
        <f>SUM(D68:D69)</f>
        <v>58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58</v>
      </c>
      <c r="I67" s="63">
        <f>SUM(I68:I69)</f>
        <v>58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81</v>
      </c>
      <c r="C68" s="66">
        <f t="shared" si="5"/>
        <v>58</v>
      </c>
      <c r="D68" s="68">
        <v>58</v>
      </c>
      <c r="E68" s="68"/>
      <c r="F68" s="68"/>
      <c r="G68" s="154"/>
      <c r="H68" s="66">
        <f t="shared" si="6"/>
        <v>58</v>
      </c>
      <c r="I68" s="68">
        <v>58</v>
      </c>
      <c r="J68" s="68"/>
      <c r="K68" s="68"/>
      <c r="L68" s="155"/>
    </row>
    <row r="69" spans="1:12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88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94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1200</v>
      </c>
      <c r="D289" s="242">
        <f t="shared" ref="D289:L289" si="46">SUM(D286,D269,D230,D195,D187,D173,D75,D53,D283)</f>
        <v>1200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1200</v>
      </c>
      <c r="I289" s="242">
        <f t="shared" si="46"/>
        <v>1200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thickTop="1" thickBot="1" x14ac:dyDescent="0.3">
      <c r="A290" s="287" t="s">
        <v>303</v>
      </c>
      <c r="B290" s="288"/>
      <c r="C290" s="246">
        <f>SUM(D290:G290)</f>
        <v>-1200</v>
      </c>
      <c r="D290" s="247">
        <f>SUM(D24,D25,D41)-D51</f>
        <v>-1200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-1200</v>
      </c>
      <c r="I290" s="247">
        <f>SUM(I24,I25,I41)-I51</f>
        <v>-1200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thickTop="1" x14ac:dyDescent="0.25">
      <c r="A291" s="275" t="s">
        <v>304</v>
      </c>
      <c r="B291" s="276"/>
      <c r="C291" s="250">
        <f t="shared" ref="C291:L291" si="47">SUM(C292,C293)-C300+C301</f>
        <v>1200</v>
      </c>
      <c r="D291" s="251">
        <f t="shared" si="47"/>
        <v>1200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1200</v>
      </c>
      <c r="I291" s="251">
        <f t="shared" si="47"/>
        <v>1200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2.75" thickBot="1" x14ac:dyDescent="0.3">
      <c r="A292" s="126" t="s">
        <v>305</v>
      </c>
      <c r="B292" s="126" t="s">
        <v>306</v>
      </c>
      <c r="C292" s="255">
        <f t="shared" ref="C292:L292" si="48">C21-C286</f>
        <v>1200</v>
      </c>
      <c r="D292" s="128">
        <f t="shared" si="48"/>
        <v>1200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1200</v>
      </c>
      <c r="I292" s="128">
        <f t="shared" si="48"/>
        <v>1200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SazX4aXW+QbIvcC3Hdb0+A4/AePJtsY2Wuh+u9Jq6mEbduR7jkUrZk25XUgwSu/WukB/6nDv5C1tLHrhGrbEVA==" saltValue="aV7jMA2Dijdq/GItWuKxaw==" spinCount="100000" sheet="1" objects="1" scenarios="1" formatCells="0" formatColumns="0" formatRows="0" insertHyperlinks="0"/>
  <autoFilter ref="A18:L301">
    <filterColumn colId="7">
      <filters blank="1">
        <filter val="1 142"/>
        <filter val="1 200"/>
        <filter val="-1 200"/>
        <filter val="5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 </oddHeader>
    <oddFooter>&amp;R&amp;"Times New Roman,Regular"&amp;10&amp;P (&amp;N)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374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375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376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377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349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ht="26.25" customHeight="1" x14ac:dyDescent="0.25">
      <c r="A7" s="4" t="s">
        <v>13</v>
      </c>
      <c r="B7" s="5"/>
      <c r="C7" s="306" t="s">
        <v>378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379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 t="s">
        <v>380</v>
      </c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381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1029656</v>
      </c>
      <c r="D20" s="28">
        <f>SUM(D21,D24,D25,D41,D43)</f>
        <v>1001972</v>
      </c>
      <c r="E20" s="28">
        <f>SUM(E21,E24,E43)</f>
        <v>9618</v>
      </c>
      <c r="F20" s="28">
        <f>SUM(F21,F26,F43)</f>
        <v>18066</v>
      </c>
      <c r="G20" s="29">
        <f>SUM(G21,G45)</f>
        <v>0</v>
      </c>
      <c r="H20" s="27">
        <f>SUM(I20:L20)</f>
        <v>1010966</v>
      </c>
      <c r="I20" s="28">
        <f>SUM(I21,I24,I25,I41,I43)</f>
        <v>982877</v>
      </c>
      <c r="J20" s="28">
        <f>SUM(J21,J24,J43)</f>
        <v>9522</v>
      </c>
      <c r="K20" s="28">
        <f>SUM(K21,K26,K43)</f>
        <v>18567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400</v>
      </c>
      <c r="I21" s="34">
        <f>SUM(I22:I23)</f>
        <v>0</v>
      </c>
      <c r="J21" s="34">
        <f>SUM(J22:J23)</f>
        <v>0</v>
      </c>
      <c r="K21" s="34">
        <f>SUM(K22:K23)</f>
        <v>400</v>
      </c>
      <c r="L21" s="36">
        <f>SUM(L22:L23)</f>
        <v>0</v>
      </c>
    </row>
    <row r="22" spans="1:12" hidden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400</v>
      </c>
      <c r="I23" s="46"/>
      <c r="J23" s="46"/>
      <c r="K23" s="46">
        <v>400</v>
      </c>
      <c r="L23" s="48"/>
    </row>
    <row r="24" spans="1:12" s="24" customFormat="1" ht="24.75" thickBot="1" x14ac:dyDescent="0.3">
      <c r="A24" s="49">
        <v>19300</v>
      </c>
      <c r="B24" s="49" t="s">
        <v>37</v>
      </c>
      <c r="C24" s="50">
        <f t="shared" si="0"/>
        <v>1011590</v>
      </c>
      <c r="D24" s="51">
        <v>1001972</v>
      </c>
      <c r="E24" s="51">
        <v>9618</v>
      </c>
      <c r="F24" s="52" t="s">
        <v>38</v>
      </c>
      <c r="G24" s="53" t="s">
        <v>38</v>
      </c>
      <c r="H24" s="50">
        <f t="shared" si="1"/>
        <v>992399</v>
      </c>
      <c r="I24" s="51">
        <f>I51</f>
        <v>982877</v>
      </c>
      <c r="J24" s="51">
        <f>J51</f>
        <v>9522</v>
      </c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18066</v>
      </c>
      <c r="D26" s="59" t="s">
        <v>38</v>
      </c>
      <c r="E26" s="59" t="s">
        <v>38</v>
      </c>
      <c r="F26" s="63">
        <f>SUM(F27,F31,F33,F36)</f>
        <v>18066</v>
      </c>
      <c r="G26" s="60" t="s">
        <v>38</v>
      </c>
      <c r="H26" s="57">
        <f t="shared" si="1"/>
        <v>18067</v>
      </c>
      <c r="I26" s="59" t="s">
        <v>38</v>
      </c>
      <c r="J26" s="59" t="s">
        <v>38</v>
      </c>
      <c r="K26" s="63">
        <f>SUM(K27,K31,K33,K36)</f>
        <v>18067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x14ac:dyDescent="0.25">
      <c r="A33" s="64">
        <v>21380</v>
      </c>
      <c r="B33" s="56" t="s">
        <v>47</v>
      </c>
      <c r="C33" s="57">
        <f t="shared" si="0"/>
        <v>15136</v>
      </c>
      <c r="D33" s="59" t="s">
        <v>38</v>
      </c>
      <c r="E33" s="59" t="s">
        <v>38</v>
      </c>
      <c r="F33" s="63">
        <f>SUM(F34:F35)</f>
        <v>15136</v>
      </c>
      <c r="G33" s="60" t="s">
        <v>38</v>
      </c>
      <c r="H33" s="57">
        <f t="shared" si="1"/>
        <v>15137</v>
      </c>
      <c r="I33" s="59" t="s">
        <v>38</v>
      </c>
      <c r="J33" s="59" t="s">
        <v>38</v>
      </c>
      <c r="K33" s="63">
        <f>SUM(K34:K35)</f>
        <v>15137</v>
      </c>
      <c r="L33" s="62" t="s">
        <v>38</v>
      </c>
    </row>
    <row r="34" spans="1:12" x14ac:dyDescent="0.25">
      <c r="A34" s="38">
        <v>21381</v>
      </c>
      <c r="B34" s="65" t="s">
        <v>48</v>
      </c>
      <c r="C34" s="66">
        <f t="shared" si="0"/>
        <v>14836</v>
      </c>
      <c r="D34" s="67" t="s">
        <v>38</v>
      </c>
      <c r="E34" s="67" t="s">
        <v>38</v>
      </c>
      <c r="F34" s="68">
        <v>14836</v>
      </c>
      <c r="G34" s="69" t="s">
        <v>38</v>
      </c>
      <c r="H34" s="66">
        <f t="shared" si="1"/>
        <v>14836</v>
      </c>
      <c r="I34" s="67" t="s">
        <v>38</v>
      </c>
      <c r="J34" s="67" t="s">
        <v>38</v>
      </c>
      <c r="K34" s="68">
        <v>14836</v>
      </c>
      <c r="L34" s="70" t="s">
        <v>38</v>
      </c>
    </row>
    <row r="35" spans="1:12" ht="24" x14ac:dyDescent="0.25">
      <c r="A35" s="44">
        <v>21383</v>
      </c>
      <c r="B35" s="71" t="s">
        <v>49</v>
      </c>
      <c r="C35" s="72">
        <f>SUM(D35:G35)</f>
        <v>300</v>
      </c>
      <c r="D35" s="73" t="s">
        <v>38</v>
      </c>
      <c r="E35" s="73" t="s">
        <v>38</v>
      </c>
      <c r="F35" s="74">
        <v>300</v>
      </c>
      <c r="G35" s="75" t="s">
        <v>38</v>
      </c>
      <c r="H35" s="72">
        <f t="shared" si="1"/>
        <v>301</v>
      </c>
      <c r="I35" s="73" t="s">
        <v>38</v>
      </c>
      <c r="J35" s="73" t="s">
        <v>38</v>
      </c>
      <c r="K35" s="74">
        <v>301</v>
      </c>
      <c r="L35" s="76" t="s">
        <v>38</v>
      </c>
    </row>
    <row r="36" spans="1:12" s="24" customFormat="1" ht="25.5" customHeight="1" x14ac:dyDescent="0.25">
      <c r="A36" s="64">
        <v>21390</v>
      </c>
      <c r="B36" s="56" t="s">
        <v>50</v>
      </c>
      <c r="C36" s="57">
        <f t="shared" si="0"/>
        <v>2930</v>
      </c>
      <c r="D36" s="59" t="s">
        <v>38</v>
      </c>
      <c r="E36" s="59" t="s">
        <v>38</v>
      </c>
      <c r="F36" s="63">
        <f>SUM(F37:F40)</f>
        <v>2930</v>
      </c>
      <c r="G36" s="60" t="s">
        <v>38</v>
      </c>
      <c r="H36" s="57">
        <f t="shared" si="1"/>
        <v>2930</v>
      </c>
      <c r="I36" s="59" t="s">
        <v>38</v>
      </c>
      <c r="J36" s="59" t="s">
        <v>38</v>
      </c>
      <c r="K36" s="63">
        <f>SUM(K37:K40)</f>
        <v>2930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x14ac:dyDescent="0.25">
      <c r="A38" s="44">
        <v>21393</v>
      </c>
      <c r="B38" s="71" t="s">
        <v>52</v>
      </c>
      <c r="C38" s="72">
        <f t="shared" si="0"/>
        <v>1480</v>
      </c>
      <c r="D38" s="73" t="s">
        <v>38</v>
      </c>
      <c r="E38" s="73" t="s">
        <v>38</v>
      </c>
      <c r="F38" s="74">
        <v>1480</v>
      </c>
      <c r="G38" s="75" t="s">
        <v>38</v>
      </c>
      <c r="H38" s="72">
        <f t="shared" si="1"/>
        <v>1480</v>
      </c>
      <c r="I38" s="73" t="s">
        <v>38</v>
      </c>
      <c r="J38" s="73" t="s">
        <v>38</v>
      </c>
      <c r="K38" s="74">
        <v>1480</v>
      </c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x14ac:dyDescent="0.25">
      <c r="A40" s="84">
        <v>21399</v>
      </c>
      <c r="B40" s="85" t="s">
        <v>54</v>
      </c>
      <c r="C40" s="86">
        <f t="shared" si="0"/>
        <v>1450</v>
      </c>
      <c r="D40" s="87" t="s">
        <v>38</v>
      </c>
      <c r="E40" s="87" t="s">
        <v>38</v>
      </c>
      <c r="F40" s="88">
        <v>1450</v>
      </c>
      <c r="G40" s="89" t="s">
        <v>38</v>
      </c>
      <c r="H40" s="86">
        <f t="shared" si="1"/>
        <v>1450</v>
      </c>
      <c r="I40" s="87" t="s">
        <v>38</v>
      </c>
      <c r="J40" s="87" t="s">
        <v>38</v>
      </c>
      <c r="K40" s="88">
        <f>1200+250</f>
        <v>1450</v>
      </c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100</v>
      </c>
      <c r="I43" s="99">
        <f>I44</f>
        <v>0</v>
      </c>
      <c r="J43" s="99">
        <f t="shared" ref="J43:K43" si="4">J44</f>
        <v>0</v>
      </c>
      <c r="K43" s="99">
        <f t="shared" si="4"/>
        <v>100</v>
      </c>
      <c r="L43" s="62" t="s">
        <v>38</v>
      </c>
    </row>
    <row r="44" spans="1:12" s="24" customFormat="1" ht="24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100</v>
      </c>
      <c r="I44" s="101"/>
      <c r="J44" s="102"/>
      <c r="K44" s="101">
        <f>50+50</f>
        <v>100</v>
      </c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1029656</v>
      </c>
      <c r="D50" s="128">
        <f>SUM(D51,D286)</f>
        <v>1001972</v>
      </c>
      <c r="E50" s="128">
        <f>SUM(E51,E286)</f>
        <v>9618</v>
      </c>
      <c r="F50" s="128">
        <f>SUM(F51,F286)</f>
        <v>18066</v>
      </c>
      <c r="G50" s="129">
        <f>SUM(G51,G286)</f>
        <v>0</v>
      </c>
      <c r="H50" s="127">
        <f t="shared" ref="H50:H113" si="6">SUM(I50:L50)</f>
        <v>1010966</v>
      </c>
      <c r="I50" s="128">
        <f>SUM(I51,I286)</f>
        <v>982877</v>
      </c>
      <c r="J50" s="128">
        <f>SUM(J51,J286)</f>
        <v>9522</v>
      </c>
      <c r="K50" s="128">
        <f>SUM(K51,K286)</f>
        <v>18567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1029656</v>
      </c>
      <c r="D51" s="134">
        <f>SUM(D52,D194)</f>
        <v>1001972</v>
      </c>
      <c r="E51" s="134">
        <f>SUM(E52,E194)</f>
        <v>9618</v>
      </c>
      <c r="F51" s="134">
        <f>SUM(F52,F194)</f>
        <v>18066</v>
      </c>
      <c r="G51" s="135">
        <f>SUM(G52,G194)</f>
        <v>0</v>
      </c>
      <c r="H51" s="133">
        <f t="shared" si="6"/>
        <v>1010966</v>
      </c>
      <c r="I51" s="134">
        <f>SUM(I52,I194)</f>
        <v>982877</v>
      </c>
      <c r="J51" s="134">
        <f>SUM(J52,J194)</f>
        <v>9522</v>
      </c>
      <c r="K51" s="134">
        <f>SUM(K52,K194)</f>
        <v>18567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967526</v>
      </c>
      <c r="D52" s="139">
        <f>SUM(D53,D75,D173,D187)</f>
        <v>939842</v>
      </c>
      <c r="E52" s="139">
        <f>SUM(E53,E75,E173,E187)</f>
        <v>9618</v>
      </c>
      <c r="F52" s="139">
        <f>SUM(F53,F75,F173,F187)</f>
        <v>18066</v>
      </c>
      <c r="G52" s="140">
        <f>SUM(G53,G75,G173,G187)</f>
        <v>0</v>
      </c>
      <c r="H52" s="138">
        <f t="shared" si="6"/>
        <v>973066</v>
      </c>
      <c r="I52" s="139">
        <f>SUM(I53,I75,I173,I187)</f>
        <v>944977</v>
      </c>
      <c r="J52" s="139">
        <f>SUM(J53,J75,J173,J187)</f>
        <v>9522</v>
      </c>
      <c r="K52" s="139">
        <f>SUM(K53,K75,K173,K187)</f>
        <v>18567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66</v>
      </c>
      <c r="C53" s="143">
        <f t="shared" si="5"/>
        <v>846130</v>
      </c>
      <c r="D53" s="144">
        <f>SUM(D54,D67)</f>
        <v>836512</v>
      </c>
      <c r="E53" s="144">
        <f>SUM(E54,E67)</f>
        <v>9618</v>
      </c>
      <c r="F53" s="144">
        <f>SUM(F54,F67)</f>
        <v>0</v>
      </c>
      <c r="G53" s="145">
        <f>SUM(G54,G67)</f>
        <v>0</v>
      </c>
      <c r="H53" s="143">
        <f t="shared" si="6"/>
        <v>871192</v>
      </c>
      <c r="I53" s="144">
        <f>SUM(I54,I67)</f>
        <v>861670</v>
      </c>
      <c r="J53" s="144">
        <f>SUM(J54,J67)</f>
        <v>9522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67</v>
      </c>
      <c r="C54" s="57">
        <f t="shared" si="5"/>
        <v>639818</v>
      </c>
      <c r="D54" s="63">
        <f>SUM(D55,D58,D66)</f>
        <v>632042</v>
      </c>
      <c r="E54" s="63">
        <f>SUM(E55,E58,E66)</f>
        <v>7776</v>
      </c>
      <c r="F54" s="63">
        <f>SUM(F55,F58,F66)</f>
        <v>0</v>
      </c>
      <c r="G54" s="148">
        <f>SUM(G55,G58,G66)</f>
        <v>0</v>
      </c>
      <c r="H54" s="57">
        <f t="shared" si="6"/>
        <v>657234</v>
      </c>
      <c r="I54" s="63">
        <f>SUM(I55,I58,I66)</f>
        <v>649560</v>
      </c>
      <c r="J54" s="63">
        <f>SUM(J55,J58,J66)</f>
        <v>7674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68</v>
      </c>
      <c r="C55" s="117">
        <f t="shared" si="5"/>
        <v>599019</v>
      </c>
      <c r="D55" s="151">
        <f>SUM(D56:D57)</f>
        <v>591243</v>
      </c>
      <c r="E55" s="151">
        <f>SUM(E56:E57)</f>
        <v>7776</v>
      </c>
      <c r="F55" s="151">
        <f>SUM(F56:F57)</f>
        <v>0</v>
      </c>
      <c r="G55" s="152">
        <f>SUM(G56:G57)</f>
        <v>0</v>
      </c>
      <c r="H55" s="117">
        <f t="shared" si="6"/>
        <v>610807</v>
      </c>
      <c r="I55" s="151">
        <f>SUM(I56:I57)</f>
        <v>603133</v>
      </c>
      <c r="J55" s="151">
        <f>SUM(J56:J57)</f>
        <v>7674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70</v>
      </c>
      <c r="C57" s="72">
        <f t="shared" si="5"/>
        <v>599019</v>
      </c>
      <c r="D57" s="74">
        <v>591243</v>
      </c>
      <c r="E57" s="74">
        <v>7776</v>
      </c>
      <c r="F57" s="74"/>
      <c r="G57" s="157"/>
      <c r="H57" s="72">
        <f t="shared" si="6"/>
        <v>610807</v>
      </c>
      <c r="I57" s="74">
        <v>603133</v>
      </c>
      <c r="J57" s="74">
        <v>7674</v>
      </c>
      <c r="K57" s="74"/>
      <c r="L57" s="158"/>
    </row>
    <row r="58" spans="1:12" x14ac:dyDescent="0.25">
      <c r="A58" s="159">
        <v>1140</v>
      </c>
      <c r="B58" s="71" t="s">
        <v>71</v>
      </c>
      <c r="C58" s="72">
        <f t="shared" si="5"/>
        <v>40799</v>
      </c>
      <c r="D58" s="160">
        <f>SUM(D59:D65)</f>
        <v>40799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46427</v>
      </c>
      <c r="I58" s="160">
        <f>SUM(I59:I65)</f>
        <v>46427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76</v>
      </c>
      <c r="C63" s="72">
        <f t="shared" si="5"/>
        <v>2276</v>
      </c>
      <c r="D63" s="74">
        <v>2276</v>
      </c>
      <c r="E63" s="74"/>
      <c r="F63" s="74"/>
      <c r="G63" s="157"/>
      <c r="H63" s="72">
        <f t="shared" si="6"/>
        <v>14598</v>
      </c>
      <c r="I63" s="74">
        <v>14598</v>
      </c>
      <c r="J63" s="74"/>
      <c r="K63" s="74"/>
      <c r="L63" s="158"/>
    </row>
    <row r="64" spans="1:12" x14ac:dyDescent="0.25">
      <c r="A64" s="44">
        <v>1148</v>
      </c>
      <c r="B64" s="71" t="s">
        <v>77</v>
      </c>
      <c r="C64" s="72">
        <f t="shared" si="5"/>
        <v>38523</v>
      </c>
      <c r="D64" s="74">
        <v>38523</v>
      </c>
      <c r="E64" s="74"/>
      <c r="F64" s="74"/>
      <c r="G64" s="157"/>
      <c r="H64" s="72">
        <f t="shared" si="6"/>
        <v>31829</v>
      </c>
      <c r="I64" s="74">
        <v>31829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80</v>
      </c>
      <c r="C67" s="57">
        <f t="shared" si="5"/>
        <v>206312</v>
      </c>
      <c r="D67" s="63">
        <f>SUM(D68:D69)</f>
        <v>204470</v>
      </c>
      <c r="E67" s="63">
        <f>SUM(E68:E69)</f>
        <v>1842</v>
      </c>
      <c r="F67" s="63">
        <f>SUM(F68:F69)</f>
        <v>0</v>
      </c>
      <c r="G67" s="166">
        <f>SUM(G68:G69)</f>
        <v>0</v>
      </c>
      <c r="H67" s="57">
        <f t="shared" si="6"/>
        <v>213958</v>
      </c>
      <c r="I67" s="63">
        <f>SUM(I68:I69)</f>
        <v>212110</v>
      </c>
      <c r="J67" s="63">
        <f>SUM(J68:J69)</f>
        <v>1848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81</v>
      </c>
      <c r="C68" s="66">
        <f t="shared" si="5"/>
        <v>160246</v>
      </c>
      <c r="D68" s="68">
        <v>158404</v>
      </c>
      <c r="E68" s="68">
        <v>1842</v>
      </c>
      <c r="F68" s="68"/>
      <c r="G68" s="154"/>
      <c r="H68" s="66">
        <f t="shared" si="6"/>
        <v>165107</v>
      </c>
      <c r="I68" s="68">
        <v>163259</v>
      </c>
      <c r="J68" s="68">
        <v>1848</v>
      </c>
      <c r="K68" s="68"/>
      <c r="L68" s="155"/>
    </row>
    <row r="69" spans="1:12" ht="24" x14ac:dyDescent="0.25">
      <c r="A69" s="159">
        <v>1220</v>
      </c>
      <c r="B69" s="71" t="s">
        <v>82</v>
      </c>
      <c r="C69" s="72">
        <f t="shared" si="5"/>
        <v>46066</v>
      </c>
      <c r="D69" s="160">
        <f>SUM(D70:D74)</f>
        <v>46066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48851</v>
      </c>
      <c r="I69" s="160">
        <f>SUM(I70:I74)</f>
        <v>48851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83</v>
      </c>
      <c r="C70" s="72">
        <f t="shared" si="5"/>
        <v>25507</v>
      </c>
      <c r="D70" s="74">
        <v>25507</v>
      </c>
      <c r="E70" s="74"/>
      <c r="F70" s="74"/>
      <c r="G70" s="157"/>
      <c r="H70" s="72">
        <f t="shared" si="6"/>
        <v>28145</v>
      </c>
      <c r="I70" s="74">
        <v>28145</v>
      </c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86</v>
      </c>
      <c r="C73" s="72">
        <f t="shared" si="5"/>
        <v>19383</v>
      </c>
      <c r="D73" s="74">
        <v>19383</v>
      </c>
      <c r="E73" s="74"/>
      <c r="F73" s="74"/>
      <c r="G73" s="157"/>
      <c r="H73" s="72">
        <f t="shared" si="6"/>
        <v>19423</v>
      </c>
      <c r="I73" s="74">
        <v>19423</v>
      </c>
      <c r="J73" s="74"/>
      <c r="K73" s="74"/>
      <c r="L73" s="158"/>
    </row>
    <row r="74" spans="1:12" ht="48" x14ac:dyDescent="0.25">
      <c r="A74" s="44">
        <v>1228</v>
      </c>
      <c r="B74" s="71" t="s">
        <v>87</v>
      </c>
      <c r="C74" s="72">
        <f t="shared" si="5"/>
        <v>1176</v>
      </c>
      <c r="D74" s="74">
        <v>1176</v>
      </c>
      <c r="E74" s="74"/>
      <c r="F74" s="74"/>
      <c r="G74" s="157"/>
      <c r="H74" s="72">
        <f t="shared" si="6"/>
        <v>1283</v>
      </c>
      <c r="I74" s="74">
        <f>1000+283</f>
        <v>1283</v>
      </c>
      <c r="J74" s="74"/>
      <c r="K74" s="74"/>
      <c r="L74" s="158"/>
    </row>
    <row r="75" spans="1:12" x14ac:dyDescent="0.25">
      <c r="A75" s="142">
        <v>2000</v>
      </c>
      <c r="B75" s="142" t="s">
        <v>88</v>
      </c>
      <c r="C75" s="143">
        <f t="shared" si="5"/>
        <v>121396</v>
      </c>
      <c r="D75" s="144">
        <f>SUM(D76,D83,D130,D164,D165,D172)</f>
        <v>103330</v>
      </c>
      <c r="E75" s="144">
        <f>SUM(E76,E83,E130,E164,E165,E172)</f>
        <v>0</v>
      </c>
      <c r="F75" s="144">
        <f>SUM(F76,F83,F130,F164,F165,F172)</f>
        <v>18066</v>
      </c>
      <c r="G75" s="145">
        <f>SUM(G76,G83,G130,G164,G165,G172)</f>
        <v>0</v>
      </c>
      <c r="H75" s="143">
        <f t="shared" si="6"/>
        <v>101874</v>
      </c>
      <c r="I75" s="144">
        <f>SUM(I76,I83,I130,I164,I165,I172)</f>
        <v>83307</v>
      </c>
      <c r="J75" s="144">
        <f>SUM(J76,J83,J130,J164,J165,J172)</f>
        <v>0</v>
      </c>
      <c r="K75" s="144">
        <f>SUM(K76,K83,K130,K164,K165,K172)</f>
        <v>18567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94</v>
      </c>
      <c r="C83" s="57">
        <f t="shared" si="5"/>
        <v>104623</v>
      </c>
      <c r="D83" s="63">
        <f>SUM(D84,D89,D95,D103,D112,D116,D122,D128)</f>
        <v>88507</v>
      </c>
      <c r="E83" s="63">
        <f>SUM(E84,E89,E95,E103,E112,E116,E122,E128)</f>
        <v>0</v>
      </c>
      <c r="F83" s="63">
        <f>SUM(F84,F89,F95,F103,F112,F116,F122,F128)</f>
        <v>16116</v>
      </c>
      <c r="G83" s="166">
        <f>SUM(G84,G89,G95,G103,G112,G116,G122,G128)</f>
        <v>0</v>
      </c>
      <c r="H83" s="57">
        <f t="shared" si="6"/>
        <v>90114</v>
      </c>
      <c r="I83" s="63">
        <f>SUM(I84,I89,I95,I103,I112,I116,I122,I128)</f>
        <v>74249</v>
      </c>
      <c r="J83" s="63">
        <f>SUM(J84,J89,J95,J103,J112,J116,J122,J128)</f>
        <v>0</v>
      </c>
      <c r="K83" s="63">
        <f>SUM(K84,K89,K95,K103,K112,K116,K122,K128)</f>
        <v>15865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95</v>
      </c>
      <c r="C84" s="117">
        <f t="shared" si="5"/>
        <v>6158</v>
      </c>
      <c r="D84" s="151">
        <f>SUM(D85:D88)</f>
        <v>6018</v>
      </c>
      <c r="E84" s="151">
        <f>SUM(E85:E88)</f>
        <v>0</v>
      </c>
      <c r="F84" s="151">
        <f>SUM(F85:F88)</f>
        <v>140</v>
      </c>
      <c r="G84" s="151">
        <f>SUM(G85:G88)</f>
        <v>0</v>
      </c>
      <c r="H84" s="117">
        <f t="shared" si="6"/>
        <v>3175</v>
      </c>
      <c r="I84" s="151">
        <f>SUM(I85:I88)</f>
        <v>3075</v>
      </c>
      <c r="J84" s="151">
        <f>SUM(J85:J88)</f>
        <v>0</v>
      </c>
      <c r="K84" s="151">
        <f>SUM(K85:K88)</f>
        <v>100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97</v>
      </c>
      <c r="C86" s="72">
        <f t="shared" si="5"/>
        <v>4704</v>
      </c>
      <c r="D86" s="74">
        <v>4654</v>
      </c>
      <c r="E86" s="74"/>
      <c r="F86" s="74">
        <v>50</v>
      </c>
      <c r="G86" s="157"/>
      <c r="H86" s="72">
        <f t="shared" si="6"/>
        <v>2601</v>
      </c>
      <c r="I86" s="74">
        <f>327+114+2110</f>
        <v>2551</v>
      </c>
      <c r="J86" s="74"/>
      <c r="K86" s="74">
        <v>50</v>
      </c>
      <c r="L86" s="158"/>
    </row>
    <row r="87" spans="1:12" ht="24" x14ac:dyDescent="0.25">
      <c r="A87" s="44">
        <v>2214</v>
      </c>
      <c r="B87" s="71" t="s">
        <v>98</v>
      </c>
      <c r="C87" s="72">
        <f t="shared" si="5"/>
        <v>1328</v>
      </c>
      <c r="D87" s="74">
        <v>1278</v>
      </c>
      <c r="E87" s="74"/>
      <c r="F87" s="74">
        <v>50</v>
      </c>
      <c r="G87" s="157"/>
      <c r="H87" s="72">
        <f t="shared" si="6"/>
        <v>508</v>
      </c>
      <c r="I87" s="74">
        <v>458</v>
      </c>
      <c r="J87" s="74"/>
      <c r="K87" s="74">
        <v>50</v>
      </c>
      <c r="L87" s="158"/>
    </row>
    <row r="88" spans="1:12" x14ac:dyDescent="0.25">
      <c r="A88" s="44">
        <v>2219</v>
      </c>
      <c r="B88" s="71" t="s">
        <v>99</v>
      </c>
      <c r="C88" s="72">
        <f t="shared" si="5"/>
        <v>126</v>
      </c>
      <c r="D88" s="74">
        <v>86</v>
      </c>
      <c r="E88" s="74"/>
      <c r="F88" s="74">
        <v>40</v>
      </c>
      <c r="G88" s="157"/>
      <c r="H88" s="72">
        <f t="shared" si="6"/>
        <v>66</v>
      </c>
      <c r="I88" s="74">
        <v>66</v>
      </c>
      <c r="J88" s="74"/>
      <c r="K88" s="74">
        <v>0</v>
      </c>
      <c r="L88" s="158"/>
    </row>
    <row r="89" spans="1:12" ht="24" x14ac:dyDescent="0.25">
      <c r="A89" s="159">
        <v>2220</v>
      </c>
      <c r="B89" s="71" t="s">
        <v>100</v>
      </c>
      <c r="C89" s="72">
        <f t="shared" si="5"/>
        <v>75377</v>
      </c>
      <c r="D89" s="160">
        <f>SUM(D90:D94)</f>
        <v>64117</v>
      </c>
      <c r="E89" s="160">
        <f>SUM(E90:E94)</f>
        <v>0</v>
      </c>
      <c r="F89" s="160">
        <f>SUM(F90:F94)</f>
        <v>11260</v>
      </c>
      <c r="G89" s="161">
        <f>SUM(G90:G94)</f>
        <v>0</v>
      </c>
      <c r="H89" s="72">
        <f t="shared" si="6"/>
        <v>70859</v>
      </c>
      <c r="I89" s="160">
        <f>SUM(I90:I94)</f>
        <v>58977</v>
      </c>
      <c r="J89" s="160">
        <f>SUM(J90:J94)</f>
        <v>0</v>
      </c>
      <c r="K89" s="160">
        <f>SUM(K90:K94)</f>
        <v>11882</v>
      </c>
      <c r="L89" s="162">
        <f>SUM(L90:L94)</f>
        <v>0</v>
      </c>
    </row>
    <row r="90" spans="1:12" ht="24" x14ac:dyDescent="0.25">
      <c r="A90" s="44">
        <v>2221</v>
      </c>
      <c r="B90" s="71" t="s">
        <v>101</v>
      </c>
      <c r="C90" s="72">
        <f t="shared" si="5"/>
        <v>41272</v>
      </c>
      <c r="D90" s="74">
        <v>35727</v>
      </c>
      <c r="E90" s="74"/>
      <c r="F90" s="74">
        <v>5545</v>
      </c>
      <c r="G90" s="157"/>
      <c r="H90" s="72">
        <f t="shared" si="6"/>
        <v>34721</v>
      </c>
      <c r="I90" s="74">
        <v>29076</v>
      </c>
      <c r="J90" s="74"/>
      <c r="K90" s="74">
        <v>5645</v>
      </c>
      <c r="L90" s="158"/>
    </row>
    <row r="91" spans="1:12" x14ac:dyDescent="0.25">
      <c r="A91" s="44">
        <v>2222</v>
      </c>
      <c r="B91" s="71" t="s">
        <v>102</v>
      </c>
      <c r="C91" s="72">
        <f t="shared" si="5"/>
        <v>3350</v>
      </c>
      <c r="D91" s="74">
        <v>2565</v>
      </c>
      <c r="E91" s="74"/>
      <c r="F91" s="74">
        <v>785</v>
      </c>
      <c r="G91" s="157"/>
      <c r="H91" s="72">
        <f t="shared" si="6"/>
        <v>3350</v>
      </c>
      <c r="I91" s="74">
        <v>2565</v>
      </c>
      <c r="J91" s="74"/>
      <c r="K91" s="74">
        <v>785</v>
      </c>
      <c r="L91" s="158"/>
    </row>
    <row r="92" spans="1:12" x14ac:dyDescent="0.25">
      <c r="A92" s="44">
        <v>2223</v>
      </c>
      <c r="B92" s="71" t="s">
        <v>103</v>
      </c>
      <c r="C92" s="72">
        <f t="shared" si="5"/>
        <v>29397</v>
      </c>
      <c r="D92" s="74">
        <v>25047</v>
      </c>
      <c r="E92" s="74"/>
      <c r="F92" s="74">
        <v>4350</v>
      </c>
      <c r="G92" s="157"/>
      <c r="H92" s="72">
        <f t="shared" si="6"/>
        <v>31453</v>
      </c>
      <c r="I92" s="74">
        <v>26581</v>
      </c>
      <c r="J92" s="74"/>
      <c r="K92" s="74">
        <v>4872</v>
      </c>
      <c r="L92" s="158"/>
    </row>
    <row r="93" spans="1:12" ht="48" x14ac:dyDescent="0.25">
      <c r="A93" s="44">
        <v>2224</v>
      </c>
      <c r="B93" s="71" t="s">
        <v>104</v>
      </c>
      <c r="C93" s="72">
        <f t="shared" si="5"/>
        <v>1358</v>
      </c>
      <c r="D93" s="74">
        <v>778</v>
      </c>
      <c r="E93" s="74"/>
      <c r="F93" s="74">
        <v>580</v>
      </c>
      <c r="G93" s="157"/>
      <c r="H93" s="72">
        <f t="shared" si="6"/>
        <v>1335</v>
      </c>
      <c r="I93" s="74">
        <f>847+140+348-580</f>
        <v>755</v>
      </c>
      <c r="J93" s="74"/>
      <c r="K93" s="74">
        <v>580</v>
      </c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106</v>
      </c>
      <c r="C95" s="72">
        <f t="shared" si="5"/>
        <v>3315</v>
      </c>
      <c r="D95" s="160">
        <f>SUM(D96:D102)</f>
        <v>1790</v>
      </c>
      <c r="E95" s="160">
        <f>SUM(E96:E102)</f>
        <v>0</v>
      </c>
      <c r="F95" s="160">
        <f>SUM(F96:F102)</f>
        <v>1525</v>
      </c>
      <c r="G95" s="161">
        <f>SUM(G96:G102)</f>
        <v>0</v>
      </c>
      <c r="H95" s="72">
        <f t="shared" si="6"/>
        <v>2207</v>
      </c>
      <c r="I95" s="160">
        <f>SUM(I96:I102)</f>
        <v>1600</v>
      </c>
      <c r="J95" s="160">
        <f>SUM(J96:J102)</f>
        <v>0</v>
      </c>
      <c r="K95" s="160">
        <f>SUM(K96:K102)</f>
        <v>607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600</v>
      </c>
      <c r="D100" s="74">
        <v>600</v>
      </c>
      <c r="E100" s="74"/>
      <c r="F100" s="74"/>
      <c r="G100" s="157"/>
      <c r="H100" s="72">
        <f t="shared" si="6"/>
        <v>0</v>
      </c>
      <c r="I100" s="74">
        <f>450-450</f>
        <v>0</v>
      </c>
      <c r="J100" s="74"/>
      <c r="K100" s="74"/>
      <c r="L100" s="158"/>
    </row>
    <row r="101" spans="1:12" x14ac:dyDescent="0.25">
      <c r="A101" s="44">
        <v>2236</v>
      </c>
      <c r="B101" s="71" t="s">
        <v>112</v>
      </c>
      <c r="C101" s="72">
        <f t="shared" si="5"/>
        <v>1480</v>
      </c>
      <c r="D101" s="74"/>
      <c r="E101" s="74"/>
      <c r="F101" s="74">
        <v>1480</v>
      </c>
      <c r="G101" s="157"/>
      <c r="H101" s="72">
        <f t="shared" si="6"/>
        <v>562</v>
      </c>
      <c r="I101" s="74"/>
      <c r="J101" s="74"/>
      <c r="K101" s="74">
        <v>562</v>
      </c>
      <c r="L101" s="158"/>
    </row>
    <row r="102" spans="1:12" ht="24" x14ac:dyDescent="0.25">
      <c r="A102" s="44">
        <v>2239</v>
      </c>
      <c r="B102" s="71" t="s">
        <v>113</v>
      </c>
      <c r="C102" s="72">
        <f t="shared" si="5"/>
        <v>1235</v>
      </c>
      <c r="D102" s="74">
        <v>1190</v>
      </c>
      <c r="E102" s="74"/>
      <c r="F102" s="74">
        <v>45</v>
      </c>
      <c r="G102" s="157"/>
      <c r="H102" s="72">
        <f t="shared" si="6"/>
        <v>1645</v>
      </c>
      <c r="I102" s="74">
        <f>750+400+450</f>
        <v>1600</v>
      </c>
      <c r="J102" s="74"/>
      <c r="K102" s="74">
        <v>45</v>
      </c>
      <c r="L102" s="158"/>
    </row>
    <row r="103" spans="1:12" ht="36" x14ac:dyDescent="0.25">
      <c r="A103" s="159">
        <v>2240</v>
      </c>
      <c r="B103" s="71" t="s">
        <v>114</v>
      </c>
      <c r="C103" s="72">
        <f t="shared" si="5"/>
        <v>19259</v>
      </c>
      <c r="D103" s="160">
        <f>SUM(D104:D111)</f>
        <v>16283</v>
      </c>
      <c r="E103" s="160">
        <f>SUM(E104:E111)</f>
        <v>0</v>
      </c>
      <c r="F103" s="160">
        <f>SUM(F104:F111)</f>
        <v>2976</v>
      </c>
      <c r="G103" s="161">
        <f>SUM(G104:G111)</f>
        <v>0</v>
      </c>
      <c r="H103" s="72">
        <f t="shared" si="6"/>
        <v>13439</v>
      </c>
      <c r="I103" s="160">
        <f>SUM(I104:I111)</f>
        <v>10518</v>
      </c>
      <c r="J103" s="160">
        <f>SUM(J104:J111)</f>
        <v>0</v>
      </c>
      <c r="K103" s="160">
        <f>SUM(K104:K111)</f>
        <v>2921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117</v>
      </c>
      <c r="C106" s="72">
        <f t="shared" si="5"/>
        <v>1965</v>
      </c>
      <c r="D106" s="74">
        <v>1615</v>
      </c>
      <c r="E106" s="74"/>
      <c r="F106" s="74">
        <v>350</v>
      </c>
      <c r="G106" s="157"/>
      <c r="H106" s="72">
        <f t="shared" si="6"/>
        <v>1565</v>
      </c>
      <c r="I106" s="74">
        <v>485</v>
      </c>
      <c r="J106" s="74"/>
      <c r="K106" s="74">
        <v>1080</v>
      </c>
      <c r="L106" s="158"/>
    </row>
    <row r="107" spans="1:12" x14ac:dyDescent="0.25">
      <c r="A107" s="44">
        <v>2244</v>
      </c>
      <c r="B107" s="71" t="s">
        <v>118</v>
      </c>
      <c r="C107" s="72">
        <f t="shared" si="5"/>
        <v>13644</v>
      </c>
      <c r="D107" s="74">
        <v>12168</v>
      </c>
      <c r="E107" s="74"/>
      <c r="F107" s="74">
        <v>1476</v>
      </c>
      <c r="G107" s="157"/>
      <c r="H107" s="72">
        <f t="shared" si="6"/>
        <v>9324</v>
      </c>
      <c r="I107" s="74">
        <f>1600+285+804+121+950+148+292+50+220+208+550+500+928+1777</f>
        <v>8433</v>
      </c>
      <c r="J107" s="74"/>
      <c r="K107" s="74">
        <f>125+150+416+50+150</f>
        <v>891</v>
      </c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122</v>
      </c>
      <c r="C111" s="72">
        <f t="shared" si="5"/>
        <v>3650</v>
      </c>
      <c r="D111" s="74">
        <v>2500</v>
      </c>
      <c r="E111" s="74"/>
      <c r="F111" s="74">
        <v>1150</v>
      </c>
      <c r="G111" s="157"/>
      <c r="H111" s="72">
        <f t="shared" si="6"/>
        <v>2550</v>
      </c>
      <c r="I111" s="74">
        <v>1600</v>
      </c>
      <c r="J111" s="74"/>
      <c r="K111" s="74">
        <f>100+500+350</f>
        <v>950</v>
      </c>
      <c r="L111" s="158"/>
    </row>
    <row r="112" spans="1:12" x14ac:dyDescent="0.25">
      <c r="A112" s="159">
        <v>2250</v>
      </c>
      <c r="B112" s="71" t="s">
        <v>123</v>
      </c>
      <c r="C112" s="72">
        <f t="shared" si="5"/>
        <v>210</v>
      </c>
      <c r="D112" s="160">
        <f>SUM(D113:D115)</f>
        <v>60</v>
      </c>
      <c r="E112" s="160">
        <f>SUM(E113:E115)</f>
        <v>0</v>
      </c>
      <c r="F112" s="160">
        <f>SUM(F113:F115)</f>
        <v>150</v>
      </c>
      <c r="G112" s="173">
        <f>SUM(G113:G115)</f>
        <v>0</v>
      </c>
      <c r="H112" s="72">
        <f t="shared" si="6"/>
        <v>150</v>
      </c>
      <c r="I112" s="160">
        <f>SUM(I113:I115)</f>
        <v>0</v>
      </c>
      <c r="J112" s="160">
        <f>SUM(J113:J115)</f>
        <v>0</v>
      </c>
      <c r="K112" s="160">
        <f>SUM(K113:K115)</f>
        <v>150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126</v>
      </c>
      <c r="C115" s="72">
        <f>SUM(D115:G115)</f>
        <v>210</v>
      </c>
      <c r="D115" s="74">
        <v>60</v>
      </c>
      <c r="E115" s="74"/>
      <c r="F115" s="74">
        <v>150</v>
      </c>
      <c r="G115" s="157"/>
      <c r="H115" s="72">
        <f>SUM(I115:L115)</f>
        <v>150</v>
      </c>
      <c r="I115" s="74">
        <v>0</v>
      </c>
      <c r="J115" s="74"/>
      <c r="K115" s="74">
        <v>150</v>
      </c>
      <c r="L115" s="158"/>
    </row>
    <row r="116" spans="1:12" x14ac:dyDescent="0.25">
      <c r="A116" s="159">
        <v>2260</v>
      </c>
      <c r="B116" s="71" t="s">
        <v>127</v>
      </c>
      <c r="C116" s="72">
        <f t="shared" ref="C116:C187" si="7">SUM(D116:G116)</f>
        <v>254</v>
      </c>
      <c r="D116" s="160">
        <f>SUM(D117:D121)</f>
        <v>239</v>
      </c>
      <c r="E116" s="160">
        <f>SUM(E117:E121)</f>
        <v>0</v>
      </c>
      <c r="F116" s="160">
        <f>SUM(F117:F121)</f>
        <v>15</v>
      </c>
      <c r="G116" s="161">
        <f>SUM(G117:G121)</f>
        <v>0</v>
      </c>
      <c r="H116" s="72">
        <f t="shared" ref="H116:H188" si="8">SUM(I116:L116)</f>
        <v>234</v>
      </c>
      <c r="I116" s="160">
        <f>SUM(I117:I121)</f>
        <v>79</v>
      </c>
      <c r="J116" s="160">
        <f>SUM(J117:J121)</f>
        <v>0</v>
      </c>
      <c r="K116" s="160">
        <f>SUM(K117:K121)</f>
        <v>155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131</v>
      </c>
      <c r="C120" s="72">
        <f t="shared" si="7"/>
        <v>160</v>
      </c>
      <c r="D120" s="74">
        <v>160</v>
      </c>
      <c r="E120" s="74"/>
      <c r="F120" s="74"/>
      <c r="G120" s="157"/>
      <c r="H120" s="72">
        <f t="shared" si="8"/>
        <v>140</v>
      </c>
      <c r="I120" s="74">
        <v>0</v>
      </c>
      <c r="J120" s="74"/>
      <c r="K120" s="74">
        <v>140</v>
      </c>
      <c r="L120" s="158"/>
    </row>
    <row r="121" spans="1:12" x14ac:dyDescent="0.25">
      <c r="A121" s="44">
        <v>2269</v>
      </c>
      <c r="B121" s="71" t="s">
        <v>132</v>
      </c>
      <c r="C121" s="72">
        <f t="shared" si="7"/>
        <v>94</v>
      </c>
      <c r="D121" s="74">
        <v>79</v>
      </c>
      <c r="E121" s="74"/>
      <c r="F121" s="74">
        <v>15</v>
      </c>
      <c r="G121" s="157"/>
      <c r="H121" s="72">
        <f t="shared" si="8"/>
        <v>94</v>
      </c>
      <c r="I121" s="74">
        <v>79</v>
      </c>
      <c r="J121" s="74"/>
      <c r="K121" s="74">
        <v>15</v>
      </c>
      <c r="L121" s="158"/>
    </row>
    <row r="122" spans="1:12" x14ac:dyDescent="0.25">
      <c r="A122" s="159">
        <v>2270</v>
      </c>
      <c r="B122" s="71" t="s">
        <v>133</v>
      </c>
      <c r="C122" s="72">
        <f t="shared" si="7"/>
        <v>50</v>
      </c>
      <c r="D122" s="160">
        <f>SUM(D123:D127)</f>
        <v>0</v>
      </c>
      <c r="E122" s="160">
        <f>SUM(E123:E127)</f>
        <v>0</v>
      </c>
      <c r="F122" s="160">
        <f>SUM(F123:F127)</f>
        <v>50</v>
      </c>
      <c r="G122" s="161">
        <f>SUM(G123:G127)</f>
        <v>0</v>
      </c>
      <c r="H122" s="72">
        <f t="shared" si="8"/>
        <v>50</v>
      </c>
      <c r="I122" s="160">
        <f>SUM(I123:I127)</f>
        <v>0</v>
      </c>
      <c r="J122" s="160">
        <f>SUM(J123:J127)</f>
        <v>0</v>
      </c>
      <c r="K122" s="160">
        <f>SUM(K123:K127)</f>
        <v>50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138</v>
      </c>
      <c r="C127" s="72">
        <f t="shared" si="7"/>
        <v>50</v>
      </c>
      <c r="D127" s="74"/>
      <c r="E127" s="74"/>
      <c r="F127" s="74">
        <v>50</v>
      </c>
      <c r="G127" s="157"/>
      <c r="H127" s="72">
        <f t="shared" si="8"/>
        <v>50</v>
      </c>
      <c r="I127" s="74"/>
      <c r="J127" s="74"/>
      <c r="K127" s="74">
        <v>50</v>
      </c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141</v>
      </c>
      <c r="C130" s="57">
        <f t="shared" si="7"/>
        <v>16773</v>
      </c>
      <c r="D130" s="63">
        <f>SUM(D131,D136,D140,D141,D144,D151,D159,D160,D163)</f>
        <v>14823</v>
      </c>
      <c r="E130" s="63">
        <f>SUM(E131,E136,E140,E141,E144,E151,E159,E160,E163)</f>
        <v>0</v>
      </c>
      <c r="F130" s="63">
        <f>SUM(F131,F136,F140,F141,F144,F151,F159,F160,F163)</f>
        <v>1950</v>
      </c>
      <c r="G130" s="166">
        <f>SUM(G131,G136,G140,G141,G144,G151,G159,G160,G163)</f>
        <v>0</v>
      </c>
      <c r="H130" s="57">
        <f t="shared" si="8"/>
        <v>11760</v>
      </c>
      <c r="I130" s="63">
        <f>SUM(I131,I136,I140,I141,I144,I151,I159,I160,I163)</f>
        <v>9058</v>
      </c>
      <c r="J130" s="63">
        <f>SUM(J131,J136,J140,J141,J144,J151,J159,J160,J163)</f>
        <v>0</v>
      </c>
      <c r="K130" s="63">
        <f>SUM(K131,K136,K140,K141,K144,K151,K159,K160,K163)</f>
        <v>2702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142</v>
      </c>
      <c r="C131" s="66">
        <f t="shared" si="7"/>
        <v>8062</v>
      </c>
      <c r="D131" s="169">
        <f>SUM(D132:D135)</f>
        <v>7262</v>
      </c>
      <c r="E131" s="169">
        <f t="shared" ref="E131:L131" si="10">SUM(E132:E135)</f>
        <v>0</v>
      </c>
      <c r="F131" s="169">
        <f t="shared" si="10"/>
        <v>800</v>
      </c>
      <c r="G131" s="170">
        <f t="shared" si="10"/>
        <v>0</v>
      </c>
      <c r="H131" s="66">
        <f t="shared" si="8"/>
        <v>4441</v>
      </c>
      <c r="I131" s="169">
        <f t="shared" si="10"/>
        <v>3401</v>
      </c>
      <c r="J131" s="169">
        <f t="shared" si="10"/>
        <v>0</v>
      </c>
      <c r="K131" s="169">
        <f t="shared" si="10"/>
        <v>1040</v>
      </c>
      <c r="L131" s="171">
        <f t="shared" si="10"/>
        <v>0</v>
      </c>
    </row>
    <row r="132" spans="1:12" x14ac:dyDescent="0.25">
      <c r="A132" s="44">
        <v>2311</v>
      </c>
      <c r="B132" s="71" t="s">
        <v>143</v>
      </c>
      <c r="C132" s="72">
        <f t="shared" si="7"/>
        <v>1631</v>
      </c>
      <c r="D132" s="74">
        <v>1431</v>
      </c>
      <c r="E132" s="74"/>
      <c r="F132" s="74">
        <v>200</v>
      </c>
      <c r="G132" s="157"/>
      <c r="H132" s="72">
        <f t="shared" si="8"/>
        <v>1431</v>
      </c>
      <c r="I132" s="74">
        <v>1271</v>
      </c>
      <c r="J132" s="74"/>
      <c r="K132" s="74">
        <v>160</v>
      </c>
      <c r="L132" s="158"/>
    </row>
    <row r="133" spans="1:12" x14ac:dyDescent="0.25">
      <c r="A133" s="44">
        <v>2312</v>
      </c>
      <c r="B133" s="71" t="s">
        <v>144</v>
      </c>
      <c r="C133" s="72">
        <f t="shared" si="7"/>
        <v>6131</v>
      </c>
      <c r="D133" s="74">
        <v>5681</v>
      </c>
      <c r="E133" s="74"/>
      <c r="F133" s="74">
        <v>450</v>
      </c>
      <c r="G133" s="157"/>
      <c r="H133" s="72">
        <f t="shared" si="8"/>
        <v>2830</v>
      </c>
      <c r="I133" s="74">
        <f>350+280+1500</f>
        <v>2130</v>
      </c>
      <c r="J133" s="74"/>
      <c r="K133" s="74">
        <f>450+250</f>
        <v>700</v>
      </c>
      <c r="L133" s="158"/>
    </row>
    <row r="134" spans="1:12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146</v>
      </c>
      <c r="C135" s="72">
        <f t="shared" si="7"/>
        <v>300</v>
      </c>
      <c r="D135" s="74">
        <v>150</v>
      </c>
      <c r="E135" s="74"/>
      <c r="F135" s="74">
        <v>150</v>
      </c>
      <c r="G135" s="157"/>
      <c r="H135" s="72">
        <f t="shared" si="8"/>
        <v>180</v>
      </c>
      <c r="I135" s="74">
        <v>0</v>
      </c>
      <c r="J135" s="74"/>
      <c r="K135" s="74">
        <v>180</v>
      </c>
      <c r="L135" s="158"/>
    </row>
    <row r="136" spans="1:12" x14ac:dyDescent="0.25">
      <c r="A136" s="159">
        <v>2320</v>
      </c>
      <c r="B136" s="71" t="s">
        <v>147</v>
      </c>
      <c r="C136" s="72">
        <f t="shared" si="7"/>
        <v>1719</v>
      </c>
      <c r="D136" s="160">
        <f>SUM(D137:D139)</f>
        <v>1719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1457</v>
      </c>
      <c r="I136" s="160">
        <f>SUM(I137:I139)</f>
        <v>1457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149</v>
      </c>
      <c r="C138" s="72">
        <f t="shared" si="7"/>
        <v>1719</v>
      </c>
      <c r="D138" s="74">
        <v>1719</v>
      </c>
      <c r="E138" s="74"/>
      <c r="F138" s="74"/>
      <c r="G138" s="157"/>
      <c r="H138" s="72">
        <f t="shared" si="8"/>
        <v>1457</v>
      </c>
      <c r="I138" s="74">
        <v>1457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155</v>
      </c>
      <c r="C144" s="117">
        <f t="shared" si="7"/>
        <v>6562</v>
      </c>
      <c r="D144" s="151">
        <f>SUM(D145:D150)</f>
        <v>5412</v>
      </c>
      <c r="E144" s="151">
        <f>SUM(E145:E150)</f>
        <v>0</v>
      </c>
      <c r="F144" s="151">
        <f>SUM(F145:F150)</f>
        <v>1150</v>
      </c>
      <c r="G144" s="152">
        <f>SUM(G145:G150)</f>
        <v>0</v>
      </c>
      <c r="H144" s="117">
        <f t="shared" si="8"/>
        <v>5432</v>
      </c>
      <c r="I144" s="151">
        <f>SUM(I145:I150)</f>
        <v>4200</v>
      </c>
      <c r="J144" s="151">
        <f>SUM(J145:J150)</f>
        <v>0</v>
      </c>
      <c r="K144" s="151">
        <f>SUM(K145:K150)</f>
        <v>1232</v>
      </c>
      <c r="L144" s="153">
        <f>SUM(L145:L150)</f>
        <v>0</v>
      </c>
    </row>
    <row r="145" spans="1:12" x14ac:dyDescent="0.25">
      <c r="A145" s="38">
        <v>2351</v>
      </c>
      <c r="B145" s="65" t="s">
        <v>156</v>
      </c>
      <c r="C145" s="66">
        <f t="shared" si="7"/>
        <v>400</v>
      </c>
      <c r="D145" s="68">
        <v>300</v>
      </c>
      <c r="E145" s="68"/>
      <c r="F145" s="68">
        <v>100</v>
      </c>
      <c r="G145" s="154"/>
      <c r="H145" s="66">
        <f t="shared" si="8"/>
        <v>400</v>
      </c>
      <c r="I145" s="68">
        <v>300</v>
      </c>
      <c r="J145" s="68"/>
      <c r="K145" s="68">
        <v>100</v>
      </c>
      <c r="L145" s="155"/>
    </row>
    <row r="146" spans="1:12" ht="24.75" customHeight="1" x14ac:dyDescent="0.25">
      <c r="A146" s="44">
        <v>2352</v>
      </c>
      <c r="B146" s="71" t="s">
        <v>157</v>
      </c>
      <c r="C146" s="72">
        <f t="shared" si="7"/>
        <v>5800</v>
      </c>
      <c r="D146" s="74">
        <v>4900</v>
      </c>
      <c r="E146" s="74"/>
      <c r="F146" s="74">
        <v>900</v>
      </c>
      <c r="G146" s="157"/>
      <c r="H146" s="72">
        <f t="shared" si="8"/>
        <v>4850</v>
      </c>
      <c r="I146" s="74">
        <v>3900</v>
      </c>
      <c r="J146" s="74"/>
      <c r="K146" s="74">
        <v>950</v>
      </c>
      <c r="L146" s="158"/>
    </row>
    <row r="147" spans="1:12" ht="24" x14ac:dyDescent="0.25">
      <c r="A147" s="44">
        <v>2353</v>
      </c>
      <c r="B147" s="71" t="s">
        <v>158</v>
      </c>
      <c r="C147" s="72">
        <f t="shared" si="7"/>
        <v>330</v>
      </c>
      <c r="D147" s="74">
        <v>180</v>
      </c>
      <c r="E147" s="74"/>
      <c r="F147" s="74">
        <v>150</v>
      </c>
      <c r="G147" s="157"/>
      <c r="H147" s="72">
        <f t="shared" si="8"/>
        <v>150</v>
      </c>
      <c r="I147" s="74">
        <v>0</v>
      </c>
      <c r="J147" s="74"/>
      <c r="K147" s="74">
        <v>150</v>
      </c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160</v>
      </c>
      <c r="C149" s="72">
        <f t="shared" si="7"/>
        <v>32</v>
      </c>
      <c r="D149" s="74">
        <v>32</v>
      </c>
      <c r="E149" s="74"/>
      <c r="F149" s="74"/>
      <c r="G149" s="157"/>
      <c r="H149" s="72">
        <f t="shared" si="8"/>
        <v>32</v>
      </c>
      <c r="I149" s="74"/>
      <c r="J149" s="74"/>
      <c r="K149" s="74">
        <v>32</v>
      </c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174</v>
      </c>
      <c r="C163" s="117">
        <f t="shared" si="7"/>
        <v>430</v>
      </c>
      <c r="D163" s="163">
        <v>430</v>
      </c>
      <c r="E163" s="163"/>
      <c r="F163" s="163"/>
      <c r="G163" s="164"/>
      <c r="H163" s="117">
        <f t="shared" si="8"/>
        <v>430</v>
      </c>
      <c r="I163" s="163"/>
      <c r="J163" s="163"/>
      <c r="K163" s="163">
        <v>430</v>
      </c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205</v>
      </c>
      <c r="C194" s="138">
        <f t="shared" si="23"/>
        <v>62130</v>
      </c>
      <c r="D194" s="139">
        <f>SUM(D195,D230,D269,D283)</f>
        <v>62130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37900</v>
      </c>
      <c r="I194" s="139">
        <f t="shared" ref="I194:L194" si="26">SUM(I195,I230,I269,I283)</f>
        <v>37900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206</v>
      </c>
      <c r="C195" s="143">
        <f t="shared" si="23"/>
        <v>62130</v>
      </c>
      <c r="D195" s="144">
        <f>D196+D204</f>
        <v>62130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37900</v>
      </c>
      <c r="I195" s="144">
        <f>I196+I204</f>
        <v>37900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207</v>
      </c>
      <c r="C196" s="57">
        <f t="shared" si="23"/>
        <v>1790</v>
      </c>
      <c r="D196" s="63">
        <f>D197+D198+D201+D202+D203</f>
        <v>1790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200</v>
      </c>
      <c r="I196" s="63">
        <f>I197+I198+I201+I202+I203</f>
        <v>200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209</v>
      </c>
      <c r="C198" s="72">
        <f t="shared" si="23"/>
        <v>1790</v>
      </c>
      <c r="D198" s="160">
        <f>D199+D200</f>
        <v>1790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200</v>
      </c>
      <c r="I198" s="160">
        <f>I199+I200</f>
        <v>200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210</v>
      </c>
      <c r="C199" s="72">
        <f t="shared" si="23"/>
        <v>1790</v>
      </c>
      <c r="D199" s="74">
        <v>1790</v>
      </c>
      <c r="E199" s="74"/>
      <c r="F199" s="74"/>
      <c r="G199" s="157"/>
      <c r="H199" s="72">
        <f t="shared" si="24"/>
        <v>200</v>
      </c>
      <c r="I199" s="74">
        <v>200</v>
      </c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215</v>
      </c>
      <c r="C204" s="57">
        <f t="shared" si="23"/>
        <v>60340</v>
      </c>
      <c r="D204" s="63">
        <f>D205+D215+D216+D225+D226+D227+D229</f>
        <v>60340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37700</v>
      </c>
      <c r="I204" s="63">
        <f>I205+I215+I216+I225+I226+I227+I229</f>
        <v>37700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227</v>
      </c>
      <c r="C216" s="72">
        <f t="shared" si="23"/>
        <v>60340</v>
      </c>
      <c r="D216" s="160">
        <f>SUM(D217:D224)</f>
        <v>60340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37700</v>
      </c>
      <c r="I216" s="160">
        <f>SUM(I217:I224)</f>
        <v>37700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389</v>
      </c>
      <c r="D218" s="74">
        <v>389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234</v>
      </c>
      <c r="C223" s="201">
        <f t="shared" si="23"/>
        <v>3000</v>
      </c>
      <c r="D223" s="74">
        <v>3000</v>
      </c>
      <c r="E223" s="74"/>
      <c r="F223" s="74"/>
      <c r="G223" s="157"/>
      <c r="H223" s="72">
        <f t="shared" si="24"/>
        <v>1700</v>
      </c>
      <c r="I223" s="74">
        <f>3200-1500</f>
        <v>1700</v>
      </c>
      <c r="J223" s="74"/>
      <c r="K223" s="74"/>
      <c r="L223" s="158"/>
    </row>
    <row r="224" spans="1:12" ht="24" x14ac:dyDescent="0.25">
      <c r="A224" s="44">
        <v>5239</v>
      </c>
      <c r="B224" s="71" t="s">
        <v>235</v>
      </c>
      <c r="C224" s="201">
        <f t="shared" si="23"/>
        <v>56951</v>
      </c>
      <c r="D224" s="74">
        <v>56951</v>
      </c>
      <c r="E224" s="74"/>
      <c r="F224" s="74"/>
      <c r="G224" s="157"/>
      <c r="H224" s="72">
        <f t="shared" si="24"/>
        <v>36000</v>
      </c>
      <c r="I224" s="74">
        <f>16000+20000</f>
        <v>36000</v>
      </c>
      <c r="J224" s="74"/>
      <c r="K224" s="74"/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1029656</v>
      </c>
      <c r="D289" s="242">
        <f t="shared" ref="D289:L289" si="46">SUM(D286,D269,D230,D195,D187,D173,D75,D53,D283)</f>
        <v>1001972</v>
      </c>
      <c r="E289" s="242">
        <f t="shared" si="46"/>
        <v>9618</v>
      </c>
      <c r="F289" s="242">
        <f t="shared" si="46"/>
        <v>18066</v>
      </c>
      <c r="G289" s="243">
        <f t="shared" si="46"/>
        <v>0</v>
      </c>
      <c r="H289" s="244">
        <f t="shared" si="46"/>
        <v>1010966</v>
      </c>
      <c r="I289" s="242">
        <f t="shared" si="46"/>
        <v>982877</v>
      </c>
      <c r="J289" s="242">
        <f t="shared" si="46"/>
        <v>9522</v>
      </c>
      <c r="K289" s="242">
        <f t="shared" si="46"/>
        <v>18567</v>
      </c>
      <c r="L289" s="245">
        <f t="shared" si="46"/>
        <v>0</v>
      </c>
    </row>
    <row r="290" spans="1:12" s="24" customFormat="1" ht="13.5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-400</v>
      </c>
      <c r="I290" s="247">
        <f>SUM(I24,I25,I41)-I51</f>
        <v>0</v>
      </c>
      <c r="J290" s="247">
        <f>SUM(J24,J25,J41)-J51</f>
        <v>0</v>
      </c>
      <c r="K290" s="247">
        <f>(K26+K43)-K51</f>
        <v>-400</v>
      </c>
      <c r="L290" s="249">
        <f>L45-L51</f>
        <v>0</v>
      </c>
    </row>
    <row r="291" spans="1:12" s="24" customFormat="1" ht="12.75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400</v>
      </c>
      <c r="I291" s="251">
        <f t="shared" si="47"/>
        <v>0</v>
      </c>
      <c r="J291" s="251">
        <f t="shared" si="47"/>
        <v>0</v>
      </c>
      <c r="K291" s="251">
        <f t="shared" si="47"/>
        <v>400</v>
      </c>
      <c r="L291" s="254">
        <f t="shared" si="47"/>
        <v>0</v>
      </c>
    </row>
    <row r="292" spans="1:12" s="24" customFormat="1" ht="12.75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400</v>
      </c>
      <c r="I292" s="128">
        <f t="shared" si="48"/>
        <v>0</v>
      </c>
      <c r="J292" s="128">
        <f t="shared" si="48"/>
        <v>0</v>
      </c>
      <c r="K292" s="128">
        <f t="shared" si="48"/>
        <v>400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RUc+RWnEn+bl+tpYm9KY9HTn/mx6uZpuxU6mErxm3Bkt0zBAEmaQaDG57cuUPMEOhayjc0qGCTf7FQznaKPUfQ==" saltValue="u4Qqw1tuT6JSKq4cDwOCmQ==" spinCount="100000" sheet="1" objects="1" scenarios="1" formatCells="0" formatColumns="0" formatRows="0" insertHyperlinks="0"/>
  <autoFilter ref="A18:L301">
    <filterColumn colId="7">
      <filters blank="1">
        <filter val="1 010 966"/>
        <filter val="1 283"/>
        <filter val="1 335"/>
        <filter val="1 431"/>
        <filter val="1 450"/>
        <filter val="1 457"/>
        <filter val="1 480"/>
        <filter val="1 565"/>
        <filter val="1 645"/>
        <filter val="1 700"/>
        <filter val="100"/>
        <filter val="101 874"/>
        <filter val="11 760"/>
        <filter val="13 439"/>
        <filter val="14 598"/>
        <filter val="14 836"/>
        <filter val="140"/>
        <filter val="15 137"/>
        <filter val="150"/>
        <filter val="165 107"/>
        <filter val="18 067"/>
        <filter val="180"/>
        <filter val="19 423"/>
        <filter val="2 207"/>
        <filter val="2 550"/>
        <filter val="2 601"/>
        <filter val="2 830"/>
        <filter val="2 930"/>
        <filter val="200"/>
        <filter val="213 958"/>
        <filter val="234"/>
        <filter val="28 145"/>
        <filter val="3 175"/>
        <filter val="3 350"/>
        <filter val="301"/>
        <filter val="31 453"/>
        <filter val="31 829"/>
        <filter val="32"/>
        <filter val="34 721"/>
        <filter val="36 000"/>
        <filter val="37 700"/>
        <filter val="37 900"/>
        <filter val="4 441"/>
        <filter val="4 850"/>
        <filter val="400"/>
        <filter val="-400"/>
        <filter val="430"/>
        <filter val="46 427"/>
        <filter val="48 851"/>
        <filter val="5 432"/>
        <filter val="50"/>
        <filter val="508"/>
        <filter val="562"/>
        <filter val="610 807"/>
        <filter val="657 234"/>
        <filter val="66"/>
        <filter val="70 859"/>
        <filter val="871 192"/>
        <filter val="9 324"/>
        <filter val="90 114"/>
        <filter val="94"/>
        <filter val="973 066"/>
        <filter val="992 399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302" t="s">
        <v>382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375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376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377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383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379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 t="s">
        <v>380</v>
      </c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381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582399</v>
      </c>
      <c r="D20" s="28">
        <f>SUM(D21,D24,D25,D41,D43)</f>
        <v>557499</v>
      </c>
      <c r="E20" s="28">
        <f>SUM(E21,E24,E43)</f>
        <v>0</v>
      </c>
      <c r="F20" s="28">
        <f>SUM(F21,F26,F43)</f>
        <v>24900</v>
      </c>
      <c r="G20" s="29">
        <f>SUM(G21,G45)</f>
        <v>0</v>
      </c>
      <c r="H20" s="27">
        <f>SUM(I20:L20)</f>
        <v>464128</v>
      </c>
      <c r="I20" s="28">
        <f>SUM(I21,I24,I25,I41,I43)</f>
        <v>440398</v>
      </c>
      <c r="J20" s="28">
        <f>SUM(J21,J24,J43)</f>
        <v>0</v>
      </c>
      <c r="K20" s="28">
        <f>SUM(K21,K26,K43)</f>
        <v>23730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400</v>
      </c>
      <c r="I21" s="34">
        <f>SUM(I22:I23)</f>
        <v>0</v>
      </c>
      <c r="J21" s="34">
        <f>SUM(J22:J23)</f>
        <v>0</v>
      </c>
      <c r="K21" s="34">
        <f>SUM(K22:K23)</f>
        <v>400</v>
      </c>
      <c r="L21" s="36">
        <f>SUM(L22:L23)</f>
        <v>0</v>
      </c>
    </row>
    <row r="22" spans="1:12" hidden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400</v>
      </c>
      <c r="I23" s="46"/>
      <c r="J23" s="46"/>
      <c r="K23" s="46">
        <v>400</v>
      </c>
      <c r="L23" s="48"/>
    </row>
    <row r="24" spans="1:12" s="24" customFormat="1" ht="24.75" thickBot="1" x14ac:dyDescent="0.3">
      <c r="A24" s="49">
        <v>19300</v>
      </c>
      <c r="B24" s="49" t="s">
        <v>37</v>
      </c>
      <c r="C24" s="50">
        <f t="shared" si="0"/>
        <v>557499</v>
      </c>
      <c r="D24" s="51">
        <v>557499</v>
      </c>
      <c r="E24" s="51"/>
      <c r="F24" s="52" t="s">
        <v>38</v>
      </c>
      <c r="G24" s="53" t="s">
        <v>38</v>
      </c>
      <c r="H24" s="50">
        <f t="shared" si="1"/>
        <v>440398</v>
      </c>
      <c r="I24" s="51">
        <f>I51</f>
        <v>440398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24900</v>
      </c>
      <c r="D26" s="59" t="s">
        <v>38</v>
      </c>
      <c r="E26" s="59" t="s">
        <v>38</v>
      </c>
      <c r="F26" s="63">
        <f>SUM(F27,F31,F33,F36)</f>
        <v>24900</v>
      </c>
      <c r="G26" s="60" t="s">
        <v>38</v>
      </c>
      <c r="H26" s="57">
        <f t="shared" si="1"/>
        <v>23330</v>
      </c>
      <c r="I26" s="59" t="s">
        <v>38</v>
      </c>
      <c r="J26" s="59" t="s">
        <v>38</v>
      </c>
      <c r="K26" s="63">
        <f>SUM(K27,K31,K33,K36)</f>
        <v>23330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x14ac:dyDescent="0.25">
      <c r="A33" s="64">
        <v>21380</v>
      </c>
      <c r="B33" s="56" t="s">
        <v>47</v>
      </c>
      <c r="C33" s="57">
        <f t="shared" si="0"/>
        <v>4350</v>
      </c>
      <c r="D33" s="59" t="s">
        <v>38</v>
      </c>
      <c r="E33" s="59" t="s">
        <v>38</v>
      </c>
      <c r="F33" s="63">
        <f>SUM(F34:F35)</f>
        <v>4350</v>
      </c>
      <c r="G33" s="60" t="s">
        <v>38</v>
      </c>
      <c r="H33" s="57">
        <f t="shared" si="1"/>
        <v>2780</v>
      </c>
      <c r="I33" s="59" t="s">
        <v>38</v>
      </c>
      <c r="J33" s="59" t="s">
        <v>38</v>
      </c>
      <c r="K33" s="63">
        <f>SUM(K34:K35)</f>
        <v>2780</v>
      </c>
      <c r="L33" s="62" t="s">
        <v>38</v>
      </c>
    </row>
    <row r="34" spans="1:12" x14ac:dyDescent="0.25">
      <c r="A34" s="38">
        <v>21381</v>
      </c>
      <c r="B34" s="65" t="s">
        <v>48</v>
      </c>
      <c r="C34" s="66">
        <f t="shared" si="0"/>
        <v>4350</v>
      </c>
      <c r="D34" s="67" t="s">
        <v>38</v>
      </c>
      <c r="E34" s="67" t="s">
        <v>38</v>
      </c>
      <c r="F34" s="68">
        <v>4350</v>
      </c>
      <c r="G34" s="69" t="s">
        <v>38</v>
      </c>
      <c r="H34" s="66">
        <f t="shared" si="1"/>
        <v>2780</v>
      </c>
      <c r="I34" s="67" t="s">
        <v>38</v>
      </c>
      <c r="J34" s="67" t="s">
        <v>38</v>
      </c>
      <c r="K34" s="68">
        <f>2280+500</f>
        <v>2780</v>
      </c>
      <c r="L34" s="70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customHeight="1" x14ac:dyDescent="0.25">
      <c r="A36" s="64">
        <v>21390</v>
      </c>
      <c r="B36" s="56" t="s">
        <v>50</v>
      </c>
      <c r="C36" s="57">
        <f t="shared" si="0"/>
        <v>20550</v>
      </c>
      <c r="D36" s="59" t="s">
        <v>38</v>
      </c>
      <c r="E36" s="59" t="s">
        <v>38</v>
      </c>
      <c r="F36" s="63">
        <f>SUM(F37:F40)</f>
        <v>20550</v>
      </c>
      <c r="G36" s="60" t="s">
        <v>38</v>
      </c>
      <c r="H36" s="57">
        <f t="shared" si="1"/>
        <v>20550</v>
      </c>
      <c r="I36" s="59" t="s">
        <v>38</v>
      </c>
      <c r="J36" s="59" t="s">
        <v>38</v>
      </c>
      <c r="K36" s="63">
        <f>SUM(K37:K40)</f>
        <v>20550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x14ac:dyDescent="0.25">
      <c r="A38" s="44">
        <v>21393</v>
      </c>
      <c r="B38" s="71" t="s">
        <v>52</v>
      </c>
      <c r="C38" s="72">
        <f t="shared" si="0"/>
        <v>20550</v>
      </c>
      <c r="D38" s="73" t="s">
        <v>38</v>
      </c>
      <c r="E38" s="73" t="s">
        <v>38</v>
      </c>
      <c r="F38" s="74">
        <v>20550</v>
      </c>
      <c r="G38" s="75" t="s">
        <v>38</v>
      </c>
      <c r="H38" s="72">
        <f t="shared" si="1"/>
        <v>20550</v>
      </c>
      <c r="I38" s="73" t="s">
        <v>38</v>
      </c>
      <c r="J38" s="73" t="s">
        <v>38</v>
      </c>
      <c r="K38" s="74">
        <v>20550</v>
      </c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hidden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hidden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" hidden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582399</v>
      </c>
      <c r="D50" s="128">
        <f>SUM(D51,D286)</f>
        <v>557499</v>
      </c>
      <c r="E50" s="128">
        <f>SUM(E51,E286)</f>
        <v>0</v>
      </c>
      <c r="F50" s="128">
        <f>SUM(F51,F286)</f>
        <v>24900</v>
      </c>
      <c r="G50" s="129">
        <f>SUM(G51,G286)</f>
        <v>0</v>
      </c>
      <c r="H50" s="127">
        <f t="shared" ref="H50:H113" si="6">SUM(I50:L50)</f>
        <v>464128</v>
      </c>
      <c r="I50" s="128">
        <f>SUM(I51,I286)</f>
        <v>440398</v>
      </c>
      <c r="J50" s="128">
        <f>SUM(J51,J286)</f>
        <v>0</v>
      </c>
      <c r="K50" s="128">
        <f>SUM(K51,K286)</f>
        <v>23730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582399</v>
      </c>
      <c r="D51" s="134">
        <f>SUM(D52,D194)</f>
        <v>557499</v>
      </c>
      <c r="E51" s="134">
        <f>SUM(E52,E194)</f>
        <v>0</v>
      </c>
      <c r="F51" s="134">
        <f>SUM(F52,F194)</f>
        <v>24900</v>
      </c>
      <c r="G51" s="135">
        <f>SUM(G52,G194)</f>
        <v>0</v>
      </c>
      <c r="H51" s="133">
        <f t="shared" si="6"/>
        <v>464128</v>
      </c>
      <c r="I51" s="134">
        <f>SUM(I52,I194)</f>
        <v>440398</v>
      </c>
      <c r="J51" s="134">
        <f>SUM(J52,J194)</f>
        <v>0</v>
      </c>
      <c r="K51" s="134">
        <f>SUM(K52,K194)</f>
        <v>23730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582399</v>
      </c>
      <c r="D52" s="139">
        <f>SUM(D53,D75,D173,D187)</f>
        <v>557499</v>
      </c>
      <c r="E52" s="139">
        <f>SUM(E53,E75,E173,E187)</f>
        <v>0</v>
      </c>
      <c r="F52" s="139">
        <f>SUM(F53,F75,F173,F187)</f>
        <v>24900</v>
      </c>
      <c r="G52" s="140">
        <f>SUM(G53,G75,G173,G187)</f>
        <v>0</v>
      </c>
      <c r="H52" s="138">
        <f t="shared" si="6"/>
        <v>464128</v>
      </c>
      <c r="I52" s="139">
        <f>SUM(I53,I75,I173,I187)</f>
        <v>440398</v>
      </c>
      <c r="J52" s="139">
        <f>SUM(J53,J75,J173,J187)</f>
        <v>0</v>
      </c>
      <c r="K52" s="139">
        <f>SUM(K53,K75,K173,K187)</f>
        <v>23730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66</v>
      </c>
      <c r="C53" s="143">
        <f t="shared" si="5"/>
        <v>94230</v>
      </c>
      <c r="D53" s="144">
        <f>SUM(D54,D67)</f>
        <v>86428</v>
      </c>
      <c r="E53" s="144">
        <f>SUM(E54,E67)</f>
        <v>0</v>
      </c>
      <c r="F53" s="144">
        <f>SUM(F54,F67)</f>
        <v>7802</v>
      </c>
      <c r="G53" s="145">
        <f>SUM(G54,G67)</f>
        <v>0</v>
      </c>
      <c r="H53" s="143">
        <f t="shared" si="6"/>
        <v>71262</v>
      </c>
      <c r="I53" s="144">
        <f>SUM(I54,I67)</f>
        <v>63756</v>
      </c>
      <c r="J53" s="144">
        <f>SUM(J54,J67)</f>
        <v>0</v>
      </c>
      <c r="K53" s="144">
        <f>SUM(K54,K67)</f>
        <v>7506</v>
      </c>
      <c r="L53" s="146">
        <f>SUM(L54,L67)</f>
        <v>0</v>
      </c>
    </row>
    <row r="54" spans="1:13" x14ac:dyDescent="0.25">
      <c r="A54" s="56">
        <v>1100</v>
      </c>
      <c r="B54" s="147" t="s">
        <v>67</v>
      </c>
      <c r="C54" s="57">
        <f t="shared" si="5"/>
        <v>89736</v>
      </c>
      <c r="D54" s="63">
        <f>SUM(D55,D58,D66)</f>
        <v>82306</v>
      </c>
      <c r="E54" s="63">
        <f>SUM(E55,E58,E66)</f>
        <v>0</v>
      </c>
      <c r="F54" s="63">
        <f>SUM(F55,F58,F66)</f>
        <v>7430</v>
      </c>
      <c r="G54" s="148">
        <f>SUM(G55,G58,G66)</f>
        <v>0</v>
      </c>
      <c r="H54" s="57">
        <f t="shared" si="6"/>
        <v>67864</v>
      </c>
      <c r="I54" s="63">
        <f>SUM(I55,I58,I66)</f>
        <v>60716</v>
      </c>
      <c r="J54" s="63">
        <f>SUM(J55,J58,J66)</f>
        <v>0</v>
      </c>
      <c r="K54" s="63">
        <f>SUM(K55,K58,K66)</f>
        <v>7148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>
        <v>0</v>
      </c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>
        <v>0</v>
      </c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>
        <v>0</v>
      </c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>
        <v>0</v>
      </c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>
        <v>0</v>
      </c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>
        <v>0</v>
      </c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>
        <v>0</v>
      </c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>
        <v>0</v>
      </c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>
        <v>0</v>
      </c>
      <c r="L65" s="158"/>
      <c r="M65" s="156"/>
    </row>
    <row r="66" spans="1:13" ht="36" x14ac:dyDescent="0.25">
      <c r="A66" s="150">
        <v>1150</v>
      </c>
      <c r="B66" s="112" t="s">
        <v>79</v>
      </c>
      <c r="C66" s="117">
        <f t="shared" si="5"/>
        <v>89736</v>
      </c>
      <c r="D66" s="163">
        <v>82306</v>
      </c>
      <c r="E66" s="163"/>
      <c r="F66" s="163">
        <v>7430</v>
      </c>
      <c r="G66" s="164"/>
      <c r="H66" s="117">
        <f t="shared" si="6"/>
        <v>67864</v>
      </c>
      <c r="I66" s="163">
        <v>60716</v>
      </c>
      <c r="J66" s="163"/>
      <c r="K66" s="163">
        <v>7148</v>
      </c>
      <c r="L66" s="165"/>
      <c r="M66" s="156"/>
    </row>
    <row r="67" spans="1:13" ht="24" x14ac:dyDescent="0.25">
      <c r="A67" s="56">
        <v>1200</v>
      </c>
      <c r="B67" s="147" t="s">
        <v>80</v>
      </c>
      <c r="C67" s="57">
        <f t="shared" si="5"/>
        <v>4494</v>
      </c>
      <c r="D67" s="63">
        <f>SUM(D68:D69)</f>
        <v>4122</v>
      </c>
      <c r="E67" s="63">
        <f>SUM(E68:E69)</f>
        <v>0</v>
      </c>
      <c r="F67" s="63">
        <f>SUM(F68:F69)</f>
        <v>372</v>
      </c>
      <c r="G67" s="166">
        <f>SUM(G68:G69)</f>
        <v>0</v>
      </c>
      <c r="H67" s="57">
        <f t="shared" si="6"/>
        <v>3398</v>
      </c>
      <c r="I67" s="63">
        <f>SUM(I68:I69)</f>
        <v>3040</v>
      </c>
      <c r="J67" s="63">
        <f>SUM(J68:J69)</f>
        <v>0</v>
      </c>
      <c r="K67" s="63">
        <f>SUM(K68:K69)</f>
        <v>358</v>
      </c>
      <c r="L67" s="167">
        <f>SUM(L68:L69)</f>
        <v>0</v>
      </c>
    </row>
    <row r="68" spans="1:13" ht="24" x14ac:dyDescent="0.25">
      <c r="A68" s="168">
        <v>1210</v>
      </c>
      <c r="B68" s="65" t="s">
        <v>81</v>
      </c>
      <c r="C68" s="66">
        <f t="shared" si="5"/>
        <v>4494</v>
      </c>
      <c r="D68" s="68">
        <v>4122</v>
      </c>
      <c r="E68" s="68"/>
      <c r="F68" s="68">
        <v>372</v>
      </c>
      <c r="G68" s="154"/>
      <c r="H68" s="66">
        <f t="shared" si="6"/>
        <v>3398</v>
      </c>
      <c r="I68" s="68">
        <v>3040</v>
      </c>
      <c r="J68" s="68"/>
      <c r="K68" s="68">
        <v>358</v>
      </c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>
        <v>0</v>
      </c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>
        <v>0</v>
      </c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>
        <v>0</v>
      </c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>
        <v>0</v>
      </c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>
        <v>0</v>
      </c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488169</v>
      </c>
      <c r="D75" s="144">
        <f>SUM(D76,D83,D130,D164,D165,D172)</f>
        <v>471071</v>
      </c>
      <c r="E75" s="144">
        <f>SUM(E76,E83,E130,E164,E165,E172)</f>
        <v>0</v>
      </c>
      <c r="F75" s="144">
        <f>SUM(F76,F83,F130,F164,F165,F172)</f>
        <v>17098</v>
      </c>
      <c r="G75" s="145">
        <f>SUM(G76,G83,G130,G164,G165,G172)</f>
        <v>0</v>
      </c>
      <c r="H75" s="143">
        <f t="shared" si="6"/>
        <v>392866</v>
      </c>
      <c r="I75" s="144">
        <f>SUM(I76,I83,I130,I164,I165,I172)</f>
        <v>376642</v>
      </c>
      <c r="J75" s="144">
        <f>SUM(J76,J83,J130,J164,J165,J172)</f>
        <v>0</v>
      </c>
      <c r="K75" s="144">
        <f>SUM(K76,K83,K130,K164,K165,K172)</f>
        <v>16224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89</v>
      </c>
      <c r="C76" s="57">
        <f t="shared" si="5"/>
        <v>3103</v>
      </c>
      <c r="D76" s="63">
        <f>SUM(D77,D80)</f>
        <v>3103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3103</v>
      </c>
      <c r="I76" s="63">
        <f>SUM(I77,I80)</f>
        <v>3103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>
        <v>0</v>
      </c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>
        <v>0</v>
      </c>
      <c r="L79" s="158"/>
      <c r="M79" s="156"/>
    </row>
    <row r="80" spans="1:13" ht="24" x14ac:dyDescent="0.25">
      <c r="A80" s="159">
        <v>2120</v>
      </c>
      <c r="B80" s="71" t="s">
        <v>93</v>
      </c>
      <c r="C80" s="72">
        <f t="shared" si="5"/>
        <v>3103</v>
      </c>
      <c r="D80" s="160">
        <f>SUM(D81:D82)</f>
        <v>3103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3103</v>
      </c>
      <c r="I80" s="160">
        <f>SUM(I81:I82)</f>
        <v>3103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91</v>
      </c>
      <c r="C81" s="72">
        <f t="shared" si="5"/>
        <v>3103</v>
      </c>
      <c r="D81" s="74">
        <v>3103</v>
      </c>
      <c r="E81" s="74"/>
      <c r="F81" s="74"/>
      <c r="G81" s="157"/>
      <c r="H81" s="72">
        <f t="shared" si="6"/>
        <v>3103</v>
      </c>
      <c r="I81" s="74">
        <v>3103</v>
      </c>
      <c r="J81" s="74"/>
      <c r="K81" s="74">
        <v>0</v>
      </c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>
        <v>0</v>
      </c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416882</v>
      </c>
      <c r="D83" s="63">
        <f>SUM(D84,D89,D95,D103,D112,D116,D122,D128)</f>
        <v>405816</v>
      </c>
      <c r="E83" s="63">
        <f>SUM(E84,E89,E95,E103,E112,E116,E122,E128)</f>
        <v>0</v>
      </c>
      <c r="F83" s="63">
        <f>SUM(F84,F89,F95,F103,F112,F116,F122,F128)</f>
        <v>11066</v>
      </c>
      <c r="G83" s="166">
        <f>SUM(G84,G89,G95,G103,G112,G116,G122,G128)</f>
        <v>0</v>
      </c>
      <c r="H83" s="57">
        <f t="shared" si="6"/>
        <v>325554</v>
      </c>
      <c r="I83" s="63">
        <f>SUM(I84,I89,I95,I103,I112,I116,I122,I128)</f>
        <v>315384</v>
      </c>
      <c r="J83" s="63">
        <f>SUM(J84,J89,J95,J103,J112,J116,J122,J128)</f>
        <v>0</v>
      </c>
      <c r="K83" s="63">
        <f>SUM(K84,K89,K95,K103,K112,K116,K122,K128)</f>
        <v>10170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>
        <v>0</v>
      </c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>
        <v>0</v>
      </c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>
        <v>0</v>
      </c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>
        <v>0</v>
      </c>
      <c r="L88" s="158"/>
      <c r="M88" s="156"/>
    </row>
    <row r="89" spans="1:13" ht="24" x14ac:dyDescent="0.25">
      <c r="A89" s="159">
        <v>2220</v>
      </c>
      <c r="B89" s="71" t="s">
        <v>100</v>
      </c>
      <c r="C89" s="72">
        <f t="shared" si="5"/>
        <v>200</v>
      </c>
      <c r="D89" s="160">
        <f>SUM(D90:D94)</f>
        <v>200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200</v>
      </c>
      <c r="I89" s="160">
        <f>SUM(I90:I94)</f>
        <v>200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>
        <v>0</v>
      </c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>
        <v>0</v>
      </c>
      <c r="L91" s="158"/>
      <c r="M91" s="156"/>
    </row>
    <row r="92" spans="1:13" x14ac:dyDescent="0.25">
      <c r="A92" s="44">
        <v>2223</v>
      </c>
      <c r="B92" s="71" t="s">
        <v>103</v>
      </c>
      <c r="C92" s="72">
        <f t="shared" si="5"/>
        <v>200</v>
      </c>
      <c r="D92" s="74">
        <v>200</v>
      </c>
      <c r="E92" s="74"/>
      <c r="F92" s="74"/>
      <c r="G92" s="157"/>
      <c r="H92" s="72">
        <f t="shared" si="6"/>
        <v>200</v>
      </c>
      <c r="I92" s="74">
        <v>200</v>
      </c>
      <c r="J92" s="74"/>
      <c r="K92" s="74">
        <v>0</v>
      </c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>
        <v>0</v>
      </c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>
        <v>0</v>
      </c>
      <c r="L94" s="158"/>
      <c r="M94" s="156"/>
    </row>
    <row r="95" spans="1:13" ht="36" x14ac:dyDescent="0.25">
      <c r="A95" s="159">
        <v>2230</v>
      </c>
      <c r="B95" s="71" t="s">
        <v>106</v>
      </c>
      <c r="C95" s="72">
        <f t="shared" si="5"/>
        <v>53912</v>
      </c>
      <c r="D95" s="160">
        <f>SUM(D96:D102)</f>
        <v>53912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43912</v>
      </c>
      <c r="I95" s="160">
        <f>SUM(I96:I102)</f>
        <v>43912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107</v>
      </c>
      <c r="C96" s="72">
        <f t="shared" si="5"/>
        <v>5800</v>
      </c>
      <c r="D96" s="74">
        <v>5800</v>
      </c>
      <c r="E96" s="74"/>
      <c r="F96" s="74"/>
      <c r="G96" s="157"/>
      <c r="H96" s="72">
        <f t="shared" si="6"/>
        <v>5800</v>
      </c>
      <c r="I96" s="74">
        <v>5800</v>
      </c>
      <c r="J96" s="74"/>
      <c r="K96" s="74">
        <v>0</v>
      </c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>
        <v>0</v>
      </c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>
        <v>0</v>
      </c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>
        <v>0</v>
      </c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>
        <v>0</v>
      </c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>
        <v>0</v>
      </c>
      <c r="L101" s="158"/>
      <c r="M101" s="156"/>
    </row>
    <row r="102" spans="1:13" ht="24" x14ac:dyDescent="0.25">
      <c r="A102" s="44">
        <v>2239</v>
      </c>
      <c r="B102" s="71" t="s">
        <v>113</v>
      </c>
      <c r="C102" s="72">
        <f t="shared" si="5"/>
        <v>48112</v>
      </c>
      <c r="D102" s="74">
        <v>48112</v>
      </c>
      <c r="E102" s="74"/>
      <c r="F102" s="74"/>
      <c r="G102" s="157"/>
      <c r="H102" s="72">
        <f t="shared" si="6"/>
        <v>38112</v>
      </c>
      <c r="I102" s="74">
        <v>38112</v>
      </c>
      <c r="J102" s="74"/>
      <c r="K102" s="74">
        <v>0</v>
      </c>
      <c r="L102" s="158"/>
      <c r="M102" s="156"/>
    </row>
    <row r="103" spans="1:13" ht="36" x14ac:dyDescent="0.25">
      <c r="A103" s="159">
        <v>2240</v>
      </c>
      <c r="B103" s="71" t="s">
        <v>114</v>
      </c>
      <c r="C103" s="72">
        <f t="shared" si="5"/>
        <v>1555</v>
      </c>
      <c r="D103" s="160">
        <f>SUM(D104:D111)</f>
        <v>1555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800</v>
      </c>
      <c r="I103" s="160">
        <f>SUM(I104:I111)</f>
        <v>800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>
        <v>0</v>
      </c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>
        <v>0</v>
      </c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>
        <v>0</v>
      </c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>
        <v>0</v>
      </c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>
        <v>0</v>
      </c>
      <c r="L108" s="158"/>
      <c r="M108" s="156"/>
    </row>
    <row r="109" spans="1:13" x14ac:dyDescent="0.25">
      <c r="A109" s="44">
        <v>2247</v>
      </c>
      <c r="B109" s="71" t="s">
        <v>120</v>
      </c>
      <c r="C109" s="72">
        <f t="shared" si="5"/>
        <v>855</v>
      </c>
      <c r="D109" s="74">
        <v>855</v>
      </c>
      <c r="E109" s="74"/>
      <c r="F109" s="74"/>
      <c r="G109" s="157"/>
      <c r="H109" s="72">
        <f t="shared" si="6"/>
        <v>100</v>
      </c>
      <c r="I109" s="74">
        <v>100</v>
      </c>
      <c r="J109" s="74"/>
      <c r="K109" s="74">
        <v>0</v>
      </c>
      <c r="L109" s="158"/>
      <c r="M109" s="156"/>
    </row>
    <row r="110" spans="1:13" ht="24" x14ac:dyDescent="0.25">
      <c r="A110" s="44">
        <v>2248</v>
      </c>
      <c r="B110" s="71" t="s">
        <v>121</v>
      </c>
      <c r="C110" s="72">
        <f t="shared" si="5"/>
        <v>700</v>
      </c>
      <c r="D110" s="74">
        <v>700</v>
      </c>
      <c r="E110" s="74"/>
      <c r="F110" s="74"/>
      <c r="G110" s="157"/>
      <c r="H110" s="72">
        <f t="shared" si="6"/>
        <v>700</v>
      </c>
      <c r="I110" s="74">
        <v>700</v>
      </c>
      <c r="J110" s="74"/>
      <c r="K110" s="74">
        <v>0</v>
      </c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>
        <v>0</v>
      </c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>
        <v>0</v>
      </c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>
        <v>0</v>
      </c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>
        <v>0</v>
      </c>
      <c r="L115" s="158"/>
      <c r="M115" s="156"/>
    </row>
    <row r="116" spans="1:13" x14ac:dyDescent="0.25">
      <c r="A116" s="159">
        <v>2260</v>
      </c>
      <c r="B116" s="71" t="s">
        <v>127</v>
      </c>
      <c r="C116" s="72">
        <f t="shared" ref="C116:C187" si="7">SUM(D116:G116)</f>
        <v>177525</v>
      </c>
      <c r="D116" s="160">
        <f>SUM(D117:D121)</f>
        <v>176425</v>
      </c>
      <c r="E116" s="160">
        <f>SUM(E117:E121)</f>
        <v>0</v>
      </c>
      <c r="F116" s="160">
        <f>SUM(F117:F121)</f>
        <v>1100</v>
      </c>
      <c r="G116" s="161">
        <f>SUM(G117:G121)</f>
        <v>0</v>
      </c>
      <c r="H116" s="72">
        <f t="shared" ref="H116:H188" si="8">SUM(I116:L116)</f>
        <v>134726</v>
      </c>
      <c r="I116" s="160">
        <f>SUM(I117:I121)</f>
        <v>133626</v>
      </c>
      <c r="J116" s="160">
        <f>SUM(J117:J121)</f>
        <v>0</v>
      </c>
      <c r="K116" s="160">
        <f>SUM(K117:K121)</f>
        <v>1100</v>
      </c>
      <c r="L116" s="162">
        <f>SUM(L117:L121)</f>
        <v>0</v>
      </c>
    </row>
    <row r="117" spans="1:13" x14ac:dyDescent="0.25">
      <c r="A117" s="44">
        <v>2261</v>
      </c>
      <c r="B117" s="71" t="s">
        <v>128</v>
      </c>
      <c r="C117" s="72">
        <f t="shared" si="7"/>
        <v>250</v>
      </c>
      <c r="D117" s="74">
        <v>250</v>
      </c>
      <c r="E117" s="74"/>
      <c r="F117" s="74"/>
      <c r="G117" s="157"/>
      <c r="H117" s="72">
        <f t="shared" si="8"/>
        <v>250</v>
      </c>
      <c r="I117" s="74">
        <v>250</v>
      </c>
      <c r="J117" s="74"/>
      <c r="K117" s="74">
        <v>0</v>
      </c>
      <c r="L117" s="158"/>
      <c r="M117" s="156"/>
    </row>
    <row r="118" spans="1:13" x14ac:dyDescent="0.25">
      <c r="A118" s="44">
        <v>2262</v>
      </c>
      <c r="B118" s="71" t="s">
        <v>129</v>
      </c>
      <c r="C118" s="72">
        <f t="shared" si="7"/>
        <v>22276</v>
      </c>
      <c r="D118" s="74">
        <v>21776</v>
      </c>
      <c r="E118" s="74"/>
      <c r="F118" s="74">
        <v>500</v>
      </c>
      <c r="G118" s="157"/>
      <c r="H118" s="72">
        <f t="shared" si="8"/>
        <v>21376</v>
      </c>
      <c r="I118" s="74">
        <v>20876</v>
      </c>
      <c r="J118" s="74"/>
      <c r="K118" s="74">
        <v>500</v>
      </c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>
        <v>0</v>
      </c>
      <c r="L119" s="158"/>
      <c r="M119" s="156"/>
    </row>
    <row r="120" spans="1:13" ht="24" x14ac:dyDescent="0.25">
      <c r="A120" s="44">
        <v>2264</v>
      </c>
      <c r="B120" s="71" t="s">
        <v>131</v>
      </c>
      <c r="C120" s="72">
        <f t="shared" si="7"/>
        <v>154099</v>
      </c>
      <c r="D120" s="74">
        <v>154099</v>
      </c>
      <c r="E120" s="74"/>
      <c r="F120" s="74"/>
      <c r="G120" s="157"/>
      <c r="H120" s="72">
        <f t="shared" si="8"/>
        <v>112200</v>
      </c>
      <c r="I120" s="74">
        <v>112200</v>
      </c>
      <c r="J120" s="74"/>
      <c r="K120" s="74">
        <v>0</v>
      </c>
      <c r="L120" s="158"/>
      <c r="M120" s="156"/>
    </row>
    <row r="121" spans="1:13" x14ac:dyDescent="0.25">
      <c r="A121" s="44">
        <v>2269</v>
      </c>
      <c r="B121" s="71" t="s">
        <v>132</v>
      </c>
      <c r="C121" s="72">
        <f t="shared" si="7"/>
        <v>900</v>
      </c>
      <c r="D121" s="74">
        <v>300</v>
      </c>
      <c r="E121" s="74"/>
      <c r="F121" s="74">
        <v>600</v>
      </c>
      <c r="G121" s="157"/>
      <c r="H121" s="72">
        <f t="shared" si="8"/>
        <v>900</v>
      </c>
      <c r="I121" s="74">
        <v>300</v>
      </c>
      <c r="J121" s="74"/>
      <c r="K121" s="74">
        <v>600</v>
      </c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183690</v>
      </c>
      <c r="D122" s="160">
        <f>SUM(D123:D127)</f>
        <v>173724</v>
      </c>
      <c r="E122" s="160">
        <f>SUM(E123:E127)</f>
        <v>0</v>
      </c>
      <c r="F122" s="160">
        <f>SUM(F123:F127)</f>
        <v>9966</v>
      </c>
      <c r="G122" s="161">
        <f>SUM(G123:G127)</f>
        <v>0</v>
      </c>
      <c r="H122" s="72">
        <f t="shared" si="8"/>
        <v>145916</v>
      </c>
      <c r="I122" s="160">
        <f>SUM(I123:I127)</f>
        <v>136846</v>
      </c>
      <c r="J122" s="160">
        <f>SUM(J123:J127)</f>
        <v>0</v>
      </c>
      <c r="K122" s="160">
        <f>SUM(K123:K127)</f>
        <v>9070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>
        <v>0</v>
      </c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>
        <v>0</v>
      </c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>
        <v>0</v>
      </c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>
        <v>0</v>
      </c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183690</v>
      </c>
      <c r="D127" s="74">
        <v>173724</v>
      </c>
      <c r="E127" s="74"/>
      <c r="F127" s="74">
        <v>9966</v>
      </c>
      <c r="G127" s="157"/>
      <c r="H127" s="72">
        <f t="shared" si="8"/>
        <v>145916</v>
      </c>
      <c r="I127" s="74">
        <v>136846</v>
      </c>
      <c r="J127" s="74"/>
      <c r="K127" s="74">
        <v>9070</v>
      </c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>
        <v>0</v>
      </c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7"/>
        <v>68184</v>
      </c>
      <c r="D130" s="63">
        <f>SUM(D131,D136,D140,D141,D144,D151,D159,D160,D163)</f>
        <v>62152</v>
      </c>
      <c r="E130" s="63">
        <f>SUM(E131,E136,E140,E141,E144,E151,E159,E160,E163)</f>
        <v>0</v>
      </c>
      <c r="F130" s="63">
        <f>SUM(F131,F136,F140,F141,F144,F151,F159,F160,F163)</f>
        <v>6032</v>
      </c>
      <c r="G130" s="166">
        <f>SUM(G131,G136,G140,G141,G144,G151,G159,G160,G163)</f>
        <v>0</v>
      </c>
      <c r="H130" s="57">
        <f t="shared" si="8"/>
        <v>64209</v>
      </c>
      <c r="I130" s="63">
        <f>SUM(I131,I136,I140,I141,I144,I151,I159,I160,I163)</f>
        <v>58155</v>
      </c>
      <c r="J130" s="63">
        <f>SUM(J131,J136,J140,J141,J144,J151,J159,J160,J163)</f>
        <v>0</v>
      </c>
      <c r="K130" s="63">
        <f>SUM(K131,K136,K140,K141,K144,K151,K159,K160,K163)</f>
        <v>6054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142</v>
      </c>
      <c r="C131" s="66">
        <f t="shared" si="7"/>
        <v>50835</v>
      </c>
      <c r="D131" s="169">
        <f>SUM(D132:D135)</f>
        <v>44803</v>
      </c>
      <c r="E131" s="169">
        <f t="shared" ref="E131:L131" si="10">SUM(E132:E135)</f>
        <v>0</v>
      </c>
      <c r="F131" s="169">
        <f t="shared" si="10"/>
        <v>6032</v>
      </c>
      <c r="G131" s="170">
        <f t="shared" si="10"/>
        <v>0</v>
      </c>
      <c r="H131" s="66">
        <f t="shared" si="8"/>
        <v>46960</v>
      </c>
      <c r="I131" s="169">
        <f t="shared" si="10"/>
        <v>41406</v>
      </c>
      <c r="J131" s="169">
        <f t="shared" si="10"/>
        <v>0</v>
      </c>
      <c r="K131" s="169">
        <f t="shared" si="10"/>
        <v>5554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>
        <v>0</v>
      </c>
      <c r="L132" s="158"/>
      <c r="M132" s="156"/>
    </row>
    <row r="133" spans="1:13" x14ac:dyDescent="0.25">
      <c r="A133" s="44">
        <v>2312</v>
      </c>
      <c r="B133" s="71" t="s">
        <v>144</v>
      </c>
      <c r="C133" s="72">
        <f t="shared" si="7"/>
        <v>3036</v>
      </c>
      <c r="D133" s="74">
        <v>2736</v>
      </c>
      <c r="E133" s="74"/>
      <c r="F133" s="74">
        <v>300</v>
      </c>
      <c r="G133" s="157"/>
      <c r="H133" s="72">
        <f t="shared" si="8"/>
        <v>916</v>
      </c>
      <c r="I133" s="74">
        <v>616</v>
      </c>
      <c r="J133" s="74"/>
      <c r="K133" s="74">
        <v>300</v>
      </c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>
        <v>0</v>
      </c>
      <c r="L134" s="158"/>
      <c r="M134" s="156"/>
    </row>
    <row r="135" spans="1:13" ht="36" customHeight="1" x14ac:dyDescent="0.25">
      <c r="A135" s="44">
        <v>2314</v>
      </c>
      <c r="B135" s="71" t="s">
        <v>146</v>
      </c>
      <c r="C135" s="72">
        <f t="shared" si="7"/>
        <v>47799</v>
      </c>
      <c r="D135" s="74">
        <v>42067</v>
      </c>
      <c r="E135" s="74"/>
      <c r="F135" s="74">
        <v>5732</v>
      </c>
      <c r="G135" s="157"/>
      <c r="H135" s="72">
        <f t="shared" si="8"/>
        <v>46044</v>
      </c>
      <c r="I135" s="74">
        <v>40790</v>
      </c>
      <c r="J135" s="74"/>
      <c r="K135" s="74">
        <v>5254</v>
      </c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>
        <v>0</v>
      </c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>
        <v>0</v>
      </c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>
        <v>0</v>
      </c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>
        <v>0</v>
      </c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>
        <v>0</v>
      </c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>
        <v>0</v>
      </c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>
        <v>0</v>
      </c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>
        <v>0</v>
      </c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>
        <v>0</v>
      </c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>
        <v>0</v>
      </c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>
        <v>0</v>
      </c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>
        <v>0</v>
      </c>
      <c r="L150" s="158"/>
      <c r="M150" s="156"/>
    </row>
    <row r="151" spans="1:13" ht="24.75" customHeight="1" x14ac:dyDescent="0.25">
      <c r="A151" s="159">
        <v>2360</v>
      </c>
      <c r="B151" s="71" t="s">
        <v>162</v>
      </c>
      <c r="C151" s="72">
        <f t="shared" si="7"/>
        <v>17033</v>
      </c>
      <c r="D151" s="160">
        <f>SUM(D152:D158)</f>
        <v>17033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16933</v>
      </c>
      <c r="I151" s="160">
        <f>SUM(I152:I158)</f>
        <v>16433</v>
      </c>
      <c r="J151" s="160">
        <f>SUM(J152:J158)</f>
        <v>0</v>
      </c>
      <c r="K151" s="160">
        <f>SUM(K152:K158)</f>
        <v>500</v>
      </c>
      <c r="L151" s="162">
        <f>SUM(L152:L158)</f>
        <v>0</v>
      </c>
    </row>
    <row r="152" spans="1:13" x14ac:dyDescent="0.25">
      <c r="A152" s="43">
        <v>2361</v>
      </c>
      <c r="B152" s="71" t="s">
        <v>163</v>
      </c>
      <c r="C152" s="72">
        <f t="shared" si="7"/>
        <v>15173</v>
      </c>
      <c r="D152" s="74">
        <v>15173</v>
      </c>
      <c r="E152" s="74"/>
      <c r="F152" s="74"/>
      <c r="G152" s="157"/>
      <c r="H152" s="72">
        <f t="shared" si="8"/>
        <v>15173</v>
      </c>
      <c r="I152" s="74">
        <v>15173</v>
      </c>
      <c r="J152" s="74"/>
      <c r="K152" s="74">
        <v>0</v>
      </c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>
        <v>0</v>
      </c>
      <c r="L153" s="158"/>
      <c r="M153" s="156"/>
    </row>
    <row r="154" spans="1:13" x14ac:dyDescent="0.25">
      <c r="A154" s="43">
        <v>2363</v>
      </c>
      <c r="B154" s="71" t="s">
        <v>165</v>
      </c>
      <c r="C154" s="72">
        <f t="shared" si="7"/>
        <v>1860</v>
      </c>
      <c r="D154" s="74">
        <v>1860</v>
      </c>
      <c r="E154" s="74"/>
      <c r="F154" s="74"/>
      <c r="G154" s="157"/>
      <c r="H154" s="72">
        <f t="shared" si="8"/>
        <v>1760</v>
      </c>
      <c r="I154" s="74">
        <v>1260</v>
      </c>
      <c r="J154" s="74"/>
      <c r="K154" s="74">
        <v>500</v>
      </c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>
        <v>0</v>
      </c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>
        <v>0</v>
      </c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>
        <v>0</v>
      </c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>
        <v>0</v>
      </c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>
        <v>0</v>
      </c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>
        <v>0</v>
      </c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>
        <v>0</v>
      </c>
      <c r="L162" s="158"/>
      <c r="M162" s="156"/>
    </row>
    <row r="163" spans="1:13" x14ac:dyDescent="0.25">
      <c r="A163" s="150">
        <v>2390</v>
      </c>
      <c r="B163" s="112" t="s">
        <v>174</v>
      </c>
      <c r="C163" s="117">
        <f t="shared" si="7"/>
        <v>316</v>
      </c>
      <c r="D163" s="163">
        <v>316</v>
      </c>
      <c r="E163" s="163"/>
      <c r="F163" s="163"/>
      <c r="G163" s="164"/>
      <c r="H163" s="117">
        <f t="shared" si="8"/>
        <v>316</v>
      </c>
      <c r="I163" s="163">
        <v>316</v>
      </c>
      <c r="J163" s="163"/>
      <c r="K163" s="163">
        <v>0</v>
      </c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>
        <v>0</v>
      </c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>
        <v>0</v>
      </c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>
        <v>0</v>
      </c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>
        <v>0</v>
      </c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>
        <v>0</v>
      </c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>
        <v>0</v>
      </c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>
        <v>0</v>
      </c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>
        <v>0</v>
      </c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>
        <v>0</v>
      </c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>
        <v>0</v>
      </c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>
        <v>0</v>
      </c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>
        <v>0</v>
      </c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>
        <v>0</v>
      </c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>
        <v>0</v>
      </c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>
        <v>0</v>
      </c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>
        <v>0</v>
      </c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>
        <v>0</v>
      </c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>
        <v>0</v>
      </c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>
        <v>0</v>
      </c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>
        <v>0</v>
      </c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>
        <v>0</v>
      </c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>
        <v>0</v>
      </c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>
        <v>0</v>
      </c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>
        <v>0</v>
      </c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>
        <v>0</v>
      </c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>
        <v>0</v>
      </c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>
        <v>0</v>
      </c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>
        <v>0</v>
      </c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>
        <v>0</v>
      </c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>
        <v>0</v>
      </c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>
        <v>0</v>
      </c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>
        <v>0</v>
      </c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>
        <v>0</v>
      </c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>
        <v>0</v>
      </c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>
        <v>0</v>
      </c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>
        <v>0</v>
      </c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>
        <v>0</v>
      </c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>
        <v>0</v>
      </c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>
        <v>0</v>
      </c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>
        <v>0</v>
      </c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>
        <v>0</v>
      </c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>
        <v>0</v>
      </c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>
        <v>0</v>
      </c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>
        <v>0</v>
      </c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>
        <v>0</v>
      </c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>
        <v>0</v>
      </c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>
        <v>0</v>
      </c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>
        <v>0</v>
      </c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>
        <v>0</v>
      </c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>
        <v>0</v>
      </c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>
        <v>0</v>
      </c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>
        <v>0</v>
      </c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>
        <v>0</v>
      </c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>
        <v>0</v>
      </c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>
        <v>0</v>
      </c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>
        <v>0</v>
      </c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>
        <v>0</v>
      </c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>
        <v>0</v>
      </c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>
        <v>0</v>
      </c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>
        <v>0</v>
      </c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>
        <v>0</v>
      </c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>
        <v>0</v>
      </c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>
        <v>0</v>
      </c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>
        <v>0</v>
      </c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>
        <v>0</v>
      </c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>
        <v>0</v>
      </c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>
        <v>0</v>
      </c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>
        <v>0</v>
      </c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>
        <v>0</v>
      </c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>
        <v>0</v>
      </c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>
        <v>0</v>
      </c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>
        <v>0</v>
      </c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>
        <v>0</v>
      </c>
      <c r="J266" s="74"/>
      <c r="K266" s="74">
        <v>0</v>
      </c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>
        <v>0</v>
      </c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>
        <v>0</v>
      </c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>
        <v>0</v>
      </c>
      <c r="J271" s="68"/>
      <c r="K271" s="68">
        <v>0</v>
      </c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>
        <v>0</v>
      </c>
      <c r="J273" s="74"/>
      <c r="K273" s="74">
        <v>0</v>
      </c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>
        <v>0</v>
      </c>
      <c r="J274" s="74"/>
      <c r="K274" s="74">
        <v>0</v>
      </c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>
        <v>0</v>
      </c>
      <c r="J275" s="74"/>
      <c r="K275" s="74">
        <v>0</v>
      </c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>
        <v>0</v>
      </c>
      <c r="J277" s="74"/>
      <c r="K277" s="74">
        <v>0</v>
      </c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>
        <v>0</v>
      </c>
      <c r="J278" s="74"/>
      <c r="K278" s="74">
        <v>0</v>
      </c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>
        <v>0</v>
      </c>
      <c r="J279" s="74"/>
      <c r="K279" s="74">
        <v>0</v>
      </c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>
        <v>0</v>
      </c>
      <c r="J280" s="68"/>
      <c r="K280" s="68">
        <v>0</v>
      </c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>
        <v>0</v>
      </c>
      <c r="J282" s="81"/>
      <c r="K282" s="81">
        <v>0</v>
      </c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ref="C283:C285" si="44">SUM(D283:G283)</f>
        <v>0</v>
      </c>
      <c r="D283" s="234">
        <f>D284</f>
        <v>0</v>
      </c>
      <c r="E283" s="234">
        <f t="shared" ref="E283:G284" si="45">E284</f>
        <v>0</v>
      </c>
      <c r="F283" s="234">
        <f t="shared" si="45"/>
        <v>0</v>
      </c>
      <c r="G283" s="235">
        <f t="shared" si="45"/>
        <v>0</v>
      </c>
      <c r="H283" s="236">
        <f t="shared" si="39"/>
        <v>0</v>
      </c>
      <c r="I283" s="234">
        <f t="shared" ref="I283:L284" si="46">I284</f>
        <v>0</v>
      </c>
      <c r="J283" s="234">
        <f>J284</f>
        <v>0</v>
      </c>
      <c r="K283" s="234">
        <f t="shared" si="46"/>
        <v>0</v>
      </c>
      <c r="L283" s="237">
        <f t="shared" si="46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44"/>
        <v>0</v>
      </c>
      <c r="D284" s="163">
        <f>D285</f>
        <v>0</v>
      </c>
      <c r="E284" s="163">
        <f t="shared" si="45"/>
        <v>0</v>
      </c>
      <c r="F284" s="163">
        <f t="shared" si="45"/>
        <v>0</v>
      </c>
      <c r="G284" s="164">
        <f t="shared" si="45"/>
        <v>0</v>
      </c>
      <c r="H284" s="117">
        <f t="shared" si="39"/>
        <v>0</v>
      </c>
      <c r="I284" s="163">
        <f t="shared" si="46"/>
        <v>0</v>
      </c>
      <c r="J284" s="163">
        <f t="shared" si="46"/>
        <v>0</v>
      </c>
      <c r="K284" s="163">
        <f t="shared" si="46"/>
        <v>0</v>
      </c>
      <c r="L284" s="165">
        <f t="shared" si="46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44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>
        <v>0</v>
      </c>
      <c r="L285" s="165"/>
      <c r="M285" s="156"/>
    </row>
    <row r="286" spans="1:13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>
        <v>0</v>
      </c>
      <c r="J287" s="74"/>
      <c r="K287" s="74">
        <v>0</v>
      </c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>
        <v>0</v>
      </c>
      <c r="J288" s="68"/>
      <c r="K288" s="68">
        <v>0</v>
      </c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582399</v>
      </c>
      <c r="D289" s="242">
        <f t="shared" ref="D289:L289" si="47">SUM(D286,D269,D230,D195,D187,D173,D75,D53,D283)</f>
        <v>557499</v>
      </c>
      <c r="E289" s="242">
        <f t="shared" si="47"/>
        <v>0</v>
      </c>
      <c r="F289" s="242">
        <f t="shared" si="47"/>
        <v>24900</v>
      </c>
      <c r="G289" s="243">
        <f t="shared" si="47"/>
        <v>0</v>
      </c>
      <c r="H289" s="244">
        <f t="shared" si="47"/>
        <v>464128</v>
      </c>
      <c r="I289" s="242">
        <f t="shared" si="47"/>
        <v>440398</v>
      </c>
      <c r="J289" s="242">
        <f t="shared" si="47"/>
        <v>0</v>
      </c>
      <c r="K289" s="242">
        <f t="shared" si="47"/>
        <v>23730</v>
      </c>
      <c r="L289" s="245">
        <f t="shared" si="47"/>
        <v>0</v>
      </c>
    </row>
    <row r="290" spans="1:12" s="24" customFormat="1" ht="13.5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-400</v>
      </c>
      <c r="I290" s="247">
        <f>SUM(I24,I25,I41)-I51</f>
        <v>0</v>
      </c>
      <c r="J290" s="247">
        <f>SUM(J24,J25,J41)-J51</f>
        <v>0</v>
      </c>
      <c r="K290" s="247">
        <f>(K26+K43)-K51</f>
        <v>-400</v>
      </c>
      <c r="L290" s="249">
        <f>L45-L51</f>
        <v>0</v>
      </c>
    </row>
    <row r="291" spans="1:12" s="24" customFormat="1" ht="12.75" thickTop="1" x14ac:dyDescent="0.25">
      <c r="A291" s="275" t="s">
        <v>304</v>
      </c>
      <c r="B291" s="276"/>
      <c r="C291" s="250">
        <f t="shared" ref="C291:L291" si="48">SUM(C292,C293)-C300+C301</f>
        <v>0</v>
      </c>
      <c r="D291" s="251">
        <f t="shared" si="48"/>
        <v>0</v>
      </c>
      <c r="E291" s="251">
        <f t="shared" si="48"/>
        <v>0</v>
      </c>
      <c r="F291" s="251">
        <f t="shared" si="48"/>
        <v>0</v>
      </c>
      <c r="G291" s="252">
        <f t="shared" si="48"/>
        <v>0</v>
      </c>
      <c r="H291" s="253">
        <f t="shared" si="48"/>
        <v>400</v>
      </c>
      <c r="I291" s="251">
        <f t="shared" si="48"/>
        <v>0</v>
      </c>
      <c r="J291" s="251">
        <f t="shared" si="48"/>
        <v>0</v>
      </c>
      <c r="K291" s="251">
        <f t="shared" si="48"/>
        <v>400</v>
      </c>
      <c r="L291" s="254">
        <f t="shared" si="48"/>
        <v>0</v>
      </c>
    </row>
    <row r="292" spans="1:12" s="24" customFormat="1" ht="12.75" thickBot="1" x14ac:dyDescent="0.3">
      <c r="A292" s="126" t="s">
        <v>305</v>
      </c>
      <c r="B292" s="126" t="s">
        <v>306</v>
      </c>
      <c r="C292" s="255">
        <f t="shared" ref="C292:L292" si="49">C21-C286</f>
        <v>0</v>
      </c>
      <c r="D292" s="128">
        <f t="shared" si="49"/>
        <v>0</v>
      </c>
      <c r="E292" s="128">
        <f t="shared" si="49"/>
        <v>0</v>
      </c>
      <c r="F292" s="128">
        <f t="shared" si="49"/>
        <v>0</v>
      </c>
      <c r="G292" s="129">
        <f t="shared" si="49"/>
        <v>0</v>
      </c>
      <c r="H292" s="256">
        <f t="shared" si="49"/>
        <v>400</v>
      </c>
      <c r="I292" s="128">
        <f t="shared" si="49"/>
        <v>0</v>
      </c>
      <c r="J292" s="128">
        <f t="shared" si="49"/>
        <v>0</v>
      </c>
      <c r="K292" s="128">
        <f t="shared" si="49"/>
        <v>400</v>
      </c>
      <c r="L292" s="130">
        <f t="shared" si="49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50">SUM(C294,C296,C298)-SUM(C295,C297,C299)</f>
        <v>0</v>
      </c>
      <c r="D293" s="251">
        <f t="shared" si="50"/>
        <v>0</v>
      </c>
      <c r="E293" s="251">
        <f t="shared" si="50"/>
        <v>0</v>
      </c>
      <c r="F293" s="251">
        <f t="shared" si="50"/>
        <v>0</v>
      </c>
      <c r="G293" s="258">
        <f t="shared" si="50"/>
        <v>0</v>
      </c>
      <c r="H293" s="253">
        <f t="shared" si="50"/>
        <v>0</v>
      </c>
      <c r="I293" s="251">
        <f t="shared" si="50"/>
        <v>0</v>
      </c>
      <c r="J293" s="251">
        <f t="shared" si="50"/>
        <v>0</v>
      </c>
      <c r="K293" s="251">
        <f t="shared" si="50"/>
        <v>0</v>
      </c>
      <c r="L293" s="254">
        <f t="shared" si="50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1">SUM(D294:G294)</f>
        <v>0</v>
      </c>
      <c r="D294" s="81"/>
      <c r="E294" s="81"/>
      <c r="F294" s="81"/>
      <c r="G294" s="229"/>
      <c r="H294" s="79">
        <f t="shared" ref="H294:H299" si="5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1"/>
        <v>0</v>
      </c>
      <c r="D295" s="74"/>
      <c r="E295" s="74"/>
      <c r="F295" s="74"/>
      <c r="G295" s="157"/>
      <c r="H295" s="72">
        <f t="shared" si="5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1"/>
        <v>0</v>
      </c>
      <c r="D296" s="74"/>
      <c r="E296" s="74"/>
      <c r="F296" s="74"/>
      <c r="G296" s="157"/>
      <c r="H296" s="72">
        <f t="shared" si="5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1"/>
        <v>0</v>
      </c>
      <c r="D297" s="74"/>
      <c r="E297" s="74"/>
      <c r="F297" s="74"/>
      <c r="G297" s="157"/>
      <c r="H297" s="72">
        <f t="shared" si="5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1"/>
        <v>0</v>
      </c>
      <c r="D298" s="74"/>
      <c r="E298" s="74"/>
      <c r="F298" s="74"/>
      <c r="G298" s="157"/>
      <c r="H298" s="72">
        <f t="shared" si="5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1"/>
        <v>0</v>
      </c>
      <c r="D299" s="189"/>
      <c r="E299" s="189"/>
      <c r="F299" s="189"/>
      <c r="G299" s="262"/>
      <c r="H299" s="185">
        <f t="shared" si="5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Nv8hcOjDDIg3+e+tiOeku7lPawSw+jKzsW0Q8yhdqIiY+jxOfyoTfQRRlqtbfc9c096pDuvmLwqT1cpJ8TekJg==" saltValue="r+nNe20dYDL5bqqn1tnwqQ==" spinCount="100000" sheet="1" objects="1" scenarios="1" formatCells="0" formatColumns="0" formatRows="0" insertHyperlinks="0"/>
  <autoFilter ref="A18:M301">
    <filterColumn colId="7">
      <filters blank="1">
        <filter val="1 760"/>
        <filter val="100"/>
        <filter val="112 200"/>
        <filter val="134 726"/>
        <filter val="145 916"/>
        <filter val="15 173"/>
        <filter val="16 933"/>
        <filter val="2 780"/>
        <filter val="20 550"/>
        <filter val="200"/>
        <filter val="21 376"/>
        <filter val="23 330"/>
        <filter val="250"/>
        <filter val="3 103"/>
        <filter val="3 398"/>
        <filter val="316"/>
        <filter val="325 554"/>
        <filter val="38 112"/>
        <filter val="392 866"/>
        <filter val="400"/>
        <filter val="-400"/>
        <filter val="43 912"/>
        <filter val="440 398"/>
        <filter val="46 044"/>
        <filter val="46 960"/>
        <filter val="464 128"/>
        <filter val="5 800"/>
        <filter val="64 209"/>
        <filter val="67 864"/>
        <filter val="700"/>
        <filter val="71 262"/>
        <filter val="800"/>
        <filter val="900"/>
        <filter val="916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384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385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386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387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12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355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388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389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733750</v>
      </c>
      <c r="D20" s="28">
        <f>SUM(D21,D24,D25,D41,D43)</f>
        <v>707144</v>
      </c>
      <c r="E20" s="28">
        <f>SUM(E21,E24,E43)</f>
        <v>0</v>
      </c>
      <c r="F20" s="28">
        <f>SUM(F21,F26,F43)</f>
        <v>26606</v>
      </c>
      <c r="G20" s="29">
        <f>SUM(G21,G45)</f>
        <v>0</v>
      </c>
      <c r="H20" s="27">
        <f>SUM(I20:L20)</f>
        <v>693059</v>
      </c>
      <c r="I20" s="28">
        <f>SUM(I21,I24,I25,I41,I43)</f>
        <v>668348</v>
      </c>
      <c r="J20" s="28">
        <f>SUM(J21,J24,J43)</f>
        <v>0</v>
      </c>
      <c r="K20" s="28">
        <f>SUM(K21,K26,K43)</f>
        <v>24711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707144</v>
      </c>
      <c r="D24" s="51">
        <f>D50</f>
        <v>707144</v>
      </c>
      <c r="E24" s="51"/>
      <c r="F24" s="52" t="s">
        <v>38</v>
      </c>
      <c r="G24" s="53" t="s">
        <v>38</v>
      </c>
      <c r="H24" s="50">
        <f t="shared" si="1"/>
        <v>668348</v>
      </c>
      <c r="I24" s="51">
        <f>I51</f>
        <v>668348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25887</v>
      </c>
      <c r="D26" s="59" t="s">
        <v>38</v>
      </c>
      <c r="E26" s="59" t="s">
        <v>38</v>
      </c>
      <c r="F26" s="63">
        <f>SUM(F27,F31,F33,F36)</f>
        <v>25887</v>
      </c>
      <c r="G26" s="60" t="s">
        <v>38</v>
      </c>
      <c r="H26" s="57">
        <f t="shared" si="1"/>
        <v>24611</v>
      </c>
      <c r="I26" s="59" t="s">
        <v>38</v>
      </c>
      <c r="J26" s="59" t="s">
        <v>38</v>
      </c>
      <c r="K26" s="63">
        <f>SUM(K27,K31,K33,K36)</f>
        <v>24611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x14ac:dyDescent="0.25">
      <c r="A33" s="64">
        <v>21380</v>
      </c>
      <c r="B33" s="56" t="s">
        <v>47</v>
      </c>
      <c r="C33" s="57">
        <f t="shared" si="0"/>
        <v>25887</v>
      </c>
      <c r="D33" s="59" t="s">
        <v>38</v>
      </c>
      <c r="E33" s="59" t="s">
        <v>38</v>
      </c>
      <c r="F33" s="63">
        <f>SUM(F34:F35)</f>
        <v>25887</v>
      </c>
      <c r="G33" s="60" t="s">
        <v>38</v>
      </c>
      <c r="H33" s="57">
        <f t="shared" si="1"/>
        <v>24611</v>
      </c>
      <c r="I33" s="59" t="s">
        <v>38</v>
      </c>
      <c r="J33" s="59" t="s">
        <v>38</v>
      </c>
      <c r="K33" s="63">
        <f>SUM(K34:K35)</f>
        <v>24611</v>
      </c>
      <c r="L33" s="62" t="s">
        <v>38</v>
      </c>
    </row>
    <row r="34" spans="1:12" x14ac:dyDescent="0.25">
      <c r="A34" s="38">
        <v>21381</v>
      </c>
      <c r="B34" s="65" t="s">
        <v>48</v>
      </c>
      <c r="C34" s="66">
        <f t="shared" si="0"/>
        <v>25887</v>
      </c>
      <c r="D34" s="67" t="s">
        <v>38</v>
      </c>
      <c r="E34" s="67" t="s">
        <v>38</v>
      </c>
      <c r="F34" s="68">
        <v>25887</v>
      </c>
      <c r="G34" s="69" t="s">
        <v>38</v>
      </c>
      <c r="H34" s="66">
        <f t="shared" si="1"/>
        <v>24611</v>
      </c>
      <c r="I34" s="67" t="s">
        <v>38</v>
      </c>
      <c r="J34" s="67" t="s">
        <v>38</v>
      </c>
      <c r="K34" s="68">
        <f>25887-1276</f>
        <v>24611</v>
      </c>
      <c r="L34" s="70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idden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hidden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x14ac:dyDescent="0.25">
      <c r="A43" s="64">
        <v>21490</v>
      </c>
      <c r="B43" s="56" t="s">
        <v>57</v>
      </c>
      <c r="C43" s="57">
        <f t="shared" si="0"/>
        <v>719</v>
      </c>
      <c r="D43" s="99">
        <f>D44</f>
        <v>0</v>
      </c>
      <c r="E43" s="99">
        <f t="shared" ref="E43:F43" si="3">E44</f>
        <v>0</v>
      </c>
      <c r="F43" s="99">
        <f t="shared" si="3"/>
        <v>719</v>
      </c>
      <c r="G43" s="60" t="s">
        <v>38</v>
      </c>
      <c r="H43" s="100">
        <f t="shared" si="2"/>
        <v>100</v>
      </c>
      <c r="I43" s="99">
        <f>I44</f>
        <v>0</v>
      </c>
      <c r="J43" s="99">
        <f t="shared" ref="J43:K43" si="4">J44</f>
        <v>0</v>
      </c>
      <c r="K43" s="99">
        <f t="shared" si="4"/>
        <v>100</v>
      </c>
      <c r="L43" s="62" t="s">
        <v>38</v>
      </c>
    </row>
    <row r="44" spans="1:12" s="24" customFormat="1" ht="24" x14ac:dyDescent="0.25">
      <c r="A44" s="44">
        <v>21499</v>
      </c>
      <c r="B44" s="71" t="s">
        <v>58</v>
      </c>
      <c r="C44" s="79">
        <f>SUM(D44:G44)</f>
        <v>719</v>
      </c>
      <c r="D44" s="101"/>
      <c r="E44" s="102"/>
      <c r="F44" s="102">
        <v>719</v>
      </c>
      <c r="G44" s="103" t="s">
        <v>38</v>
      </c>
      <c r="H44" s="104">
        <f t="shared" si="2"/>
        <v>100</v>
      </c>
      <c r="I44" s="81"/>
      <c r="J44" s="81"/>
      <c r="K44" s="81">
        <v>100</v>
      </c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733750</v>
      </c>
      <c r="D50" s="128">
        <f>SUM(D51,D286)</f>
        <v>707144</v>
      </c>
      <c r="E50" s="128">
        <f>SUM(E51,E286)</f>
        <v>0</v>
      </c>
      <c r="F50" s="128">
        <f>SUM(F51,F286)</f>
        <v>26606</v>
      </c>
      <c r="G50" s="129">
        <f>SUM(G51,G286)</f>
        <v>0</v>
      </c>
      <c r="H50" s="127">
        <f t="shared" ref="H50:H113" si="6">SUM(I50:L50)</f>
        <v>693059</v>
      </c>
      <c r="I50" s="128">
        <f>SUM(I51,I286)</f>
        <v>668348</v>
      </c>
      <c r="J50" s="128">
        <f>SUM(J51,J286)</f>
        <v>0</v>
      </c>
      <c r="K50" s="128">
        <f>SUM(K51,K286)</f>
        <v>24711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733750</v>
      </c>
      <c r="D51" s="134">
        <f>SUM(D52,D194)</f>
        <v>707144</v>
      </c>
      <c r="E51" s="134">
        <f>SUM(E52,E194)</f>
        <v>0</v>
      </c>
      <c r="F51" s="134">
        <f>SUM(F52,F194)</f>
        <v>26606</v>
      </c>
      <c r="G51" s="135">
        <f>SUM(G52,G194)</f>
        <v>0</v>
      </c>
      <c r="H51" s="133">
        <f t="shared" si="6"/>
        <v>693059</v>
      </c>
      <c r="I51" s="134">
        <f>SUM(I52,I194)</f>
        <v>668348</v>
      </c>
      <c r="J51" s="134">
        <f>SUM(J52,J194)</f>
        <v>0</v>
      </c>
      <c r="K51" s="134">
        <f>SUM(K52,K194)</f>
        <v>24711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719738</v>
      </c>
      <c r="D52" s="139">
        <f>SUM(D53,D75,D173,D187)</f>
        <v>693132</v>
      </c>
      <c r="E52" s="139">
        <f>SUM(E53,E75,E173,E187)</f>
        <v>0</v>
      </c>
      <c r="F52" s="139">
        <f>SUM(F53,F75,F173,F187)</f>
        <v>26606</v>
      </c>
      <c r="G52" s="140">
        <f>SUM(G53,G75,G173,G187)</f>
        <v>0</v>
      </c>
      <c r="H52" s="138">
        <f t="shared" si="6"/>
        <v>679459</v>
      </c>
      <c r="I52" s="139">
        <f>SUM(I53,I75,I173,I187)</f>
        <v>654748</v>
      </c>
      <c r="J52" s="139">
        <f>SUM(J53,J75,J173,J187)</f>
        <v>0</v>
      </c>
      <c r="K52" s="139">
        <f>SUM(K53,K75,K173,K187)</f>
        <v>24711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66</v>
      </c>
      <c r="C53" s="143">
        <f t="shared" si="5"/>
        <v>680700</v>
      </c>
      <c r="D53" s="144">
        <f>SUM(D54,D67)</f>
        <v>680153</v>
      </c>
      <c r="E53" s="144">
        <f>SUM(E54,E67)</f>
        <v>0</v>
      </c>
      <c r="F53" s="144">
        <f>SUM(F54,F67)</f>
        <v>547</v>
      </c>
      <c r="G53" s="145">
        <f>SUM(G54,G67)</f>
        <v>0</v>
      </c>
      <c r="H53" s="143">
        <f t="shared" si="6"/>
        <v>642839</v>
      </c>
      <c r="I53" s="144">
        <f>SUM(I54,I67)</f>
        <v>642377</v>
      </c>
      <c r="J53" s="144">
        <f>SUM(J54,J67)</f>
        <v>0</v>
      </c>
      <c r="K53" s="144">
        <f>SUM(K54,K67)</f>
        <v>462</v>
      </c>
      <c r="L53" s="146">
        <f>SUM(L54,L67)</f>
        <v>0</v>
      </c>
    </row>
    <row r="54" spans="1:12" x14ac:dyDescent="0.25">
      <c r="A54" s="56">
        <v>1100</v>
      </c>
      <c r="B54" s="147" t="s">
        <v>67</v>
      </c>
      <c r="C54" s="57">
        <f t="shared" si="5"/>
        <v>521467</v>
      </c>
      <c r="D54" s="63">
        <f>SUM(D55,D58,D66)</f>
        <v>521467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490882</v>
      </c>
      <c r="I54" s="63">
        <f>SUM(I55,I58,I66)</f>
        <v>490882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68</v>
      </c>
      <c r="C55" s="117">
        <f t="shared" si="5"/>
        <v>459912</v>
      </c>
      <c r="D55" s="151">
        <f>SUM(D56:D57)</f>
        <v>459912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438983</v>
      </c>
      <c r="I55" s="151">
        <f>SUM(I56:I57)</f>
        <v>438983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70</v>
      </c>
      <c r="C57" s="72">
        <f t="shared" si="5"/>
        <v>459912</v>
      </c>
      <c r="D57" s="74">
        <v>459912</v>
      </c>
      <c r="E57" s="74"/>
      <c r="F57" s="74"/>
      <c r="G57" s="157"/>
      <c r="H57" s="72">
        <f t="shared" si="6"/>
        <v>438983</v>
      </c>
      <c r="I57" s="74">
        <v>438983</v>
      </c>
      <c r="J57" s="74"/>
      <c r="K57" s="74"/>
      <c r="L57" s="158"/>
    </row>
    <row r="58" spans="1:12" x14ac:dyDescent="0.25">
      <c r="A58" s="159">
        <v>1140</v>
      </c>
      <c r="B58" s="71" t="s">
        <v>71</v>
      </c>
      <c r="C58" s="72">
        <f t="shared" si="5"/>
        <v>58171</v>
      </c>
      <c r="D58" s="160">
        <f>SUM(D59:D65)</f>
        <v>58171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48305</v>
      </c>
      <c r="I58" s="160">
        <f>SUM(I59:I65)</f>
        <v>48305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72</v>
      </c>
      <c r="C59" s="72">
        <f t="shared" si="5"/>
        <v>6111</v>
      </c>
      <c r="D59" s="74">
        <v>6111</v>
      </c>
      <c r="E59" s="74"/>
      <c r="F59" s="74"/>
      <c r="G59" s="157"/>
      <c r="H59" s="72">
        <f t="shared" si="6"/>
        <v>6496</v>
      </c>
      <c r="I59" s="74">
        <v>6496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73</v>
      </c>
      <c r="C60" s="72">
        <f t="shared" si="5"/>
        <v>11127</v>
      </c>
      <c r="D60" s="74">
        <v>11127</v>
      </c>
      <c r="E60" s="74"/>
      <c r="F60" s="74"/>
      <c r="G60" s="157"/>
      <c r="H60" s="72">
        <f t="shared" si="6"/>
        <v>11156</v>
      </c>
      <c r="I60" s="74">
        <v>11156</v>
      </c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5149</v>
      </c>
      <c r="D62" s="74">
        <v>5149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76</v>
      </c>
      <c r="C63" s="72">
        <f t="shared" si="5"/>
        <v>9094</v>
      </c>
      <c r="D63" s="74">
        <v>9094</v>
      </c>
      <c r="E63" s="74"/>
      <c r="F63" s="74"/>
      <c r="G63" s="157"/>
      <c r="H63" s="72">
        <f t="shared" si="6"/>
        <v>9086</v>
      </c>
      <c r="I63" s="74">
        <v>9086</v>
      </c>
      <c r="J63" s="74"/>
      <c r="K63" s="74"/>
      <c r="L63" s="158"/>
    </row>
    <row r="64" spans="1:12" x14ac:dyDescent="0.25">
      <c r="A64" s="44">
        <v>1148</v>
      </c>
      <c r="B64" s="71" t="s">
        <v>77</v>
      </c>
      <c r="C64" s="72">
        <f t="shared" si="5"/>
        <v>26690</v>
      </c>
      <c r="D64" s="74">
        <v>26690</v>
      </c>
      <c r="E64" s="74"/>
      <c r="F64" s="74"/>
      <c r="G64" s="157"/>
      <c r="H64" s="72">
        <f t="shared" si="6"/>
        <v>21567</v>
      </c>
      <c r="I64" s="74">
        <v>21567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79</v>
      </c>
      <c r="C66" s="117">
        <f t="shared" si="5"/>
        <v>3384</v>
      </c>
      <c r="D66" s="163">
        <v>3384</v>
      </c>
      <c r="E66" s="163"/>
      <c r="F66" s="163"/>
      <c r="G66" s="164"/>
      <c r="H66" s="117">
        <f t="shared" si="6"/>
        <v>3594</v>
      </c>
      <c r="I66" s="163">
        <v>3594</v>
      </c>
      <c r="J66" s="163"/>
      <c r="K66" s="163"/>
      <c r="L66" s="165"/>
    </row>
    <row r="67" spans="1:12" ht="24" x14ac:dyDescent="0.25">
      <c r="A67" s="56">
        <v>1200</v>
      </c>
      <c r="B67" s="147" t="s">
        <v>80</v>
      </c>
      <c r="C67" s="57">
        <f t="shared" si="5"/>
        <v>159233</v>
      </c>
      <c r="D67" s="63">
        <f>SUM(D68:D69)</f>
        <v>158686</v>
      </c>
      <c r="E67" s="63">
        <f>SUM(E68:E69)</f>
        <v>0</v>
      </c>
      <c r="F67" s="63">
        <f>SUM(F68:F69)</f>
        <v>547</v>
      </c>
      <c r="G67" s="166">
        <f>SUM(G68:G69)</f>
        <v>0</v>
      </c>
      <c r="H67" s="57">
        <f t="shared" si="6"/>
        <v>151957</v>
      </c>
      <c r="I67" s="63">
        <f>SUM(I68:I69)</f>
        <v>151495</v>
      </c>
      <c r="J67" s="63">
        <f>SUM(J68:J69)</f>
        <v>0</v>
      </c>
      <c r="K67" s="63">
        <f>SUM(K68:K69)</f>
        <v>462</v>
      </c>
      <c r="L67" s="167">
        <f>SUM(L68:L69)</f>
        <v>0</v>
      </c>
    </row>
    <row r="68" spans="1:12" ht="24" x14ac:dyDescent="0.25">
      <c r="A68" s="168">
        <v>1210</v>
      </c>
      <c r="B68" s="65" t="s">
        <v>81</v>
      </c>
      <c r="C68" s="66">
        <f t="shared" si="5"/>
        <v>130058</v>
      </c>
      <c r="D68" s="68">
        <v>130058</v>
      </c>
      <c r="E68" s="68"/>
      <c r="F68" s="68"/>
      <c r="G68" s="154"/>
      <c r="H68" s="66">
        <f t="shared" si="6"/>
        <v>122704</v>
      </c>
      <c r="I68" s="68">
        <v>122704</v>
      </c>
      <c r="J68" s="68"/>
      <c r="K68" s="68"/>
      <c r="L68" s="155"/>
    </row>
    <row r="69" spans="1:12" ht="24" x14ac:dyDescent="0.25">
      <c r="A69" s="159">
        <v>1220</v>
      </c>
      <c r="B69" s="71" t="s">
        <v>82</v>
      </c>
      <c r="C69" s="72">
        <f t="shared" si="5"/>
        <v>29175</v>
      </c>
      <c r="D69" s="160">
        <f>SUM(D70:D74)</f>
        <v>28628</v>
      </c>
      <c r="E69" s="160">
        <f>SUM(E70:E74)</f>
        <v>0</v>
      </c>
      <c r="F69" s="160">
        <f>SUM(F70:F74)</f>
        <v>547</v>
      </c>
      <c r="G69" s="161">
        <f>SUM(G70:G74)</f>
        <v>0</v>
      </c>
      <c r="H69" s="72">
        <f t="shared" si="6"/>
        <v>29253</v>
      </c>
      <c r="I69" s="160">
        <f>SUM(I70:I74)</f>
        <v>28791</v>
      </c>
      <c r="J69" s="160">
        <f>SUM(J70:J74)</f>
        <v>0</v>
      </c>
      <c r="K69" s="160">
        <f>SUM(K70:K74)</f>
        <v>462</v>
      </c>
      <c r="L69" s="162">
        <f>SUM(L70:L74)</f>
        <v>0</v>
      </c>
    </row>
    <row r="70" spans="1:12" ht="48" x14ac:dyDescent="0.25">
      <c r="A70" s="44">
        <v>1221</v>
      </c>
      <c r="B70" s="71" t="s">
        <v>83</v>
      </c>
      <c r="C70" s="72">
        <f t="shared" si="5"/>
        <v>18417</v>
      </c>
      <c r="D70" s="74">
        <v>18417</v>
      </c>
      <c r="E70" s="74"/>
      <c r="F70" s="74"/>
      <c r="G70" s="157"/>
      <c r="H70" s="72">
        <f t="shared" si="6"/>
        <v>18473</v>
      </c>
      <c r="I70" s="74">
        <v>18473</v>
      </c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86</v>
      </c>
      <c r="C73" s="72">
        <f t="shared" si="5"/>
        <v>9711</v>
      </c>
      <c r="D73" s="74">
        <v>9711</v>
      </c>
      <c r="E73" s="74"/>
      <c r="F73" s="74"/>
      <c r="G73" s="157"/>
      <c r="H73" s="72">
        <f t="shared" si="6"/>
        <v>9818</v>
      </c>
      <c r="I73" s="74">
        <v>9818</v>
      </c>
      <c r="J73" s="74"/>
      <c r="K73" s="74"/>
      <c r="L73" s="158"/>
    </row>
    <row r="74" spans="1:12" ht="48" x14ac:dyDescent="0.25">
      <c r="A74" s="44">
        <v>1228</v>
      </c>
      <c r="B74" s="71" t="s">
        <v>87</v>
      </c>
      <c r="C74" s="72">
        <f t="shared" si="5"/>
        <v>1047</v>
      </c>
      <c r="D74" s="74">
        <v>500</v>
      </c>
      <c r="E74" s="74"/>
      <c r="F74" s="74">
        <v>547</v>
      </c>
      <c r="G74" s="157"/>
      <c r="H74" s="72">
        <f t="shared" si="6"/>
        <v>962</v>
      </c>
      <c r="I74" s="74">
        <v>500</v>
      </c>
      <c r="J74" s="74"/>
      <c r="K74" s="74">
        <v>462</v>
      </c>
      <c r="L74" s="158"/>
    </row>
    <row r="75" spans="1:12" x14ac:dyDescent="0.25">
      <c r="A75" s="142">
        <v>2000</v>
      </c>
      <c r="B75" s="142" t="s">
        <v>88</v>
      </c>
      <c r="C75" s="143">
        <f t="shared" si="5"/>
        <v>39038</v>
      </c>
      <c r="D75" s="144">
        <f>SUM(D76,D83,D130,D164,D165,D172)</f>
        <v>12979</v>
      </c>
      <c r="E75" s="144">
        <f>SUM(E76,E83,E130,E164,E165,E172)</f>
        <v>0</v>
      </c>
      <c r="F75" s="144">
        <f>SUM(F76,F83,F130,F164,F165,F172)</f>
        <v>26059</v>
      </c>
      <c r="G75" s="145">
        <f>SUM(G76,G83,G130,G164,G165,G172)</f>
        <v>0</v>
      </c>
      <c r="H75" s="143">
        <f t="shared" si="6"/>
        <v>36620</v>
      </c>
      <c r="I75" s="144">
        <f>SUM(I76,I83,I130,I164,I165,I172)</f>
        <v>12371</v>
      </c>
      <c r="J75" s="144">
        <f>SUM(J76,J83,J130,J164,J165,J172)</f>
        <v>0</v>
      </c>
      <c r="K75" s="144">
        <f>SUM(K76,K83,K130,K164,K165,K172)</f>
        <v>24249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94</v>
      </c>
      <c r="C83" s="57">
        <f t="shared" si="5"/>
        <v>13082</v>
      </c>
      <c r="D83" s="63">
        <f>SUM(D84,D89,D95,D103,D112,D116,D122,D128)</f>
        <v>9293</v>
      </c>
      <c r="E83" s="63">
        <f>SUM(E84,E89,E95,E103,E112,E116,E122,E128)</f>
        <v>0</v>
      </c>
      <c r="F83" s="63">
        <f>SUM(F84,F89,F95,F103,F112,F116,F122,F128)</f>
        <v>3789</v>
      </c>
      <c r="G83" s="166">
        <f>SUM(G84,G89,G95,G103,G112,G116,G122,G128)</f>
        <v>0</v>
      </c>
      <c r="H83" s="57">
        <f t="shared" si="6"/>
        <v>11930</v>
      </c>
      <c r="I83" s="63">
        <f>SUM(I84,I89,I95,I103,I112,I116,I122,I128)</f>
        <v>8381</v>
      </c>
      <c r="J83" s="63">
        <f>SUM(J84,J89,J95,J103,J112,J116,J122,J128)</f>
        <v>0</v>
      </c>
      <c r="K83" s="63">
        <f>SUM(K84,K89,K95,K103,K112,K116,K122,K128)</f>
        <v>3549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95</v>
      </c>
      <c r="C84" s="117">
        <f t="shared" si="5"/>
        <v>4807</v>
      </c>
      <c r="D84" s="151">
        <f>SUM(D85:D88)</f>
        <v>3550</v>
      </c>
      <c r="E84" s="151">
        <f>SUM(E85:E88)</f>
        <v>0</v>
      </c>
      <c r="F84" s="151">
        <f>SUM(F85:F88)</f>
        <v>1257</v>
      </c>
      <c r="G84" s="151">
        <f>SUM(G85:G88)</f>
        <v>0</v>
      </c>
      <c r="H84" s="117">
        <f t="shared" si="6"/>
        <v>4540</v>
      </c>
      <c r="I84" s="151">
        <f>SUM(I85:I88)</f>
        <v>3523</v>
      </c>
      <c r="J84" s="151">
        <f>SUM(J85:J88)</f>
        <v>0</v>
      </c>
      <c r="K84" s="151">
        <f>SUM(K85:K88)</f>
        <v>1017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97</v>
      </c>
      <c r="C86" s="72">
        <f t="shared" si="5"/>
        <v>3803</v>
      </c>
      <c r="D86" s="74">
        <v>3268</v>
      </c>
      <c r="E86" s="74"/>
      <c r="F86" s="74">
        <v>535</v>
      </c>
      <c r="G86" s="157"/>
      <c r="H86" s="72">
        <f t="shared" si="6"/>
        <v>3803</v>
      </c>
      <c r="I86" s="74">
        <v>3268</v>
      </c>
      <c r="J86" s="74"/>
      <c r="K86" s="74">
        <v>535</v>
      </c>
      <c r="L86" s="158"/>
    </row>
    <row r="87" spans="1:12" ht="24" x14ac:dyDescent="0.25">
      <c r="A87" s="44">
        <v>2214</v>
      </c>
      <c r="B87" s="71" t="s">
        <v>98</v>
      </c>
      <c r="C87" s="72">
        <f t="shared" si="5"/>
        <v>661</v>
      </c>
      <c r="D87" s="74">
        <v>282</v>
      </c>
      <c r="E87" s="74"/>
      <c r="F87" s="74">
        <v>379</v>
      </c>
      <c r="G87" s="157"/>
      <c r="H87" s="72">
        <f t="shared" si="6"/>
        <v>394</v>
      </c>
      <c r="I87" s="74">
        <v>255</v>
      </c>
      <c r="J87" s="74"/>
      <c r="K87" s="74">
        <f>114+25</f>
        <v>139</v>
      </c>
      <c r="L87" s="158"/>
    </row>
    <row r="88" spans="1:12" x14ac:dyDescent="0.25">
      <c r="A88" s="44">
        <v>2219</v>
      </c>
      <c r="B88" s="71" t="s">
        <v>99</v>
      </c>
      <c r="C88" s="72">
        <f t="shared" si="5"/>
        <v>343</v>
      </c>
      <c r="D88" s="74"/>
      <c r="E88" s="74"/>
      <c r="F88" s="74">
        <v>343</v>
      </c>
      <c r="G88" s="157"/>
      <c r="H88" s="72">
        <f t="shared" si="6"/>
        <v>343</v>
      </c>
      <c r="I88" s="74"/>
      <c r="J88" s="74"/>
      <c r="K88" s="74">
        <v>343</v>
      </c>
      <c r="L88" s="158"/>
    </row>
    <row r="89" spans="1:12" ht="24" x14ac:dyDescent="0.25">
      <c r="A89" s="159">
        <v>2220</v>
      </c>
      <c r="B89" s="71" t="s">
        <v>100</v>
      </c>
      <c r="C89" s="72">
        <f t="shared" si="5"/>
        <v>4663</v>
      </c>
      <c r="D89" s="160">
        <f>SUM(D90:D94)</f>
        <v>4663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3778</v>
      </c>
      <c r="I89" s="160">
        <f>SUM(I90:I94)</f>
        <v>3778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101</v>
      </c>
      <c r="C90" s="72">
        <f t="shared" si="5"/>
        <v>2948</v>
      </c>
      <c r="D90" s="74">
        <v>2948</v>
      </c>
      <c r="E90" s="74"/>
      <c r="F90" s="74"/>
      <c r="G90" s="157"/>
      <c r="H90" s="72">
        <f t="shared" si="6"/>
        <v>2117</v>
      </c>
      <c r="I90" s="74">
        <v>2117</v>
      </c>
      <c r="J90" s="74"/>
      <c r="K90" s="74"/>
      <c r="L90" s="158"/>
    </row>
    <row r="91" spans="1:12" x14ac:dyDescent="0.25">
      <c r="A91" s="44">
        <v>2222</v>
      </c>
      <c r="B91" s="71" t="s">
        <v>102</v>
      </c>
      <c r="C91" s="72">
        <f t="shared" si="5"/>
        <v>221</v>
      </c>
      <c r="D91" s="74">
        <v>221</v>
      </c>
      <c r="E91" s="74"/>
      <c r="F91" s="74"/>
      <c r="G91" s="157"/>
      <c r="H91" s="72">
        <f t="shared" si="6"/>
        <v>189</v>
      </c>
      <c r="I91" s="74">
        <v>189</v>
      </c>
      <c r="J91" s="74"/>
      <c r="K91" s="74"/>
      <c r="L91" s="158"/>
    </row>
    <row r="92" spans="1:12" x14ac:dyDescent="0.25">
      <c r="A92" s="44">
        <v>2223</v>
      </c>
      <c r="B92" s="71" t="s">
        <v>103</v>
      </c>
      <c r="C92" s="72">
        <f t="shared" si="5"/>
        <v>1326</v>
      </c>
      <c r="D92" s="74">
        <v>1326</v>
      </c>
      <c r="E92" s="74"/>
      <c r="F92" s="74"/>
      <c r="G92" s="157"/>
      <c r="H92" s="72">
        <f t="shared" si="6"/>
        <v>1326</v>
      </c>
      <c r="I92" s="74">
        <v>1326</v>
      </c>
      <c r="J92" s="74"/>
      <c r="K92" s="74"/>
      <c r="L92" s="158"/>
    </row>
    <row r="93" spans="1:12" ht="48" x14ac:dyDescent="0.25">
      <c r="A93" s="44">
        <v>2224</v>
      </c>
      <c r="B93" s="71" t="s">
        <v>104</v>
      </c>
      <c r="C93" s="72">
        <f t="shared" si="5"/>
        <v>168</v>
      </c>
      <c r="D93" s="74">
        <v>168</v>
      </c>
      <c r="E93" s="74"/>
      <c r="F93" s="74"/>
      <c r="G93" s="157"/>
      <c r="H93" s="72">
        <f t="shared" si="6"/>
        <v>146</v>
      </c>
      <c r="I93" s="74">
        <v>146</v>
      </c>
      <c r="J93" s="74"/>
      <c r="K93" s="74"/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106</v>
      </c>
      <c r="C95" s="72">
        <f t="shared" si="5"/>
        <v>1651</v>
      </c>
      <c r="D95" s="160">
        <f>SUM(D96:D102)</f>
        <v>319</v>
      </c>
      <c r="E95" s="160">
        <f>SUM(E96:E102)</f>
        <v>0</v>
      </c>
      <c r="F95" s="160">
        <f>SUM(F96:F102)</f>
        <v>1332</v>
      </c>
      <c r="G95" s="161">
        <f>SUM(G96:G102)</f>
        <v>0</v>
      </c>
      <c r="H95" s="72">
        <f t="shared" si="6"/>
        <v>1651</v>
      </c>
      <c r="I95" s="160">
        <f>SUM(I96:I102)</f>
        <v>319</v>
      </c>
      <c r="J95" s="160">
        <f>SUM(J96:J102)</f>
        <v>0</v>
      </c>
      <c r="K95" s="160">
        <f>SUM(K96:K102)</f>
        <v>1332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585</v>
      </c>
      <c r="D100" s="74">
        <v>119</v>
      </c>
      <c r="E100" s="74"/>
      <c r="F100" s="74">
        <v>466</v>
      </c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585</v>
      </c>
      <c r="I101" s="74">
        <v>119</v>
      </c>
      <c r="J101" s="74"/>
      <c r="K101" s="74">
        <v>466</v>
      </c>
      <c r="L101" s="158"/>
    </row>
    <row r="102" spans="1:12" ht="24" x14ac:dyDescent="0.25">
      <c r="A102" s="44">
        <v>2239</v>
      </c>
      <c r="B102" s="71" t="s">
        <v>113</v>
      </c>
      <c r="C102" s="72">
        <f t="shared" si="5"/>
        <v>1066</v>
      </c>
      <c r="D102" s="74">
        <v>200</v>
      </c>
      <c r="E102" s="74"/>
      <c r="F102" s="74">
        <v>866</v>
      </c>
      <c r="G102" s="157"/>
      <c r="H102" s="72">
        <f t="shared" si="6"/>
        <v>1066</v>
      </c>
      <c r="I102" s="74">
        <v>200</v>
      </c>
      <c r="J102" s="74"/>
      <c r="K102" s="74">
        <v>866</v>
      </c>
      <c r="L102" s="158"/>
    </row>
    <row r="103" spans="1:12" ht="36" x14ac:dyDescent="0.25">
      <c r="A103" s="159">
        <v>2240</v>
      </c>
      <c r="B103" s="71" t="s">
        <v>114</v>
      </c>
      <c r="C103" s="72">
        <f t="shared" si="5"/>
        <v>952</v>
      </c>
      <c r="D103" s="160">
        <f>SUM(D104:D111)</f>
        <v>752</v>
      </c>
      <c r="E103" s="160">
        <f>SUM(E104:E111)</f>
        <v>0</v>
      </c>
      <c r="F103" s="160">
        <f>SUM(F104:F111)</f>
        <v>200</v>
      </c>
      <c r="G103" s="161">
        <f>SUM(G104:G111)</f>
        <v>0</v>
      </c>
      <c r="H103" s="72">
        <f t="shared" si="6"/>
        <v>952</v>
      </c>
      <c r="I103" s="160">
        <f>SUM(I104:I111)</f>
        <v>752</v>
      </c>
      <c r="J103" s="160">
        <f>SUM(J104:J111)</f>
        <v>0</v>
      </c>
      <c r="K103" s="160">
        <f>SUM(K104:K111)</f>
        <v>200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117</v>
      </c>
      <c r="C106" s="72">
        <f t="shared" si="5"/>
        <v>200</v>
      </c>
      <c r="D106" s="74"/>
      <c r="E106" s="74"/>
      <c r="F106" s="74">
        <v>200</v>
      </c>
      <c r="G106" s="157"/>
      <c r="H106" s="72">
        <f t="shared" si="6"/>
        <v>200</v>
      </c>
      <c r="I106" s="74"/>
      <c r="J106" s="74"/>
      <c r="K106" s="74">
        <v>200</v>
      </c>
      <c r="L106" s="158"/>
    </row>
    <row r="107" spans="1:12" x14ac:dyDescent="0.25">
      <c r="A107" s="44">
        <v>2244</v>
      </c>
      <c r="B107" s="71" t="s">
        <v>118</v>
      </c>
      <c r="C107" s="72">
        <f t="shared" si="5"/>
        <v>752</v>
      </c>
      <c r="D107" s="74">
        <v>752</v>
      </c>
      <c r="E107" s="74"/>
      <c r="F107" s="74"/>
      <c r="G107" s="157"/>
      <c r="H107" s="72">
        <f t="shared" si="6"/>
        <v>752</v>
      </c>
      <c r="I107" s="74">
        <v>752</v>
      </c>
      <c r="J107" s="74"/>
      <c r="K107" s="74"/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127</v>
      </c>
      <c r="C116" s="72">
        <f t="shared" ref="C116:C187" si="7">SUM(D116:G116)</f>
        <v>155</v>
      </c>
      <c r="D116" s="160">
        <f>SUM(D117:D121)</f>
        <v>9</v>
      </c>
      <c r="E116" s="160">
        <f>SUM(E117:E121)</f>
        <v>0</v>
      </c>
      <c r="F116" s="160">
        <f>SUM(F117:F121)</f>
        <v>146</v>
      </c>
      <c r="G116" s="161">
        <f>SUM(G117:G121)</f>
        <v>0</v>
      </c>
      <c r="H116" s="72">
        <f t="shared" ref="H116:H188" si="8">SUM(I116:L116)</f>
        <v>155</v>
      </c>
      <c r="I116" s="160">
        <f>SUM(I117:I121)</f>
        <v>9</v>
      </c>
      <c r="J116" s="160">
        <f>SUM(J117:J121)</f>
        <v>0</v>
      </c>
      <c r="K116" s="160">
        <f>SUM(K117:K121)</f>
        <v>146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146</v>
      </c>
      <c r="I120" s="74"/>
      <c r="J120" s="74"/>
      <c r="K120" s="74">
        <v>146</v>
      </c>
      <c r="L120" s="158"/>
    </row>
    <row r="121" spans="1:12" x14ac:dyDescent="0.25">
      <c r="A121" s="44">
        <v>2269</v>
      </c>
      <c r="B121" s="71" t="s">
        <v>132</v>
      </c>
      <c r="C121" s="72">
        <f t="shared" si="7"/>
        <v>155</v>
      </c>
      <c r="D121" s="74">
        <v>9</v>
      </c>
      <c r="E121" s="74"/>
      <c r="F121" s="74">
        <v>146</v>
      </c>
      <c r="G121" s="157"/>
      <c r="H121" s="72">
        <f t="shared" si="8"/>
        <v>9</v>
      </c>
      <c r="I121" s="74">
        <v>9</v>
      </c>
      <c r="J121" s="74"/>
      <c r="K121" s="74"/>
      <c r="L121" s="158"/>
    </row>
    <row r="122" spans="1:12" x14ac:dyDescent="0.25">
      <c r="A122" s="159">
        <v>2270</v>
      </c>
      <c r="B122" s="71" t="s">
        <v>133</v>
      </c>
      <c r="C122" s="72">
        <f t="shared" si="7"/>
        <v>854</v>
      </c>
      <c r="D122" s="160">
        <f>SUM(D123:D127)</f>
        <v>0</v>
      </c>
      <c r="E122" s="160">
        <f>SUM(E123:E127)</f>
        <v>0</v>
      </c>
      <c r="F122" s="160">
        <f>SUM(F123:F127)</f>
        <v>854</v>
      </c>
      <c r="G122" s="161">
        <f>SUM(G123:G127)</f>
        <v>0</v>
      </c>
      <c r="H122" s="72">
        <f t="shared" si="8"/>
        <v>854</v>
      </c>
      <c r="I122" s="160">
        <f>SUM(I123:I127)</f>
        <v>0</v>
      </c>
      <c r="J122" s="160">
        <f>SUM(J123:J127)</f>
        <v>0</v>
      </c>
      <c r="K122" s="160">
        <f>SUM(K123:K127)</f>
        <v>854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138</v>
      </c>
      <c r="C127" s="72">
        <f t="shared" si="7"/>
        <v>854</v>
      </c>
      <c r="D127" s="74"/>
      <c r="E127" s="74"/>
      <c r="F127" s="74">
        <v>854</v>
      </c>
      <c r="G127" s="157"/>
      <c r="H127" s="72">
        <f t="shared" si="8"/>
        <v>854</v>
      </c>
      <c r="I127" s="74"/>
      <c r="J127" s="74"/>
      <c r="K127" s="74">
        <v>854</v>
      </c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141</v>
      </c>
      <c r="C130" s="57">
        <f t="shared" si="7"/>
        <v>18173</v>
      </c>
      <c r="D130" s="63">
        <f>SUM(D131,D136,D140,D141,D144,D151,D159,D160,D163)</f>
        <v>3686</v>
      </c>
      <c r="E130" s="63">
        <f>SUM(E131,E136,E140,E141,E144,E151,E159,E160,E163)</f>
        <v>0</v>
      </c>
      <c r="F130" s="63">
        <f>SUM(F131,F136,F140,F141,F144,F151,F159,F160,F163)</f>
        <v>14487</v>
      </c>
      <c r="G130" s="166">
        <f>SUM(G131,G136,G140,G141,G144,G151,G159,G160,G163)</f>
        <v>0</v>
      </c>
      <c r="H130" s="57">
        <f t="shared" si="8"/>
        <v>17190</v>
      </c>
      <c r="I130" s="63">
        <f>SUM(I131,I136,I140,I141,I144,I151,I159,I160,I163)</f>
        <v>3990</v>
      </c>
      <c r="J130" s="63">
        <f>SUM(J131,J136,J140,J141,J144,J151,J159,J160,J163)</f>
        <v>0</v>
      </c>
      <c r="K130" s="63">
        <f>SUM(K131,K136,K140,K141,K144,K151,K159,K160,K163)</f>
        <v>13200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142</v>
      </c>
      <c r="C131" s="66">
        <f t="shared" si="7"/>
        <v>1900</v>
      </c>
      <c r="D131" s="169">
        <f>SUM(D132:D135)</f>
        <v>560</v>
      </c>
      <c r="E131" s="169">
        <f t="shared" ref="E131:L131" si="10">SUM(E132:E135)</f>
        <v>0</v>
      </c>
      <c r="F131" s="169">
        <f t="shared" si="10"/>
        <v>1340</v>
      </c>
      <c r="G131" s="170">
        <f t="shared" si="10"/>
        <v>0</v>
      </c>
      <c r="H131" s="66">
        <f t="shared" si="8"/>
        <v>2230</v>
      </c>
      <c r="I131" s="169">
        <f t="shared" si="10"/>
        <v>914</v>
      </c>
      <c r="J131" s="169">
        <f t="shared" si="10"/>
        <v>0</v>
      </c>
      <c r="K131" s="169">
        <f t="shared" si="10"/>
        <v>1316</v>
      </c>
      <c r="L131" s="171">
        <f t="shared" si="10"/>
        <v>0</v>
      </c>
    </row>
    <row r="132" spans="1:12" x14ac:dyDescent="0.25">
      <c r="A132" s="44">
        <v>2311</v>
      </c>
      <c r="B132" s="71" t="s">
        <v>143</v>
      </c>
      <c r="C132" s="72">
        <f t="shared" si="7"/>
        <v>1125</v>
      </c>
      <c r="D132" s="74">
        <v>560</v>
      </c>
      <c r="E132" s="74"/>
      <c r="F132" s="74">
        <v>565</v>
      </c>
      <c r="G132" s="157"/>
      <c r="H132" s="72">
        <f t="shared" si="8"/>
        <v>955</v>
      </c>
      <c r="I132" s="74">
        <v>414</v>
      </c>
      <c r="J132" s="74"/>
      <c r="K132" s="74">
        <v>541</v>
      </c>
      <c r="L132" s="158"/>
    </row>
    <row r="133" spans="1:12" x14ac:dyDescent="0.25">
      <c r="A133" s="44">
        <v>2312</v>
      </c>
      <c r="B133" s="71" t="s">
        <v>144</v>
      </c>
      <c r="C133" s="72">
        <f t="shared" si="7"/>
        <v>675</v>
      </c>
      <c r="D133" s="74"/>
      <c r="E133" s="74"/>
      <c r="F133" s="74">
        <v>675</v>
      </c>
      <c r="G133" s="157"/>
      <c r="H133" s="72">
        <f t="shared" si="8"/>
        <v>1175</v>
      </c>
      <c r="I133" s="74">
        <v>500</v>
      </c>
      <c r="J133" s="74"/>
      <c r="K133" s="74">
        <v>675</v>
      </c>
      <c r="L133" s="158"/>
    </row>
    <row r="134" spans="1:12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146</v>
      </c>
      <c r="C135" s="72">
        <f t="shared" si="7"/>
        <v>100</v>
      </c>
      <c r="D135" s="74"/>
      <c r="E135" s="74"/>
      <c r="F135" s="74">
        <v>100</v>
      </c>
      <c r="G135" s="157"/>
      <c r="H135" s="72">
        <f t="shared" si="8"/>
        <v>100</v>
      </c>
      <c r="I135" s="74"/>
      <c r="J135" s="74"/>
      <c r="K135" s="74">
        <v>100</v>
      </c>
      <c r="L135" s="158"/>
    </row>
    <row r="136" spans="1:12" x14ac:dyDescent="0.25">
      <c r="A136" s="159">
        <v>2320</v>
      </c>
      <c r="B136" s="71" t="s">
        <v>147</v>
      </c>
      <c r="C136" s="72">
        <f t="shared" si="7"/>
        <v>3506</v>
      </c>
      <c r="D136" s="160">
        <f>SUM(D137:D139)</f>
        <v>0</v>
      </c>
      <c r="E136" s="160">
        <f>SUM(E137:E139)</f>
        <v>0</v>
      </c>
      <c r="F136" s="160">
        <f>SUM(F137:F139)</f>
        <v>3506</v>
      </c>
      <c r="G136" s="161">
        <f>SUM(G137:G139)</f>
        <v>0</v>
      </c>
      <c r="H136" s="72">
        <f t="shared" si="8"/>
        <v>2693</v>
      </c>
      <c r="I136" s="160">
        <f>SUM(I137:I139)</f>
        <v>0</v>
      </c>
      <c r="J136" s="160">
        <f>SUM(J137:J139)</f>
        <v>0</v>
      </c>
      <c r="K136" s="160">
        <f>SUM(K137:K139)</f>
        <v>2693</v>
      </c>
      <c r="L136" s="162">
        <f>SUM(L137:L139)</f>
        <v>0</v>
      </c>
    </row>
    <row r="137" spans="1:12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149</v>
      </c>
      <c r="C138" s="72">
        <f t="shared" si="7"/>
        <v>3506</v>
      </c>
      <c r="D138" s="74"/>
      <c r="E138" s="74"/>
      <c r="F138" s="74">
        <v>3506</v>
      </c>
      <c r="G138" s="157"/>
      <c r="H138" s="72">
        <f t="shared" si="8"/>
        <v>2693</v>
      </c>
      <c r="I138" s="74"/>
      <c r="J138" s="74"/>
      <c r="K138" s="74">
        <v>2693</v>
      </c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152</v>
      </c>
      <c r="C141" s="72">
        <f t="shared" si="7"/>
        <v>200</v>
      </c>
      <c r="D141" s="160">
        <f>SUM(D142:D143)</f>
        <v>0</v>
      </c>
      <c r="E141" s="160">
        <f>SUM(E142:E143)</f>
        <v>0</v>
      </c>
      <c r="F141" s="160">
        <f>SUM(F142:F143)</f>
        <v>200</v>
      </c>
      <c r="G141" s="161">
        <f>SUM(G142:G143)</f>
        <v>0</v>
      </c>
      <c r="H141" s="72">
        <f t="shared" si="8"/>
        <v>150</v>
      </c>
      <c r="I141" s="160">
        <f>SUM(I142:I143)</f>
        <v>0</v>
      </c>
      <c r="J141" s="160">
        <f>SUM(J142:J143)</f>
        <v>0</v>
      </c>
      <c r="K141" s="160">
        <f>SUM(K142:K143)</f>
        <v>150</v>
      </c>
      <c r="L141" s="162">
        <f>SUM(L142:L143)</f>
        <v>0</v>
      </c>
    </row>
    <row r="142" spans="1:12" x14ac:dyDescent="0.25">
      <c r="A142" s="44">
        <v>2341</v>
      </c>
      <c r="B142" s="71" t="s">
        <v>153</v>
      </c>
      <c r="C142" s="72">
        <f t="shared" si="7"/>
        <v>200</v>
      </c>
      <c r="D142" s="74"/>
      <c r="E142" s="74"/>
      <c r="F142" s="74">
        <v>200</v>
      </c>
      <c r="G142" s="157"/>
      <c r="H142" s="72">
        <f t="shared" si="8"/>
        <v>150</v>
      </c>
      <c r="I142" s="74"/>
      <c r="J142" s="74"/>
      <c r="K142" s="74">
        <v>150</v>
      </c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155</v>
      </c>
      <c r="C144" s="117">
        <f t="shared" si="7"/>
        <v>12567</v>
      </c>
      <c r="D144" s="151">
        <f>SUM(D145:D150)</f>
        <v>3126</v>
      </c>
      <c r="E144" s="151">
        <f>SUM(E145:E150)</f>
        <v>0</v>
      </c>
      <c r="F144" s="151">
        <f>SUM(F145:F150)</f>
        <v>9441</v>
      </c>
      <c r="G144" s="152">
        <f>SUM(G145:G150)</f>
        <v>0</v>
      </c>
      <c r="H144" s="117">
        <f t="shared" si="8"/>
        <v>12117</v>
      </c>
      <c r="I144" s="151">
        <f>SUM(I145:I150)</f>
        <v>3076</v>
      </c>
      <c r="J144" s="151">
        <f>SUM(J145:J150)</f>
        <v>0</v>
      </c>
      <c r="K144" s="151">
        <f>SUM(K145:K150)</f>
        <v>9041</v>
      </c>
      <c r="L144" s="153">
        <f>SUM(L145:L150)</f>
        <v>0</v>
      </c>
    </row>
    <row r="145" spans="1:12" x14ac:dyDescent="0.25">
      <c r="A145" s="38">
        <v>2351</v>
      </c>
      <c r="B145" s="65" t="s">
        <v>156</v>
      </c>
      <c r="C145" s="66">
        <f t="shared" si="7"/>
        <v>1100</v>
      </c>
      <c r="D145" s="68">
        <v>100</v>
      </c>
      <c r="E145" s="68"/>
      <c r="F145" s="68">
        <v>1000</v>
      </c>
      <c r="G145" s="154"/>
      <c r="H145" s="66">
        <f t="shared" si="8"/>
        <v>1050</v>
      </c>
      <c r="I145" s="68">
        <v>50</v>
      </c>
      <c r="J145" s="68"/>
      <c r="K145" s="68">
        <v>1000</v>
      </c>
      <c r="L145" s="155"/>
    </row>
    <row r="146" spans="1:12" x14ac:dyDescent="0.25">
      <c r="A146" s="44">
        <v>2352</v>
      </c>
      <c r="B146" s="71" t="s">
        <v>157</v>
      </c>
      <c r="C146" s="72">
        <f t="shared" si="7"/>
        <v>10467</v>
      </c>
      <c r="D146" s="74">
        <v>3026</v>
      </c>
      <c r="E146" s="74"/>
      <c r="F146" s="74">
        <v>7441</v>
      </c>
      <c r="G146" s="157"/>
      <c r="H146" s="72">
        <f t="shared" si="8"/>
        <v>10467</v>
      </c>
      <c r="I146" s="74">
        <v>3026</v>
      </c>
      <c r="J146" s="74"/>
      <c r="K146" s="74">
        <v>7441</v>
      </c>
      <c r="L146" s="158"/>
    </row>
    <row r="147" spans="1:12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160</v>
      </c>
      <c r="C149" s="72">
        <f t="shared" si="7"/>
        <v>1000</v>
      </c>
      <c r="D149" s="74"/>
      <c r="E149" s="74"/>
      <c r="F149" s="74">
        <v>1000</v>
      </c>
      <c r="G149" s="157"/>
      <c r="H149" s="72">
        <f t="shared" si="8"/>
        <v>600</v>
      </c>
      <c r="I149" s="74"/>
      <c r="J149" s="74"/>
      <c r="K149" s="74">
        <v>600</v>
      </c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176</v>
      </c>
      <c r="C165" s="57">
        <f t="shared" si="7"/>
        <v>7783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7783</v>
      </c>
      <c r="G165" s="63">
        <f t="shared" si="11"/>
        <v>0</v>
      </c>
      <c r="H165" s="57">
        <f t="shared" si="8"/>
        <v>7500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7500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177</v>
      </c>
      <c r="C166" s="66">
        <f t="shared" si="7"/>
        <v>7783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7783</v>
      </c>
      <c r="G166" s="169">
        <f t="shared" si="13"/>
        <v>0</v>
      </c>
      <c r="H166" s="66">
        <f t="shared" si="8"/>
        <v>7500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7500</v>
      </c>
      <c r="L166" s="180">
        <f t="shared" si="14"/>
        <v>0</v>
      </c>
    </row>
    <row r="167" spans="1:12" ht="24" x14ac:dyDescent="0.25">
      <c r="A167" s="44">
        <v>2512</v>
      </c>
      <c r="B167" s="71" t="s">
        <v>178</v>
      </c>
      <c r="C167" s="72">
        <f t="shared" si="7"/>
        <v>7500</v>
      </c>
      <c r="D167" s="74"/>
      <c r="E167" s="74"/>
      <c r="F167" s="74">
        <v>7500</v>
      </c>
      <c r="G167" s="157"/>
      <c r="H167" s="72">
        <f t="shared" si="8"/>
        <v>7500</v>
      </c>
      <c r="I167" s="74"/>
      <c r="J167" s="74"/>
      <c r="K167" s="74">
        <v>7500</v>
      </c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283</v>
      </c>
      <c r="D170" s="74"/>
      <c r="E170" s="74"/>
      <c r="F170" s="74">
        <v>283</v>
      </c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205</v>
      </c>
      <c r="C194" s="138">
        <f t="shared" si="23"/>
        <v>14012</v>
      </c>
      <c r="D194" s="139">
        <f>SUM(D195,D230,D269,D283)</f>
        <v>14012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13600</v>
      </c>
      <c r="I194" s="139">
        <f t="shared" ref="I194:L194" si="26">SUM(I195,I230,I269,I283)</f>
        <v>13600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206</v>
      </c>
      <c r="C195" s="143">
        <f t="shared" si="23"/>
        <v>14012</v>
      </c>
      <c r="D195" s="144">
        <f>D196+D204</f>
        <v>14012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13600</v>
      </c>
      <c r="I195" s="144">
        <f>I196+I204</f>
        <v>13600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207</v>
      </c>
      <c r="C196" s="57">
        <f t="shared" si="23"/>
        <v>1800</v>
      </c>
      <c r="D196" s="63">
        <f>D197+D198+D201+D202+D203</f>
        <v>1800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1600</v>
      </c>
      <c r="I196" s="63">
        <f>I197+I198+I201+I202+I203</f>
        <v>1600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209</v>
      </c>
      <c r="C198" s="72">
        <f t="shared" si="23"/>
        <v>1800</v>
      </c>
      <c r="D198" s="160">
        <f>D199+D200</f>
        <v>1800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1600</v>
      </c>
      <c r="I198" s="160">
        <f>I199+I200</f>
        <v>1600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210</v>
      </c>
      <c r="C199" s="72">
        <f t="shared" si="23"/>
        <v>1800</v>
      </c>
      <c r="D199" s="74">
        <v>1800</v>
      </c>
      <c r="E199" s="74"/>
      <c r="F199" s="74"/>
      <c r="G199" s="157"/>
      <c r="H199" s="72">
        <f t="shared" si="24"/>
        <v>1600</v>
      </c>
      <c r="I199" s="74">
        <v>1600</v>
      </c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215</v>
      </c>
      <c r="C204" s="57">
        <f t="shared" si="23"/>
        <v>12212</v>
      </c>
      <c r="D204" s="63">
        <f>D205+D215+D216+D225+D226+D227+D229</f>
        <v>12212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12000</v>
      </c>
      <c r="I204" s="63">
        <f>I205+I215+I216+I225+I226+I227+I229</f>
        <v>12000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227</v>
      </c>
      <c r="C216" s="72">
        <f t="shared" si="23"/>
        <v>12212</v>
      </c>
      <c r="D216" s="160">
        <f>SUM(D217:D224)</f>
        <v>12212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12000</v>
      </c>
      <c r="I216" s="160">
        <f>SUM(I217:I224)</f>
        <v>12000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1412</v>
      </c>
      <c r="D218" s="74">
        <v>1412</v>
      </c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234</v>
      </c>
      <c r="C223" s="201">
        <f t="shared" si="23"/>
        <v>10800</v>
      </c>
      <c r="D223" s="74">
        <v>10800</v>
      </c>
      <c r="E223" s="74"/>
      <c r="F223" s="74"/>
      <c r="G223" s="157"/>
      <c r="H223" s="72">
        <f t="shared" si="24"/>
        <v>12000</v>
      </c>
      <c r="I223" s="74">
        <v>12000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733750</v>
      </c>
      <c r="D289" s="242">
        <f t="shared" ref="D289:L289" si="46">SUM(D286,D269,D230,D195,D187,D173,D75,D53,D283)</f>
        <v>707144</v>
      </c>
      <c r="E289" s="242">
        <f t="shared" si="46"/>
        <v>0</v>
      </c>
      <c r="F289" s="242">
        <f t="shared" si="46"/>
        <v>26606</v>
      </c>
      <c r="G289" s="243">
        <f t="shared" si="46"/>
        <v>0</v>
      </c>
      <c r="H289" s="244">
        <f t="shared" si="46"/>
        <v>693059</v>
      </c>
      <c r="I289" s="242">
        <f t="shared" si="46"/>
        <v>668348</v>
      </c>
      <c r="J289" s="242">
        <f t="shared" si="46"/>
        <v>0</v>
      </c>
      <c r="K289" s="242">
        <f t="shared" si="46"/>
        <v>24711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V7a+aMe7d+VD1bDi6rP4AzV2o2KTUgvUY/0uGf/oi6s6yD5u/xX3bp5pgT0gyzre6y5H2YdqOhntTnqpFwGzwQ==" saltValue="dAHzAyp7uTXAH5+a3CT0nA==" spinCount="100000" sheet="1" objects="1" scenarios="1" formatCells="0" formatColumns="0" formatRows="0" insertHyperlinks="0"/>
  <autoFilter ref="A18:L301">
    <filterColumn colId="7">
      <filters blank="1">
        <filter val="1 050"/>
        <filter val="1 066"/>
        <filter val="1 175"/>
        <filter val="1 326"/>
        <filter val="1 600"/>
        <filter val="1 651"/>
        <filter val="10 467"/>
        <filter val="100"/>
        <filter val="11 156"/>
        <filter val="11 930"/>
        <filter val="12 000"/>
        <filter val="12 117"/>
        <filter val="122 704"/>
        <filter val="13 600"/>
        <filter val="146"/>
        <filter val="150"/>
        <filter val="151 957"/>
        <filter val="155"/>
        <filter val="17 190"/>
        <filter val="18 473"/>
        <filter val="189"/>
        <filter val="2 117"/>
        <filter val="2 230"/>
        <filter val="2 693"/>
        <filter val="200"/>
        <filter val="21 567"/>
        <filter val="24 611"/>
        <filter val="29 253"/>
        <filter val="3 594"/>
        <filter val="3 778"/>
        <filter val="3 803"/>
        <filter val="343"/>
        <filter val="36 620"/>
        <filter val="394"/>
        <filter val="4 540"/>
        <filter val="438 983"/>
        <filter val="48 305"/>
        <filter val="490 882"/>
        <filter val="585"/>
        <filter val="6 496"/>
        <filter val="600"/>
        <filter val="642 839"/>
        <filter val="668 348"/>
        <filter val="679 459"/>
        <filter val="693 059"/>
        <filter val="7 500"/>
        <filter val="752"/>
        <filter val="854"/>
        <filter val="9"/>
        <filter val="9 086"/>
        <filter val="9 818"/>
        <filter val="952"/>
        <filter val="955"/>
        <filter val="96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390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385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386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387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12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391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388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389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79276</v>
      </c>
      <c r="D20" s="28">
        <f>SUM(D21,D24,D25,D41,D43)</f>
        <v>50702</v>
      </c>
      <c r="E20" s="28">
        <f>SUM(E21,E24,E43)</f>
        <v>0</v>
      </c>
      <c r="F20" s="28">
        <f>SUM(F21,F26,F43)</f>
        <v>28574</v>
      </c>
      <c r="G20" s="29">
        <f>SUM(G21,G45)</f>
        <v>0</v>
      </c>
      <c r="H20" s="27">
        <f>SUM(I20:L20)</f>
        <v>84488</v>
      </c>
      <c r="I20" s="28">
        <f>SUM(I21,I24,I25,I41,I43)</f>
        <v>55574</v>
      </c>
      <c r="J20" s="28">
        <f>SUM(J21,J24,J43)</f>
        <v>0</v>
      </c>
      <c r="K20" s="28">
        <f>SUM(K21,K26,K43)</f>
        <v>28914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340</v>
      </c>
      <c r="I21" s="34">
        <f>SUM(I22:I23)</f>
        <v>0</v>
      </c>
      <c r="J21" s="34">
        <f>SUM(J22:J23)</f>
        <v>0</v>
      </c>
      <c r="K21" s="34">
        <f>SUM(K22:K23)</f>
        <v>340</v>
      </c>
      <c r="L21" s="36">
        <f>SUM(L22:L23)</f>
        <v>0</v>
      </c>
    </row>
    <row r="22" spans="1:12" hidden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340</v>
      </c>
      <c r="I23" s="46"/>
      <c r="J23" s="46"/>
      <c r="K23" s="46">
        <v>340</v>
      </c>
      <c r="L23" s="48"/>
    </row>
    <row r="24" spans="1:12" s="24" customFormat="1" ht="24.75" thickBot="1" x14ac:dyDescent="0.3">
      <c r="A24" s="49">
        <v>19300</v>
      </c>
      <c r="B24" s="49" t="s">
        <v>37</v>
      </c>
      <c r="C24" s="50">
        <f t="shared" si="0"/>
        <v>50702</v>
      </c>
      <c r="D24" s="51">
        <f>D50</f>
        <v>50702</v>
      </c>
      <c r="E24" s="51"/>
      <c r="F24" s="52" t="s">
        <v>38</v>
      </c>
      <c r="G24" s="53" t="s">
        <v>38</v>
      </c>
      <c r="H24" s="50">
        <f t="shared" si="1"/>
        <v>55574</v>
      </c>
      <c r="I24" s="51">
        <f>I51</f>
        <v>55574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28574</v>
      </c>
      <c r="D26" s="59" t="s">
        <v>38</v>
      </c>
      <c r="E26" s="59" t="s">
        <v>38</v>
      </c>
      <c r="F26" s="63">
        <f>SUM(F27,F31,F33,F36)</f>
        <v>28574</v>
      </c>
      <c r="G26" s="60" t="s">
        <v>38</v>
      </c>
      <c r="H26" s="57">
        <f t="shared" si="1"/>
        <v>28574</v>
      </c>
      <c r="I26" s="59" t="s">
        <v>38</v>
      </c>
      <c r="J26" s="59" t="s">
        <v>38</v>
      </c>
      <c r="K26" s="63">
        <f>SUM(K27,K31,K33,K36)</f>
        <v>28574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x14ac:dyDescent="0.25">
      <c r="A33" s="64">
        <v>21380</v>
      </c>
      <c r="B33" s="56" t="s">
        <v>47</v>
      </c>
      <c r="C33" s="57">
        <f t="shared" si="0"/>
        <v>24125</v>
      </c>
      <c r="D33" s="59" t="s">
        <v>38</v>
      </c>
      <c r="E33" s="59" t="s">
        <v>38</v>
      </c>
      <c r="F33" s="63">
        <f>SUM(F34:F35)</f>
        <v>24125</v>
      </c>
      <c r="G33" s="60" t="s">
        <v>38</v>
      </c>
      <c r="H33" s="57">
        <f t="shared" si="1"/>
        <v>24125</v>
      </c>
      <c r="I33" s="59" t="s">
        <v>38</v>
      </c>
      <c r="J33" s="59" t="s">
        <v>38</v>
      </c>
      <c r="K33" s="63">
        <f>SUM(K34:K35)</f>
        <v>24125</v>
      </c>
      <c r="L33" s="62" t="s">
        <v>38</v>
      </c>
    </row>
    <row r="34" spans="1:12" x14ac:dyDescent="0.25">
      <c r="A34" s="38">
        <v>21381</v>
      </c>
      <c r="B34" s="65" t="s">
        <v>48</v>
      </c>
      <c r="C34" s="66">
        <f t="shared" si="0"/>
        <v>24125</v>
      </c>
      <c r="D34" s="67" t="s">
        <v>38</v>
      </c>
      <c r="E34" s="67" t="s">
        <v>38</v>
      </c>
      <c r="F34" s="68">
        <v>24125</v>
      </c>
      <c r="G34" s="69" t="s">
        <v>38</v>
      </c>
      <c r="H34" s="66">
        <f t="shared" si="1"/>
        <v>24125</v>
      </c>
      <c r="I34" s="67" t="s">
        <v>38</v>
      </c>
      <c r="J34" s="67" t="s">
        <v>38</v>
      </c>
      <c r="K34" s="68">
        <v>24125</v>
      </c>
      <c r="L34" s="70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customHeight="1" x14ac:dyDescent="0.25">
      <c r="A36" s="64">
        <v>21390</v>
      </c>
      <c r="B36" s="56" t="s">
        <v>50</v>
      </c>
      <c r="C36" s="57">
        <f t="shared" si="0"/>
        <v>4449</v>
      </c>
      <c r="D36" s="59" t="s">
        <v>38</v>
      </c>
      <c r="E36" s="59" t="s">
        <v>38</v>
      </c>
      <c r="F36" s="63">
        <f>SUM(F37:F40)</f>
        <v>4449</v>
      </c>
      <c r="G36" s="60" t="s">
        <v>38</v>
      </c>
      <c r="H36" s="57">
        <f t="shared" si="1"/>
        <v>4449</v>
      </c>
      <c r="I36" s="59" t="s">
        <v>38</v>
      </c>
      <c r="J36" s="59" t="s">
        <v>38</v>
      </c>
      <c r="K36" s="63">
        <f>SUM(K37:K40)</f>
        <v>4449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idden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x14ac:dyDescent="0.25">
      <c r="A40" s="84">
        <v>21399</v>
      </c>
      <c r="B40" s="85" t="s">
        <v>54</v>
      </c>
      <c r="C40" s="86">
        <f t="shared" si="0"/>
        <v>4449</v>
      </c>
      <c r="D40" s="87" t="s">
        <v>38</v>
      </c>
      <c r="E40" s="87" t="s">
        <v>38</v>
      </c>
      <c r="F40" s="88">
        <v>4449</v>
      </c>
      <c r="G40" s="89" t="s">
        <v>38</v>
      </c>
      <c r="H40" s="86">
        <f t="shared" si="1"/>
        <v>4449</v>
      </c>
      <c r="I40" s="87" t="s">
        <v>38</v>
      </c>
      <c r="J40" s="87" t="s">
        <v>38</v>
      </c>
      <c r="K40" s="88">
        <v>4449</v>
      </c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hidden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" hidden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79276</v>
      </c>
      <c r="D50" s="128">
        <f>SUM(D51,D286)</f>
        <v>50702</v>
      </c>
      <c r="E50" s="128">
        <f>SUM(E51,E286)</f>
        <v>0</v>
      </c>
      <c r="F50" s="128">
        <f>SUM(F51,F286)</f>
        <v>28574</v>
      </c>
      <c r="G50" s="129">
        <f>SUM(G51,G286)</f>
        <v>0</v>
      </c>
      <c r="H50" s="127">
        <f t="shared" ref="H50:H113" si="6">SUM(I50:L50)</f>
        <v>84488</v>
      </c>
      <c r="I50" s="128">
        <f>SUM(I51,I286)</f>
        <v>55574</v>
      </c>
      <c r="J50" s="128">
        <f>SUM(J51,J286)</f>
        <v>0</v>
      </c>
      <c r="K50" s="128">
        <f>SUM(K51,K286)</f>
        <v>28914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79276</v>
      </c>
      <c r="D51" s="134">
        <f>SUM(D52,D194)</f>
        <v>50702</v>
      </c>
      <c r="E51" s="134">
        <f>SUM(E52,E194)</f>
        <v>0</v>
      </c>
      <c r="F51" s="134">
        <f>SUM(F52,F194)</f>
        <v>28574</v>
      </c>
      <c r="G51" s="135">
        <f>SUM(G52,G194)</f>
        <v>0</v>
      </c>
      <c r="H51" s="133">
        <f t="shared" si="6"/>
        <v>84488</v>
      </c>
      <c r="I51" s="134">
        <f>SUM(I52,I194)</f>
        <v>55574</v>
      </c>
      <c r="J51" s="134">
        <f>SUM(J52,J194)</f>
        <v>0</v>
      </c>
      <c r="K51" s="134">
        <f>SUM(K52,K194)</f>
        <v>28914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61476</v>
      </c>
      <c r="D52" s="139">
        <f>SUM(D53,D75,D173,D187)</f>
        <v>35702</v>
      </c>
      <c r="E52" s="139">
        <f>SUM(E53,E75,E173,E187)</f>
        <v>0</v>
      </c>
      <c r="F52" s="139">
        <f>SUM(F53,F75,F173,F187)</f>
        <v>25774</v>
      </c>
      <c r="G52" s="140">
        <f>SUM(G53,G75,G173,G187)</f>
        <v>0</v>
      </c>
      <c r="H52" s="138">
        <f t="shared" si="6"/>
        <v>69488</v>
      </c>
      <c r="I52" s="139">
        <f>SUM(I53,I75,I173,I187)</f>
        <v>40574</v>
      </c>
      <c r="J52" s="139">
        <f>SUM(J53,J75,J173,J187)</f>
        <v>0</v>
      </c>
      <c r="K52" s="139">
        <f>SUM(K53,K75,K173,K187)</f>
        <v>28914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88</v>
      </c>
      <c r="C75" s="143">
        <f t="shared" si="5"/>
        <v>61476</v>
      </c>
      <c r="D75" s="144">
        <f>SUM(D76,D83,D130,D164,D165,D172)</f>
        <v>35702</v>
      </c>
      <c r="E75" s="144">
        <f>SUM(E76,E83,E130,E164,E165,E172)</f>
        <v>0</v>
      </c>
      <c r="F75" s="144">
        <f>SUM(F76,F83,F130,F164,F165,F172)</f>
        <v>25774</v>
      </c>
      <c r="G75" s="145">
        <f>SUM(G76,G83,G130,G164,G165,G172)</f>
        <v>0</v>
      </c>
      <c r="H75" s="143">
        <f t="shared" si="6"/>
        <v>69488</v>
      </c>
      <c r="I75" s="144">
        <f>SUM(I76,I83,I130,I164,I165,I172)</f>
        <v>40574</v>
      </c>
      <c r="J75" s="144">
        <f>SUM(J76,J83,J130,J164,J165,J172)</f>
        <v>0</v>
      </c>
      <c r="K75" s="144">
        <f>SUM(K76,K83,K130,K164,K165,K172)</f>
        <v>28914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94</v>
      </c>
      <c r="C83" s="57">
        <f t="shared" si="5"/>
        <v>42099</v>
      </c>
      <c r="D83" s="63">
        <f>SUM(D84,D89,D95,D103,D112,D116,D122,D128)</f>
        <v>25251</v>
      </c>
      <c r="E83" s="63">
        <f>SUM(E84,E89,E95,E103,E112,E116,E122,E128)</f>
        <v>0</v>
      </c>
      <c r="F83" s="63">
        <f>SUM(F84,F89,F95,F103,F112,F116,F122,F128)</f>
        <v>16848</v>
      </c>
      <c r="G83" s="166">
        <f>SUM(G84,G89,G95,G103,G112,G116,G122,G128)</f>
        <v>0</v>
      </c>
      <c r="H83" s="57">
        <f t="shared" si="6"/>
        <v>52221</v>
      </c>
      <c r="I83" s="63">
        <f>SUM(I84,I89,I95,I103,I112,I116,I122,I128)</f>
        <v>31174</v>
      </c>
      <c r="J83" s="63">
        <f>SUM(J84,J89,J95,J103,J112,J116,J122,J128)</f>
        <v>0</v>
      </c>
      <c r="K83" s="63">
        <f>SUM(K84,K89,K95,K103,K112,K116,K122,K128)</f>
        <v>21047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100</v>
      </c>
      <c r="C89" s="72">
        <f t="shared" si="5"/>
        <v>21608</v>
      </c>
      <c r="D89" s="160">
        <f>SUM(D90:D94)</f>
        <v>18000</v>
      </c>
      <c r="E89" s="160">
        <f>SUM(E90:E94)</f>
        <v>0</v>
      </c>
      <c r="F89" s="160">
        <f>SUM(F90:F94)</f>
        <v>3608</v>
      </c>
      <c r="G89" s="161">
        <f>SUM(G90:G94)</f>
        <v>0</v>
      </c>
      <c r="H89" s="72">
        <f t="shared" si="6"/>
        <v>32555</v>
      </c>
      <c r="I89" s="160">
        <f>SUM(I90:I94)</f>
        <v>24553</v>
      </c>
      <c r="J89" s="160">
        <f>SUM(J90:J94)</f>
        <v>0</v>
      </c>
      <c r="K89" s="160">
        <f>SUM(K90:K94)</f>
        <v>8002</v>
      </c>
      <c r="L89" s="162">
        <f>SUM(L90:L94)</f>
        <v>0</v>
      </c>
    </row>
    <row r="90" spans="1:12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102</v>
      </c>
      <c r="C91" s="72">
        <f t="shared" si="5"/>
        <v>5671</v>
      </c>
      <c r="D91" s="272">
        <v>5671</v>
      </c>
      <c r="E91" s="74"/>
      <c r="F91" s="74"/>
      <c r="G91" s="157"/>
      <c r="H91" s="72">
        <f t="shared" si="6"/>
        <v>6550</v>
      </c>
      <c r="I91" s="74">
        <v>4550</v>
      </c>
      <c r="J91" s="74"/>
      <c r="K91" s="74">
        <v>2000</v>
      </c>
      <c r="L91" s="158"/>
    </row>
    <row r="92" spans="1:12" x14ac:dyDescent="0.25">
      <c r="A92" s="44">
        <v>2223</v>
      </c>
      <c r="B92" s="71" t="s">
        <v>103</v>
      </c>
      <c r="C92" s="72">
        <f t="shared" si="5"/>
        <v>15298</v>
      </c>
      <c r="D92" s="272">
        <v>12329</v>
      </c>
      <c r="E92" s="74"/>
      <c r="F92" s="74">
        <v>2969</v>
      </c>
      <c r="G92" s="157"/>
      <c r="H92" s="72">
        <f t="shared" si="6"/>
        <v>25503</v>
      </c>
      <c r="I92" s="74">
        <v>20003</v>
      </c>
      <c r="J92" s="74"/>
      <c r="K92" s="74">
        <v>5500</v>
      </c>
      <c r="L92" s="158"/>
    </row>
    <row r="93" spans="1:12" ht="48" x14ac:dyDescent="0.25">
      <c r="A93" s="44">
        <v>2224</v>
      </c>
      <c r="B93" s="71" t="s">
        <v>104</v>
      </c>
      <c r="C93" s="72">
        <f t="shared" si="5"/>
        <v>639</v>
      </c>
      <c r="D93" s="272"/>
      <c r="E93" s="74"/>
      <c r="F93" s="74">
        <v>639</v>
      </c>
      <c r="G93" s="157"/>
      <c r="H93" s="72">
        <f t="shared" si="6"/>
        <v>502</v>
      </c>
      <c r="I93" s="74"/>
      <c r="J93" s="74"/>
      <c r="K93" s="74">
        <v>502</v>
      </c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114</v>
      </c>
      <c r="C103" s="72">
        <f t="shared" si="5"/>
        <v>20439</v>
      </c>
      <c r="D103" s="160">
        <f>SUM(D104:D111)</f>
        <v>7251</v>
      </c>
      <c r="E103" s="160">
        <f>SUM(E104:E111)</f>
        <v>0</v>
      </c>
      <c r="F103" s="160">
        <f>SUM(F104:F111)</f>
        <v>13188</v>
      </c>
      <c r="G103" s="161">
        <f>SUM(G104:G111)</f>
        <v>0</v>
      </c>
      <c r="H103" s="72">
        <f t="shared" si="6"/>
        <v>19614</v>
      </c>
      <c r="I103" s="160">
        <f>SUM(I104:I111)</f>
        <v>6621</v>
      </c>
      <c r="J103" s="160">
        <f>SUM(J104:J111)</f>
        <v>0</v>
      </c>
      <c r="K103" s="160">
        <f>SUM(K104:K111)</f>
        <v>12993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117</v>
      </c>
      <c r="C106" s="72">
        <f t="shared" si="5"/>
        <v>5199</v>
      </c>
      <c r="D106" s="272">
        <v>3251</v>
      </c>
      <c r="E106" s="74"/>
      <c r="F106" s="74">
        <v>1948</v>
      </c>
      <c r="G106" s="157"/>
      <c r="H106" s="72">
        <f t="shared" si="6"/>
        <v>4599</v>
      </c>
      <c r="I106" s="74">
        <f>500+500+634+1117</f>
        <v>2751</v>
      </c>
      <c r="J106" s="74"/>
      <c r="K106" s="74">
        <f>748+100+1000</f>
        <v>1848</v>
      </c>
      <c r="L106" s="158"/>
    </row>
    <row r="107" spans="1:12" x14ac:dyDescent="0.25">
      <c r="A107" s="44">
        <v>2244</v>
      </c>
      <c r="B107" s="71" t="s">
        <v>118</v>
      </c>
      <c r="C107" s="72">
        <f t="shared" si="5"/>
        <v>15240</v>
      </c>
      <c r="D107" s="272">
        <v>4000</v>
      </c>
      <c r="E107" s="74"/>
      <c r="F107" s="74">
        <v>11240</v>
      </c>
      <c r="G107" s="157"/>
      <c r="H107" s="72">
        <f t="shared" si="6"/>
        <v>15015</v>
      </c>
      <c r="I107" s="74">
        <v>3870</v>
      </c>
      <c r="J107" s="74"/>
      <c r="K107" s="74">
        <v>11145</v>
      </c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272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127</v>
      </c>
      <c r="C116" s="72">
        <f t="shared" ref="C116:C187" si="7">SUM(D116:G116)</f>
        <v>52</v>
      </c>
      <c r="D116" s="160">
        <f>SUM(D117:D121)</f>
        <v>0</v>
      </c>
      <c r="E116" s="160">
        <f>SUM(E117:E121)</f>
        <v>0</v>
      </c>
      <c r="F116" s="160">
        <f>SUM(F117:F121)</f>
        <v>52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0</v>
      </c>
      <c r="J116" s="160">
        <f>SUM(J117:J121)</f>
        <v>0</v>
      </c>
      <c r="K116" s="160">
        <f>SUM(K117:K121)</f>
        <v>52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132</v>
      </c>
      <c r="C121" s="72">
        <f t="shared" si="7"/>
        <v>52</v>
      </c>
      <c r="D121" s="74"/>
      <c r="E121" s="74"/>
      <c r="F121" s="74">
        <v>52</v>
      </c>
      <c r="G121" s="157"/>
      <c r="H121" s="72">
        <f t="shared" si="8"/>
        <v>52</v>
      </c>
      <c r="I121" s="74"/>
      <c r="J121" s="74"/>
      <c r="K121" s="74">
        <v>52</v>
      </c>
      <c r="L121" s="158"/>
    </row>
    <row r="122" spans="1:12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141</v>
      </c>
      <c r="C130" s="57">
        <f t="shared" si="7"/>
        <v>19377</v>
      </c>
      <c r="D130" s="63">
        <f>SUM(D131,D136,D140,D141,D144,D151,D159,D160,D163)</f>
        <v>10451</v>
      </c>
      <c r="E130" s="63">
        <f>SUM(E131,E136,E140,E141,E144,E151,E159,E160,E163)</f>
        <v>0</v>
      </c>
      <c r="F130" s="63">
        <f>SUM(F131,F136,F140,F141,F144,F151,F159,F160,F163)</f>
        <v>8926</v>
      </c>
      <c r="G130" s="166">
        <f>SUM(G131,G136,G140,G141,G144,G151,G159,G160,G163)</f>
        <v>0</v>
      </c>
      <c r="H130" s="57">
        <f t="shared" si="8"/>
        <v>17267</v>
      </c>
      <c r="I130" s="63">
        <f>SUM(I131,I136,I140,I141,I144,I151,I159,I160,I163)</f>
        <v>9400</v>
      </c>
      <c r="J130" s="63">
        <f>SUM(J131,J136,J140,J141,J144,J151,J159,J160,J163)</f>
        <v>0</v>
      </c>
      <c r="K130" s="63">
        <f>SUM(K131,K136,K140,K141,K144,K151,K159,K160,K163)</f>
        <v>7867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142</v>
      </c>
      <c r="C131" s="66">
        <f t="shared" si="7"/>
        <v>5219</v>
      </c>
      <c r="D131" s="169">
        <f>SUM(D132:D135)</f>
        <v>2193</v>
      </c>
      <c r="E131" s="169">
        <f t="shared" ref="E131:L131" si="10">SUM(E132:E135)</f>
        <v>0</v>
      </c>
      <c r="F131" s="169">
        <f t="shared" si="10"/>
        <v>3026</v>
      </c>
      <c r="G131" s="170">
        <f t="shared" si="10"/>
        <v>0</v>
      </c>
      <c r="H131" s="66">
        <f t="shared" si="8"/>
        <v>3509</v>
      </c>
      <c r="I131" s="169">
        <f t="shared" si="10"/>
        <v>1142</v>
      </c>
      <c r="J131" s="169">
        <f t="shared" si="10"/>
        <v>0</v>
      </c>
      <c r="K131" s="169">
        <f t="shared" si="10"/>
        <v>2367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144</v>
      </c>
      <c r="C133" s="72">
        <f t="shared" si="7"/>
        <v>4114</v>
      </c>
      <c r="D133" s="74">
        <v>2193</v>
      </c>
      <c r="E133" s="74"/>
      <c r="F133" s="74">
        <v>1921</v>
      </c>
      <c r="G133" s="157"/>
      <c r="H133" s="72">
        <f t="shared" si="8"/>
        <v>3409</v>
      </c>
      <c r="I133" s="74">
        <v>1142</v>
      </c>
      <c r="J133" s="74"/>
      <c r="K133" s="74">
        <v>2267</v>
      </c>
      <c r="L133" s="158"/>
    </row>
    <row r="134" spans="1:12" x14ac:dyDescent="0.25">
      <c r="A134" s="44">
        <v>2313</v>
      </c>
      <c r="B134" s="71" t="s">
        <v>145</v>
      </c>
      <c r="C134" s="72">
        <f t="shared" si="7"/>
        <v>1105</v>
      </c>
      <c r="D134" s="74"/>
      <c r="E134" s="74"/>
      <c r="F134" s="74">
        <v>1105</v>
      </c>
      <c r="G134" s="157"/>
      <c r="H134" s="72">
        <f t="shared" si="8"/>
        <v>100</v>
      </c>
      <c r="I134" s="74"/>
      <c r="J134" s="74"/>
      <c r="K134" s="74">
        <v>100</v>
      </c>
      <c r="L134" s="158"/>
    </row>
    <row r="135" spans="1:12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147</v>
      </c>
      <c r="C136" s="72">
        <f t="shared" si="7"/>
        <v>13658</v>
      </c>
      <c r="D136" s="160">
        <f>SUM(D137:D139)</f>
        <v>8258</v>
      </c>
      <c r="E136" s="160">
        <f>SUM(E137:E139)</f>
        <v>0</v>
      </c>
      <c r="F136" s="160">
        <f>SUM(F137:F139)</f>
        <v>5400</v>
      </c>
      <c r="G136" s="161">
        <f>SUM(G137:G139)</f>
        <v>0</v>
      </c>
      <c r="H136" s="72">
        <f t="shared" si="8"/>
        <v>13458</v>
      </c>
      <c r="I136" s="160">
        <f>SUM(I137:I139)</f>
        <v>8258</v>
      </c>
      <c r="J136" s="160">
        <f>SUM(J137:J139)</f>
        <v>0</v>
      </c>
      <c r="K136" s="160">
        <f>SUM(K137:K139)</f>
        <v>5200</v>
      </c>
      <c r="L136" s="162">
        <f>SUM(L137:L139)</f>
        <v>0</v>
      </c>
    </row>
    <row r="137" spans="1:12" x14ac:dyDescent="0.25">
      <c r="A137" s="44">
        <v>2321</v>
      </c>
      <c r="B137" s="71" t="s">
        <v>148</v>
      </c>
      <c r="C137" s="72">
        <f t="shared" si="7"/>
        <v>12258</v>
      </c>
      <c r="D137" s="74">
        <v>8258</v>
      </c>
      <c r="E137" s="74"/>
      <c r="F137" s="74">
        <v>4000</v>
      </c>
      <c r="G137" s="157"/>
      <c r="H137" s="72">
        <f t="shared" si="8"/>
        <v>12258</v>
      </c>
      <c r="I137" s="74">
        <v>8258</v>
      </c>
      <c r="J137" s="74"/>
      <c r="K137" s="74">
        <v>4000</v>
      </c>
      <c r="L137" s="158"/>
    </row>
    <row r="138" spans="1:12" x14ac:dyDescent="0.25">
      <c r="A138" s="44">
        <v>2322</v>
      </c>
      <c r="B138" s="71" t="s">
        <v>149</v>
      </c>
      <c r="C138" s="72">
        <f t="shared" si="7"/>
        <v>1400</v>
      </c>
      <c r="D138" s="74"/>
      <c r="E138" s="74"/>
      <c r="F138" s="74">
        <v>1400</v>
      </c>
      <c r="G138" s="157"/>
      <c r="H138" s="72">
        <f t="shared" si="8"/>
        <v>1200</v>
      </c>
      <c r="I138" s="74"/>
      <c r="J138" s="74"/>
      <c r="K138" s="74">
        <v>1200</v>
      </c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155</v>
      </c>
      <c r="C144" s="117">
        <f t="shared" si="7"/>
        <v>500</v>
      </c>
      <c r="D144" s="151">
        <f>SUM(D145:D150)</f>
        <v>0</v>
      </c>
      <c r="E144" s="151">
        <f>SUM(E145:E150)</f>
        <v>0</v>
      </c>
      <c r="F144" s="151">
        <f>SUM(F145:F150)</f>
        <v>500</v>
      </c>
      <c r="G144" s="152">
        <f>SUM(G145:G150)</f>
        <v>0</v>
      </c>
      <c r="H144" s="117">
        <f t="shared" si="8"/>
        <v>300</v>
      </c>
      <c r="I144" s="151">
        <f>SUM(I145:I150)</f>
        <v>0</v>
      </c>
      <c r="J144" s="151">
        <f>SUM(J145:J150)</f>
        <v>0</v>
      </c>
      <c r="K144" s="151">
        <f>SUM(K145:K150)</f>
        <v>300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300</v>
      </c>
      <c r="I147" s="74"/>
      <c r="J147" s="74"/>
      <c r="K147" s="74">
        <v>300</v>
      </c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160</v>
      </c>
      <c r="C149" s="72">
        <f t="shared" si="7"/>
        <v>500</v>
      </c>
      <c r="D149" s="74"/>
      <c r="E149" s="74"/>
      <c r="F149" s="74">
        <v>500</v>
      </c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205</v>
      </c>
      <c r="C194" s="138">
        <f t="shared" si="23"/>
        <v>17800</v>
      </c>
      <c r="D194" s="139">
        <f>SUM(D195,D230,D269,D283)</f>
        <v>15000</v>
      </c>
      <c r="E194" s="139">
        <f t="shared" ref="E194:G194" si="25">SUM(E195,E230,E269,E283)</f>
        <v>0</v>
      </c>
      <c r="F194" s="139">
        <f t="shared" si="25"/>
        <v>2800</v>
      </c>
      <c r="G194" s="139">
        <f t="shared" si="25"/>
        <v>0</v>
      </c>
      <c r="H194" s="138">
        <f t="shared" si="24"/>
        <v>15000</v>
      </c>
      <c r="I194" s="139">
        <f t="shared" ref="I194:L194" si="26">SUM(I195,I230,I269,I283)</f>
        <v>15000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206</v>
      </c>
      <c r="C195" s="143">
        <f t="shared" si="23"/>
        <v>17800</v>
      </c>
      <c r="D195" s="144">
        <f>D196+D204</f>
        <v>15000</v>
      </c>
      <c r="E195" s="144">
        <f>E196+E204</f>
        <v>0</v>
      </c>
      <c r="F195" s="144">
        <f>F196+F204</f>
        <v>2800</v>
      </c>
      <c r="G195" s="144">
        <f>G196+G204</f>
        <v>0</v>
      </c>
      <c r="H195" s="143">
        <f t="shared" si="24"/>
        <v>15000</v>
      </c>
      <c r="I195" s="144">
        <f>I196+I204</f>
        <v>15000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215</v>
      </c>
      <c r="C204" s="57">
        <f t="shared" si="23"/>
        <v>17800</v>
      </c>
      <c r="D204" s="63">
        <f>D205+D215+D216+D225+D226+D227+D229</f>
        <v>15000</v>
      </c>
      <c r="E204" s="63">
        <f>E205+E215+E216+E225+E226+E227+E229</f>
        <v>0</v>
      </c>
      <c r="F204" s="63">
        <f>F205+F215+F216+F225+F226+F227+F229</f>
        <v>2800</v>
      </c>
      <c r="G204" s="166">
        <f>G205+G215+G216+G225+G226+G227+G229</f>
        <v>0</v>
      </c>
      <c r="H204" s="57">
        <f t="shared" si="24"/>
        <v>15000</v>
      </c>
      <c r="I204" s="63">
        <f>I205+I215+I216+I225+I226+I227+I229</f>
        <v>15000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227</v>
      </c>
      <c r="C216" s="72">
        <f t="shared" si="23"/>
        <v>17800</v>
      </c>
      <c r="D216" s="160">
        <f>SUM(D217:D224)</f>
        <v>15000</v>
      </c>
      <c r="E216" s="160">
        <f>SUM(E217:E224)</f>
        <v>0</v>
      </c>
      <c r="F216" s="160">
        <f>SUM(F217:F224)</f>
        <v>2800</v>
      </c>
      <c r="G216" s="161">
        <f>SUM(G217:G224)</f>
        <v>0</v>
      </c>
      <c r="H216" s="72">
        <f t="shared" si="24"/>
        <v>15000</v>
      </c>
      <c r="I216" s="160">
        <f>SUM(I217:I224)</f>
        <v>15000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235</v>
      </c>
      <c r="C224" s="201">
        <f t="shared" si="23"/>
        <v>17800</v>
      </c>
      <c r="D224" s="74">
        <v>15000</v>
      </c>
      <c r="E224" s="74"/>
      <c r="F224" s="74">
        <v>2800</v>
      </c>
      <c r="G224" s="157"/>
      <c r="H224" s="72">
        <f t="shared" si="24"/>
        <v>15000</v>
      </c>
      <c r="I224" s="74">
        <v>15000</v>
      </c>
      <c r="J224" s="74"/>
      <c r="K224" s="74">
        <v>0</v>
      </c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79276</v>
      </c>
      <c r="D289" s="242">
        <f t="shared" ref="D289:L289" si="46">SUM(D286,D269,D230,D195,D187,D173,D75,D53,D283)</f>
        <v>50702</v>
      </c>
      <c r="E289" s="242">
        <f t="shared" si="46"/>
        <v>0</v>
      </c>
      <c r="F289" s="242">
        <f t="shared" si="46"/>
        <v>28574</v>
      </c>
      <c r="G289" s="243">
        <f t="shared" si="46"/>
        <v>0</v>
      </c>
      <c r="H289" s="244">
        <f t="shared" si="46"/>
        <v>84488</v>
      </c>
      <c r="I289" s="242">
        <f t="shared" si="46"/>
        <v>55574</v>
      </c>
      <c r="J289" s="242">
        <f t="shared" si="46"/>
        <v>0</v>
      </c>
      <c r="K289" s="242">
        <f t="shared" si="46"/>
        <v>28914</v>
      </c>
      <c r="L289" s="245">
        <f t="shared" si="46"/>
        <v>0</v>
      </c>
    </row>
    <row r="290" spans="1:12" s="24" customFormat="1" ht="13.5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-340</v>
      </c>
      <c r="I290" s="247">
        <f>SUM(I24,I25,I41)-I51</f>
        <v>0</v>
      </c>
      <c r="J290" s="247">
        <f>SUM(J24,J25,J41)-J51</f>
        <v>0</v>
      </c>
      <c r="K290" s="247">
        <f>(K26+K43)-K51</f>
        <v>-340</v>
      </c>
      <c r="L290" s="249">
        <f>L45-L51</f>
        <v>0</v>
      </c>
    </row>
    <row r="291" spans="1:12" s="24" customFormat="1" ht="12.75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340</v>
      </c>
      <c r="I291" s="251">
        <f t="shared" si="47"/>
        <v>0</v>
      </c>
      <c r="J291" s="251">
        <f t="shared" si="47"/>
        <v>0</v>
      </c>
      <c r="K291" s="251">
        <f t="shared" si="47"/>
        <v>340</v>
      </c>
      <c r="L291" s="254">
        <f t="shared" si="47"/>
        <v>0</v>
      </c>
    </row>
    <row r="292" spans="1:12" s="24" customFormat="1" ht="12.75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340</v>
      </c>
      <c r="I292" s="128">
        <f t="shared" si="48"/>
        <v>0</v>
      </c>
      <c r="J292" s="128">
        <f t="shared" si="48"/>
        <v>0</v>
      </c>
      <c r="K292" s="128">
        <f t="shared" si="48"/>
        <v>340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8g6A6JQ1X+4csr9JCHA7EOlKilkF5X7em+5BeX2Ji9VN7P3jIZg9QfGlSiNlYfQA4E0lh0thpNkFswLysD+yWw==" saltValue="JJIZS7PT/89muGVJmigAyg==" spinCount="100000" sheet="1" objects="1" scenarios="1" formatCells="0" formatColumns="0" formatRows="0" insertHyperlinks="0"/>
  <autoFilter ref="A18:L301">
    <filterColumn colId="7">
      <filters blank="1">
        <filter val="1 200"/>
        <filter val="100"/>
        <filter val="12 258"/>
        <filter val="13 458"/>
        <filter val="15 000"/>
        <filter val="15 015"/>
        <filter val="17 267"/>
        <filter val="19 614"/>
        <filter val="24 125"/>
        <filter val="25 503"/>
        <filter val="28 574"/>
        <filter val="3 409"/>
        <filter val="3 509"/>
        <filter val="300"/>
        <filter val="32 555"/>
        <filter val="340"/>
        <filter val="-340"/>
        <filter val="4 449"/>
        <filter val="4 599"/>
        <filter val="502"/>
        <filter val="52"/>
        <filter val="52 221"/>
        <filter val="55 574"/>
        <filter val="6 550"/>
        <filter val="69 488"/>
        <filter val="84 488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J93" sqref="J93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392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385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386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387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12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393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388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389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105976</v>
      </c>
      <c r="D20" s="28">
        <f>SUM(D21,D24,D25,D41,D43)</f>
        <v>80531</v>
      </c>
      <c r="E20" s="28">
        <f>SUM(E21,E24,E43)</f>
        <v>0</v>
      </c>
      <c r="F20" s="28">
        <f>SUM(F21,F26,F43)</f>
        <v>25445</v>
      </c>
      <c r="G20" s="29">
        <f>SUM(G21,G45)</f>
        <v>0</v>
      </c>
      <c r="H20" s="27">
        <f>SUM(I20:L20)</f>
        <v>99050</v>
      </c>
      <c r="I20" s="28">
        <f>SUM(I21,I24,I25,I41,I43)</f>
        <v>73405</v>
      </c>
      <c r="J20" s="28">
        <f>SUM(J21,J24,J43)</f>
        <v>0</v>
      </c>
      <c r="K20" s="28">
        <f>SUM(K21,K26,K43)</f>
        <v>25645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200</v>
      </c>
      <c r="I21" s="34">
        <f>SUM(I22:I23)</f>
        <v>0</v>
      </c>
      <c r="J21" s="34">
        <f>SUM(J22:J23)</f>
        <v>0</v>
      </c>
      <c r="K21" s="34">
        <f>SUM(K22:K23)</f>
        <v>200</v>
      </c>
      <c r="L21" s="36">
        <f>SUM(L22:L23)</f>
        <v>0</v>
      </c>
    </row>
    <row r="22" spans="1:12" hidden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200</v>
      </c>
      <c r="I23" s="46"/>
      <c r="J23" s="46"/>
      <c r="K23" s="46">
        <v>200</v>
      </c>
      <c r="L23" s="48"/>
    </row>
    <row r="24" spans="1:12" s="24" customFormat="1" ht="24.75" thickBot="1" x14ac:dyDescent="0.3">
      <c r="A24" s="49">
        <v>19300</v>
      </c>
      <c r="B24" s="49" t="s">
        <v>37</v>
      </c>
      <c r="C24" s="50">
        <f t="shared" si="0"/>
        <v>80531</v>
      </c>
      <c r="D24" s="51">
        <f>D50:D50</f>
        <v>80531</v>
      </c>
      <c r="E24" s="51"/>
      <c r="F24" s="52" t="s">
        <v>38</v>
      </c>
      <c r="G24" s="53" t="s">
        <v>38</v>
      </c>
      <c r="H24" s="50">
        <f t="shared" si="1"/>
        <v>73405</v>
      </c>
      <c r="I24" s="51">
        <f>I51</f>
        <v>73405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25445</v>
      </c>
      <c r="D26" s="59" t="s">
        <v>38</v>
      </c>
      <c r="E26" s="59" t="s">
        <v>38</v>
      </c>
      <c r="F26" s="63">
        <f>SUM(F27,F31,F33,F36)</f>
        <v>25445</v>
      </c>
      <c r="G26" s="60" t="s">
        <v>38</v>
      </c>
      <c r="H26" s="57">
        <f t="shared" si="1"/>
        <v>25445</v>
      </c>
      <c r="I26" s="59" t="s">
        <v>38</v>
      </c>
      <c r="J26" s="59" t="s">
        <v>38</v>
      </c>
      <c r="K26" s="63">
        <f>SUM(K27,K31,K33,K36)</f>
        <v>25445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x14ac:dyDescent="0.25">
      <c r="A33" s="64">
        <v>21380</v>
      </c>
      <c r="B33" s="56" t="s">
        <v>47</v>
      </c>
      <c r="C33" s="57">
        <f t="shared" si="0"/>
        <v>25445</v>
      </c>
      <c r="D33" s="59" t="s">
        <v>38</v>
      </c>
      <c r="E33" s="59" t="s">
        <v>38</v>
      </c>
      <c r="F33" s="63">
        <f>SUM(F34:F35)</f>
        <v>25445</v>
      </c>
      <c r="G33" s="60" t="s">
        <v>38</v>
      </c>
      <c r="H33" s="57">
        <f t="shared" si="1"/>
        <v>25445</v>
      </c>
      <c r="I33" s="59" t="s">
        <v>38</v>
      </c>
      <c r="J33" s="59" t="s">
        <v>38</v>
      </c>
      <c r="K33" s="63">
        <f>SUM(K34:K35)</f>
        <v>25445</v>
      </c>
      <c r="L33" s="62" t="s">
        <v>38</v>
      </c>
    </row>
    <row r="34" spans="1:12" x14ac:dyDescent="0.25">
      <c r="A34" s="77">
        <v>21381</v>
      </c>
      <c r="B34" s="78" t="s">
        <v>48</v>
      </c>
      <c r="C34" s="66">
        <f t="shared" si="0"/>
        <v>25445</v>
      </c>
      <c r="D34" s="67" t="s">
        <v>38</v>
      </c>
      <c r="E34" s="67" t="s">
        <v>38</v>
      </c>
      <c r="F34" s="68">
        <v>25445</v>
      </c>
      <c r="G34" s="69" t="s">
        <v>38</v>
      </c>
      <c r="H34" s="79">
        <f t="shared" si="1"/>
        <v>25445</v>
      </c>
      <c r="I34" s="80" t="s">
        <v>38</v>
      </c>
      <c r="J34" s="80" t="s">
        <v>38</v>
      </c>
      <c r="K34" s="81">
        <v>25445</v>
      </c>
      <c r="L34" s="83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idden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hidden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hidden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" hidden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105976</v>
      </c>
      <c r="D50" s="128">
        <f>SUM(D51,D286)</f>
        <v>80531</v>
      </c>
      <c r="E50" s="128">
        <f>SUM(E51,E286)</f>
        <v>0</v>
      </c>
      <c r="F50" s="128">
        <f>SUM(F51,F286)</f>
        <v>25445</v>
      </c>
      <c r="G50" s="129">
        <f>SUM(G51,G286)</f>
        <v>0</v>
      </c>
      <c r="H50" s="127">
        <f t="shared" ref="H50:H113" si="6">SUM(I50:L50)</f>
        <v>99050</v>
      </c>
      <c r="I50" s="128">
        <f>SUM(I51,I286)</f>
        <v>73405</v>
      </c>
      <c r="J50" s="128">
        <f>SUM(J51,J286)</f>
        <v>0</v>
      </c>
      <c r="K50" s="128">
        <f>SUM(K51,K286)</f>
        <v>25645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105976</v>
      </c>
      <c r="D51" s="134">
        <f>SUM(D52,D194)</f>
        <v>80531</v>
      </c>
      <c r="E51" s="134">
        <f>SUM(E52,E194)</f>
        <v>0</v>
      </c>
      <c r="F51" s="134">
        <f>SUM(F52,F194)</f>
        <v>25445</v>
      </c>
      <c r="G51" s="135">
        <f>SUM(G52,G194)</f>
        <v>0</v>
      </c>
      <c r="H51" s="133">
        <f t="shared" si="6"/>
        <v>99050</v>
      </c>
      <c r="I51" s="134">
        <f>SUM(I52,I194)</f>
        <v>73405</v>
      </c>
      <c r="J51" s="134">
        <f>SUM(J52,J194)</f>
        <v>0</v>
      </c>
      <c r="K51" s="134">
        <f>SUM(K52,K194)</f>
        <v>25645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103599</v>
      </c>
      <c r="D52" s="139">
        <f>SUM(D53,D75,D173,D187)</f>
        <v>80531</v>
      </c>
      <c r="E52" s="139">
        <f>SUM(E53,E75,E173,E187)</f>
        <v>0</v>
      </c>
      <c r="F52" s="139">
        <f>SUM(F53,F75,F173,F187)</f>
        <v>23068</v>
      </c>
      <c r="G52" s="140">
        <f>SUM(G53,G75,G173,G187)</f>
        <v>0</v>
      </c>
      <c r="H52" s="138">
        <f t="shared" si="6"/>
        <v>97150</v>
      </c>
      <c r="I52" s="139">
        <f>SUM(I53,I75,I173,I187)</f>
        <v>73405</v>
      </c>
      <c r="J52" s="139">
        <f>SUM(J53,J75,J173,J187)</f>
        <v>0</v>
      </c>
      <c r="K52" s="139">
        <f>SUM(K53,K75,K173,K187)</f>
        <v>23745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88</v>
      </c>
      <c r="C75" s="143">
        <f t="shared" si="5"/>
        <v>103599</v>
      </c>
      <c r="D75" s="144">
        <f>SUM(D76,D83,D130,D164,D165,D172)</f>
        <v>80531</v>
      </c>
      <c r="E75" s="144">
        <f>SUM(E76,E83,E130,E164,E165,E172)</f>
        <v>0</v>
      </c>
      <c r="F75" s="144">
        <f>SUM(F76,F83,F130,F164,F165,F172)</f>
        <v>23068</v>
      </c>
      <c r="G75" s="145">
        <f>SUM(G76,G83,G130,G164,G165,G172)</f>
        <v>0</v>
      </c>
      <c r="H75" s="143">
        <f t="shared" si="6"/>
        <v>97150</v>
      </c>
      <c r="I75" s="144">
        <f>SUM(I76,I83,I130,I164,I165,I172)</f>
        <v>73405</v>
      </c>
      <c r="J75" s="144">
        <f>SUM(J76,J83,J130,J164,J165,J172)</f>
        <v>0</v>
      </c>
      <c r="K75" s="144">
        <f>SUM(K76,K83,K130,K164,K165,K172)</f>
        <v>23745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94</v>
      </c>
      <c r="C83" s="57">
        <f t="shared" si="5"/>
        <v>98238</v>
      </c>
      <c r="D83" s="63">
        <f>SUM(D84,D89,D95,D103,D112,D116,D122,D128)</f>
        <v>76412</v>
      </c>
      <c r="E83" s="63">
        <f>SUM(E84,E89,E95,E103,E112,E116,E122,E128)</f>
        <v>0</v>
      </c>
      <c r="F83" s="63">
        <f>SUM(F84,F89,F95,F103,F112,F116,F122,F128)</f>
        <v>21826</v>
      </c>
      <c r="G83" s="166">
        <f>SUM(G84,G89,G95,G103,G112,G116,G122,G128)</f>
        <v>0</v>
      </c>
      <c r="H83" s="57">
        <f t="shared" si="6"/>
        <v>96132</v>
      </c>
      <c r="I83" s="63">
        <f>SUM(I84,I89,I95,I103,I112,I116,I122,I128)</f>
        <v>72932</v>
      </c>
      <c r="J83" s="63">
        <f>SUM(J84,J89,J95,J103,J112,J116,J122,J128)</f>
        <v>0</v>
      </c>
      <c r="K83" s="63">
        <f>SUM(K84,K89,K95,K103,K112,K116,K122,K128)</f>
        <v>23200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100</v>
      </c>
      <c r="C89" s="72">
        <f t="shared" si="5"/>
        <v>40147</v>
      </c>
      <c r="D89" s="160">
        <f>SUM(D90:D94)</f>
        <v>27345</v>
      </c>
      <c r="E89" s="160">
        <f>SUM(E90:E94)</f>
        <v>0</v>
      </c>
      <c r="F89" s="160">
        <f>SUM(F90:F94)</f>
        <v>12802</v>
      </c>
      <c r="G89" s="161">
        <f>SUM(G90:G94)</f>
        <v>0</v>
      </c>
      <c r="H89" s="72">
        <f t="shared" si="6"/>
        <v>39214</v>
      </c>
      <c r="I89" s="160">
        <f>SUM(I90:I94)</f>
        <v>24522</v>
      </c>
      <c r="J89" s="160">
        <f>SUM(J90:J94)</f>
        <v>0</v>
      </c>
      <c r="K89" s="160">
        <f>SUM(K90:K94)</f>
        <v>14692</v>
      </c>
      <c r="L89" s="162">
        <f>SUM(L90:L94)</f>
        <v>0</v>
      </c>
    </row>
    <row r="90" spans="1:12" ht="24" x14ac:dyDescent="0.25">
      <c r="A90" s="44">
        <v>2221</v>
      </c>
      <c r="B90" s="71" t="s">
        <v>101</v>
      </c>
      <c r="C90" s="72">
        <f t="shared" si="5"/>
        <v>13495</v>
      </c>
      <c r="D90" s="74">
        <v>7123</v>
      </c>
      <c r="E90" s="74"/>
      <c r="F90" s="74">
        <v>6372</v>
      </c>
      <c r="G90" s="157"/>
      <c r="H90" s="72">
        <f t="shared" si="6"/>
        <v>13414</v>
      </c>
      <c r="I90" s="74">
        <v>7042</v>
      </c>
      <c r="J90" s="74"/>
      <c r="K90" s="74">
        <v>6372</v>
      </c>
      <c r="L90" s="158"/>
    </row>
    <row r="91" spans="1:12" x14ac:dyDescent="0.25">
      <c r="A91" s="44">
        <v>2222</v>
      </c>
      <c r="B91" s="71" t="s">
        <v>102</v>
      </c>
      <c r="C91" s="72">
        <f t="shared" si="5"/>
        <v>1898</v>
      </c>
      <c r="D91" s="74">
        <v>1898</v>
      </c>
      <c r="E91" s="74"/>
      <c r="F91" s="74"/>
      <c r="G91" s="157"/>
      <c r="H91" s="72">
        <f t="shared" si="6"/>
        <v>2449</v>
      </c>
      <c r="I91" s="74">
        <v>1701</v>
      </c>
      <c r="J91" s="74"/>
      <c r="K91" s="74">
        <v>748</v>
      </c>
      <c r="L91" s="158"/>
    </row>
    <row r="92" spans="1:12" x14ac:dyDescent="0.25">
      <c r="A92" s="44">
        <v>2223</v>
      </c>
      <c r="B92" s="71" t="s">
        <v>103</v>
      </c>
      <c r="C92" s="72">
        <f t="shared" si="5"/>
        <v>24000</v>
      </c>
      <c r="D92" s="74">
        <v>18000</v>
      </c>
      <c r="E92" s="74"/>
      <c r="F92" s="74">
        <v>6000</v>
      </c>
      <c r="G92" s="157"/>
      <c r="H92" s="72">
        <f t="shared" si="6"/>
        <v>22779</v>
      </c>
      <c r="I92" s="74">
        <v>15779</v>
      </c>
      <c r="J92" s="74"/>
      <c r="K92" s="74">
        <v>7000</v>
      </c>
      <c r="L92" s="158"/>
    </row>
    <row r="93" spans="1:12" ht="48" x14ac:dyDescent="0.25">
      <c r="A93" s="44">
        <v>2224</v>
      </c>
      <c r="B93" s="71" t="s">
        <v>104</v>
      </c>
      <c r="C93" s="72">
        <f t="shared" si="5"/>
        <v>754</v>
      </c>
      <c r="D93" s="74">
        <v>324</v>
      </c>
      <c r="E93" s="74"/>
      <c r="F93" s="74">
        <v>430</v>
      </c>
      <c r="G93" s="157"/>
      <c r="H93" s="72">
        <f t="shared" si="6"/>
        <v>572</v>
      </c>
      <c r="I93" s="74"/>
      <c r="J93" s="74"/>
      <c r="K93" s="74">
        <v>572</v>
      </c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114</v>
      </c>
      <c r="C103" s="72">
        <f t="shared" si="5"/>
        <v>58039</v>
      </c>
      <c r="D103" s="160">
        <f>SUM(D104:D111)</f>
        <v>49015</v>
      </c>
      <c r="E103" s="160">
        <f>SUM(E104:E111)</f>
        <v>0</v>
      </c>
      <c r="F103" s="160">
        <f>SUM(F104:F111)</f>
        <v>9024</v>
      </c>
      <c r="G103" s="161">
        <f>SUM(G104:G111)</f>
        <v>0</v>
      </c>
      <c r="H103" s="72">
        <f t="shared" si="6"/>
        <v>56866</v>
      </c>
      <c r="I103" s="160">
        <f>SUM(I104:I111)</f>
        <v>48358</v>
      </c>
      <c r="J103" s="160">
        <f>SUM(J104:J111)</f>
        <v>0</v>
      </c>
      <c r="K103" s="160">
        <f>SUM(K104:K111)</f>
        <v>8508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117</v>
      </c>
      <c r="C106" s="72">
        <f t="shared" si="5"/>
        <v>600</v>
      </c>
      <c r="D106" s="272">
        <v>600</v>
      </c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</row>
    <row r="107" spans="1:12" x14ac:dyDescent="0.25">
      <c r="A107" s="44">
        <v>2244</v>
      </c>
      <c r="B107" s="71" t="s">
        <v>118</v>
      </c>
      <c r="C107" s="72">
        <f t="shared" si="5"/>
        <v>57439</v>
      </c>
      <c r="D107" s="272">
        <v>48415</v>
      </c>
      <c r="E107" s="74"/>
      <c r="F107" s="74">
        <v>9024</v>
      </c>
      <c r="G107" s="157"/>
      <c r="H107" s="72">
        <f t="shared" si="6"/>
        <v>56866</v>
      </c>
      <c r="I107" s="74">
        <v>48358</v>
      </c>
      <c r="J107" s="74"/>
      <c r="K107" s="74">
        <f>7908+600</f>
        <v>8508</v>
      </c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272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127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132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141</v>
      </c>
      <c r="C130" s="57">
        <f t="shared" si="7"/>
        <v>5361</v>
      </c>
      <c r="D130" s="63">
        <f>SUM(D131,D136,D140,D141,D144,D151,D159,D160,D163)</f>
        <v>4119</v>
      </c>
      <c r="E130" s="63">
        <f>SUM(E131,E136,E140,E141,E144,E151,E159,E160,E163)</f>
        <v>0</v>
      </c>
      <c r="F130" s="63">
        <f>SUM(F131,F136,F140,F141,F144,F151,F159,F160,F163)</f>
        <v>1242</v>
      </c>
      <c r="G130" s="166">
        <f>SUM(G131,G136,G140,G141,G144,G151,G159,G160,G163)</f>
        <v>0</v>
      </c>
      <c r="H130" s="57">
        <f t="shared" si="8"/>
        <v>1018</v>
      </c>
      <c r="I130" s="63">
        <f>SUM(I131,I136,I140,I141,I144,I151,I159,I160,I163)</f>
        <v>473</v>
      </c>
      <c r="J130" s="63">
        <f>SUM(J131,J136,J140,J141,J144,J151,J159,J160,J163)</f>
        <v>0</v>
      </c>
      <c r="K130" s="63">
        <f>SUM(K131,K136,K140,K141,K144,K151,K159,K160,K163)</f>
        <v>545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142</v>
      </c>
      <c r="C131" s="66">
        <f t="shared" si="7"/>
        <v>5361</v>
      </c>
      <c r="D131" s="169">
        <f>SUM(D132:D135)</f>
        <v>4119</v>
      </c>
      <c r="E131" s="169">
        <f t="shared" ref="E131:L131" si="10">SUM(E132:E135)</f>
        <v>0</v>
      </c>
      <c r="F131" s="169">
        <f t="shared" si="10"/>
        <v>1242</v>
      </c>
      <c r="G131" s="170">
        <f t="shared" si="10"/>
        <v>0</v>
      </c>
      <c r="H131" s="66">
        <f t="shared" si="8"/>
        <v>1018</v>
      </c>
      <c r="I131" s="169">
        <f t="shared" si="10"/>
        <v>473</v>
      </c>
      <c r="J131" s="169">
        <f t="shared" si="10"/>
        <v>0</v>
      </c>
      <c r="K131" s="169">
        <f t="shared" si="10"/>
        <v>545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144</v>
      </c>
      <c r="C133" s="72">
        <f t="shared" si="7"/>
        <v>5001</v>
      </c>
      <c r="D133" s="74">
        <v>4119</v>
      </c>
      <c r="E133" s="74"/>
      <c r="F133" s="74">
        <v>882</v>
      </c>
      <c r="G133" s="157"/>
      <c r="H133" s="72">
        <f t="shared" si="8"/>
        <v>1018</v>
      </c>
      <c r="I133" s="74">
        <v>473</v>
      </c>
      <c r="J133" s="74"/>
      <c r="K133" s="74">
        <v>545</v>
      </c>
      <c r="L133" s="158"/>
    </row>
    <row r="134" spans="1:12" hidden="1" x14ac:dyDescent="0.25">
      <c r="A134" s="44">
        <v>2313</v>
      </c>
      <c r="B134" s="71" t="s">
        <v>145</v>
      </c>
      <c r="C134" s="72">
        <f t="shared" si="7"/>
        <v>360</v>
      </c>
      <c r="D134" s="74"/>
      <c r="E134" s="74"/>
      <c r="F134" s="74">
        <v>360</v>
      </c>
      <c r="G134" s="157"/>
      <c r="H134" s="72">
        <f t="shared" si="8"/>
        <v>0</v>
      </c>
      <c r="I134" s="74"/>
      <c r="J134" s="74"/>
      <c r="K134" s="74">
        <v>0</v>
      </c>
      <c r="L134" s="158"/>
    </row>
    <row r="135" spans="1:12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205</v>
      </c>
      <c r="C194" s="138">
        <f t="shared" si="23"/>
        <v>2377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2377</v>
      </c>
      <c r="G194" s="139">
        <f t="shared" si="25"/>
        <v>0</v>
      </c>
      <c r="H194" s="138">
        <f t="shared" si="24"/>
        <v>1900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1900</v>
      </c>
      <c r="L194" s="199">
        <f t="shared" si="26"/>
        <v>0</v>
      </c>
    </row>
    <row r="195" spans="1:12" x14ac:dyDescent="0.25">
      <c r="A195" s="142">
        <v>5000</v>
      </c>
      <c r="B195" s="142" t="s">
        <v>206</v>
      </c>
      <c r="C195" s="143">
        <f t="shared" si="23"/>
        <v>2377</v>
      </c>
      <c r="D195" s="144">
        <f>D196+D204</f>
        <v>0</v>
      </c>
      <c r="E195" s="144">
        <f>E196+E204</f>
        <v>0</v>
      </c>
      <c r="F195" s="144">
        <f>F196+F204</f>
        <v>2377</v>
      </c>
      <c r="G195" s="144">
        <f>G196+G204</f>
        <v>0</v>
      </c>
      <c r="H195" s="143">
        <f t="shared" si="24"/>
        <v>1900</v>
      </c>
      <c r="I195" s="144">
        <f>I196+I204</f>
        <v>0</v>
      </c>
      <c r="J195" s="144">
        <f>J196+J204</f>
        <v>0</v>
      </c>
      <c r="K195" s="144">
        <f>K196+K204</f>
        <v>1900</v>
      </c>
      <c r="L195" s="200">
        <f>L196+L204</f>
        <v>0</v>
      </c>
    </row>
    <row r="196" spans="1:12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215</v>
      </c>
      <c r="C204" s="57">
        <f t="shared" si="23"/>
        <v>2377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2377</v>
      </c>
      <c r="G204" s="166">
        <f>G205+G215+G216+G225+G226+G227+G229</f>
        <v>0</v>
      </c>
      <c r="H204" s="57">
        <f t="shared" si="24"/>
        <v>1900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1900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227</v>
      </c>
      <c r="C216" s="72">
        <f t="shared" si="23"/>
        <v>2377</v>
      </c>
      <c r="D216" s="160">
        <f>SUM(D217:D224)</f>
        <v>0</v>
      </c>
      <c r="E216" s="160">
        <f>SUM(E217:E224)</f>
        <v>0</v>
      </c>
      <c r="F216" s="160">
        <f>SUM(F217:F224)</f>
        <v>2377</v>
      </c>
      <c r="G216" s="161">
        <f>SUM(G217:G224)</f>
        <v>0</v>
      </c>
      <c r="H216" s="72">
        <f t="shared" si="24"/>
        <v>1900</v>
      </c>
      <c r="I216" s="160">
        <f>SUM(I217:I224)</f>
        <v>0</v>
      </c>
      <c r="J216" s="160">
        <f>SUM(J217:J224)</f>
        <v>0</v>
      </c>
      <c r="K216" s="160">
        <f>SUM(K217:K224)</f>
        <v>1900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235</v>
      </c>
      <c r="C224" s="201">
        <f t="shared" si="23"/>
        <v>2377</v>
      </c>
      <c r="D224" s="74"/>
      <c r="E224" s="74"/>
      <c r="F224" s="74">
        <v>2377</v>
      </c>
      <c r="G224" s="157"/>
      <c r="H224" s="72">
        <f t="shared" si="24"/>
        <v>1900</v>
      </c>
      <c r="I224" s="74"/>
      <c r="J224" s="74"/>
      <c r="K224" s="74">
        <v>1900</v>
      </c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105976</v>
      </c>
      <c r="D289" s="242">
        <f t="shared" ref="D289:L289" si="46">SUM(D286,D269,D230,D195,D187,D173,D75,D53,D283)</f>
        <v>80531</v>
      </c>
      <c r="E289" s="242">
        <f t="shared" si="46"/>
        <v>0</v>
      </c>
      <c r="F289" s="242">
        <f t="shared" si="46"/>
        <v>25445</v>
      </c>
      <c r="G289" s="243">
        <f t="shared" si="46"/>
        <v>0</v>
      </c>
      <c r="H289" s="244">
        <f t="shared" si="46"/>
        <v>99050</v>
      </c>
      <c r="I289" s="242">
        <f t="shared" si="46"/>
        <v>73405</v>
      </c>
      <c r="J289" s="242">
        <f t="shared" si="46"/>
        <v>0</v>
      </c>
      <c r="K289" s="242">
        <f t="shared" si="46"/>
        <v>25645</v>
      </c>
      <c r="L289" s="245">
        <f t="shared" si="46"/>
        <v>0</v>
      </c>
    </row>
    <row r="290" spans="1:12" s="24" customFormat="1" ht="13.5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-200</v>
      </c>
      <c r="I290" s="247">
        <f>SUM(I24,I25,I41)-I51</f>
        <v>0</v>
      </c>
      <c r="J290" s="247">
        <f>SUM(J24,J25,J41)-J51</f>
        <v>0</v>
      </c>
      <c r="K290" s="247">
        <f>(K26+K43)-K51</f>
        <v>-200</v>
      </c>
      <c r="L290" s="249">
        <f>L45-L51</f>
        <v>0</v>
      </c>
    </row>
    <row r="291" spans="1:12" s="24" customFormat="1" ht="12.75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200</v>
      </c>
      <c r="I291" s="251">
        <f t="shared" si="47"/>
        <v>0</v>
      </c>
      <c r="J291" s="251">
        <f t="shared" si="47"/>
        <v>0</v>
      </c>
      <c r="K291" s="251">
        <f t="shared" si="47"/>
        <v>200</v>
      </c>
      <c r="L291" s="254">
        <f t="shared" si="47"/>
        <v>0</v>
      </c>
    </row>
    <row r="292" spans="1:12" s="24" customFormat="1" ht="12.75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200</v>
      </c>
      <c r="I292" s="128">
        <f t="shared" si="48"/>
        <v>0</v>
      </c>
      <c r="J292" s="128">
        <f t="shared" si="48"/>
        <v>0</v>
      </c>
      <c r="K292" s="128">
        <f t="shared" si="48"/>
        <v>200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0VBkp2jFYe/BKceO1Jkm0YuyDqEhHqhI5FDaDxLZVfrBm70tx36TZm6gyrtOI15coRY/Vmf8zFfXISajJiWt5g==" saltValue="dJAg0pz7cdAP4yJA34d6Cg==" spinCount="100000" sheet="1" objects="1" scenarios="1" formatCells="0" formatColumns="0" formatRows="0" insertHyperlinks="0"/>
  <autoFilter ref="A18:L301">
    <filterColumn colId="7">
      <filters blank="1">
        <filter val="1 018"/>
        <filter val="1 900"/>
        <filter val="13 414"/>
        <filter val="2 449"/>
        <filter val="200"/>
        <filter val="-200"/>
        <filter val="22 779"/>
        <filter val="25 445"/>
        <filter val="39 214"/>
        <filter val="52"/>
        <filter val="56 866"/>
        <filter val="572"/>
        <filter val="73 405"/>
        <filter val="96 132"/>
        <filter val="97 150"/>
        <filter val="99 05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394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385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386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387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12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395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388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389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116577</v>
      </c>
      <c r="D20" s="28">
        <f>SUM(D21,D24,D25,D41,D43)</f>
        <v>59616</v>
      </c>
      <c r="E20" s="28">
        <f>SUM(E21,E24,E43)</f>
        <v>0</v>
      </c>
      <c r="F20" s="28">
        <f>SUM(F21,F26,F43)</f>
        <v>56961</v>
      </c>
      <c r="G20" s="29">
        <f>SUM(G21,G45)</f>
        <v>0</v>
      </c>
      <c r="H20" s="27">
        <f>SUM(I20:L20)</f>
        <v>131617</v>
      </c>
      <c r="I20" s="28">
        <f>SUM(I21,I24,I25,I41,I43)</f>
        <v>74456</v>
      </c>
      <c r="J20" s="28">
        <f>SUM(J21,J24,J43)</f>
        <v>0</v>
      </c>
      <c r="K20" s="28">
        <f>SUM(K21,K26,K43)</f>
        <v>57161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200</v>
      </c>
      <c r="I21" s="34">
        <f>SUM(I22:I23)</f>
        <v>0</v>
      </c>
      <c r="J21" s="34">
        <f>SUM(J22:J23)</f>
        <v>0</v>
      </c>
      <c r="K21" s="34">
        <f>SUM(K22:K23)</f>
        <v>200</v>
      </c>
      <c r="L21" s="36">
        <f>SUM(L22:L23)</f>
        <v>0</v>
      </c>
    </row>
    <row r="22" spans="1:12" hidden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200</v>
      </c>
      <c r="I23" s="46"/>
      <c r="J23" s="46"/>
      <c r="K23" s="46">
        <v>200</v>
      </c>
      <c r="L23" s="48"/>
    </row>
    <row r="24" spans="1:12" s="24" customFormat="1" ht="24.75" thickBot="1" x14ac:dyDescent="0.3">
      <c r="A24" s="49">
        <v>19300</v>
      </c>
      <c r="B24" s="49" t="s">
        <v>37</v>
      </c>
      <c r="C24" s="50">
        <f t="shared" si="0"/>
        <v>59616</v>
      </c>
      <c r="D24" s="51">
        <f>D50</f>
        <v>59616</v>
      </c>
      <c r="E24" s="51"/>
      <c r="F24" s="52" t="s">
        <v>38</v>
      </c>
      <c r="G24" s="53" t="s">
        <v>38</v>
      </c>
      <c r="H24" s="50">
        <f t="shared" si="1"/>
        <v>74456</v>
      </c>
      <c r="I24" s="51">
        <f>I51</f>
        <v>74456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56961</v>
      </c>
      <c r="D26" s="59" t="s">
        <v>38</v>
      </c>
      <c r="E26" s="59" t="s">
        <v>38</v>
      </c>
      <c r="F26" s="63">
        <f>SUM(F27,F31,F33,F36)</f>
        <v>56961</v>
      </c>
      <c r="G26" s="60" t="s">
        <v>38</v>
      </c>
      <c r="H26" s="57">
        <f t="shared" si="1"/>
        <v>56961</v>
      </c>
      <c r="I26" s="59" t="s">
        <v>38</v>
      </c>
      <c r="J26" s="59" t="s">
        <v>38</v>
      </c>
      <c r="K26" s="63">
        <f>SUM(K27,K31,K33,K36)</f>
        <v>56961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x14ac:dyDescent="0.25">
      <c r="A33" s="64">
        <v>21380</v>
      </c>
      <c r="B33" s="56" t="s">
        <v>47</v>
      </c>
      <c r="C33" s="57">
        <f t="shared" si="0"/>
        <v>44698</v>
      </c>
      <c r="D33" s="59" t="s">
        <v>38</v>
      </c>
      <c r="E33" s="59" t="s">
        <v>38</v>
      </c>
      <c r="F33" s="63">
        <f>SUM(F34:F35)</f>
        <v>44698</v>
      </c>
      <c r="G33" s="60" t="s">
        <v>38</v>
      </c>
      <c r="H33" s="57">
        <f t="shared" si="1"/>
        <v>44698</v>
      </c>
      <c r="I33" s="59" t="s">
        <v>38</v>
      </c>
      <c r="J33" s="59" t="s">
        <v>38</v>
      </c>
      <c r="K33" s="63">
        <f>SUM(K34:K35)</f>
        <v>44698</v>
      </c>
      <c r="L33" s="62" t="s">
        <v>38</v>
      </c>
    </row>
    <row r="34" spans="1:12" x14ac:dyDescent="0.25">
      <c r="A34" s="38">
        <v>21381</v>
      </c>
      <c r="B34" s="65" t="s">
        <v>48</v>
      </c>
      <c r="C34" s="66">
        <f t="shared" si="0"/>
        <v>44698</v>
      </c>
      <c r="D34" s="67" t="s">
        <v>38</v>
      </c>
      <c r="E34" s="67" t="s">
        <v>38</v>
      </c>
      <c r="F34" s="68">
        <v>44698</v>
      </c>
      <c r="G34" s="69" t="s">
        <v>38</v>
      </c>
      <c r="H34" s="66">
        <f t="shared" si="1"/>
        <v>44698</v>
      </c>
      <c r="I34" s="67" t="s">
        <v>38</v>
      </c>
      <c r="J34" s="67" t="s">
        <v>38</v>
      </c>
      <c r="K34" s="68">
        <v>44698</v>
      </c>
      <c r="L34" s="70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customHeight="1" x14ac:dyDescent="0.25">
      <c r="A36" s="64">
        <v>21390</v>
      </c>
      <c r="B36" s="56" t="s">
        <v>50</v>
      </c>
      <c r="C36" s="57">
        <f t="shared" si="0"/>
        <v>12263</v>
      </c>
      <c r="D36" s="59" t="s">
        <v>38</v>
      </c>
      <c r="E36" s="59" t="s">
        <v>38</v>
      </c>
      <c r="F36" s="63">
        <f>SUM(F37:F40)</f>
        <v>12263</v>
      </c>
      <c r="G36" s="60" t="s">
        <v>38</v>
      </c>
      <c r="H36" s="57">
        <f t="shared" si="1"/>
        <v>12263</v>
      </c>
      <c r="I36" s="59" t="s">
        <v>38</v>
      </c>
      <c r="J36" s="59" t="s">
        <v>38</v>
      </c>
      <c r="K36" s="63">
        <f>SUM(K37:K40)</f>
        <v>12263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idden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x14ac:dyDescent="0.25">
      <c r="A40" s="84">
        <v>21399</v>
      </c>
      <c r="B40" s="85" t="s">
        <v>54</v>
      </c>
      <c r="C40" s="86">
        <f t="shared" si="0"/>
        <v>12263</v>
      </c>
      <c r="D40" s="87" t="s">
        <v>38</v>
      </c>
      <c r="E40" s="87" t="s">
        <v>38</v>
      </c>
      <c r="F40" s="88">
        <v>12263</v>
      </c>
      <c r="G40" s="89" t="s">
        <v>38</v>
      </c>
      <c r="H40" s="86">
        <f t="shared" si="1"/>
        <v>12263</v>
      </c>
      <c r="I40" s="87" t="s">
        <v>38</v>
      </c>
      <c r="J40" s="87" t="s">
        <v>38</v>
      </c>
      <c r="K40" s="88">
        <v>12263</v>
      </c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hidden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" hidden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116577</v>
      </c>
      <c r="D50" s="128">
        <f>SUM(D51,D286)</f>
        <v>59616</v>
      </c>
      <c r="E50" s="128">
        <f>SUM(E51,E286)</f>
        <v>0</v>
      </c>
      <c r="F50" s="128">
        <f>SUM(F51,F286)</f>
        <v>56961</v>
      </c>
      <c r="G50" s="129">
        <f>SUM(G51,G286)</f>
        <v>0</v>
      </c>
      <c r="H50" s="127">
        <f t="shared" ref="H50:H113" si="6">SUM(I50:L50)</f>
        <v>131617</v>
      </c>
      <c r="I50" s="128">
        <f>SUM(I51,I286)</f>
        <v>74456</v>
      </c>
      <c r="J50" s="128">
        <f>SUM(J51,J286)</f>
        <v>0</v>
      </c>
      <c r="K50" s="128">
        <f>SUM(K51,K286)</f>
        <v>57161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116577</v>
      </c>
      <c r="D51" s="134">
        <f>SUM(D52,D194)</f>
        <v>59616</v>
      </c>
      <c r="E51" s="134">
        <f>SUM(E52,E194)</f>
        <v>0</v>
      </c>
      <c r="F51" s="134">
        <f>SUM(F52,F194)</f>
        <v>56961</v>
      </c>
      <c r="G51" s="135">
        <f>SUM(G52,G194)</f>
        <v>0</v>
      </c>
      <c r="H51" s="133">
        <f t="shared" si="6"/>
        <v>131617</v>
      </c>
      <c r="I51" s="134">
        <f>SUM(I52,I194)</f>
        <v>74456</v>
      </c>
      <c r="J51" s="134">
        <f>SUM(J52,J194)</f>
        <v>0</v>
      </c>
      <c r="K51" s="134">
        <f>SUM(K52,K194)</f>
        <v>57161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114714</v>
      </c>
      <c r="D52" s="139">
        <f>SUM(D53,D75,D173,D187)</f>
        <v>59616</v>
      </c>
      <c r="E52" s="139">
        <f>SUM(E53,E75,E173,E187)</f>
        <v>0</v>
      </c>
      <c r="F52" s="139">
        <f>SUM(F53,F75,F173,F187)</f>
        <v>55098</v>
      </c>
      <c r="G52" s="140">
        <f>SUM(G53,G75,G173,G187)</f>
        <v>0</v>
      </c>
      <c r="H52" s="138">
        <f t="shared" si="6"/>
        <v>131617</v>
      </c>
      <c r="I52" s="139">
        <f>SUM(I53,I75,I173,I187)</f>
        <v>74456</v>
      </c>
      <c r="J52" s="139">
        <f>SUM(J53,J75,J173,J187)</f>
        <v>0</v>
      </c>
      <c r="K52" s="139">
        <f>SUM(K53,K75,K173,K187)</f>
        <v>57161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88</v>
      </c>
      <c r="C75" s="143">
        <f t="shared" si="5"/>
        <v>114714</v>
      </c>
      <c r="D75" s="144">
        <f>SUM(D76,D83,D130,D164,D165,D172)</f>
        <v>59616</v>
      </c>
      <c r="E75" s="144">
        <f>SUM(E76,E83,E130,E164,E165,E172)</f>
        <v>0</v>
      </c>
      <c r="F75" s="144">
        <f>SUM(F76,F83,F130,F164,F165,F172)</f>
        <v>55098</v>
      </c>
      <c r="G75" s="145">
        <f>SUM(G76,G83,G130,G164,G165,G172)</f>
        <v>0</v>
      </c>
      <c r="H75" s="143">
        <f t="shared" si="6"/>
        <v>131617</v>
      </c>
      <c r="I75" s="144">
        <f>SUM(I76,I83,I130,I164,I165,I172)</f>
        <v>74456</v>
      </c>
      <c r="J75" s="144">
        <f>SUM(J76,J83,J130,J164,J165,J172)</f>
        <v>0</v>
      </c>
      <c r="K75" s="144">
        <f>SUM(K76,K83,K130,K164,K165,K172)</f>
        <v>57161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94</v>
      </c>
      <c r="C83" s="57">
        <f t="shared" si="5"/>
        <v>99347</v>
      </c>
      <c r="D83" s="63">
        <f>SUM(D84,D89,D95,D103,D112,D116,D122,D128)</f>
        <v>50616</v>
      </c>
      <c r="E83" s="63">
        <f>SUM(E84,E89,E95,E103,E112,E116,E122,E128)</f>
        <v>0</v>
      </c>
      <c r="F83" s="63">
        <f>SUM(F84,F89,F95,F103,F112,F116,F122,F128)</f>
        <v>48731</v>
      </c>
      <c r="G83" s="166">
        <f>SUM(G84,G89,G95,G103,G112,G116,G122,G128)</f>
        <v>0</v>
      </c>
      <c r="H83" s="57">
        <f t="shared" si="6"/>
        <v>116640</v>
      </c>
      <c r="I83" s="63">
        <f>SUM(I84,I89,I95,I103,I112,I116,I122,I128)</f>
        <v>65486</v>
      </c>
      <c r="J83" s="63">
        <f>SUM(J84,J89,J95,J103,J112,J116,J122,J128)</f>
        <v>0</v>
      </c>
      <c r="K83" s="63">
        <f>SUM(K84,K89,K95,K103,K112,K116,K122,K128)</f>
        <v>51154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100</v>
      </c>
      <c r="C89" s="72">
        <f t="shared" si="5"/>
        <v>71587</v>
      </c>
      <c r="D89" s="160">
        <f>SUM(D90:D94)</f>
        <v>29342</v>
      </c>
      <c r="E89" s="160">
        <f>SUM(E90:E94)</f>
        <v>0</v>
      </c>
      <c r="F89" s="160">
        <f>SUM(F90:F94)</f>
        <v>42245</v>
      </c>
      <c r="G89" s="161">
        <f>SUM(G90:G94)</f>
        <v>0</v>
      </c>
      <c r="H89" s="72">
        <f t="shared" si="6"/>
        <v>89096</v>
      </c>
      <c r="I89" s="160">
        <f>SUM(I90:I94)</f>
        <v>46325</v>
      </c>
      <c r="J89" s="160">
        <f>SUM(J90:J94)</f>
        <v>0</v>
      </c>
      <c r="K89" s="160">
        <f>SUM(K90:K94)</f>
        <v>42771</v>
      </c>
      <c r="L89" s="162">
        <f>SUM(L90:L94)</f>
        <v>0</v>
      </c>
    </row>
    <row r="90" spans="1:12" ht="24" x14ac:dyDescent="0.25">
      <c r="A90" s="44">
        <v>2221</v>
      </c>
      <c r="B90" s="71" t="s">
        <v>101</v>
      </c>
      <c r="C90" s="72">
        <f t="shared" si="5"/>
        <v>5142</v>
      </c>
      <c r="D90" s="74">
        <v>3162</v>
      </c>
      <c r="E90" s="74"/>
      <c r="F90" s="74">
        <v>1980</v>
      </c>
      <c r="G90" s="157"/>
      <c r="H90" s="72">
        <f t="shared" si="6"/>
        <v>5821</v>
      </c>
      <c r="I90" s="74">
        <f>5821-1980</f>
        <v>3841</v>
      </c>
      <c r="J90" s="74"/>
      <c r="K90" s="74">
        <v>1980</v>
      </c>
      <c r="L90" s="158"/>
    </row>
    <row r="91" spans="1:12" x14ac:dyDescent="0.25">
      <c r="A91" s="44">
        <v>2222</v>
      </c>
      <c r="B91" s="71" t="s">
        <v>102</v>
      </c>
      <c r="C91" s="72">
        <f t="shared" si="5"/>
        <v>4316</v>
      </c>
      <c r="D91" s="74"/>
      <c r="E91" s="74"/>
      <c r="F91" s="74">
        <v>4316</v>
      </c>
      <c r="G91" s="157"/>
      <c r="H91" s="72">
        <f t="shared" si="6"/>
        <v>4017</v>
      </c>
      <c r="I91" s="74"/>
      <c r="J91" s="74"/>
      <c r="K91" s="74">
        <v>4017</v>
      </c>
      <c r="L91" s="158"/>
    </row>
    <row r="92" spans="1:12" x14ac:dyDescent="0.25">
      <c r="A92" s="44">
        <v>2223</v>
      </c>
      <c r="B92" s="71" t="s">
        <v>103</v>
      </c>
      <c r="C92" s="72">
        <f t="shared" si="5"/>
        <v>61346</v>
      </c>
      <c r="D92" s="74">
        <v>26180</v>
      </c>
      <c r="E92" s="74"/>
      <c r="F92" s="74">
        <v>35166</v>
      </c>
      <c r="G92" s="157"/>
      <c r="H92" s="72">
        <f t="shared" si="6"/>
        <v>78684</v>
      </c>
      <c r="I92" s="74">
        <v>42484</v>
      </c>
      <c r="J92" s="74"/>
      <c r="K92" s="74">
        <v>36200</v>
      </c>
      <c r="L92" s="158"/>
    </row>
    <row r="93" spans="1:12" ht="48" x14ac:dyDescent="0.25">
      <c r="A93" s="44">
        <v>2224</v>
      </c>
      <c r="B93" s="71" t="s">
        <v>104</v>
      </c>
      <c r="C93" s="72">
        <f t="shared" si="5"/>
        <v>783</v>
      </c>
      <c r="D93" s="74"/>
      <c r="E93" s="74"/>
      <c r="F93" s="74">
        <v>783</v>
      </c>
      <c r="G93" s="157"/>
      <c r="H93" s="72">
        <f t="shared" si="6"/>
        <v>574</v>
      </c>
      <c r="I93" s="74"/>
      <c r="J93" s="74"/>
      <c r="K93" s="74">
        <v>574</v>
      </c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114</v>
      </c>
      <c r="C103" s="72">
        <f t="shared" si="5"/>
        <v>25459</v>
      </c>
      <c r="D103" s="160">
        <f>SUM(D104:D111)</f>
        <v>19024</v>
      </c>
      <c r="E103" s="160">
        <f>SUM(E104:E111)</f>
        <v>0</v>
      </c>
      <c r="F103" s="160">
        <f>SUM(F104:F111)</f>
        <v>6435</v>
      </c>
      <c r="G103" s="161">
        <f>SUM(G104:G111)</f>
        <v>0</v>
      </c>
      <c r="H103" s="72">
        <f t="shared" si="6"/>
        <v>25243</v>
      </c>
      <c r="I103" s="160">
        <f>SUM(I104:I111)</f>
        <v>16911</v>
      </c>
      <c r="J103" s="160">
        <f>SUM(J104:J111)</f>
        <v>0</v>
      </c>
      <c r="K103" s="160">
        <f>SUM(K104:K111)</f>
        <v>8332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117</v>
      </c>
      <c r="C106" s="72">
        <f t="shared" si="5"/>
        <v>11651</v>
      </c>
      <c r="D106" s="74">
        <v>7564</v>
      </c>
      <c r="E106" s="74"/>
      <c r="F106" s="74">
        <v>4087</v>
      </c>
      <c r="G106" s="157"/>
      <c r="H106" s="72">
        <f t="shared" si="6"/>
        <v>11651</v>
      </c>
      <c r="I106" s="74">
        <f>2500+4451</f>
        <v>6951</v>
      </c>
      <c r="J106" s="74"/>
      <c r="K106" s="74">
        <f>2500+2000+200</f>
        <v>4700</v>
      </c>
      <c r="L106" s="158"/>
    </row>
    <row r="107" spans="1:12" x14ac:dyDescent="0.25">
      <c r="A107" s="44">
        <v>2244</v>
      </c>
      <c r="B107" s="71" t="s">
        <v>118</v>
      </c>
      <c r="C107" s="72">
        <f t="shared" si="5"/>
        <v>13808</v>
      </c>
      <c r="D107" s="74">
        <v>11460</v>
      </c>
      <c r="E107" s="74"/>
      <c r="F107" s="74">
        <v>2348</v>
      </c>
      <c r="G107" s="157"/>
      <c r="H107" s="72">
        <f t="shared" si="6"/>
        <v>13592</v>
      </c>
      <c r="I107" s="74">
        <f>5593+1000+143+1424+1000+500+300</f>
        <v>9960</v>
      </c>
      <c r="J107" s="74"/>
      <c r="K107" s="74">
        <v>3632</v>
      </c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127</v>
      </c>
      <c r="C116" s="72">
        <f t="shared" ref="C116:C187" si="7">SUM(D116:G116)</f>
        <v>2301</v>
      </c>
      <c r="D116" s="160">
        <f>SUM(D117:D121)</f>
        <v>2250</v>
      </c>
      <c r="E116" s="160">
        <f>SUM(E117:E121)</f>
        <v>0</v>
      </c>
      <c r="F116" s="160">
        <f>SUM(F117:F121)</f>
        <v>51</v>
      </c>
      <c r="G116" s="161">
        <f>SUM(G117:G121)</f>
        <v>0</v>
      </c>
      <c r="H116" s="72">
        <f t="shared" ref="H116:H188" si="8">SUM(I116:L116)</f>
        <v>2301</v>
      </c>
      <c r="I116" s="160">
        <f>SUM(I117:I121)</f>
        <v>2250</v>
      </c>
      <c r="J116" s="160">
        <f>SUM(J117:J121)</f>
        <v>0</v>
      </c>
      <c r="K116" s="160">
        <f>SUM(K117:K121)</f>
        <v>51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131</v>
      </c>
      <c r="C120" s="72">
        <f t="shared" si="7"/>
        <v>2250</v>
      </c>
      <c r="D120" s="74">
        <v>2250</v>
      </c>
      <c r="E120" s="74"/>
      <c r="F120" s="74"/>
      <c r="G120" s="157"/>
      <c r="H120" s="72">
        <f t="shared" si="8"/>
        <v>2250</v>
      </c>
      <c r="I120" s="74">
        <v>2250</v>
      </c>
      <c r="J120" s="74"/>
      <c r="K120" s="74"/>
      <c r="L120" s="158"/>
    </row>
    <row r="121" spans="1:12" x14ac:dyDescent="0.25">
      <c r="A121" s="44">
        <v>2269</v>
      </c>
      <c r="B121" s="71" t="s">
        <v>132</v>
      </c>
      <c r="C121" s="72">
        <f t="shared" si="7"/>
        <v>51</v>
      </c>
      <c r="D121" s="74"/>
      <c r="E121" s="74"/>
      <c r="F121" s="74">
        <v>51</v>
      </c>
      <c r="G121" s="157"/>
      <c r="H121" s="72">
        <f t="shared" si="8"/>
        <v>51</v>
      </c>
      <c r="I121" s="74"/>
      <c r="J121" s="74"/>
      <c r="K121" s="74">
        <v>51</v>
      </c>
      <c r="L121" s="158"/>
    </row>
    <row r="122" spans="1:12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141</v>
      </c>
      <c r="C130" s="57">
        <f t="shared" si="7"/>
        <v>15367</v>
      </c>
      <c r="D130" s="63">
        <f>SUM(D131,D136,D140,D141,D144,D151,D159,D160,D163)</f>
        <v>9000</v>
      </c>
      <c r="E130" s="63">
        <f>SUM(E131,E136,E140,E141,E144,E151,E159,E160,E163)</f>
        <v>0</v>
      </c>
      <c r="F130" s="63">
        <f>SUM(F131,F136,F140,F141,F144,F151,F159,F160,F163)</f>
        <v>6367</v>
      </c>
      <c r="G130" s="166">
        <f>SUM(G131,G136,G140,G141,G144,G151,G159,G160,G163)</f>
        <v>0</v>
      </c>
      <c r="H130" s="57">
        <f t="shared" si="8"/>
        <v>14977</v>
      </c>
      <c r="I130" s="63">
        <f>SUM(I131,I136,I140,I141,I144,I151,I159,I160,I163)</f>
        <v>8970</v>
      </c>
      <c r="J130" s="63">
        <f>SUM(J131,J136,J140,J141,J144,J151,J159,J160,J163)</f>
        <v>0</v>
      </c>
      <c r="K130" s="63">
        <f>SUM(K131,K136,K140,K141,K144,K151,K159,K160,K163)</f>
        <v>6007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142</v>
      </c>
      <c r="C131" s="66">
        <f t="shared" si="7"/>
        <v>2639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2639</v>
      </c>
      <c r="G131" s="170">
        <f t="shared" si="10"/>
        <v>0</v>
      </c>
      <c r="H131" s="66">
        <f t="shared" si="8"/>
        <v>2279</v>
      </c>
      <c r="I131" s="169">
        <f t="shared" si="10"/>
        <v>0</v>
      </c>
      <c r="J131" s="169">
        <f t="shared" si="10"/>
        <v>0</v>
      </c>
      <c r="K131" s="169">
        <f t="shared" si="10"/>
        <v>2279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144</v>
      </c>
      <c r="C133" s="72">
        <f t="shared" si="7"/>
        <v>2304</v>
      </c>
      <c r="D133" s="74"/>
      <c r="E133" s="74"/>
      <c r="F133" s="74">
        <v>2304</v>
      </c>
      <c r="G133" s="157"/>
      <c r="H133" s="72">
        <f t="shared" si="8"/>
        <v>2104</v>
      </c>
      <c r="I133" s="74"/>
      <c r="J133" s="74"/>
      <c r="K133" s="74">
        <v>2104</v>
      </c>
      <c r="L133" s="158"/>
    </row>
    <row r="134" spans="1:12" x14ac:dyDescent="0.25">
      <c r="A134" s="44">
        <v>2313</v>
      </c>
      <c r="B134" s="71" t="s">
        <v>145</v>
      </c>
      <c r="C134" s="72">
        <f t="shared" si="7"/>
        <v>335</v>
      </c>
      <c r="D134" s="74"/>
      <c r="E134" s="74"/>
      <c r="F134" s="74">
        <v>335</v>
      </c>
      <c r="G134" s="157"/>
      <c r="H134" s="72">
        <f t="shared" si="8"/>
        <v>175</v>
      </c>
      <c r="I134" s="74"/>
      <c r="J134" s="74"/>
      <c r="K134" s="74">
        <f>25+150</f>
        <v>175</v>
      </c>
      <c r="L134" s="158"/>
    </row>
    <row r="135" spans="1:12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155</v>
      </c>
      <c r="C144" s="117">
        <f t="shared" si="7"/>
        <v>12728</v>
      </c>
      <c r="D144" s="151">
        <f>SUM(D145:D150)</f>
        <v>9000</v>
      </c>
      <c r="E144" s="151">
        <f>SUM(E145:E150)</f>
        <v>0</v>
      </c>
      <c r="F144" s="151">
        <f>SUM(F145:F150)</f>
        <v>3728</v>
      </c>
      <c r="G144" s="152">
        <f>SUM(G145:G150)</f>
        <v>0</v>
      </c>
      <c r="H144" s="117">
        <f t="shared" si="8"/>
        <v>12698</v>
      </c>
      <c r="I144" s="151">
        <f>SUM(I145:I150)</f>
        <v>8970</v>
      </c>
      <c r="J144" s="151">
        <f>SUM(J145:J150)</f>
        <v>0</v>
      </c>
      <c r="K144" s="151">
        <f>SUM(K145:K150)</f>
        <v>3728</v>
      </c>
      <c r="L144" s="153">
        <f>SUM(L145:L150)</f>
        <v>0</v>
      </c>
    </row>
    <row r="145" spans="1:12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158</v>
      </c>
      <c r="C147" s="72">
        <f t="shared" si="7"/>
        <v>12728</v>
      </c>
      <c r="D147" s="74">
        <v>9000</v>
      </c>
      <c r="E147" s="74"/>
      <c r="F147" s="74">
        <v>3728</v>
      </c>
      <c r="G147" s="157"/>
      <c r="H147" s="72">
        <f t="shared" si="8"/>
        <v>12698</v>
      </c>
      <c r="I147" s="74">
        <v>8970</v>
      </c>
      <c r="J147" s="74"/>
      <c r="K147" s="74">
        <v>3728</v>
      </c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205</v>
      </c>
      <c r="C194" s="138">
        <f t="shared" si="23"/>
        <v>1863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1863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206</v>
      </c>
      <c r="C195" s="143">
        <f t="shared" si="23"/>
        <v>1863</v>
      </c>
      <c r="D195" s="144">
        <f>D196+D204</f>
        <v>0</v>
      </c>
      <c r="E195" s="144">
        <f>E196+E204</f>
        <v>0</v>
      </c>
      <c r="F195" s="144">
        <f>F196+F204</f>
        <v>1863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215</v>
      </c>
      <c r="C204" s="57">
        <f t="shared" si="23"/>
        <v>1863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1863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227</v>
      </c>
      <c r="C216" s="72">
        <f t="shared" si="23"/>
        <v>1863</v>
      </c>
      <c r="D216" s="160">
        <f>SUM(D217:D224)</f>
        <v>0</v>
      </c>
      <c r="E216" s="160">
        <f>SUM(E217:E224)</f>
        <v>0</v>
      </c>
      <c r="F216" s="160">
        <f>SUM(F217:F224)</f>
        <v>1863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1863</v>
      </c>
      <c r="D218" s="74"/>
      <c r="E218" s="74"/>
      <c r="F218" s="74">
        <v>1863</v>
      </c>
      <c r="G218" s="157"/>
      <c r="H218" s="72">
        <f t="shared" si="24"/>
        <v>0</v>
      </c>
      <c r="I218" s="74"/>
      <c r="J218" s="74"/>
      <c r="K218" s="74">
        <v>0</v>
      </c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116577</v>
      </c>
      <c r="D289" s="242">
        <f t="shared" ref="D289:L289" si="46">SUM(D286,D269,D230,D195,D187,D173,D75,D53,D283)</f>
        <v>59616</v>
      </c>
      <c r="E289" s="242">
        <f t="shared" si="46"/>
        <v>0</v>
      </c>
      <c r="F289" s="242">
        <f t="shared" si="46"/>
        <v>56961</v>
      </c>
      <c r="G289" s="243">
        <f t="shared" si="46"/>
        <v>0</v>
      </c>
      <c r="H289" s="244">
        <f t="shared" si="46"/>
        <v>131617</v>
      </c>
      <c r="I289" s="242">
        <f t="shared" si="46"/>
        <v>74456</v>
      </c>
      <c r="J289" s="242">
        <f t="shared" si="46"/>
        <v>0</v>
      </c>
      <c r="K289" s="242">
        <f t="shared" si="46"/>
        <v>57161</v>
      </c>
      <c r="L289" s="245">
        <f t="shared" si="46"/>
        <v>0</v>
      </c>
    </row>
    <row r="290" spans="1:12" s="24" customFormat="1" ht="13.5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-200</v>
      </c>
      <c r="I290" s="247">
        <f>SUM(I24,I25,I41)-I51</f>
        <v>0</v>
      </c>
      <c r="J290" s="247">
        <f>SUM(J24,J25,J41)-J51</f>
        <v>0</v>
      </c>
      <c r="K290" s="247">
        <f>(K26+K43)-K51</f>
        <v>-200</v>
      </c>
      <c r="L290" s="249">
        <f>L45-L51</f>
        <v>0</v>
      </c>
    </row>
    <row r="291" spans="1:12" s="24" customFormat="1" ht="12.75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200</v>
      </c>
      <c r="I291" s="251">
        <f t="shared" si="47"/>
        <v>0</v>
      </c>
      <c r="J291" s="251">
        <f t="shared" si="47"/>
        <v>0</v>
      </c>
      <c r="K291" s="251">
        <f t="shared" si="47"/>
        <v>200</v>
      </c>
      <c r="L291" s="254">
        <f t="shared" si="47"/>
        <v>0</v>
      </c>
    </row>
    <row r="292" spans="1:12" s="24" customFormat="1" ht="12.75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200</v>
      </c>
      <c r="I292" s="128">
        <f t="shared" si="48"/>
        <v>0</v>
      </c>
      <c r="J292" s="128">
        <f t="shared" si="48"/>
        <v>0</v>
      </c>
      <c r="K292" s="128">
        <f t="shared" si="48"/>
        <v>200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8TuHV4KNb4VIutykOgRQ+PiwAN1XhgoaJdrRXpZOd6gfdMx6HbiUNhryqH5/y8uN55a8lBX5E5oyQKxBdhT+wQ==" saltValue="8YUBz7FsBTQYM+PwaLbz2A==" spinCount="100000" sheet="1" objects="1" scenarios="1" formatCells="0" formatColumns="0" formatRows="0" insertHyperlinks="0"/>
  <autoFilter ref="A18:L301">
    <filterColumn colId="7">
      <filters blank="1">
        <filter val="11 651"/>
        <filter val="116 640"/>
        <filter val="12 263"/>
        <filter val="12 698"/>
        <filter val="13 592"/>
        <filter val="131 617"/>
        <filter val="14 977"/>
        <filter val="175"/>
        <filter val="2 104"/>
        <filter val="2 250"/>
        <filter val="2 279"/>
        <filter val="2 301"/>
        <filter val="200"/>
        <filter val="-200"/>
        <filter val="25 243"/>
        <filter val="4 017"/>
        <filter val="44 698"/>
        <filter val="5 821"/>
        <filter val="51"/>
        <filter val="56 961"/>
        <filter val="574"/>
        <filter val="74 456"/>
        <filter val="78 684"/>
        <filter val="89 096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L130" sqref="L13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396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385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386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387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12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397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388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389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30735</v>
      </c>
      <c r="D20" s="28">
        <f>SUM(D21,D24,D25,D41,D43)</f>
        <v>15997</v>
      </c>
      <c r="E20" s="28">
        <f>SUM(E21,E24,E43)</f>
        <v>0</v>
      </c>
      <c r="F20" s="28">
        <f>SUM(F21,F26,F43)</f>
        <v>14738</v>
      </c>
      <c r="G20" s="29">
        <f>SUM(G21,G45)</f>
        <v>0</v>
      </c>
      <c r="H20" s="27">
        <f>SUM(I20:L20)</f>
        <v>29426</v>
      </c>
      <c r="I20" s="28">
        <f>SUM(I21,I24,I25,I41,I43)</f>
        <v>12458</v>
      </c>
      <c r="J20" s="28">
        <f>SUM(J21,J24,J43)</f>
        <v>0</v>
      </c>
      <c r="K20" s="28">
        <f>SUM(K21,K26,K43)</f>
        <v>16968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2230</v>
      </c>
      <c r="I21" s="34">
        <f>SUM(I22:I23)</f>
        <v>0</v>
      </c>
      <c r="J21" s="34">
        <f>SUM(J22:J23)</f>
        <v>0</v>
      </c>
      <c r="K21" s="34">
        <f>SUM(K22:K23)</f>
        <v>2230</v>
      </c>
      <c r="L21" s="36">
        <f>SUM(L22:L23)</f>
        <v>0</v>
      </c>
    </row>
    <row r="22" spans="1:12" hidden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2230</v>
      </c>
      <c r="I23" s="46"/>
      <c r="J23" s="46"/>
      <c r="K23" s="46">
        <v>2230</v>
      </c>
      <c r="L23" s="48"/>
    </row>
    <row r="24" spans="1:12" s="24" customFormat="1" ht="24.75" thickBot="1" x14ac:dyDescent="0.3">
      <c r="A24" s="49">
        <v>19300</v>
      </c>
      <c r="B24" s="49" t="s">
        <v>37</v>
      </c>
      <c r="C24" s="50">
        <f t="shared" si="0"/>
        <v>15997</v>
      </c>
      <c r="D24" s="51">
        <f>D50</f>
        <v>15997</v>
      </c>
      <c r="E24" s="51"/>
      <c r="F24" s="52" t="s">
        <v>38</v>
      </c>
      <c r="G24" s="53" t="s">
        <v>38</v>
      </c>
      <c r="H24" s="50">
        <f t="shared" si="1"/>
        <v>12458</v>
      </c>
      <c r="I24" s="51">
        <f>I51</f>
        <v>12458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14738</v>
      </c>
      <c r="D26" s="59" t="s">
        <v>38</v>
      </c>
      <c r="E26" s="59" t="s">
        <v>38</v>
      </c>
      <c r="F26" s="63">
        <f>SUM(F27,F31,F33,F36)</f>
        <v>14738</v>
      </c>
      <c r="G26" s="60" t="s">
        <v>38</v>
      </c>
      <c r="H26" s="57">
        <f t="shared" si="1"/>
        <v>14738</v>
      </c>
      <c r="I26" s="59" t="s">
        <v>38</v>
      </c>
      <c r="J26" s="59" t="s">
        <v>38</v>
      </c>
      <c r="K26" s="63">
        <f>SUM(K27,K31,K33,K36)</f>
        <v>14738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x14ac:dyDescent="0.25">
      <c r="A33" s="64">
        <v>21380</v>
      </c>
      <c r="B33" s="56" t="s">
        <v>47</v>
      </c>
      <c r="C33" s="57">
        <f t="shared" si="0"/>
        <v>14738</v>
      </c>
      <c r="D33" s="59" t="s">
        <v>38</v>
      </c>
      <c r="E33" s="59" t="s">
        <v>38</v>
      </c>
      <c r="F33" s="63">
        <f>SUM(F34:F35)</f>
        <v>14738</v>
      </c>
      <c r="G33" s="60" t="s">
        <v>38</v>
      </c>
      <c r="H33" s="57">
        <f t="shared" si="1"/>
        <v>14738</v>
      </c>
      <c r="I33" s="59" t="s">
        <v>38</v>
      </c>
      <c r="J33" s="59" t="s">
        <v>38</v>
      </c>
      <c r="K33" s="63">
        <f>SUM(K34:K35)</f>
        <v>14738</v>
      </c>
      <c r="L33" s="62" t="s">
        <v>38</v>
      </c>
    </row>
    <row r="34" spans="1:12" x14ac:dyDescent="0.25">
      <c r="A34" s="77">
        <v>21381</v>
      </c>
      <c r="B34" s="78" t="s">
        <v>48</v>
      </c>
      <c r="C34" s="66">
        <f t="shared" si="0"/>
        <v>14738</v>
      </c>
      <c r="D34" s="67" t="s">
        <v>38</v>
      </c>
      <c r="E34" s="67" t="s">
        <v>38</v>
      </c>
      <c r="F34" s="68">
        <v>14738</v>
      </c>
      <c r="G34" s="69" t="s">
        <v>38</v>
      </c>
      <c r="H34" s="79">
        <f t="shared" si="1"/>
        <v>14738</v>
      </c>
      <c r="I34" s="80" t="s">
        <v>38</v>
      </c>
      <c r="J34" s="80" t="s">
        <v>38</v>
      </c>
      <c r="K34" s="81">
        <v>14738</v>
      </c>
      <c r="L34" s="83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idden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hidden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hidden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" hidden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30735</v>
      </c>
      <c r="D50" s="128">
        <f>SUM(D51,D286)</f>
        <v>15997</v>
      </c>
      <c r="E50" s="128">
        <f>SUM(E51,E286)</f>
        <v>0</v>
      </c>
      <c r="F50" s="128">
        <f>SUM(F51,F286)</f>
        <v>14738</v>
      </c>
      <c r="G50" s="129">
        <f>SUM(G51,G286)</f>
        <v>0</v>
      </c>
      <c r="H50" s="127">
        <f t="shared" ref="H50:H113" si="6">SUM(I50:L50)</f>
        <v>29426</v>
      </c>
      <c r="I50" s="128">
        <f>SUM(I51,I286)</f>
        <v>12458</v>
      </c>
      <c r="J50" s="128">
        <f>SUM(J51,J286)</f>
        <v>0</v>
      </c>
      <c r="K50" s="128">
        <f>SUM(K51,K286)</f>
        <v>16968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30735</v>
      </c>
      <c r="D51" s="134">
        <f>SUM(D52,D194)</f>
        <v>15997</v>
      </c>
      <c r="E51" s="134">
        <f>SUM(E52,E194)</f>
        <v>0</v>
      </c>
      <c r="F51" s="134">
        <f>SUM(F52,F194)</f>
        <v>14738</v>
      </c>
      <c r="G51" s="135">
        <f>SUM(G52,G194)</f>
        <v>0</v>
      </c>
      <c r="H51" s="133">
        <f t="shared" si="6"/>
        <v>29426</v>
      </c>
      <c r="I51" s="134">
        <f>SUM(I52,I194)</f>
        <v>12458</v>
      </c>
      <c r="J51" s="134">
        <f>SUM(J52,J194)</f>
        <v>0</v>
      </c>
      <c r="K51" s="134">
        <f>SUM(K52,K194)</f>
        <v>16968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30735</v>
      </c>
      <c r="D52" s="139">
        <f>SUM(D53,D75,D173,D187)</f>
        <v>15997</v>
      </c>
      <c r="E52" s="139">
        <f>SUM(E53,E75,E173,E187)</f>
        <v>0</v>
      </c>
      <c r="F52" s="139">
        <f>SUM(F53,F75,F173,F187)</f>
        <v>14738</v>
      </c>
      <c r="G52" s="140">
        <f>SUM(G53,G75,G173,G187)</f>
        <v>0</v>
      </c>
      <c r="H52" s="138">
        <f t="shared" si="6"/>
        <v>29426</v>
      </c>
      <c r="I52" s="139">
        <f>SUM(I53,I75,I173,I187)</f>
        <v>12458</v>
      </c>
      <c r="J52" s="139">
        <f>SUM(J53,J75,J173,J187)</f>
        <v>0</v>
      </c>
      <c r="K52" s="139">
        <f>SUM(K53,K75,K173,K187)</f>
        <v>16968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88</v>
      </c>
      <c r="C75" s="143">
        <f t="shared" si="5"/>
        <v>30735</v>
      </c>
      <c r="D75" s="144">
        <f>SUM(D76,D83,D130,D164,D165,D172)</f>
        <v>15997</v>
      </c>
      <c r="E75" s="144">
        <f>SUM(E76,E83,E130,E164,E165,E172)</f>
        <v>0</v>
      </c>
      <c r="F75" s="144">
        <f>SUM(F76,F83,F130,F164,F165,F172)</f>
        <v>14738</v>
      </c>
      <c r="G75" s="145">
        <f>SUM(G76,G83,G130,G164,G165,G172)</f>
        <v>0</v>
      </c>
      <c r="H75" s="143">
        <f t="shared" si="6"/>
        <v>29426</v>
      </c>
      <c r="I75" s="144">
        <f>SUM(I76,I83,I130,I164,I165,I172)</f>
        <v>12458</v>
      </c>
      <c r="J75" s="144">
        <f>SUM(J76,J83,J130,J164,J165,J172)</f>
        <v>0</v>
      </c>
      <c r="K75" s="144">
        <f>SUM(K76,K83,K130,K164,K165,K172)</f>
        <v>16968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94</v>
      </c>
      <c r="C83" s="57">
        <f t="shared" si="5"/>
        <v>28479</v>
      </c>
      <c r="D83" s="63">
        <f>SUM(D84,D89,D95,D103,D112,D116,D122,D128)</f>
        <v>14518</v>
      </c>
      <c r="E83" s="63">
        <f>SUM(E84,E89,E95,E103,E112,E116,E122,E128)</f>
        <v>0</v>
      </c>
      <c r="F83" s="63">
        <f>SUM(F84,F89,F95,F103,F112,F116,F122,F128)</f>
        <v>13961</v>
      </c>
      <c r="G83" s="166">
        <f>SUM(G84,G89,G95,G103,G112,G116,G122,G128)</f>
        <v>0</v>
      </c>
      <c r="H83" s="57">
        <f t="shared" si="6"/>
        <v>29156</v>
      </c>
      <c r="I83" s="63">
        <f>SUM(I84,I89,I95,I103,I112,I116,I122,I128)</f>
        <v>12458</v>
      </c>
      <c r="J83" s="63">
        <f>SUM(J84,J89,J95,J103,J112,J116,J122,J128)</f>
        <v>0</v>
      </c>
      <c r="K83" s="63">
        <f>SUM(K84,K89,K95,K103,K112,K116,K122,K128)</f>
        <v>16698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100</v>
      </c>
      <c r="C89" s="72">
        <f t="shared" si="5"/>
        <v>21089</v>
      </c>
      <c r="D89" s="160">
        <f>SUM(D90:D94)</f>
        <v>9358</v>
      </c>
      <c r="E89" s="160">
        <f>SUM(E90:E94)</f>
        <v>0</v>
      </c>
      <c r="F89" s="160">
        <f>SUM(F90:F94)</f>
        <v>11731</v>
      </c>
      <c r="G89" s="161">
        <f>SUM(G90:G94)</f>
        <v>0</v>
      </c>
      <c r="H89" s="72">
        <f t="shared" si="6"/>
        <v>23452</v>
      </c>
      <c r="I89" s="160">
        <f>SUM(I90:I94)</f>
        <v>10588</v>
      </c>
      <c r="J89" s="160">
        <f>SUM(J90:J94)</f>
        <v>0</v>
      </c>
      <c r="K89" s="160">
        <f>SUM(K90:K94)</f>
        <v>12864</v>
      </c>
      <c r="L89" s="162">
        <f>SUM(L90:L94)</f>
        <v>0</v>
      </c>
    </row>
    <row r="90" spans="1:12" ht="24" x14ac:dyDescent="0.25">
      <c r="A90" s="44">
        <v>2221</v>
      </c>
      <c r="B90" s="71" t="s">
        <v>101</v>
      </c>
      <c r="C90" s="72">
        <f t="shared" si="5"/>
        <v>8455</v>
      </c>
      <c r="D90" s="74">
        <v>3181</v>
      </c>
      <c r="E90" s="74"/>
      <c r="F90" s="74">
        <v>5274</v>
      </c>
      <c r="G90" s="157"/>
      <c r="H90" s="72">
        <f t="shared" si="6"/>
        <v>9040</v>
      </c>
      <c r="I90" s="74">
        <v>3577</v>
      </c>
      <c r="J90" s="74"/>
      <c r="K90" s="74">
        <v>5463</v>
      </c>
      <c r="L90" s="158"/>
    </row>
    <row r="91" spans="1:12" x14ac:dyDescent="0.25">
      <c r="A91" s="44">
        <v>2222</v>
      </c>
      <c r="B91" s="71" t="s">
        <v>102</v>
      </c>
      <c r="C91" s="72">
        <f t="shared" si="5"/>
        <v>787</v>
      </c>
      <c r="D91" s="74">
        <v>377</v>
      </c>
      <c r="E91" s="74"/>
      <c r="F91" s="74">
        <v>410</v>
      </c>
      <c r="G91" s="157"/>
      <c r="H91" s="72">
        <f t="shared" si="6"/>
        <v>765</v>
      </c>
      <c r="I91" s="74">
        <v>355</v>
      </c>
      <c r="J91" s="74"/>
      <c r="K91" s="74">
        <v>410</v>
      </c>
      <c r="L91" s="158"/>
    </row>
    <row r="92" spans="1:12" x14ac:dyDescent="0.25">
      <c r="A92" s="44">
        <v>2223</v>
      </c>
      <c r="B92" s="71" t="s">
        <v>103</v>
      </c>
      <c r="C92" s="72">
        <f t="shared" si="5"/>
        <v>11706</v>
      </c>
      <c r="D92" s="74">
        <v>5800</v>
      </c>
      <c r="E92" s="74"/>
      <c r="F92" s="74">
        <v>5906</v>
      </c>
      <c r="G92" s="157"/>
      <c r="H92" s="72">
        <f t="shared" si="6"/>
        <v>13562</v>
      </c>
      <c r="I92" s="74">
        <v>6656</v>
      </c>
      <c r="J92" s="74"/>
      <c r="K92" s="74">
        <v>6906</v>
      </c>
      <c r="L92" s="158"/>
    </row>
    <row r="93" spans="1:12" ht="48" x14ac:dyDescent="0.25">
      <c r="A93" s="44">
        <v>2224</v>
      </c>
      <c r="B93" s="71" t="s">
        <v>104</v>
      </c>
      <c r="C93" s="72">
        <f t="shared" si="5"/>
        <v>141</v>
      </c>
      <c r="D93" s="74"/>
      <c r="E93" s="74"/>
      <c r="F93" s="74">
        <v>141</v>
      </c>
      <c r="G93" s="157"/>
      <c r="H93" s="72">
        <f t="shared" si="6"/>
        <v>85</v>
      </c>
      <c r="I93" s="74"/>
      <c r="J93" s="74"/>
      <c r="K93" s="74">
        <v>85</v>
      </c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114</v>
      </c>
      <c r="C103" s="72">
        <f t="shared" si="5"/>
        <v>7223</v>
      </c>
      <c r="D103" s="160">
        <f>SUM(D104:D111)</f>
        <v>5160</v>
      </c>
      <c r="E103" s="160">
        <f>SUM(E104:E111)</f>
        <v>0</v>
      </c>
      <c r="F103" s="160">
        <f>SUM(F104:F111)</f>
        <v>2063</v>
      </c>
      <c r="G103" s="161">
        <f>SUM(G104:G111)</f>
        <v>0</v>
      </c>
      <c r="H103" s="72">
        <f t="shared" si="6"/>
        <v>5697</v>
      </c>
      <c r="I103" s="160">
        <f>SUM(I104:I111)</f>
        <v>1870</v>
      </c>
      <c r="J103" s="160">
        <f>SUM(J104:J111)</f>
        <v>0</v>
      </c>
      <c r="K103" s="160">
        <f>SUM(K104:K111)</f>
        <v>3827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117</v>
      </c>
      <c r="C106" s="72">
        <f t="shared" si="5"/>
        <v>1160</v>
      </c>
      <c r="D106" s="74">
        <v>1060</v>
      </c>
      <c r="E106" s="74"/>
      <c r="F106" s="272">
        <v>100</v>
      </c>
      <c r="G106" s="157"/>
      <c r="H106" s="72">
        <f t="shared" si="6"/>
        <v>1160</v>
      </c>
      <c r="I106" s="74">
        <v>0</v>
      </c>
      <c r="J106" s="74"/>
      <c r="K106" s="74">
        <f>100+1000+60</f>
        <v>1160</v>
      </c>
      <c r="L106" s="158"/>
    </row>
    <row r="107" spans="1:12" x14ac:dyDescent="0.25">
      <c r="A107" s="44">
        <v>2244</v>
      </c>
      <c r="B107" s="71" t="s">
        <v>118</v>
      </c>
      <c r="C107" s="72">
        <f t="shared" si="5"/>
        <v>6063</v>
      </c>
      <c r="D107" s="74">
        <v>4100</v>
      </c>
      <c r="E107" s="74"/>
      <c r="F107" s="272">
        <v>1963</v>
      </c>
      <c r="G107" s="157"/>
      <c r="H107" s="72">
        <f t="shared" si="6"/>
        <v>4537</v>
      </c>
      <c r="I107" s="74">
        <v>1870</v>
      </c>
      <c r="J107" s="74"/>
      <c r="K107" s="74">
        <v>2667</v>
      </c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272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127</v>
      </c>
      <c r="C116" s="72">
        <f t="shared" ref="C116:C187" si="7">SUM(D116:G116)</f>
        <v>7</v>
      </c>
      <c r="D116" s="160">
        <f>SUM(D117:D121)</f>
        <v>0</v>
      </c>
      <c r="E116" s="160">
        <f>SUM(E117:E121)</f>
        <v>0</v>
      </c>
      <c r="F116" s="160">
        <f>SUM(F117:F121)</f>
        <v>7</v>
      </c>
      <c r="G116" s="161">
        <f>SUM(G117:G121)</f>
        <v>0</v>
      </c>
      <c r="H116" s="72">
        <f t="shared" ref="H116:H188" si="8">SUM(I116:L116)</f>
        <v>7</v>
      </c>
      <c r="I116" s="160">
        <f>SUM(I117:I121)</f>
        <v>0</v>
      </c>
      <c r="J116" s="160">
        <f>SUM(J117:J121)</f>
        <v>0</v>
      </c>
      <c r="K116" s="160">
        <f>SUM(K117:K121)</f>
        <v>7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132</v>
      </c>
      <c r="C121" s="72">
        <f t="shared" si="7"/>
        <v>7</v>
      </c>
      <c r="D121" s="74"/>
      <c r="E121" s="74"/>
      <c r="F121" s="74">
        <v>7</v>
      </c>
      <c r="G121" s="157"/>
      <c r="H121" s="72">
        <f t="shared" si="8"/>
        <v>7</v>
      </c>
      <c r="I121" s="74"/>
      <c r="J121" s="74"/>
      <c r="K121" s="74">
        <v>7</v>
      </c>
      <c r="L121" s="158"/>
    </row>
    <row r="122" spans="1:12" hidden="1" x14ac:dyDescent="0.25">
      <c r="A122" s="159">
        <v>2270</v>
      </c>
      <c r="B122" s="71" t="s">
        <v>133</v>
      </c>
      <c r="C122" s="72">
        <f t="shared" si="7"/>
        <v>160</v>
      </c>
      <c r="D122" s="160">
        <f>SUM(D123:D127)</f>
        <v>0</v>
      </c>
      <c r="E122" s="160">
        <f>SUM(E123:E127)</f>
        <v>0</v>
      </c>
      <c r="F122" s="160">
        <f>SUM(F123:F127)</f>
        <v>160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138</v>
      </c>
      <c r="C127" s="72">
        <f t="shared" si="7"/>
        <v>160</v>
      </c>
      <c r="D127" s="74"/>
      <c r="E127" s="74"/>
      <c r="F127" s="74">
        <v>160</v>
      </c>
      <c r="G127" s="157"/>
      <c r="H127" s="72">
        <f t="shared" si="8"/>
        <v>0</v>
      </c>
      <c r="I127" s="74"/>
      <c r="J127" s="74"/>
      <c r="K127" s="74">
        <v>0</v>
      </c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141</v>
      </c>
      <c r="C130" s="57">
        <f t="shared" si="7"/>
        <v>2256</v>
      </c>
      <c r="D130" s="63">
        <f>SUM(D131,D136,D140,D141,D144,D151,D159,D160,D163)</f>
        <v>1479</v>
      </c>
      <c r="E130" s="63">
        <f>SUM(E131,E136,E140,E141,E144,E151,E159,E160,E163)</f>
        <v>0</v>
      </c>
      <c r="F130" s="63">
        <f>SUM(F131,F136,F140,F141,F144,F151,F159,F160,F163)</f>
        <v>777</v>
      </c>
      <c r="G130" s="166">
        <f>SUM(G131,G136,G140,G141,G144,G151,G159,G160,G163)</f>
        <v>0</v>
      </c>
      <c r="H130" s="57">
        <f t="shared" si="8"/>
        <v>270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270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142</v>
      </c>
      <c r="C131" s="66">
        <f t="shared" si="7"/>
        <v>2256</v>
      </c>
      <c r="D131" s="169">
        <f>SUM(D132:D135)</f>
        <v>1479</v>
      </c>
      <c r="E131" s="169">
        <f t="shared" ref="E131:L131" si="10">SUM(E132:E135)</f>
        <v>0</v>
      </c>
      <c r="F131" s="169">
        <f t="shared" si="10"/>
        <v>777</v>
      </c>
      <c r="G131" s="170">
        <f t="shared" si="10"/>
        <v>0</v>
      </c>
      <c r="H131" s="66">
        <f t="shared" si="8"/>
        <v>270</v>
      </c>
      <c r="I131" s="169">
        <f t="shared" si="10"/>
        <v>0</v>
      </c>
      <c r="J131" s="169">
        <f t="shared" si="10"/>
        <v>0</v>
      </c>
      <c r="K131" s="169">
        <f t="shared" si="10"/>
        <v>270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144</v>
      </c>
      <c r="C133" s="72">
        <f t="shared" si="7"/>
        <v>2136</v>
      </c>
      <c r="D133" s="74">
        <v>1479</v>
      </c>
      <c r="E133" s="74"/>
      <c r="F133" s="74">
        <v>657</v>
      </c>
      <c r="G133" s="157"/>
      <c r="H133" s="72">
        <f t="shared" si="8"/>
        <v>240</v>
      </c>
      <c r="I133" s="74"/>
      <c r="J133" s="74"/>
      <c r="K133" s="74">
        <f>160+80</f>
        <v>240</v>
      </c>
      <c r="L133" s="158"/>
    </row>
    <row r="134" spans="1:12" x14ac:dyDescent="0.25">
      <c r="A134" s="44">
        <v>2313</v>
      </c>
      <c r="B134" s="71" t="s">
        <v>145</v>
      </c>
      <c r="C134" s="72">
        <f t="shared" si="7"/>
        <v>120</v>
      </c>
      <c r="D134" s="74"/>
      <c r="E134" s="74"/>
      <c r="F134" s="74">
        <v>120</v>
      </c>
      <c r="G134" s="157"/>
      <c r="H134" s="72">
        <f t="shared" si="8"/>
        <v>30</v>
      </c>
      <c r="I134" s="74"/>
      <c r="J134" s="74"/>
      <c r="K134" s="74">
        <v>30</v>
      </c>
      <c r="L134" s="158"/>
    </row>
    <row r="135" spans="1:12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30735</v>
      </c>
      <c r="D289" s="242">
        <f t="shared" ref="D289:L289" si="46">SUM(D286,D269,D230,D195,D187,D173,D75,D53,D283)</f>
        <v>15997</v>
      </c>
      <c r="E289" s="242">
        <f t="shared" si="46"/>
        <v>0</v>
      </c>
      <c r="F289" s="242">
        <f t="shared" si="46"/>
        <v>14738</v>
      </c>
      <c r="G289" s="243">
        <f t="shared" si="46"/>
        <v>0</v>
      </c>
      <c r="H289" s="244">
        <f t="shared" si="46"/>
        <v>29426</v>
      </c>
      <c r="I289" s="242">
        <f t="shared" si="46"/>
        <v>12458</v>
      </c>
      <c r="J289" s="242">
        <f t="shared" si="46"/>
        <v>0</v>
      </c>
      <c r="K289" s="242">
        <f t="shared" si="46"/>
        <v>16968</v>
      </c>
      <c r="L289" s="245">
        <f t="shared" si="46"/>
        <v>0</v>
      </c>
    </row>
    <row r="290" spans="1:12" s="24" customFormat="1" ht="13.5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-2230</v>
      </c>
      <c r="I290" s="247">
        <f>SUM(I24,I25,I41)-I51</f>
        <v>0</v>
      </c>
      <c r="J290" s="247">
        <f>SUM(J24,J25,J41)-J51</f>
        <v>0</v>
      </c>
      <c r="K290" s="247">
        <f>(K26+K43)-K51</f>
        <v>-2230</v>
      </c>
      <c r="L290" s="249">
        <f>L45-L51</f>
        <v>0</v>
      </c>
    </row>
    <row r="291" spans="1:12" s="24" customFormat="1" ht="12.75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2230</v>
      </c>
      <c r="I291" s="251">
        <f t="shared" si="47"/>
        <v>0</v>
      </c>
      <c r="J291" s="251">
        <f t="shared" si="47"/>
        <v>0</v>
      </c>
      <c r="K291" s="251">
        <f t="shared" si="47"/>
        <v>2230</v>
      </c>
      <c r="L291" s="254">
        <f t="shared" si="47"/>
        <v>0</v>
      </c>
    </row>
    <row r="292" spans="1:12" s="24" customFormat="1" ht="12.75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2230</v>
      </c>
      <c r="I292" s="128">
        <f t="shared" si="48"/>
        <v>0</v>
      </c>
      <c r="J292" s="128">
        <f t="shared" si="48"/>
        <v>0</v>
      </c>
      <c r="K292" s="128">
        <f t="shared" si="48"/>
        <v>2230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6l6VdDsWKEw46CJd4LydB3FCO5tuIHErqWyFibisPHQWfEIE47Q7fRqsx7kD5uI2urSedaazDdnfRP/GzhTdJQ==" saltValue="1pqFfm0mJ5fl8wW7/d3s7A==" spinCount="100000" sheet="1" objects="1" scenarios="1" formatCells="0" formatColumns="0" formatRows="0" insertHyperlinks="0"/>
  <autoFilter ref="A18:L301">
    <filterColumn colId="7">
      <filters blank="1">
        <filter val="1 160"/>
        <filter val="12 458"/>
        <filter val="13 562"/>
        <filter val="14 738"/>
        <filter val="2 230"/>
        <filter val="-2 230"/>
        <filter val="23 452"/>
        <filter val="240"/>
        <filter val="270"/>
        <filter val="29 156"/>
        <filter val="29 426"/>
        <filter val="30"/>
        <filter val="4 537"/>
        <filter val="5 697"/>
        <filter val="7"/>
        <filter val="765"/>
        <filter val="85"/>
        <filter val="9 04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398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385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386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387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12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399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388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389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33493</v>
      </c>
      <c r="D20" s="28">
        <f>SUM(D21,D24,D25,D41,D43)</f>
        <v>23108</v>
      </c>
      <c r="E20" s="28">
        <f>SUM(E21,E24,E43)</f>
        <v>0</v>
      </c>
      <c r="F20" s="28">
        <f>SUM(F21,F26,F43)</f>
        <v>10385</v>
      </c>
      <c r="G20" s="29">
        <f>SUM(G21,G45)</f>
        <v>0</v>
      </c>
      <c r="H20" s="27">
        <f>SUM(I20:L20)</f>
        <v>30041</v>
      </c>
      <c r="I20" s="28">
        <f>SUM(I21,I24,I25,I41,I43)</f>
        <v>16434</v>
      </c>
      <c r="J20" s="28">
        <f>SUM(J21,J24,J43)</f>
        <v>0</v>
      </c>
      <c r="K20" s="28">
        <f>SUM(K21,K26,K43)</f>
        <v>13607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3222</v>
      </c>
      <c r="I21" s="34">
        <f>SUM(I22:I23)</f>
        <v>0</v>
      </c>
      <c r="J21" s="34">
        <f>SUM(J22:J23)</f>
        <v>0</v>
      </c>
      <c r="K21" s="34">
        <f>SUM(K22:K23)</f>
        <v>3222</v>
      </c>
      <c r="L21" s="36">
        <f>SUM(L22:L23)</f>
        <v>0</v>
      </c>
    </row>
    <row r="22" spans="1:12" hidden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3222</v>
      </c>
      <c r="I23" s="46"/>
      <c r="J23" s="46"/>
      <c r="K23" s="46">
        <v>3222</v>
      </c>
      <c r="L23" s="48"/>
    </row>
    <row r="24" spans="1:12" s="24" customFormat="1" ht="24.75" thickBot="1" x14ac:dyDescent="0.3">
      <c r="A24" s="49">
        <v>19300</v>
      </c>
      <c r="B24" s="49" t="s">
        <v>37</v>
      </c>
      <c r="C24" s="50">
        <f t="shared" si="0"/>
        <v>23108</v>
      </c>
      <c r="D24" s="51">
        <f>D50</f>
        <v>23108</v>
      </c>
      <c r="E24" s="51"/>
      <c r="F24" s="52" t="s">
        <v>38</v>
      </c>
      <c r="G24" s="53" t="s">
        <v>38</v>
      </c>
      <c r="H24" s="50">
        <f t="shared" si="1"/>
        <v>16434</v>
      </c>
      <c r="I24" s="51">
        <f>I51</f>
        <v>16434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10385</v>
      </c>
      <c r="D26" s="59" t="s">
        <v>38</v>
      </c>
      <c r="E26" s="59" t="s">
        <v>38</v>
      </c>
      <c r="F26" s="63">
        <f>SUM(F27,F31,F33,F36)</f>
        <v>10385</v>
      </c>
      <c r="G26" s="60" t="s">
        <v>38</v>
      </c>
      <c r="H26" s="57">
        <f t="shared" si="1"/>
        <v>10385</v>
      </c>
      <c r="I26" s="59" t="s">
        <v>38</v>
      </c>
      <c r="J26" s="59" t="s">
        <v>38</v>
      </c>
      <c r="K26" s="63">
        <f>SUM(K27,K31,K33,K36)</f>
        <v>10385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x14ac:dyDescent="0.25">
      <c r="A33" s="64">
        <v>21380</v>
      </c>
      <c r="B33" s="56" t="s">
        <v>47</v>
      </c>
      <c r="C33" s="57">
        <f t="shared" si="0"/>
        <v>6984</v>
      </c>
      <c r="D33" s="59" t="s">
        <v>38</v>
      </c>
      <c r="E33" s="59" t="s">
        <v>38</v>
      </c>
      <c r="F33" s="63">
        <f>SUM(F34:F35)</f>
        <v>6984</v>
      </c>
      <c r="G33" s="60" t="s">
        <v>38</v>
      </c>
      <c r="H33" s="57">
        <f t="shared" si="1"/>
        <v>6984</v>
      </c>
      <c r="I33" s="59" t="s">
        <v>38</v>
      </c>
      <c r="J33" s="59" t="s">
        <v>38</v>
      </c>
      <c r="K33" s="63">
        <f>SUM(K34:K35)</f>
        <v>6984</v>
      </c>
      <c r="L33" s="62" t="s">
        <v>38</v>
      </c>
    </row>
    <row r="34" spans="1:12" x14ac:dyDescent="0.25">
      <c r="A34" s="38">
        <v>21381</v>
      </c>
      <c r="B34" s="65" t="s">
        <v>48</v>
      </c>
      <c r="C34" s="66">
        <f t="shared" si="0"/>
        <v>6984</v>
      </c>
      <c r="D34" s="67" t="s">
        <v>38</v>
      </c>
      <c r="E34" s="67" t="s">
        <v>38</v>
      </c>
      <c r="F34" s="68">
        <v>6984</v>
      </c>
      <c r="G34" s="69" t="s">
        <v>38</v>
      </c>
      <c r="H34" s="66">
        <f t="shared" si="1"/>
        <v>6984</v>
      </c>
      <c r="I34" s="67" t="s">
        <v>38</v>
      </c>
      <c r="J34" s="67" t="s">
        <v>38</v>
      </c>
      <c r="K34" s="68">
        <v>6984</v>
      </c>
      <c r="L34" s="70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customHeight="1" x14ac:dyDescent="0.25">
      <c r="A36" s="64">
        <v>21390</v>
      </c>
      <c r="B36" s="56" t="s">
        <v>50</v>
      </c>
      <c r="C36" s="57">
        <f t="shared" si="0"/>
        <v>3401</v>
      </c>
      <c r="D36" s="59" t="s">
        <v>38</v>
      </c>
      <c r="E36" s="59" t="s">
        <v>38</v>
      </c>
      <c r="F36" s="63">
        <f>SUM(F37:F40)</f>
        <v>3401</v>
      </c>
      <c r="G36" s="60" t="s">
        <v>38</v>
      </c>
      <c r="H36" s="57">
        <f t="shared" si="1"/>
        <v>3401</v>
      </c>
      <c r="I36" s="59" t="s">
        <v>38</v>
      </c>
      <c r="J36" s="59" t="s">
        <v>38</v>
      </c>
      <c r="K36" s="63">
        <f>SUM(K37:K40)</f>
        <v>3401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idden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x14ac:dyDescent="0.25">
      <c r="A40" s="84">
        <v>21399</v>
      </c>
      <c r="B40" s="85" t="s">
        <v>54</v>
      </c>
      <c r="C40" s="86">
        <f t="shared" si="0"/>
        <v>3401</v>
      </c>
      <c r="D40" s="87" t="s">
        <v>38</v>
      </c>
      <c r="E40" s="87" t="s">
        <v>38</v>
      </c>
      <c r="F40" s="88">
        <v>3401</v>
      </c>
      <c r="G40" s="89" t="s">
        <v>38</v>
      </c>
      <c r="H40" s="86">
        <f t="shared" si="1"/>
        <v>3401</v>
      </c>
      <c r="I40" s="87" t="s">
        <v>38</v>
      </c>
      <c r="J40" s="87" t="s">
        <v>38</v>
      </c>
      <c r="K40" s="88">
        <v>3401</v>
      </c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hidden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" hidden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33493</v>
      </c>
      <c r="D50" s="128">
        <f>SUM(D51,D286)</f>
        <v>23108</v>
      </c>
      <c r="E50" s="128">
        <f>SUM(E51,E286)</f>
        <v>0</v>
      </c>
      <c r="F50" s="128">
        <f>SUM(F51,F286)</f>
        <v>10385</v>
      </c>
      <c r="G50" s="129">
        <f>SUM(G51,G286)</f>
        <v>0</v>
      </c>
      <c r="H50" s="127">
        <f t="shared" ref="H50:H113" si="6">SUM(I50:L50)</f>
        <v>30041</v>
      </c>
      <c r="I50" s="128">
        <f>SUM(I51,I286)</f>
        <v>16434</v>
      </c>
      <c r="J50" s="128">
        <f>SUM(J51,J286)</f>
        <v>0</v>
      </c>
      <c r="K50" s="128">
        <f>SUM(K51,K286)</f>
        <v>13607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33493</v>
      </c>
      <c r="D51" s="134">
        <f>SUM(D52,D194)</f>
        <v>23108</v>
      </c>
      <c r="E51" s="134">
        <f>SUM(E52,E194)</f>
        <v>0</v>
      </c>
      <c r="F51" s="134">
        <f>SUM(F52,F194)</f>
        <v>10385</v>
      </c>
      <c r="G51" s="135">
        <f>SUM(G52,G194)</f>
        <v>0</v>
      </c>
      <c r="H51" s="133">
        <f t="shared" si="6"/>
        <v>30041</v>
      </c>
      <c r="I51" s="134">
        <f>SUM(I52,I194)</f>
        <v>16434</v>
      </c>
      <c r="J51" s="134">
        <f>SUM(J52,J194)</f>
        <v>0</v>
      </c>
      <c r="K51" s="134">
        <f>SUM(K52,K194)</f>
        <v>13607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31493</v>
      </c>
      <c r="D52" s="139">
        <f>SUM(D53,D75,D173,D187)</f>
        <v>23108</v>
      </c>
      <c r="E52" s="139">
        <f>SUM(E53,E75,E173,E187)</f>
        <v>0</v>
      </c>
      <c r="F52" s="139">
        <f>SUM(F53,F75,F173,F187)</f>
        <v>8385</v>
      </c>
      <c r="G52" s="140">
        <f>SUM(G53,G75,G173,G187)</f>
        <v>0</v>
      </c>
      <c r="H52" s="138">
        <f t="shared" si="6"/>
        <v>30041</v>
      </c>
      <c r="I52" s="139">
        <f>SUM(I53,I75,I173,I187)</f>
        <v>16434</v>
      </c>
      <c r="J52" s="139">
        <f>SUM(J53,J75,J173,J187)</f>
        <v>0</v>
      </c>
      <c r="K52" s="139">
        <f>SUM(K53,K75,K173,K187)</f>
        <v>13607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88</v>
      </c>
      <c r="C75" s="143">
        <f t="shared" si="5"/>
        <v>31493</v>
      </c>
      <c r="D75" s="144">
        <f>SUM(D76,D83,D130,D164,D165,D172)</f>
        <v>23108</v>
      </c>
      <c r="E75" s="144">
        <f>SUM(E76,E83,E130,E164,E165,E172)</f>
        <v>0</v>
      </c>
      <c r="F75" s="144">
        <f>SUM(F76,F83,F130,F164,F165,F172)</f>
        <v>8385</v>
      </c>
      <c r="G75" s="145">
        <f>SUM(G76,G83,G130,G164,G165,G172)</f>
        <v>0</v>
      </c>
      <c r="H75" s="143">
        <f t="shared" si="6"/>
        <v>30041</v>
      </c>
      <c r="I75" s="144">
        <f>SUM(I76,I83,I130,I164,I165,I172)</f>
        <v>16434</v>
      </c>
      <c r="J75" s="144">
        <f>SUM(J76,J83,J130,J164,J165,J172)</f>
        <v>0</v>
      </c>
      <c r="K75" s="144">
        <f>SUM(K76,K83,K130,K164,K165,K172)</f>
        <v>13607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94</v>
      </c>
      <c r="C83" s="57">
        <f t="shared" si="5"/>
        <v>29583</v>
      </c>
      <c r="D83" s="63">
        <f>SUM(D84,D89,D95,D103,D112,D116,D122,D128)</f>
        <v>23108</v>
      </c>
      <c r="E83" s="63">
        <f>SUM(E84,E89,E95,E103,E112,E116,E122,E128)</f>
        <v>0</v>
      </c>
      <c r="F83" s="63">
        <f>SUM(F84,F89,F95,F103,F112,F116,F122,F128)</f>
        <v>6475</v>
      </c>
      <c r="G83" s="166">
        <f>SUM(G84,G89,G95,G103,G112,G116,G122,G128)</f>
        <v>0</v>
      </c>
      <c r="H83" s="57">
        <f t="shared" si="6"/>
        <v>28431</v>
      </c>
      <c r="I83" s="63">
        <f>SUM(I84,I89,I95,I103,I112,I116,I122,I128)</f>
        <v>16434</v>
      </c>
      <c r="J83" s="63">
        <f>SUM(J84,J89,J95,J103,J112,J116,J122,J128)</f>
        <v>0</v>
      </c>
      <c r="K83" s="63">
        <f>SUM(K84,K89,K95,K103,K112,K116,K122,K128)</f>
        <v>11997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100</v>
      </c>
      <c r="C89" s="72">
        <f t="shared" si="5"/>
        <v>1676</v>
      </c>
      <c r="D89" s="160">
        <f>SUM(D90:D94)</f>
        <v>1643</v>
      </c>
      <c r="E89" s="160">
        <f>SUM(E90:E94)</f>
        <v>0</v>
      </c>
      <c r="F89" s="160">
        <f>SUM(F90:F94)</f>
        <v>33</v>
      </c>
      <c r="G89" s="161">
        <f>SUM(G90:G94)</f>
        <v>0</v>
      </c>
      <c r="H89" s="72">
        <f t="shared" si="6"/>
        <v>633</v>
      </c>
      <c r="I89" s="160">
        <f>SUM(I90:I94)</f>
        <v>482</v>
      </c>
      <c r="J89" s="160">
        <f>SUM(J90:J94)</f>
        <v>0</v>
      </c>
      <c r="K89" s="160">
        <f>SUM(K90:K94)</f>
        <v>151</v>
      </c>
      <c r="L89" s="162">
        <f>SUM(L90:L94)</f>
        <v>0</v>
      </c>
    </row>
    <row r="90" spans="1:12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102</v>
      </c>
      <c r="C91" s="72">
        <f t="shared" si="5"/>
        <v>33</v>
      </c>
      <c r="D91" s="74"/>
      <c r="E91" s="74"/>
      <c r="F91" s="74">
        <v>33</v>
      </c>
      <c r="G91" s="157"/>
      <c r="H91" s="72">
        <f t="shared" si="6"/>
        <v>33</v>
      </c>
      <c r="I91" s="74"/>
      <c r="J91" s="74"/>
      <c r="K91" s="74">
        <v>33</v>
      </c>
      <c r="L91" s="158"/>
    </row>
    <row r="92" spans="1:12" x14ac:dyDescent="0.25">
      <c r="A92" s="44">
        <v>2223</v>
      </c>
      <c r="B92" s="71" t="s">
        <v>103</v>
      </c>
      <c r="C92" s="72">
        <f t="shared" si="5"/>
        <v>1643</v>
      </c>
      <c r="D92" s="74">
        <v>1643</v>
      </c>
      <c r="E92" s="74"/>
      <c r="F92" s="74"/>
      <c r="G92" s="157"/>
      <c r="H92" s="72">
        <f t="shared" si="6"/>
        <v>600</v>
      </c>
      <c r="I92" s="74">
        <f>600-118</f>
        <v>482</v>
      </c>
      <c r="J92" s="74"/>
      <c r="K92" s="74">
        <v>118</v>
      </c>
      <c r="L92" s="158"/>
    </row>
    <row r="93" spans="1:12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114</v>
      </c>
      <c r="C103" s="72">
        <f t="shared" si="5"/>
        <v>26455</v>
      </c>
      <c r="D103" s="160">
        <f>SUM(D104:D111)</f>
        <v>20013</v>
      </c>
      <c r="E103" s="160">
        <f>SUM(E104:E111)</f>
        <v>0</v>
      </c>
      <c r="F103" s="160">
        <f>SUM(F104:F111)</f>
        <v>6442</v>
      </c>
      <c r="G103" s="161">
        <f>SUM(G104:G111)</f>
        <v>0</v>
      </c>
      <c r="H103" s="72">
        <f t="shared" si="6"/>
        <v>26346</v>
      </c>
      <c r="I103" s="160">
        <f>SUM(I104:I111)</f>
        <v>14500</v>
      </c>
      <c r="J103" s="160">
        <f>SUM(J104:J111)</f>
        <v>0</v>
      </c>
      <c r="K103" s="160">
        <f>SUM(K104:K111)</f>
        <v>11846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117</v>
      </c>
      <c r="C106" s="72">
        <f t="shared" si="5"/>
        <v>150</v>
      </c>
      <c r="D106" s="74"/>
      <c r="E106" s="74"/>
      <c r="F106" s="272">
        <v>150</v>
      </c>
      <c r="G106" s="157"/>
      <c r="H106" s="72">
        <f t="shared" si="6"/>
        <v>100</v>
      </c>
      <c r="I106" s="74"/>
      <c r="J106" s="74"/>
      <c r="K106" s="74">
        <v>100</v>
      </c>
      <c r="L106" s="158"/>
    </row>
    <row r="107" spans="1:12" x14ac:dyDescent="0.25">
      <c r="A107" s="44">
        <v>2244</v>
      </c>
      <c r="B107" s="71" t="s">
        <v>118</v>
      </c>
      <c r="C107" s="72">
        <f t="shared" si="5"/>
        <v>26305</v>
      </c>
      <c r="D107" s="74">
        <v>20013</v>
      </c>
      <c r="E107" s="74"/>
      <c r="F107" s="74">
        <v>6292</v>
      </c>
      <c r="G107" s="157"/>
      <c r="H107" s="72">
        <f t="shared" si="6"/>
        <v>26246</v>
      </c>
      <c r="I107" s="74">
        <f>4228+3+941+1941+1040+347+6000</f>
        <v>14500</v>
      </c>
      <c r="J107" s="74"/>
      <c r="K107" s="74">
        <f>3810+320+1000+230+448+484+5454</f>
        <v>11746</v>
      </c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127</v>
      </c>
      <c r="C116" s="72">
        <f t="shared" ref="C116:C187" si="7">SUM(D116:G116)</f>
        <v>1452</v>
      </c>
      <c r="D116" s="160">
        <f>SUM(D117:D121)</f>
        <v>1452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1452</v>
      </c>
      <c r="I116" s="160">
        <f>SUM(I117:I121)</f>
        <v>1452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131</v>
      </c>
      <c r="C120" s="72">
        <f t="shared" si="7"/>
        <v>1452</v>
      </c>
      <c r="D120" s="74">
        <v>1452</v>
      </c>
      <c r="E120" s="74"/>
      <c r="F120" s="74"/>
      <c r="G120" s="157"/>
      <c r="H120" s="72">
        <f t="shared" si="8"/>
        <v>1452</v>
      </c>
      <c r="I120" s="74">
        <v>1452</v>
      </c>
      <c r="J120" s="74"/>
      <c r="K120" s="74"/>
      <c r="L120" s="158"/>
    </row>
    <row r="121" spans="1:12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141</v>
      </c>
      <c r="C130" s="57">
        <f t="shared" si="7"/>
        <v>1910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1910</v>
      </c>
      <c r="G130" s="166">
        <f>SUM(G131,G136,G140,G141,G144,G151,G159,G160,G163)</f>
        <v>0</v>
      </c>
      <c r="H130" s="57">
        <f t="shared" si="8"/>
        <v>1610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1610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142</v>
      </c>
      <c r="C131" s="66">
        <f t="shared" si="7"/>
        <v>1910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1910</v>
      </c>
      <c r="G131" s="170">
        <f t="shared" si="10"/>
        <v>0</v>
      </c>
      <c r="H131" s="66">
        <f t="shared" si="8"/>
        <v>1610</v>
      </c>
      <c r="I131" s="169">
        <f t="shared" si="10"/>
        <v>0</v>
      </c>
      <c r="J131" s="169">
        <f t="shared" si="10"/>
        <v>0</v>
      </c>
      <c r="K131" s="169">
        <f t="shared" si="10"/>
        <v>1610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144</v>
      </c>
      <c r="C133" s="72">
        <f t="shared" si="7"/>
        <v>1515</v>
      </c>
      <c r="D133" s="74"/>
      <c r="E133" s="74"/>
      <c r="F133" s="74">
        <v>1515</v>
      </c>
      <c r="G133" s="157"/>
      <c r="H133" s="72">
        <f t="shared" si="8"/>
        <v>1515</v>
      </c>
      <c r="I133" s="74"/>
      <c r="J133" s="74"/>
      <c r="K133" s="74">
        <f>195+1020+300</f>
        <v>1515</v>
      </c>
      <c r="L133" s="158"/>
    </row>
    <row r="134" spans="1:12" x14ac:dyDescent="0.25">
      <c r="A134" s="44">
        <v>2313</v>
      </c>
      <c r="B134" s="71" t="s">
        <v>145</v>
      </c>
      <c r="C134" s="72">
        <f t="shared" si="7"/>
        <v>395</v>
      </c>
      <c r="D134" s="74"/>
      <c r="E134" s="74"/>
      <c r="F134" s="74">
        <v>395</v>
      </c>
      <c r="G134" s="157"/>
      <c r="H134" s="72">
        <f t="shared" si="8"/>
        <v>95</v>
      </c>
      <c r="I134" s="74"/>
      <c r="J134" s="74"/>
      <c r="K134" s="74">
        <v>95</v>
      </c>
      <c r="L134" s="158"/>
    </row>
    <row r="135" spans="1:12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205</v>
      </c>
      <c r="C194" s="138">
        <f t="shared" si="23"/>
        <v>2000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2000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206</v>
      </c>
      <c r="C195" s="143">
        <f t="shared" si="23"/>
        <v>2000</v>
      </c>
      <c r="D195" s="144">
        <f>D196+D204</f>
        <v>0</v>
      </c>
      <c r="E195" s="144">
        <f>E196+E204</f>
        <v>0</v>
      </c>
      <c r="F195" s="144">
        <f>F196+F204</f>
        <v>2000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215</v>
      </c>
      <c r="C204" s="57">
        <f t="shared" si="23"/>
        <v>2000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2000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227</v>
      </c>
      <c r="C216" s="72">
        <f t="shared" si="23"/>
        <v>2000</v>
      </c>
      <c r="D216" s="160">
        <f>SUM(D217:D224)</f>
        <v>0</v>
      </c>
      <c r="E216" s="160">
        <f>SUM(E217:E224)</f>
        <v>0</v>
      </c>
      <c r="F216" s="160">
        <f>SUM(F217:F224)</f>
        <v>2000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235</v>
      </c>
      <c r="C224" s="201">
        <f t="shared" si="23"/>
        <v>2000</v>
      </c>
      <c r="D224" s="74"/>
      <c r="E224" s="74"/>
      <c r="F224" s="74">
        <v>2000</v>
      </c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33493</v>
      </c>
      <c r="D289" s="242">
        <f t="shared" ref="D289:L289" si="46">SUM(D286,D269,D230,D195,D187,D173,D75,D53,D283)</f>
        <v>23108</v>
      </c>
      <c r="E289" s="242">
        <f t="shared" si="46"/>
        <v>0</v>
      </c>
      <c r="F289" s="242">
        <f t="shared" si="46"/>
        <v>10385</v>
      </c>
      <c r="G289" s="243">
        <f t="shared" si="46"/>
        <v>0</v>
      </c>
      <c r="H289" s="244">
        <f t="shared" si="46"/>
        <v>30041</v>
      </c>
      <c r="I289" s="242">
        <f t="shared" si="46"/>
        <v>16434</v>
      </c>
      <c r="J289" s="242">
        <f t="shared" si="46"/>
        <v>0</v>
      </c>
      <c r="K289" s="242">
        <f t="shared" si="46"/>
        <v>13607</v>
      </c>
      <c r="L289" s="245">
        <f t="shared" si="46"/>
        <v>0</v>
      </c>
    </row>
    <row r="290" spans="1:12" s="24" customFormat="1" ht="13.5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-3222</v>
      </c>
      <c r="I290" s="247">
        <f>SUM(I24,I25,I41)-I51</f>
        <v>0</v>
      </c>
      <c r="J290" s="247">
        <f>SUM(J24,J25,J41)-J51</f>
        <v>0</v>
      </c>
      <c r="K290" s="247">
        <f>(K26+K43)-K51</f>
        <v>-3222</v>
      </c>
      <c r="L290" s="249">
        <f>L45-L51</f>
        <v>0</v>
      </c>
    </row>
    <row r="291" spans="1:12" s="24" customFormat="1" ht="12.75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3222</v>
      </c>
      <c r="I291" s="251">
        <f t="shared" si="47"/>
        <v>0</v>
      </c>
      <c r="J291" s="251">
        <f t="shared" si="47"/>
        <v>0</v>
      </c>
      <c r="K291" s="251">
        <f t="shared" si="47"/>
        <v>3222</v>
      </c>
      <c r="L291" s="254">
        <f t="shared" si="47"/>
        <v>0</v>
      </c>
    </row>
    <row r="292" spans="1:12" s="24" customFormat="1" ht="12.75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3222</v>
      </c>
      <c r="I292" s="128">
        <f t="shared" si="48"/>
        <v>0</v>
      </c>
      <c r="J292" s="128">
        <f t="shared" si="48"/>
        <v>0</v>
      </c>
      <c r="K292" s="128">
        <f t="shared" si="48"/>
        <v>3222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EoYKf92Eg9VyggGHRKd3wEKwKZY6v2C/ycJGobYTApOV2EJqf1gHpE7/b5J5e9J8miQ07AFIkGCAJZcWJCFDsQ==" saltValue="7PI1Vm6p9IlLdPDFG6lOsw==" spinCount="100000" sheet="1" objects="1" scenarios="1" formatCells="0" formatColumns="0" formatRows="0" insertHyperlinks="0"/>
  <autoFilter ref="A18:L301">
    <filterColumn colId="7">
      <filters blank="1">
        <filter val="1 452"/>
        <filter val="1 515"/>
        <filter val="1 610"/>
        <filter val="10 385"/>
        <filter val="100"/>
        <filter val="16 434"/>
        <filter val="26 246"/>
        <filter val="26 346"/>
        <filter val="28 431"/>
        <filter val="3 222"/>
        <filter val="-3 222"/>
        <filter val="3 401"/>
        <filter val="30 041"/>
        <filter val="33"/>
        <filter val="6 984"/>
        <filter val="600"/>
        <filter val="633"/>
        <filter val="95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302" t="s">
        <v>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2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  <c r="N3" s="1" t="s">
        <v>5</v>
      </c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  <c r="N4" s="1" t="s">
        <v>8</v>
      </c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12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ht="24" customHeight="1" x14ac:dyDescent="0.25">
      <c r="A7" s="4" t="s">
        <v>13</v>
      </c>
      <c r="B7" s="5"/>
      <c r="C7" s="306" t="s">
        <v>14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17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959847</v>
      </c>
      <c r="D20" s="28">
        <f>SUM(D21,D24,D25,D41,D43)</f>
        <v>959847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981862</v>
      </c>
      <c r="I20" s="28">
        <f>SUM(I21,I24,I25,I41,I43)</f>
        <v>981862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959847</v>
      </c>
      <c r="D24" s="51">
        <f>117263+583769+258815</f>
        <v>959847</v>
      </c>
      <c r="E24" s="51"/>
      <c r="F24" s="52" t="s">
        <v>38</v>
      </c>
      <c r="G24" s="53" t="s">
        <v>38</v>
      </c>
      <c r="H24" s="50">
        <f t="shared" si="1"/>
        <v>981862</v>
      </c>
      <c r="I24" s="51">
        <f>I51</f>
        <v>981862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959847</v>
      </c>
      <c r="D50" s="128">
        <f>SUM(D51,D286)</f>
        <v>959847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981862</v>
      </c>
      <c r="I50" s="128">
        <f>SUM(I51,I286)</f>
        <v>981862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959847</v>
      </c>
      <c r="D51" s="134">
        <f>SUM(D52,D194)</f>
        <v>959847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981862</v>
      </c>
      <c r="I51" s="134">
        <f>SUM(I52,I194)</f>
        <v>981862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79330</v>
      </c>
      <c r="D52" s="139">
        <f>SUM(D53,D75,D173,D187)</f>
        <v>79330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79330</v>
      </c>
      <c r="I52" s="139">
        <f>SUM(I53,I75,I173,I187)</f>
        <v>79330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79330</v>
      </c>
      <c r="D75" s="144">
        <f>SUM(D76,D83,D130,D164,D165,D172)</f>
        <v>79330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79330</v>
      </c>
      <c r="I75" s="144">
        <f>SUM(I76,I83,I130,I164,I165,I172)</f>
        <v>79330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40030</v>
      </c>
      <c r="D83" s="63">
        <f>SUM(D84,D89,D95,D103,D112,D116,D122,D128)</f>
        <v>40030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40030</v>
      </c>
      <c r="I83" s="63">
        <f>SUM(I84,I89,I95,I103,I112,I116,I122,I128)</f>
        <v>40030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114</v>
      </c>
      <c r="C103" s="72">
        <f t="shared" si="5"/>
        <v>38396</v>
      </c>
      <c r="D103" s="160">
        <f>SUM(D104:D111)</f>
        <v>38396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38396</v>
      </c>
      <c r="I103" s="160">
        <f>SUM(I104:I111)</f>
        <v>38396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115</v>
      </c>
      <c r="C104" s="72">
        <f t="shared" si="5"/>
        <v>3000</v>
      </c>
      <c r="D104" s="74">
        <f>3000</f>
        <v>3000</v>
      </c>
      <c r="E104" s="74"/>
      <c r="F104" s="74"/>
      <c r="G104" s="157"/>
      <c r="H104" s="72">
        <f t="shared" si="6"/>
        <v>3000</v>
      </c>
      <c r="I104" s="74">
        <v>3000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117</v>
      </c>
      <c r="C106" s="72">
        <f t="shared" si="5"/>
        <v>10396</v>
      </c>
      <c r="D106" s="74">
        <f>10396</f>
        <v>10396</v>
      </c>
      <c r="E106" s="74"/>
      <c r="F106" s="74"/>
      <c r="G106" s="157"/>
      <c r="H106" s="72">
        <f t="shared" si="6"/>
        <v>10396</v>
      </c>
      <c r="I106" s="74">
        <v>10396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118</v>
      </c>
      <c r="C107" s="72">
        <f t="shared" si="5"/>
        <v>25000</v>
      </c>
      <c r="D107" s="74">
        <f>15000+10000</f>
        <v>25000</v>
      </c>
      <c r="E107" s="74"/>
      <c r="F107" s="74"/>
      <c r="G107" s="157"/>
      <c r="H107" s="72">
        <f t="shared" si="6"/>
        <v>25000</v>
      </c>
      <c r="I107" s="74">
        <v>25000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1634</v>
      </c>
      <c r="D122" s="160">
        <f>SUM(D123:D127)</f>
        <v>1634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1634</v>
      </c>
      <c r="I122" s="160">
        <f>SUM(I123:I127)</f>
        <v>1634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1634</v>
      </c>
      <c r="D127" s="74">
        <f>1634</f>
        <v>1634</v>
      </c>
      <c r="E127" s="74"/>
      <c r="F127" s="74"/>
      <c r="G127" s="157"/>
      <c r="H127" s="72">
        <f t="shared" si="8"/>
        <v>1634</v>
      </c>
      <c r="I127" s="74">
        <v>1634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7"/>
        <v>39300</v>
      </c>
      <c r="D130" s="63">
        <f>SUM(D131,D136,D140,D141,D144,D151,D159,D160,D163)</f>
        <v>39300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39300</v>
      </c>
      <c r="I130" s="63">
        <f>SUM(I131,I136,I140,I141,I144,I151,I159,I160,I163)</f>
        <v>39300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142</v>
      </c>
      <c r="C131" s="66">
        <f t="shared" si="7"/>
        <v>39100</v>
      </c>
      <c r="D131" s="169">
        <f>SUM(D132:D135)</f>
        <v>39100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39100</v>
      </c>
      <c r="I131" s="169">
        <f t="shared" si="10"/>
        <v>39100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144</v>
      </c>
      <c r="C133" s="72">
        <f t="shared" si="7"/>
        <v>39100</v>
      </c>
      <c r="D133" s="74">
        <f>4100+35000</f>
        <v>39100</v>
      </c>
      <c r="E133" s="74"/>
      <c r="F133" s="74"/>
      <c r="G133" s="157"/>
      <c r="H133" s="72">
        <f t="shared" si="8"/>
        <v>39100</v>
      </c>
      <c r="I133" s="74">
        <v>39100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174</v>
      </c>
      <c r="C163" s="117">
        <f t="shared" si="7"/>
        <v>200</v>
      </c>
      <c r="D163" s="163">
        <f>200</f>
        <v>200</v>
      </c>
      <c r="E163" s="163"/>
      <c r="F163" s="163"/>
      <c r="G163" s="164"/>
      <c r="H163" s="117">
        <f t="shared" si="8"/>
        <v>200</v>
      </c>
      <c r="I163" s="163">
        <v>200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205</v>
      </c>
      <c r="C194" s="138">
        <f t="shared" si="23"/>
        <v>880517</v>
      </c>
      <c r="D194" s="139">
        <f>SUM(D195,D230,D269,D283)</f>
        <v>880517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902532</v>
      </c>
      <c r="I194" s="139">
        <f>SUM(I195,I230,I269,I283)</f>
        <v>902532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206</v>
      </c>
      <c r="C195" s="143">
        <f t="shared" si="23"/>
        <v>880517</v>
      </c>
      <c r="D195" s="144">
        <f>D196+D204</f>
        <v>880517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902532</v>
      </c>
      <c r="I195" s="144">
        <f>I196+I204</f>
        <v>902532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215</v>
      </c>
      <c r="C204" s="57">
        <f t="shared" si="23"/>
        <v>880517</v>
      </c>
      <c r="D204" s="63">
        <f>D205+D215+D216+D225+D226+D227+D229</f>
        <v>880517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902532</v>
      </c>
      <c r="I204" s="63">
        <f>I205+I215+I216+I225+I226+I227+I229</f>
        <v>902532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227</v>
      </c>
      <c r="C216" s="72">
        <f t="shared" si="23"/>
        <v>12592</v>
      </c>
      <c r="D216" s="160">
        <f>SUM(D217:D224)</f>
        <v>12592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12592</v>
      </c>
      <c r="I216" s="160">
        <f>SUM(I217:I224)</f>
        <v>12592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235</v>
      </c>
      <c r="C224" s="201">
        <f t="shared" si="23"/>
        <v>12592</v>
      </c>
      <c r="D224" s="74">
        <f>8380+4212</f>
        <v>12592</v>
      </c>
      <c r="E224" s="74"/>
      <c r="F224" s="74"/>
      <c r="G224" s="157"/>
      <c r="H224" s="72">
        <f t="shared" si="24"/>
        <v>12592</v>
      </c>
      <c r="I224" s="74">
        <v>12592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236</v>
      </c>
      <c r="C225" s="201">
        <f t="shared" si="23"/>
        <v>585269</v>
      </c>
      <c r="D225" s="74">
        <f>1500+282535+301234</f>
        <v>585269</v>
      </c>
      <c r="E225" s="74"/>
      <c r="F225" s="74"/>
      <c r="G225" s="157"/>
      <c r="H225" s="72">
        <f t="shared" si="24"/>
        <v>585269</v>
      </c>
      <c r="I225" s="74">
        <v>585269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237</v>
      </c>
      <c r="C226" s="201">
        <f t="shared" si="23"/>
        <v>282656</v>
      </c>
      <c r="D226" s="74">
        <f>2000+21841+3000+5850+63994+23892+118349+2730+41000</f>
        <v>282656</v>
      </c>
      <c r="E226" s="74"/>
      <c r="F226" s="74"/>
      <c r="G226" s="157"/>
      <c r="H226" s="72">
        <f t="shared" si="24"/>
        <v>304671</v>
      </c>
      <c r="I226" s="74">
        <v>304671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44">SUM(C286,C269,C230,C195,C187,C173,C75,C53,C283)</f>
        <v>959847</v>
      </c>
      <c r="D289" s="242">
        <f t="shared" si="44"/>
        <v>959847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981862</v>
      </c>
      <c r="I289" s="242">
        <f t="shared" si="44"/>
        <v>981862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q7T706b7kR6Wu+z7Gt/ibpGvDYX13TlS8RbMQcYDWWcZp1KLhWpBCAGazki3UjrSU1l7H7Ea0BWhpeix3h4x4g==" saltValue="038G7DlxIN9tr7iWuvEEVQ==" spinCount="100000" sheet="1" objects="1" scenarios="1" formatCells="0" formatColumns="0" formatRows="0" insertHyperlinks="0"/>
  <autoFilter ref="A18:M301">
    <filterColumn colId="7">
      <filters blank="1">
        <filter val="1 634"/>
        <filter val="10 396"/>
        <filter val="12 592"/>
        <filter val="200"/>
        <filter val="25 000"/>
        <filter val="3 000"/>
        <filter val="304 671"/>
        <filter val="38 396"/>
        <filter val="39 100"/>
        <filter val="39 300"/>
        <filter val="40 030"/>
        <filter val="585 269"/>
        <filter val="79 330"/>
        <filter val="902 532"/>
        <filter val="981 86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400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401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402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403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346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ht="24" customHeight="1" x14ac:dyDescent="0.25">
      <c r="A7" s="4" t="s">
        <v>13</v>
      </c>
      <c r="B7" s="5"/>
      <c r="C7" s="306" t="s">
        <v>404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405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406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 t="s">
        <v>407</v>
      </c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606976</v>
      </c>
      <c r="D20" s="28">
        <f>SUM(D21,D24,D25,D41,D43)</f>
        <v>587700</v>
      </c>
      <c r="E20" s="28">
        <f>SUM(E21,E24,E43)</f>
        <v>0</v>
      </c>
      <c r="F20" s="28">
        <f>SUM(F21,F26,F43)</f>
        <v>19276</v>
      </c>
      <c r="G20" s="29">
        <f>SUM(G21,G45)</f>
        <v>0</v>
      </c>
      <c r="H20" s="27">
        <f>SUM(I20:L20)</f>
        <v>611988</v>
      </c>
      <c r="I20" s="28">
        <f>SUM(I21,I24,I25,I41,I43)</f>
        <v>592478</v>
      </c>
      <c r="J20" s="28">
        <f>SUM(J21,J24,J43)</f>
        <v>0</v>
      </c>
      <c r="K20" s="28">
        <f>SUM(K21,K26,K43)</f>
        <v>19510</v>
      </c>
      <c r="L20" s="30">
        <f>SUM(L21,L45)</f>
        <v>0</v>
      </c>
    </row>
    <row r="21" spans="1:12" ht="12.75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264</v>
      </c>
      <c r="I21" s="34">
        <f>SUM(I22:I23)</f>
        <v>0</v>
      </c>
      <c r="J21" s="34">
        <f>SUM(J22:J23)</f>
        <v>0</v>
      </c>
      <c r="K21" s="34">
        <f>SUM(K22:K23)</f>
        <v>264</v>
      </c>
      <c r="L21" s="36">
        <f>SUM(L22:L23)</f>
        <v>0</v>
      </c>
    </row>
    <row r="22" spans="1:12" hidden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264</v>
      </c>
      <c r="I23" s="46"/>
      <c r="J23" s="46"/>
      <c r="K23" s="46">
        <v>264</v>
      </c>
      <c r="L23" s="48"/>
    </row>
    <row r="24" spans="1:12" s="24" customFormat="1" ht="24.75" thickBot="1" x14ac:dyDescent="0.3">
      <c r="A24" s="49">
        <v>19300</v>
      </c>
      <c r="B24" s="49" t="s">
        <v>37</v>
      </c>
      <c r="C24" s="50">
        <f t="shared" si="0"/>
        <v>587700</v>
      </c>
      <c r="D24" s="51">
        <v>587700</v>
      </c>
      <c r="E24" s="51"/>
      <c r="F24" s="52" t="s">
        <v>38</v>
      </c>
      <c r="G24" s="53" t="s">
        <v>38</v>
      </c>
      <c r="H24" s="50">
        <f t="shared" si="1"/>
        <v>592478</v>
      </c>
      <c r="I24" s="51">
        <f>I51</f>
        <v>592478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19076</v>
      </c>
      <c r="D26" s="59" t="s">
        <v>38</v>
      </c>
      <c r="E26" s="59" t="s">
        <v>38</v>
      </c>
      <c r="F26" s="63">
        <f>SUM(F27,F31,F33,F36)</f>
        <v>19076</v>
      </c>
      <c r="G26" s="60" t="s">
        <v>38</v>
      </c>
      <c r="H26" s="57">
        <f t="shared" si="1"/>
        <v>19146</v>
      </c>
      <c r="I26" s="59" t="s">
        <v>38</v>
      </c>
      <c r="J26" s="59" t="s">
        <v>38</v>
      </c>
      <c r="K26" s="63">
        <f>SUM(K27,K31,K33,K36)</f>
        <v>19146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x14ac:dyDescent="0.25">
      <c r="A33" s="64">
        <v>21380</v>
      </c>
      <c r="B33" s="56" t="s">
        <v>47</v>
      </c>
      <c r="C33" s="57">
        <f t="shared" si="0"/>
        <v>5185</v>
      </c>
      <c r="D33" s="59" t="s">
        <v>38</v>
      </c>
      <c r="E33" s="59" t="s">
        <v>38</v>
      </c>
      <c r="F33" s="63">
        <f>SUM(F34:F35)</f>
        <v>5185</v>
      </c>
      <c r="G33" s="60" t="s">
        <v>38</v>
      </c>
      <c r="H33" s="57">
        <f t="shared" si="1"/>
        <v>5255</v>
      </c>
      <c r="I33" s="59" t="s">
        <v>38</v>
      </c>
      <c r="J33" s="59" t="s">
        <v>38</v>
      </c>
      <c r="K33" s="63">
        <f>SUM(K34:K35)</f>
        <v>5255</v>
      </c>
      <c r="L33" s="62" t="s">
        <v>38</v>
      </c>
    </row>
    <row r="34" spans="1:12" x14ac:dyDescent="0.25">
      <c r="A34" s="38">
        <v>21381</v>
      </c>
      <c r="B34" s="65" t="s">
        <v>48</v>
      </c>
      <c r="C34" s="66">
        <f t="shared" si="0"/>
        <v>5185</v>
      </c>
      <c r="D34" s="67" t="s">
        <v>38</v>
      </c>
      <c r="E34" s="67" t="s">
        <v>38</v>
      </c>
      <c r="F34" s="68">
        <v>5185</v>
      </c>
      <c r="G34" s="69" t="s">
        <v>38</v>
      </c>
      <c r="H34" s="66">
        <f t="shared" si="1"/>
        <v>4655</v>
      </c>
      <c r="I34" s="67" t="s">
        <v>38</v>
      </c>
      <c r="J34" s="67" t="s">
        <v>38</v>
      </c>
      <c r="K34" s="68">
        <f>3209+1446</f>
        <v>4655</v>
      </c>
      <c r="L34" s="70" t="s">
        <v>38</v>
      </c>
    </row>
    <row r="35" spans="1:12" ht="24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600</v>
      </c>
      <c r="I35" s="73" t="s">
        <v>38</v>
      </c>
      <c r="J35" s="73" t="s">
        <v>38</v>
      </c>
      <c r="K35" s="74">
        <v>600</v>
      </c>
      <c r="L35" s="76" t="s">
        <v>38</v>
      </c>
    </row>
    <row r="36" spans="1:12" s="24" customFormat="1" ht="25.5" customHeight="1" x14ac:dyDescent="0.25">
      <c r="A36" s="64">
        <v>21390</v>
      </c>
      <c r="B36" s="56" t="s">
        <v>50</v>
      </c>
      <c r="C36" s="57">
        <f t="shared" si="0"/>
        <v>13891</v>
      </c>
      <c r="D36" s="59" t="s">
        <v>38</v>
      </c>
      <c r="E36" s="59" t="s">
        <v>38</v>
      </c>
      <c r="F36" s="63">
        <f>SUM(F37:F40)</f>
        <v>13891</v>
      </c>
      <c r="G36" s="60" t="s">
        <v>38</v>
      </c>
      <c r="H36" s="57">
        <f t="shared" si="1"/>
        <v>13891</v>
      </c>
      <c r="I36" s="59" t="s">
        <v>38</v>
      </c>
      <c r="J36" s="59" t="s">
        <v>38</v>
      </c>
      <c r="K36" s="63">
        <f>SUM(K37:K40)</f>
        <v>13891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idden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x14ac:dyDescent="0.25">
      <c r="A40" s="84">
        <v>21399</v>
      </c>
      <c r="B40" s="85" t="s">
        <v>54</v>
      </c>
      <c r="C40" s="86">
        <f t="shared" si="0"/>
        <v>13891</v>
      </c>
      <c r="D40" s="87" t="s">
        <v>38</v>
      </c>
      <c r="E40" s="87" t="s">
        <v>38</v>
      </c>
      <c r="F40" s="88">
        <v>13891</v>
      </c>
      <c r="G40" s="89" t="s">
        <v>38</v>
      </c>
      <c r="H40" s="86">
        <f t="shared" si="1"/>
        <v>13891</v>
      </c>
      <c r="I40" s="87" t="s">
        <v>38</v>
      </c>
      <c r="J40" s="87" t="s">
        <v>38</v>
      </c>
      <c r="K40" s="88">
        <f>13891</f>
        <v>13891</v>
      </c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x14ac:dyDescent="0.25">
      <c r="A43" s="64">
        <v>21490</v>
      </c>
      <c r="B43" s="56" t="s">
        <v>57</v>
      </c>
      <c r="C43" s="57">
        <f t="shared" si="0"/>
        <v>200</v>
      </c>
      <c r="D43" s="99">
        <f>D44</f>
        <v>0</v>
      </c>
      <c r="E43" s="99">
        <f t="shared" ref="E43:F43" si="3">E44</f>
        <v>0</v>
      </c>
      <c r="F43" s="99">
        <f t="shared" si="3"/>
        <v>200</v>
      </c>
      <c r="G43" s="60" t="s">
        <v>38</v>
      </c>
      <c r="H43" s="100">
        <f t="shared" si="2"/>
        <v>100</v>
      </c>
      <c r="I43" s="99">
        <f>I44</f>
        <v>0</v>
      </c>
      <c r="J43" s="99">
        <f t="shared" ref="J43:K43" si="4">J44</f>
        <v>0</v>
      </c>
      <c r="K43" s="99">
        <f t="shared" si="4"/>
        <v>100</v>
      </c>
      <c r="L43" s="62" t="s">
        <v>38</v>
      </c>
    </row>
    <row r="44" spans="1:12" s="24" customFormat="1" ht="24" x14ac:dyDescent="0.25">
      <c r="A44" s="44">
        <v>21499</v>
      </c>
      <c r="B44" s="71" t="s">
        <v>58</v>
      </c>
      <c r="C44" s="79">
        <f>SUM(D44:G44)</f>
        <v>200</v>
      </c>
      <c r="D44" s="101"/>
      <c r="E44" s="102"/>
      <c r="F44" s="102">
        <v>200</v>
      </c>
      <c r="G44" s="103" t="s">
        <v>38</v>
      </c>
      <c r="H44" s="104">
        <f t="shared" si="2"/>
        <v>100</v>
      </c>
      <c r="I44" s="101"/>
      <c r="J44" s="102"/>
      <c r="K44" s="101">
        <v>100</v>
      </c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606976</v>
      </c>
      <c r="D50" s="128">
        <f>SUM(D51,D286)</f>
        <v>587700</v>
      </c>
      <c r="E50" s="128">
        <f>SUM(E51,E286)</f>
        <v>0</v>
      </c>
      <c r="F50" s="128">
        <f>SUM(F51,F286)</f>
        <v>19276</v>
      </c>
      <c r="G50" s="129">
        <f>SUM(G51,G286)</f>
        <v>0</v>
      </c>
      <c r="H50" s="127">
        <f t="shared" ref="H50:H113" si="6">SUM(I50:L50)</f>
        <v>611988</v>
      </c>
      <c r="I50" s="128">
        <f>SUM(I51,I286)</f>
        <v>592478</v>
      </c>
      <c r="J50" s="128">
        <f>SUM(J51,J286)</f>
        <v>0</v>
      </c>
      <c r="K50" s="128">
        <f>SUM(K51,K286)</f>
        <v>19510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606976</v>
      </c>
      <c r="D51" s="134">
        <f>SUM(D52,D194)</f>
        <v>587700</v>
      </c>
      <c r="E51" s="134">
        <f>SUM(E52,E194)</f>
        <v>0</v>
      </c>
      <c r="F51" s="134">
        <f>SUM(F52,F194)</f>
        <v>19276</v>
      </c>
      <c r="G51" s="135">
        <f>SUM(G52,G194)</f>
        <v>0</v>
      </c>
      <c r="H51" s="133">
        <f t="shared" si="6"/>
        <v>611988</v>
      </c>
      <c r="I51" s="134">
        <f>SUM(I52,I194)</f>
        <v>592478</v>
      </c>
      <c r="J51" s="134">
        <f>SUM(J52,J194)</f>
        <v>0</v>
      </c>
      <c r="K51" s="134">
        <f>SUM(K52,K194)</f>
        <v>19510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605333</v>
      </c>
      <c r="D52" s="139">
        <f>SUM(D53,D75,D173,D187)</f>
        <v>586057</v>
      </c>
      <c r="E52" s="139">
        <f>SUM(E53,E75,E173,E187)</f>
        <v>0</v>
      </c>
      <c r="F52" s="139">
        <f>SUM(F53,F75,F173,F187)</f>
        <v>19276</v>
      </c>
      <c r="G52" s="140">
        <f>SUM(G53,G75,G173,G187)</f>
        <v>0</v>
      </c>
      <c r="H52" s="138">
        <f t="shared" si="6"/>
        <v>607088</v>
      </c>
      <c r="I52" s="139">
        <f>SUM(I53,I75,I173,I187)</f>
        <v>587578</v>
      </c>
      <c r="J52" s="139">
        <f>SUM(J53,J75,J173,J187)</f>
        <v>0</v>
      </c>
      <c r="K52" s="139">
        <f>SUM(K53,K75,K173,K187)</f>
        <v>19510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66</v>
      </c>
      <c r="C53" s="143">
        <f t="shared" si="5"/>
        <v>519127</v>
      </c>
      <c r="D53" s="144">
        <f>SUM(D54,D67)</f>
        <v>519127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532510</v>
      </c>
      <c r="I53" s="144">
        <f>SUM(I54,I67)</f>
        <v>532510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67</v>
      </c>
      <c r="C54" s="57">
        <f t="shared" si="5"/>
        <v>395886</v>
      </c>
      <c r="D54" s="63">
        <f>SUM(D55,D58,D66)</f>
        <v>395886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405275</v>
      </c>
      <c r="I54" s="63">
        <f>SUM(I55,I58,I66)</f>
        <v>405275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68</v>
      </c>
      <c r="C55" s="117">
        <f t="shared" si="5"/>
        <v>353083</v>
      </c>
      <c r="D55" s="151">
        <f>SUM(D56:D57)</f>
        <v>353083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368164</v>
      </c>
      <c r="I55" s="151">
        <f>SUM(I56:I57)</f>
        <v>368164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70</v>
      </c>
      <c r="C57" s="72">
        <f t="shared" si="5"/>
        <v>353083</v>
      </c>
      <c r="D57" s="74">
        <v>353083</v>
      </c>
      <c r="E57" s="74"/>
      <c r="F57" s="74"/>
      <c r="G57" s="157"/>
      <c r="H57" s="72">
        <f t="shared" si="6"/>
        <v>368164</v>
      </c>
      <c r="I57" s="74">
        <v>368164</v>
      </c>
      <c r="J57" s="74"/>
      <c r="K57" s="74"/>
      <c r="L57" s="158"/>
    </row>
    <row r="58" spans="1:12" x14ac:dyDescent="0.25">
      <c r="A58" s="159">
        <v>1140</v>
      </c>
      <c r="B58" s="71" t="s">
        <v>71</v>
      </c>
      <c r="C58" s="72">
        <f t="shared" si="5"/>
        <v>34641</v>
      </c>
      <c r="D58" s="160">
        <f>SUM(D59:D65)</f>
        <v>34641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34498</v>
      </c>
      <c r="I58" s="160">
        <f>SUM(I59:I65)</f>
        <v>34498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72</v>
      </c>
      <c r="C59" s="72">
        <f t="shared" si="5"/>
        <v>4176</v>
      </c>
      <c r="D59" s="74">
        <v>4176</v>
      </c>
      <c r="E59" s="74"/>
      <c r="F59" s="74"/>
      <c r="G59" s="157"/>
      <c r="H59" s="72">
        <f t="shared" si="6"/>
        <v>4172</v>
      </c>
      <c r="I59" s="74">
        <v>4172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73</v>
      </c>
      <c r="C60" s="72">
        <f t="shared" si="5"/>
        <v>1098</v>
      </c>
      <c r="D60" s="74">
        <v>1098</v>
      </c>
      <c r="E60" s="74"/>
      <c r="F60" s="74"/>
      <c r="G60" s="157"/>
      <c r="H60" s="72">
        <f t="shared" si="6"/>
        <v>1029</v>
      </c>
      <c r="I60" s="74">
        <v>1029</v>
      </c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5795</v>
      </c>
      <c r="D62" s="74">
        <v>5795</v>
      </c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</row>
    <row r="63" spans="1:12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8793</v>
      </c>
      <c r="I63" s="74">
        <v>8793</v>
      </c>
      <c r="J63" s="74"/>
      <c r="K63" s="74"/>
      <c r="L63" s="158"/>
    </row>
    <row r="64" spans="1:12" x14ac:dyDescent="0.25">
      <c r="A64" s="44">
        <v>1148</v>
      </c>
      <c r="B64" s="71" t="s">
        <v>77</v>
      </c>
      <c r="C64" s="72">
        <f t="shared" si="5"/>
        <v>23572</v>
      </c>
      <c r="D64" s="74">
        <v>23572</v>
      </c>
      <c r="E64" s="74"/>
      <c r="F64" s="74"/>
      <c r="G64" s="157"/>
      <c r="H64" s="72">
        <f t="shared" si="6"/>
        <v>20504</v>
      </c>
      <c r="I64" s="74">
        <v>20504</v>
      </c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79</v>
      </c>
      <c r="C66" s="117">
        <f t="shared" si="5"/>
        <v>8162</v>
      </c>
      <c r="D66" s="163">
        <v>8162</v>
      </c>
      <c r="E66" s="163"/>
      <c r="F66" s="163"/>
      <c r="G66" s="164"/>
      <c r="H66" s="117">
        <f t="shared" si="6"/>
        <v>2613</v>
      </c>
      <c r="I66" s="163">
        <v>2613</v>
      </c>
      <c r="J66" s="163"/>
      <c r="K66" s="163"/>
      <c r="L66" s="165"/>
    </row>
    <row r="67" spans="1:12" ht="24" x14ac:dyDescent="0.25">
      <c r="A67" s="56">
        <v>1200</v>
      </c>
      <c r="B67" s="147" t="s">
        <v>80</v>
      </c>
      <c r="C67" s="57">
        <f t="shared" si="5"/>
        <v>123241</v>
      </c>
      <c r="D67" s="63">
        <f>SUM(D68:D69)</f>
        <v>123241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127235</v>
      </c>
      <c r="I67" s="63">
        <f>SUM(I68:I69)</f>
        <v>127235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81</v>
      </c>
      <c r="C68" s="66">
        <f t="shared" si="5"/>
        <v>97291</v>
      </c>
      <c r="D68" s="68">
        <v>97291</v>
      </c>
      <c r="E68" s="68"/>
      <c r="F68" s="68"/>
      <c r="G68" s="154"/>
      <c r="H68" s="66">
        <f t="shared" si="6"/>
        <v>99845</v>
      </c>
      <c r="I68" s="68">
        <v>99845</v>
      </c>
      <c r="J68" s="68"/>
      <c r="K68" s="68"/>
      <c r="L68" s="155"/>
    </row>
    <row r="69" spans="1:12" ht="24" x14ac:dyDescent="0.25">
      <c r="A69" s="159">
        <v>1220</v>
      </c>
      <c r="B69" s="71" t="s">
        <v>82</v>
      </c>
      <c r="C69" s="72">
        <f t="shared" si="5"/>
        <v>25950</v>
      </c>
      <c r="D69" s="160">
        <f>SUM(D70:D74)</f>
        <v>25950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27390</v>
      </c>
      <c r="I69" s="160">
        <f>SUM(I70:I74)</f>
        <v>27390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83</v>
      </c>
      <c r="C70" s="72">
        <f t="shared" si="5"/>
        <v>16538</v>
      </c>
      <c r="D70" s="74">
        <v>16538</v>
      </c>
      <c r="E70" s="74"/>
      <c r="F70" s="74"/>
      <c r="G70" s="157"/>
      <c r="H70" s="72">
        <f t="shared" si="6"/>
        <v>17979</v>
      </c>
      <c r="I70" s="74">
        <v>17979</v>
      </c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86</v>
      </c>
      <c r="C73" s="72">
        <f t="shared" si="5"/>
        <v>8751</v>
      </c>
      <c r="D73" s="74">
        <v>8751</v>
      </c>
      <c r="E73" s="74"/>
      <c r="F73" s="74"/>
      <c r="G73" s="157"/>
      <c r="H73" s="72">
        <f t="shared" si="6"/>
        <v>8751</v>
      </c>
      <c r="I73" s="74">
        <v>8751</v>
      </c>
      <c r="J73" s="74"/>
      <c r="K73" s="74"/>
      <c r="L73" s="158"/>
    </row>
    <row r="74" spans="1:12" ht="48" x14ac:dyDescent="0.25">
      <c r="A74" s="44">
        <v>1228</v>
      </c>
      <c r="B74" s="71" t="s">
        <v>87</v>
      </c>
      <c r="C74" s="72">
        <f t="shared" si="5"/>
        <v>661</v>
      </c>
      <c r="D74" s="74">
        <v>661</v>
      </c>
      <c r="E74" s="74"/>
      <c r="F74" s="74"/>
      <c r="G74" s="157"/>
      <c r="H74" s="72">
        <f t="shared" si="6"/>
        <v>660</v>
      </c>
      <c r="I74" s="74">
        <f>160+500</f>
        <v>660</v>
      </c>
      <c r="J74" s="74"/>
      <c r="K74" s="74"/>
      <c r="L74" s="158"/>
    </row>
    <row r="75" spans="1:12" x14ac:dyDescent="0.25">
      <c r="A75" s="142">
        <v>2000</v>
      </c>
      <c r="B75" s="142" t="s">
        <v>88</v>
      </c>
      <c r="C75" s="143">
        <f t="shared" si="5"/>
        <v>86206</v>
      </c>
      <c r="D75" s="144">
        <f>SUM(D76,D83,D130,D164,D165,D172)</f>
        <v>66930</v>
      </c>
      <c r="E75" s="144">
        <f>SUM(E76,E83,E130,E164,E165,E172)</f>
        <v>0</v>
      </c>
      <c r="F75" s="144">
        <f>SUM(F76,F83,F130,F164,F165,F172)</f>
        <v>19276</v>
      </c>
      <c r="G75" s="145">
        <f>SUM(G76,G83,G130,G164,G165,G172)</f>
        <v>0</v>
      </c>
      <c r="H75" s="143">
        <f t="shared" si="6"/>
        <v>74578</v>
      </c>
      <c r="I75" s="144">
        <f>SUM(I76,I83,I130,I164,I165,I172)</f>
        <v>55068</v>
      </c>
      <c r="J75" s="144">
        <f>SUM(J76,J83,J130,J164,J165,J172)</f>
        <v>0</v>
      </c>
      <c r="K75" s="144">
        <f>SUM(K76,K83,K130,K164,K165,K172)</f>
        <v>19510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94</v>
      </c>
      <c r="C83" s="57">
        <f t="shared" si="5"/>
        <v>55539</v>
      </c>
      <c r="D83" s="63">
        <f>SUM(D84,D89,D95,D103,D112,D116,D122,D128)</f>
        <v>47594</v>
      </c>
      <c r="E83" s="63">
        <f>SUM(E84,E89,E95,E103,E112,E116,E122,E128)</f>
        <v>0</v>
      </c>
      <c r="F83" s="63">
        <f>SUM(F84,F89,F95,F103,F112,F116,F122,F128)</f>
        <v>7945</v>
      </c>
      <c r="G83" s="166">
        <f>SUM(G84,G89,G95,G103,G112,G116,G122,G128)</f>
        <v>0</v>
      </c>
      <c r="H83" s="57">
        <f t="shared" si="6"/>
        <v>50051</v>
      </c>
      <c r="I83" s="63">
        <f>SUM(I84,I89,I95,I103,I112,I116,I122,I128)</f>
        <v>41978</v>
      </c>
      <c r="J83" s="63">
        <f>SUM(J84,J89,J95,J103,J112,J116,J122,J128)</f>
        <v>0</v>
      </c>
      <c r="K83" s="63">
        <f>SUM(K84,K89,K95,K103,K112,K116,K122,K128)</f>
        <v>8073</v>
      </c>
      <c r="L83" s="172">
        <f>SUM(L84,L89,L95,L103,L112,L116,L122,L128)</f>
        <v>0</v>
      </c>
    </row>
    <row r="84" spans="1:12" x14ac:dyDescent="0.25">
      <c r="A84" s="150">
        <v>2210</v>
      </c>
      <c r="B84" s="112" t="s">
        <v>95</v>
      </c>
      <c r="C84" s="117">
        <f t="shared" si="5"/>
        <v>3334</v>
      </c>
      <c r="D84" s="151">
        <f>SUM(D85:D88)</f>
        <v>2157</v>
      </c>
      <c r="E84" s="151">
        <f>SUM(E85:E88)</f>
        <v>0</v>
      </c>
      <c r="F84" s="151">
        <f>SUM(F85:F88)</f>
        <v>1177</v>
      </c>
      <c r="G84" s="151">
        <f>SUM(G85:G88)</f>
        <v>0</v>
      </c>
      <c r="H84" s="117">
        <f t="shared" si="6"/>
        <v>1916</v>
      </c>
      <c r="I84" s="151">
        <f>SUM(I85:I88)</f>
        <v>1236</v>
      </c>
      <c r="J84" s="151">
        <f>SUM(J85:J88)</f>
        <v>0</v>
      </c>
      <c r="K84" s="151">
        <f>SUM(K85:K88)</f>
        <v>680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97</v>
      </c>
      <c r="C86" s="72">
        <f t="shared" si="5"/>
        <v>2327</v>
      </c>
      <c r="D86" s="74">
        <v>1370</v>
      </c>
      <c r="E86" s="74"/>
      <c r="F86" s="74">
        <v>957</v>
      </c>
      <c r="G86" s="157"/>
      <c r="H86" s="72">
        <f t="shared" si="6"/>
        <v>1236</v>
      </c>
      <c r="I86" s="74">
        <v>676</v>
      </c>
      <c r="J86" s="74"/>
      <c r="K86" s="74">
        <v>560</v>
      </c>
      <c r="L86" s="158"/>
    </row>
    <row r="87" spans="1:12" ht="24" x14ac:dyDescent="0.25">
      <c r="A87" s="44">
        <v>2214</v>
      </c>
      <c r="B87" s="71" t="s">
        <v>98</v>
      </c>
      <c r="C87" s="72">
        <f t="shared" si="5"/>
        <v>987</v>
      </c>
      <c r="D87" s="74">
        <v>787</v>
      </c>
      <c r="E87" s="74"/>
      <c r="F87" s="74">
        <v>200</v>
      </c>
      <c r="G87" s="157"/>
      <c r="H87" s="72">
        <f t="shared" si="6"/>
        <v>660</v>
      </c>
      <c r="I87" s="74">
        <v>560</v>
      </c>
      <c r="J87" s="74"/>
      <c r="K87" s="74">
        <v>100</v>
      </c>
      <c r="L87" s="158"/>
    </row>
    <row r="88" spans="1:12" x14ac:dyDescent="0.25">
      <c r="A88" s="44">
        <v>2219</v>
      </c>
      <c r="B88" s="71" t="s">
        <v>99</v>
      </c>
      <c r="C88" s="72">
        <f t="shared" si="5"/>
        <v>20</v>
      </c>
      <c r="D88" s="74"/>
      <c r="E88" s="74"/>
      <c r="F88" s="74">
        <v>20</v>
      </c>
      <c r="G88" s="157"/>
      <c r="H88" s="72">
        <f t="shared" si="6"/>
        <v>20</v>
      </c>
      <c r="I88" s="74"/>
      <c r="J88" s="74"/>
      <c r="K88" s="74">
        <v>20</v>
      </c>
      <c r="L88" s="158"/>
    </row>
    <row r="89" spans="1:12" ht="24" x14ac:dyDescent="0.25">
      <c r="A89" s="159">
        <v>2220</v>
      </c>
      <c r="B89" s="71" t="s">
        <v>100</v>
      </c>
      <c r="C89" s="72">
        <f t="shared" si="5"/>
        <v>40338</v>
      </c>
      <c r="D89" s="160">
        <f>SUM(D90:D94)</f>
        <v>35307</v>
      </c>
      <c r="E89" s="160">
        <f>SUM(E90:E94)</f>
        <v>0</v>
      </c>
      <c r="F89" s="160">
        <f>SUM(F90:F94)</f>
        <v>5031</v>
      </c>
      <c r="G89" s="161">
        <f>SUM(G90:G94)</f>
        <v>0</v>
      </c>
      <c r="H89" s="72">
        <f t="shared" si="6"/>
        <v>36665</v>
      </c>
      <c r="I89" s="160">
        <f>SUM(I90:I94)</f>
        <v>31634</v>
      </c>
      <c r="J89" s="160">
        <f>SUM(J90:J94)</f>
        <v>0</v>
      </c>
      <c r="K89" s="160">
        <f>SUM(K90:K94)</f>
        <v>5031</v>
      </c>
      <c r="L89" s="162">
        <f>SUM(L90:L94)</f>
        <v>0</v>
      </c>
    </row>
    <row r="90" spans="1:12" ht="24" x14ac:dyDescent="0.25">
      <c r="A90" s="44">
        <v>2221</v>
      </c>
      <c r="B90" s="71" t="s">
        <v>101</v>
      </c>
      <c r="C90" s="72">
        <f t="shared" si="5"/>
        <v>13821</v>
      </c>
      <c r="D90" s="74">
        <v>12204</v>
      </c>
      <c r="E90" s="74"/>
      <c r="F90" s="74">
        <v>1617</v>
      </c>
      <c r="G90" s="157"/>
      <c r="H90" s="72">
        <f t="shared" si="6"/>
        <v>13087</v>
      </c>
      <c r="I90" s="74">
        <f>13087-1617</f>
        <v>11470</v>
      </c>
      <c r="J90" s="74"/>
      <c r="K90" s="74">
        <v>1617</v>
      </c>
      <c r="L90" s="158"/>
    </row>
    <row r="91" spans="1:12" x14ac:dyDescent="0.25">
      <c r="A91" s="44">
        <v>2222</v>
      </c>
      <c r="B91" s="71" t="s">
        <v>102</v>
      </c>
      <c r="C91" s="72">
        <f t="shared" si="5"/>
        <v>1691</v>
      </c>
      <c r="D91" s="74">
        <v>671</v>
      </c>
      <c r="E91" s="74"/>
      <c r="F91" s="74">
        <v>1020</v>
      </c>
      <c r="G91" s="157"/>
      <c r="H91" s="72">
        <f t="shared" si="6"/>
        <v>1685</v>
      </c>
      <c r="I91" s="74">
        <f>1685-1020</f>
        <v>665</v>
      </c>
      <c r="J91" s="74"/>
      <c r="K91" s="74">
        <v>1020</v>
      </c>
      <c r="L91" s="158"/>
    </row>
    <row r="92" spans="1:12" x14ac:dyDescent="0.25">
      <c r="A92" s="44">
        <v>2223</v>
      </c>
      <c r="B92" s="71" t="s">
        <v>103</v>
      </c>
      <c r="C92" s="72">
        <f t="shared" si="5"/>
        <v>24427</v>
      </c>
      <c r="D92" s="74">
        <v>22341</v>
      </c>
      <c r="E92" s="74"/>
      <c r="F92" s="74">
        <v>2086</v>
      </c>
      <c r="G92" s="157"/>
      <c r="H92" s="72">
        <f t="shared" si="6"/>
        <v>21482</v>
      </c>
      <c r="I92" s="74">
        <v>19396</v>
      </c>
      <c r="J92" s="74"/>
      <c r="K92" s="74">
        <v>2086</v>
      </c>
      <c r="L92" s="158"/>
    </row>
    <row r="93" spans="1:12" ht="48" x14ac:dyDescent="0.25">
      <c r="A93" s="44">
        <v>2224</v>
      </c>
      <c r="B93" s="71" t="s">
        <v>104</v>
      </c>
      <c r="C93" s="72">
        <f t="shared" si="5"/>
        <v>399</v>
      </c>
      <c r="D93" s="74">
        <v>91</v>
      </c>
      <c r="E93" s="74"/>
      <c r="F93" s="74">
        <v>308</v>
      </c>
      <c r="G93" s="157"/>
      <c r="H93" s="72">
        <f t="shared" si="6"/>
        <v>411</v>
      </c>
      <c r="I93" s="74">
        <f>411-308</f>
        <v>103</v>
      </c>
      <c r="J93" s="74"/>
      <c r="K93" s="74">
        <v>308</v>
      </c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106</v>
      </c>
      <c r="C95" s="72">
        <f t="shared" si="5"/>
        <v>630</v>
      </c>
      <c r="D95" s="160">
        <f>SUM(D96:D102)</f>
        <v>230</v>
      </c>
      <c r="E95" s="160">
        <f>SUM(E96:E102)</f>
        <v>0</v>
      </c>
      <c r="F95" s="160">
        <f>SUM(F96:F102)</f>
        <v>400</v>
      </c>
      <c r="G95" s="161">
        <f>SUM(G96:G102)</f>
        <v>0</v>
      </c>
      <c r="H95" s="72">
        <f t="shared" si="6"/>
        <v>956</v>
      </c>
      <c r="I95" s="160">
        <f>SUM(I96:I102)</f>
        <v>556</v>
      </c>
      <c r="J95" s="160">
        <f>SUM(J96:J102)</f>
        <v>0</v>
      </c>
      <c r="K95" s="160">
        <f>SUM(K96:K102)</f>
        <v>400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f>350-350</f>
        <v>0</v>
      </c>
      <c r="J100" s="74"/>
      <c r="K100" s="74"/>
      <c r="L100" s="158"/>
    </row>
    <row r="101" spans="1:12" x14ac:dyDescent="0.25">
      <c r="A101" s="44">
        <v>2236</v>
      </c>
      <c r="B101" s="71" t="s">
        <v>112</v>
      </c>
      <c r="C101" s="72">
        <f t="shared" si="5"/>
        <v>204</v>
      </c>
      <c r="D101" s="74"/>
      <c r="E101" s="74"/>
      <c r="F101" s="74">
        <v>204</v>
      </c>
      <c r="G101" s="157"/>
      <c r="H101" s="72">
        <f t="shared" si="6"/>
        <v>204</v>
      </c>
      <c r="I101" s="74"/>
      <c r="J101" s="74"/>
      <c r="K101" s="74">
        <v>204</v>
      </c>
      <c r="L101" s="158"/>
    </row>
    <row r="102" spans="1:12" ht="24" x14ac:dyDescent="0.25">
      <c r="A102" s="44">
        <v>2239</v>
      </c>
      <c r="B102" s="71" t="s">
        <v>113</v>
      </c>
      <c r="C102" s="72">
        <f t="shared" si="5"/>
        <v>426</v>
      </c>
      <c r="D102" s="74">
        <v>230</v>
      </c>
      <c r="E102" s="74"/>
      <c r="F102" s="74">
        <v>196</v>
      </c>
      <c r="G102" s="157"/>
      <c r="H102" s="72">
        <f t="shared" si="6"/>
        <v>752</v>
      </c>
      <c r="I102" s="74">
        <f>206+350</f>
        <v>556</v>
      </c>
      <c r="J102" s="74"/>
      <c r="K102" s="74">
        <v>196</v>
      </c>
      <c r="L102" s="158"/>
    </row>
    <row r="103" spans="1:12" ht="36" x14ac:dyDescent="0.25">
      <c r="A103" s="159">
        <v>2240</v>
      </c>
      <c r="B103" s="71" t="s">
        <v>114</v>
      </c>
      <c r="C103" s="72">
        <f t="shared" si="5"/>
        <v>8514</v>
      </c>
      <c r="D103" s="160">
        <f>SUM(D104:D111)</f>
        <v>8270</v>
      </c>
      <c r="E103" s="160">
        <f>SUM(E104:E111)</f>
        <v>0</v>
      </c>
      <c r="F103" s="160">
        <f>SUM(F104:F111)</f>
        <v>244</v>
      </c>
      <c r="G103" s="161">
        <f>SUM(G104:G111)</f>
        <v>0</v>
      </c>
      <c r="H103" s="72">
        <f t="shared" si="6"/>
        <v>8055</v>
      </c>
      <c r="I103" s="160">
        <f>SUM(I104:I111)</f>
        <v>7007</v>
      </c>
      <c r="J103" s="160">
        <f>SUM(J104:J111)</f>
        <v>0</v>
      </c>
      <c r="K103" s="160">
        <f>SUM(K104:K111)</f>
        <v>1048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117</v>
      </c>
      <c r="C106" s="72">
        <f t="shared" si="5"/>
        <v>291</v>
      </c>
      <c r="D106" s="74">
        <v>100</v>
      </c>
      <c r="E106" s="74"/>
      <c r="F106" s="74">
        <v>191</v>
      </c>
      <c r="G106" s="157"/>
      <c r="H106" s="72">
        <f t="shared" si="6"/>
        <v>291</v>
      </c>
      <c r="I106" s="74">
        <v>100</v>
      </c>
      <c r="J106" s="74"/>
      <c r="K106" s="74">
        <v>191</v>
      </c>
      <c r="L106" s="158"/>
    </row>
    <row r="107" spans="1:12" x14ac:dyDescent="0.25">
      <c r="A107" s="44">
        <v>2244</v>
      </c>
      <c r="B107" s="71" t="s">
        <v>118</v>
      </c>
      <c r="C107" s="72">
        <f t="shared" si="5"/>
        <v>8170</v>
      </c>
      <c r="D107" s="74">
        <v>8170</v>
      </c>
      <c r="E107" s="74"/>
      <c r="F107" s="74"/>
      <c r="G107" s="157"/>
      <c r="H107" s="72">
        <f t="shared" si="6"/>
        <v>7711</v>
      </c>
      <c r="I107" s="74">
        <v>6907</v>
      </c>
      <c r="J107" s="74"/>
      <c r="K107" s="74">
        <v>804</v>
      </c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122</v>
      </c>
      <c r="C111" s="72">
        <f t="shared" si="5"/>
        <v>53</v>
      </c>
      <c r="D111" s="74"/>
      <c r="E111" s="74"/>
      <c r="F111" s="74">
        <v>53</v>
      </c>
      <c r="G111" s="157"/>
      <c r="H111" s="72">
        <f t="shared" si="6"/>
        <v>53</v>
      </c>
      <c r="I111" s="74"/>
      <c r="J111" s="74"/>
      <c r="K111" s="74">
        <v>53</v>
      </c>
      <c r="L111" s="158"/>
    </row>
    <row r="112" spans="1:12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127</v>
      </c>
      <c r="C116" s="72">
        <f t="shared" ref="C116:C187" si="7">SUM(D116:G116)</f>
        <v>1967</v>
      </c>
      <c r="D116" s="160">
        <f>SUM(D117:D121)</f>
        <v>1212</v>
      </c>
      <c r="E116" s="160">
        <f>SUM(E117:E121)</f>
        <v>0</v>
      </c>
      <c r="F116" s="160">
        <f>SUM(F117:F121)</f>
        <v>755</v>
      </c>
      <c r="G116" s="161">
        <f>SUM(G117:G121)</f>
        <v>0</v>
      </c>
      <c r="H116" s="72">
        <f t="shared" ref="H116:H188" si="8">SUM(I116:L116)</f>
        <v>1873</v>
      </c>
      <c r="I116" s="160">
        <f>SUM(I117:I121)</f>
        <v>1212</v>
      </c>
      <c r="J116" s="160">
        <f>SUM(J117:J121)</f>
        <v>0</v>
      </c>
      <c r="K116" s="160">
        <f>SUM(K117:K121)</f>
        <v>661</v>
      </c>
      <c r="L116" s="162">
        <f>SUM(L117:L121)</f>
        <v>0</v>
      </c>
    </row>
    <row r="117" spans="1:12" x14ac:dyDescent="0.25">
      <c r="A117" s="44">
        <v>2261</v>
      </c>
      <c r="B117" s="71" t="s">
        <v>128</v>
      </c>
      <c r="C117" s="72">
        <f t="shared" si="7"/>
        <v>371</v>
      </c>
      <c r="D117" s="74"/>
      <c r="E117" s="74"/>
      <c r="F117" s="74">
        <v>371</v>
      </c>
      <c r="G117" s="157"/>
      <c r="H117" s="72">
        <f t="shared" si="8"/>
        <v>361</v>
      </c>
      <c r="I117" s="74"/>
      <c r="J117" s="74"/>
      <c r="K117" s="74">
        <v>361</v>
      </c>
      <c r="L117" s="158"/>
    </row>
    <row r="118" spans="1:12" x14ac:dyDescent="0.25">
      <c r="A118" s="44">
        <v>2262</v>
      </c>
      <c r="B118" s="71" t="s">
        <v>129</v>
      </c>
      <c r="C118" s="72">
        <f t="shared" si="7"/>
        <v>300</v>
      </c>
      <c r="D118" s="74"/>
      <c r="E118" s="74"/>
      <c r="F118" s="74">
        <v>300</v>
      </c>
      <c r="G118" s="157"/>
      <c r="H118" s="72">
        <f t="shared" si="8"/>
        <v>300</v>
      </c>
      <c r="I118" s="74"/>
      <c r="J118" s="74"/>
      <c r="K118" s="74">
        <v>300</v>
      </c>
      <c r="L118" s="158"/>
    </row>
    <row r="119" spans="1:12" x14ac:dyDescent="0.25">
      <c r="A119" s="44">
        <v>2263</v>
      </c>
      <c r="B119" s="71" t="s">
        <v>130</v>
      </c>
      <c r="C119" s="72">
        <f t="shared" si="7"/>
        <v>1187</v>
      </c>
      <c r="D119" s="74">
        <v>1187</v>
      </c>
      <c r="E119" s="74"/>
      <c r="F119" s="74"/>
      <c r="G119" s="157"/>
      <c r="H119" s="72">
        <f t="shared" si="8"/>
        <v>1187</v>
      </c>
      <c r="I119" s="74">
        <v>1187</v>
      </c>
      <c r="J119" s="74"/>
      <c r="K119" s="74"/>
      <c r="L119" s="158"/>
    </row>
    <row r="120" spans="1:12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132</v>
      </c>
      <c r="C121" s="72">
        <f t="shared" si="7"/>
        <v>109</v>
      </c>
      <c r="D121" s="74">
        <v>25</v>
      </c>
      <c r="E121" s="74"/>
      <c r="F121" s="74">
        <v>84</v>
      </c>
      <c r="G121" s="157"/>
      <c r="H121" s="72">
        <f t="shared" si="8"/>
        <v>25</v>
      </c>
      <c r="I121" s="74">
        <v>25</v>
      </c>
      <c r="J121" s="74"/>
      <c r="K121" s="74">
        <v>0</v>
      </c>
      <c r="L121" s="158"/>
    </row>
    <row r="122" spans="1:12" x14ac:dyDescent="0.25">
      <c r="A122" s="159">
        <v>2270</v>
      </c>
      <c r="B122" s="71" t="s">
        <v>133</v>
      </c>
      <c r="C122" s="72">
        <f t="shared" si="7"/>
        <v>756</v>
      </c>
      <c r="D122" s="160">
        <f>SUM(D123:D127)</f>
        <v>418</v>
      </c>
      <c r="E122" s="160">
        <f>SUM(E123:E127)</f>
        <v>0</v>
      </c>
      <c r="F122" s="160">
        <f>SUM(F123:F127)</f>
        <v>338</v>
      </c>
      <c r="G122" s="161">
        <f>SUM(G123:G127)</f>
        <v>0</v>
      </c>
      <c r="H122" s="72">
        <f t="shared" si="8"/>
        <v>586</v>
      </c>
      <c r="I122" s="160">
        <f>SUM(I123:I127)</f>
        <v>333</v>
      </c>
      <c r="J122" s="160">
        <f>SUM(J123:J127)</f>
        <v>0</v>
      </c>
      <c r="K122" s="160">
        <f>SUM(K123:K127)</f>
        <v>253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138</v>
      </c>
      <c r="C127" s="72">
        <f t="shared" si="7"/>
        <v>756</v>
      </c>
      <c r="D127" s="74">
        <v>418</v>
      </c>
      <c r="E127" s="74"/>
      <c r="F127" s="74">
        <v>338</v>
      </c>
      <c r="G127" s="157"/>
      <c r="H127" s="72">
        <f t="shared" si="8"/>
        <v>586</v>
      </c>
      <c r="I127" s="74">
        <v>333</v>
      </c>
      <c r="J127" s="74"/>
      <c r="K127" s="74">
        <v>253</v>
      </c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141</v>
      </c>
      <c r="C130" s="57">
        <f t="shared" si="7"/>
        <v>30631</v>
      </c>
      <c r="D130" s="63">
        <f>SUM(D131,D136,D140,D141,D144,D151,D159,D160,D163)</f>
        <v>19300</v>
      </c>
      <c r="E130" s="63">
        <f>SUM(E131,E136,E140,E141,E144,E151,E159,E160,E163)</f>
        <v>0</v>
      </c>
      <c r="F130" s="63">
        <f>SUM(F131,F136,F140,F141,F144,F151,F159,F160,F163)</f>
        <v>11331</v>
      </c>
      <c r="G130" s="166">
        <f>SUM(G131,G136,G140,G141,G144,G151,G159,G160,G163)</f>
        <v>0</v>
      </c>
      <c r="H130" s="57">
        <f t="shared" si="8"/>
        <v>24502</v>
      </c>
      <c r="I130" s="63">
        <f>SUM(I131,I136,I140,I141,I144,I151,I159,I160,I163)</f>
        <v>13065</v>
      </c>
      <c r="J130" s="63">
        <f>SUM(J131,J136,J140,J141,J144,J151,J159,J160,J163)</f>
        <v>0</v>
      </c>
      <c r="K130" s="63">
        <f>SUM(K131,K136,K140,K141,K144,K151,K159,K160,K163)</f>
        <v>11437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142</v>
      </c>
      <c r="C131" s="66">
        <f t="shared" si="7"/>
        <v>10959</v>
      </c>
      <c r="D131" s="169">
        <f>SUM(D132:D135)</f>
        <v>10757</v>
      </c>
      <c r="E131" s="169">
        <f t="shared" ref="E131:L131" si="10">SUM(E132:E135)</f>
        <v>0</v>
      </c>
      <c r="F131" s="169">
        <f t="shared" si="10"/>
        <v>202</v>
      </c>
      <c r="G131" s="170">
        <f t="shared" si="10"/>
        <v>0</v>
      </c>
      <c r="H131" s="66">
        <f t="shared" si="8"/>
        <v>5859</v>
      </c>
      <c r="I131" s="169">
        <f t="shared" si="10"/>
        <v>5551</v>
      </c>
      <c r="J131" s="169">
        <f t="shared" si="10"/>
        <v>0</v>
      </c>
      <c r="K131" s="169">
        <f t="shared" si="10"/>
        <v>308</v>
      </c>
      <c r="L131" s="171">
        <f t="shared" si="10"/>
        <v>0</v>
      </c>
    </row>
    <row r="132" spans="1:12" x14ac:dyDescent="0.25">
      <c r="A132" s="44">
        <v>2311</v>
      </c>
      <c r="B132" s="71" t="s">
        <v>143</v>
      </c>
      <c r="C132" s="72">
        <f t="shared" si="7"/>
        <v>2050</v>
      </c>
      <c r="D132" s="74">
        <v>2050</v>
      </c>
      <c r="E132" s="74"/>
      <c r="F132" s="74"/>
      <c r="G132" s="157"/>
      <c r="H132" s="72">
        <f t="shared" si="8"/>
        <v>1850</v>
      </c>
      <c r="I132" s="74">
        <v>1850</v>
      </c>
      <c r="J132" s="74"/>
      <c r="K132" s="74"/>
      <c r="L132" s="158"/>
    </row>
    <row r="133" spans="1:12" x14ac:dyDescent="0.25">
      <c r="A133" s="44">
        <v>2312</v>
      </c>
      <c r="B133" s="71" t="s">
        <v>144</v>
      </c>
      <c r="C133" s="72">
        <f t="shared" si="7"/>
        <v>7935</v>
      </c>
      <c r="D133" s="74">
        <v>7935</v>
      </c>
      <c r="E133" s="74"/>
      <c r="F133" s="74"/>
      <c r="G133" s="157"/>
      <c r="H133" s="72">
        <f t="shared" si="8"/>
        <v>3741</v>
      </c>
      <c r="I133" s="74">
        <f>2601+1000</f>
        <v>3601</v>
      </c>
      <c r="J133" s="74"/>
      <c r="K133" s="74">
        <v>140</v>
      </c>
      <c r="L133" s="158"/>
    </row>
    <row r="134" spans="1:12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146</v>
      </c>
      <c r="C135" s="72">
        <f t="shared" si="7"/>
        <v>974</v>
      </c>
      <c r="D135" s="74">
        <v>772</v>
      </c>
      <c r="E135" s="74"/>
      <c r="F135" s="74">
        <v>202</v>
      </c>
      <c r="G135" s="157"/>
      <c r="H135" s="72">
        <f t="shared" si="8"/>
        <v>268</v>
      </c>
      <c r="I135" s="74">
        <v>100</v>
      </c>
      <c r="J135" s="74"/>
      <c r="K135" s="74">
        <v>168</v>
      </c>
      <c r="L135" s="158"/>
    </row>
    <row r="136" spans="1:12" x14ac:dyDescent="0.25">
      <c r="A136" s="159">
        <v>2320</v>
      </c>
      <c r="B136" s="71" t="s">
        <v>147</v>
      </c>
      <c r="C136" s="72">
        <f t="shared" si="7"/>
        <v>3616</v>
      </c>
      <c r="D136" s="160">
        <f>SUM(D137:D139)</f>
        <v>3166</v>
      </c>
      <c r="E136" s="160">
        <f>SUM(E137:E139)</f>
        <v>0</v>
      </c>
      <c r="F136" s="160">
        <f>SUM(F137:F139)</f>
        <v>450</v>
      </c>
      <c r="G136" s="161">
        <f>SUM(G137:G139)</f>
        <v>0</v>
      </c>
      <c r="H136" s="72">
        <f t="shared" si="8"/>
        <v>3349</v>
      </c>
      <c r="I136" s="160">
        <f>SUM(I137:I139)</f>
        <v>2899</v>
      </c>
      <c r="J136" s="160">
        <f>SUM(J137:J139)</f>
        <v>0</v>
      </c>
      <c r="K136" s="160">
        <f>SUM(K137:K139)</f>
        <v>450</v>
      </c>
      <c r="L136" s="162">
        <f>SUM(L137:L139)</f>
        <v>0</v>
      </c>
    </row>
    <row r="137" spans="1:12" x14ac:dyDescent="0.25">
      <c r="A137" s="44">
        <v>2321</v>
      </c>
      <c r="B137" s="71" t="s">
        <v>148</v>
      </c>
      <c r="C137" s="72">
        <f t="shared" si="7"/>
        <v>2801</v>
      </c>
      <c r="D137" s="74">
        <v>2351</v>
      </c>
      <c r="E137" s="74"/>
      <c r="F137" s="74">
        <v>450</v>
      </c>
      <c r="G137" s="157"/>
      <c r="H137" s="72">
        <f t="shared" si="8"/>
        <v>2798</v>
      </c>
      <c r="I137" s="74">
        <f>400+1948</f>
        <v>2348</v>
      </c>
      <c r="J137" s="74"/>
      <c r="K137" s="74">
        <v>450</v>
      </c>
      <c r="L137" s="158"/>
    </row>
    <row r="138" spans="1:12" x14ac:dyDescent="0.25">
      <c r="A138" s="44">
        <v>2322</v>
      </c>
      <c r="B138" s="71" t="s">
        <v>149</v>
      </c>
      <c r="C138" s="72">
        <f t="shared" si="7"/>
        <v>815</v>
      </c>
      <c r="D138" s="74">
        <v>815</v>
      </c>
      <c r="E138" s="74"/>
      <c r="F138" s="74"/>
      <c r="G138" s="157"/>
      <c r="H138" s="72">
        <f t="shared" si="8"/>
        <v>551</v>
      </c>
      <c r="I138" s="74">
        <v>551</v>
      </c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151</v>
      </c>
      <c r="C140" s="72">
        <f t="shared" si="7"/>
        <v>9493</v>
      </c>
      <c r="D140" s="74"/>
      <c r="E140" s="74"/>
      <c r="F140" s="74">
        <v>9493</v>
      </c>
      <c r="G140" s="157"/>
      <c r="H140" s="72">
        <f t="shared" si="8"/>
        <v>9493</v>
      </c>
      <c r="I140" s="74"/>
      <c r="J140" s="74"/>
      <c r="K140" s="74">
        <v>9493</v>
      </c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155</v>
      </c>
      <c r="C144" s="117">
        <f t="shared" si="7"/>
        <v>5963</v>
      </c>
      <c r="D144" s="151">
        <f>SUM(D145:D150)</f>
        <v>4777</v>
      </c>
      <c r="E144" s="151">
        <f>SUM(E145:E150)</f>
        <v>0</v>
      </c>
      <c r="F144" s="151">
        <f>SUM(F145:F150)</f>
        <v>1186</v>
      </c>
      <c r="G144" s="152">
        <f>SUM(G145:G150)</f>
        <v>0</v>
      </c>
      <c r="H144" s="117">
        <f t="shared" si="8"/>
        <v>5201</v>
      </c>
      <c r="I144" s="151">
        <f>SUM(I145:I150)</f>
        <v>4015</v>
      </c>
      <c r="J144" s="151">
        <f>SUM(J145:J150)</f>
        <v>0</v>
      </c>
      <c r="K144" s="151">
        <f>SUM(K145:K150)</f>
        <v>1186</v>
      </c>
      <c r="L144" s="153">
        <f>SUM(L145:L150)</f>
        <v>0</v>
      </c>
    </row>
    <row r="145" spans="1:12" x14ac:dyDescent="0.25">
      <c r="A145" s="38">
        <v>2351</v>
      </c>
      <c r="B145" s="65" t="s">
        <v>156</v>
      </c>
      <c r="C145" s="66">
        <f t="shared" si="7"/>
        <v>2408</v>
      </c>
      <c r="D145" s="68">
        <v>2408</v>
      </c>
      <c r="E145" s="68"/>
      <c r="F145" s="68"/>
      <c r="G145" s="154"/>
      <c r="H145" s="66">
        <f t="shared" si="8"/>
        <v>1646</v>
      </c>
      <c r="I145" s="68">
        <v>1646</v>
      </c>
      <c r="J145" s="68"/>
      <c r="K145" s="68"/>
      <c r="L145" s="155"/>
    </row>
    <row r="146" spans="1:12" x14ac:dyDescent="0.25">
      <c r="A146" s="44">
        <v>2352</v>
      </c>
      <c r="B146" s="71" t="s">
        <v>157</v>
      </c>
      <c r="C146" s="72">
        <f t="shared" si="7"/>
        <v>3555</v>
      </c>
      <c r="D146" s="74">
        <v>2369</v>
      </c>
      <c r="E146" s="74"/>
      <c r="F146" s="74">
        <v>1186</v>
      </c>
      <c r="G146" s="157"/>
      <c r="H146" s="72">
        <f t="shared" si="8"/>
        <v>3555</v>
      </c>
      <c r="I146" s="74">
        <f>2169+200</f>
        <v>2369</v>
      </c>
      <c r="J146" s="74"/>
      <c r="K146" s="74">
        <v>1186</v>
      </c>
      <c r="L146" s="158"/>
    </row>
    <row r="147" spans="1:12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171</v>
      </c>
      <c r="C160" s="117">
        <f t="shared" si="7"/>
        <v>600</v>
      </c>
      <c r="D160" s="151">
        <f>SUM(D161:D162)</f>
        <v>600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600</v>
      </c>
      <c r="I160" s="151">
        <f>SUM(I161:I162)</f>
        <v>600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173</v>
      </c>
      <c r="C162" s="72">
        <f t="shared" si="7"/>
        <v>600</v>
      </c>
      <c r="D162" s="74">
        <v>600</v>
      </c>
      <c r="E162" s="74"/>
      <c r="F162" s="74"/>
      <c r="G162" s="157"/>
      <c r="H162" s="72">
        <f t="shared" si="8"/>
        <v>600</v>
      </c>
      <c r="I162" s="74">
        <v>600</v>
      </c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55"/>
    </row>
    <row r="165" spans="1:12" ht="24" x14ac:dyDescent="0.25">
      <c r="A165" s="56">
        <v>2500</v>
      </c>
      <c r="B165" s="147" t="s">
        <v>176</v>
      </c>
      <c r="C165" s="57">
        <f t="shared" si="7"/>
        <v>36</v>
      </c>
      <c r="D165" s="63">
        <f>SUM(D166,D171)</f>
        <v>36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25</v>
      </c>
      <c r="I165" s="63">
        <f>SUM(I166,I171)</f>
        <v>25</v>
      </c>
      <c r="J165" s="63">
        <f t="shared" ref="J165:K165" si="12">SUM(J166,J171)</f>
        <v>0</v>
      </c>
      <c r="K165" s="63">
        <f t="shared" si="12"/>
        <v>0</v>
      </c>
      <c r="L165" s="172">
        <f>SUM(L166,L171)</f>
        <v>0</v>
      </c>
    </row>
    <row r="166" spans="1:12" ht="16.5" customHeight="1" x14ac:dyDescent="0.25">
      <c r="A166" s="168">
        <v>2510</v>
      </c>
      <c r="B166" s="65" t="s">
        <v>177</v>
      </c>
      <c r="C166" s="66">
        <f t="shared" si="7"/>
        <v>36</v>
      </c>
      <c r="D166" s="169">
        <f>SUM(D167:D170)</f>
        <v>36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25</v>
      </c>
      <c r="I166" s="169">
        <f>SUM(I167:I170)</f>
        <v>25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179</v>
      </c>
      <c r="C168" s="72">
        <f t="shared" si="7"/>
        <v>36</v>
      </c>
      <c r="D168" s="74">
        <v>36</v>
      </c>
      <c r="E168" s="74"/>
      <c r="F168" s="74"/>
      <c r="G168" s="157"/>
      <c r="H168" s="72">
        <f t="shared" si="8"/>
        <v>25</v>
      </c>
      <c r="I168" s="74">
        <v>25</v>
      </c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205</v>
      </c>
      <c r="C194" s="138">
        <f t="shared" si="23"/>
        <v>1643</v>
      </c>
      <c r="D194" s="139">
        <f>SUM(D195,D230,D269,D283)</f>
        <v>1643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4900</v>
      </c>
      <c r="I194" s="139">
        <f t="shared" ref="I194:L194" si="26">SUM(I195,I230,I269,I283)</f>
        <v>4900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x14ac:dyDescent="0.25">
      <c r="A195" s="142">
        <v>5000</v>
      </c>
      <c r="B195" s="142" t="s">
        <v>206</v>
      </c>
      <c r="C195" s="143">
        <f t="shared" si="23"/>
        <v>1643</v>
      </c>
      <c r="D195" s="144">
        <f>D196+D204</f>
        <v>1643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4900</v>
      </c>
      <c r="I195" s="144">
        <f>I196+I204</f>
        <v>4900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215</v>
      </c>
      <c r="C204" s="57">
        <f t="shared" si="23"/>
        <v>1643</v>
      </c>
      <c r="D204" s="63">
        <f>D205+D215+D216+D225+D226+D227+D229</f>
        <v>1643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4900</v>
      </c>
      <c r="I204" s="63">
        <f>I205+I215+I216+I225+I226+I227+I229</f>
        <v>4900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227</v>
      </c>
      <c r="C216" s="72">
        <f t="shared" si="23"/>
        <v>1643</v>
      </c>
      <c r="D216" s="160">
        <f>SUM(D217:D224)</f>
        <v>1643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4900</v>
      </c>
      <c r="I216" s="160">
        <f>SUM(I217:I224)</f>
        <v>4900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4900</v>
      </c>
      <c r="I223" s="74">
        <f>5900-1000</f>
        <v>4900</v>
      </c>
      <c r="J223" s="74"/>
      <c r="K223" s="74"/>
      <c r="L223" s="158"/>
    </row>
    <row r="224" spans="1:12" ht="24" hidden="1" x14ac:dyDescent="0.25">
      <c r="A224" s="44">
        <v>5239</v>
      </c>
      <c r="B224" s="71" t="s">
        <v>235</v>
      </c>
      <c r="C224" s="201">
        <f t="shared" si="23"/>
        <v>1643</v>
      </c>
      <c r="D224" s="74">
        <v>1643</v>
      </c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606976</v>
      </c>
      <c r="D289" s="242">
        <f t="shared" ref="D289:L289" si="46">SUM(D286,D269,D230,D195,D187,D173,D75,D53,D283)</f>
        <v>587700</v>
      </c>
      <c r="E289" s="242">
        <f t="shared" si="46"/>
        <v>0</v>
      </c>
      <c r="F289" s="242">
        <f t="shared" si="46"/>
        <v>19276</v>
      </c>
      <c r="G289" s="243">
        <f t="shared" si="46"/>
        <v>0</v>
      </c>
      <c r="H289" s="244">
        <f t="shared" si="46"/>
        <v>611988</v>
      </c>
      <c r="I289" s="242">
        <f t="shared" si="46"/>
        <v>592478</v>
      </c>
      <c r="J289" s="242">
        <f t="shared" si="46"/>
        <v>0</v>
      </c>
      <c r="K289" s="242">
        <f t="shared" si="46"/>
        <v>19510</v>
      </c>
      <c r="L289" s="245">
        <f t="shared" si="46"/>
        <v>0</v>
      </c>
    </row>
    <row r="290" spans="1:12" s="24" customFormat="1" ht="13.5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-264</v>
      </c>
      <c r="I290" s="247">
        <f>SUM(I24,I25,I41)-I51</f>
        <v>0</v>
      </c>
      <c r="J290" s="247">
        <f>SUM(J24,J25,J41)-J51</f>
        <v>0</v>
      </c>
      <c r="K290" s="247">
        <f>(K26+K43)-K51</f>
        <v>-264</v>
      </c>
      <c r="L290" s="249">
        <f>L45-L51</f>
        <v>0</v>
      </c>
    </row>
    <row r="291" spans="1:12" s="24" customFormat="1" ht="12.75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264</v>
      </c>
      <c r="I291" s="251">
        <f t="shared" si="47"/>
        <v>0</v>
      </c>
      <c r="J291" s="251">
        <f t="shared" si="47"/>
        <v>0</v>
      </c>
      <c r="K291" s="251">
        <f t="shared" si="47"/>
        <v>264</v>
      </c>
      <c r="L291" s="254">
        <f t="shared" si="47"/>
        <v>0</v>
      </c>
    </row>
    <row r="292" spans="1:12" s="24" customFormat="1" ht="12.75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264</v>
      </c>
      <c r="I292" s="128">
        <f t="shared" si="48"/>
        <v>0</v>
      </c>
      <c r="J292" s="128">
        <f t="shared" si="48"/>
        <v>0</v>
      </c>
      <c r="K292" s="128">
        <f t="shared" si="48"/>
        <v>264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1kFSNpr8AzFMtP2gO2+P/zk879EuXqzzlNLfmIA8wxZT41zAlVEm/nbbI+AEG0q7A2SZM/RzAt43g7avg6vF3A==" saltValue="ISOa+ItovfEJwMWdNNX18w==" spinCount="100000" sheet="1" objects="1" scenarios="1" formatCells="0" formatColumns="0" formatRows="0" insertHyperlinks="0"/>
  <autoFilter ref="A18:L301">
    <filterColumn colId="7">
      <filters blank="1">
        <filter val="1 029"/>
        <filter val="1 187"/>
        <filter val="1 236"/>
        <filter val="1 646"/>
        <filter val="1 685"/>
        <filter val="1 850"/>
        <filter val="1 873"/>
        <filter val="1 916"/>
        <filter val="100"/>
        <filter val="127 235"/>
        <filter val="13 087"/>
        <filter val="13 891"/>
        <filter val="17 979"/>
        <filter val="19 146"/>
        <filter val="2 613"/>
        <filter val="2 798"/>
        <filter val="20"/>
        <filter val="20 504"/>
        <filter val="204"/>
        <filter val="21 482"/>
        <filter val="24 502"/>
        <filter val="25"/>
        <filter val="264"/>
        <filter val="-264"/>
        <filter val="268"/>
        <filter val="27 390"/>
        <filter val="291"/>
        <filter val="3 349"/>
        <filter val="3 555"/>
        <filter val="3 741"/>
        <filter val="300"/>
        <filter val="34 498"/>
        <filter val="36 665"/>
        <filter val="361"/>
        <filter val="368 164"/>
        <filter val="4 172"/>
        <filter val="4 655"/>
        <filter val="4 900"/>
        <filter val="405 275"/>
        <filter val="411"/>
        <filter val="5 201"/>
        <filter val="5 255"/>
        <filter val="5 859"/>
        <filter val="50 051"/>
        <filter val="53"/>
        <filter val="532 510"/>
        <filter val="551"/>
        <filter val="586"/>
        <filter val="592 478"/>
        <filter val="600"/>
        <filter val="607 088"/>
        <filter val="611 988"/>
        <filter val="660"/>
        <filter val="7 711"/>
        <filter val="74 578"/>
        <filter val="752"/>
        <filter val="8 055"/>
        <filter val="8 751"/>
        <filter val="8 793"/>
        <filter val="9 493"/>
        <filter val="956"/>
        <filter val="99 845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H14" sqref="H14"/>
    </sheetView>
  </sheetViews>
  <sheetFormatPr defaultColWidth="9.140625"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3" width="0" style="1" hidden="1" customWidth="1"/>
    <col min="14" max="16384" width="9.140625" style="1"/>
  </cols>
  <sheetData>
    <row r="1" spans="1:12" x14ac:dyDescent="0.25">
      <c r="A1" s="302" t="s">
        <v>408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401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402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403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x14ac:dyDescent="0.25">
      <c r="A7" s="4" t="s">
        <v>13</v>
      </c>
      <c r="B7" s="5"/>
      <c r="C7" s="306" t="s">
        <v>383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405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 t="s">
        <v>406</v>
      </c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49907</v>
      </c>
      <c r="D20" s="28">
        <f>SUM(D21,D24,D25,D41,D43)</f>
        <v>48883</v>
      </c>
      <c r="E20" s="28">
        <f>SUM(E21,E24,E43)</f>
        <v>0</v>
      </c>
      <c r="F20" s="28">
        <f>SUM(F21,F26,F43)</f>
        <v>1024</v>
      </c>
      <c r="G20" s="29">
        <f>SUM(G21,G45)</f>
        <v>0</v>
      </c>
      <c r="H20" s="27">
        <f>SUM(I20:L20)</f>
        <v>45176</v>
      </c>
      <c r="I20" s="28">
        <f>SUM(I21,I24,I25,I41,I43)</f>
        <v>43921</v>
      </c>
      <c r="J20" s="28">
        <f>SUM(J21,J24,J43)</f>
        <v>0</v>
      </c>
      <c r="K20" s="28">
        <f>SUM(K21,K26,K43)</f>
        <v>1255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48883</v>
      </c>
      <c r="D24" s="51">
        <v>48883</v>
      </c>
      <c r="E24" s="51"/>
      <c r="F24" s="52" t="s">
        <v>38</v>
      </c>
      <c r="G24" s="53" t="s">
        <v>38</v>
      </c>
      <c r="H24" s="50">
        <f t="shared" si="1"/>
        <v>43921</v>
      </c>
      <c r="I24" s="51">
        <f>I51</f>
        <v>43921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thickTop="1" x14ac:dyDescent="0.25">
      <c r="A26" s="56">
        <v>21300</v>
      </c>
      <c r="B26" s="56" t="s">
        <v>40</v>
      </c>
      <c r="C26" s="57">
        <f t="shared" si="0"/>
        <v>1024</v>
      </c>
      <c r="D26" s="59" t="s">
        <v>38</v>
      </c>
      <c r="E26" s="59" t="s">
        <v>38</v>
      </c>
      <c r="F26" s="63">
        <f>SUM(F27,F31,F33,F36)</f>
        <v>1024</v>
      </c>
      <c r="G26" s="60" t="s">
        <v>38</v>
      </c>
      <c r="H26" s="57">
        <f t="shared" si="1"/>
        <v>1255</v>
      </c>
      <c r="I26" s="59" t="s">
        <v>38</v>
      </c>
      <c r="J26" s="59" t="s">
        <v>38</v>
      </c>
      <c r="K26" s="63">
        <f>SUM(K27,K31,K33,K36)</f>
        <v>1255</v>
      </c>
      <c r="L26" s="62" t="s">
        <v>38</v>
      </c>
    </row>
    <row r="27" spans="1:12" s="24" customFormat="1" ht="24" hidden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idden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idden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" hidden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" hidden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" hidden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idden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idden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" hidden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customHeight="1" x14ac:dyDescent="0.25">
      <c r="A36" s="64">
        <v>21390</v>
      </c>
      <c r="B36" s="56" t="s">
        <v>50</v>
      </c>
      <c r="C36" s="57">
        <f t="shared" si="0"/>
        <v>1024</v>
      </c>
      <c r="D36" s="59" t="s">
        <v>38</v>
      </c>
      <c r="E36" s="59" t="s">
        <v>38</v>
      </c>
      <c r="F36" s="63">
        <f>SUM(F37:F40)</f>
        <v>1024</v>
      </c>
      <c r="G36" s="60" t="s">
        <v>38</v>
      </c>
      <c r="H36" s="57">
        <f t="shared" si="1"/>
        <v>1255</v>
      </c>
      <c r="I36" s="59" t="s">
        <v>38</v>
      </c>
      <c r="J36" s="59" t="s">
        <v>38</v>
      </c>
      <c r="K36" s="63">
        <f>SUM(K37:K40)</f>
        <v>1255</v>
      </c>
      <c r="L36" s="62" t="s">
        <v>38</v>
      </c>
    </row>
    <row r="37" spans="1:12" ht="24" hidden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x14ac:dyDescent="0.25">
      <c r="A38" s="44">
        <v>21393</v>
      </c>
      <c r="B38" s="71" t="s">
        <v>52</v>
      </c>
      <c r="C38" s="72">
        <f t="shared" si="0"/>
        <v>1024</v>
      </c>
      <c r="D38" s="73" t="s">
        <v>38</v>
      </c>
      <c r="E38" s="73" t="s">
        <v>38</v>
      </c>
      <c r="F38" s="74">
        <v>1024</v>
      </c>
      <c r="G38" s="75" t="s">
        <v>38</v>
      </c>
      <c r="H38" s="72">
        <f t="shared" si="1"/>
        <v>1255</v>
      </c>
      <c r="I38" s="73" t="s">
        <v>38</v>
      </c>
      <c r="J38" s="73" t="s">
        <v>38</v>
      </c>
      <c r="K38" s="74">
        <v>1255</v>
      </c>
      <c r="L38" s="76" t="s">
        <v>38</v>
      </c>
    </row>
    <row r="39" spans="1:12" hidden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" hidden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" hidden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" hidden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" hidden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" hidden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49907</v>
      </c>
      <c r="D50" s="128">
        <f>SUM(D51,D286)</f>
        <v>48883</v>
      </c>
      <c r="E50" s="128">
        <f>SUM(E51,E286)</f>
        <v>0</v>
      </c>
      <c r="F50" s="128">
        <f>SUM(F51,F286)</f>
        <v>1024</v>
      </c>
      <c r="G50" s="129">
        <f>SUM(G51,G286)</f>
        <v>0</v>
      </c>
      <c r="H50" s="127">
        <f t="shared" ref="H50:H113" si="6">SUM(I50:L50)</f>
        <v>45176</v>
      </c>
      <c r="I50" s="128">
        <f>SUM(I51,I286)</f>
        <v>43921</v>
      </c>
      <c r="J50" s="128">
        <f>SUM(J51,J286)</f>
        <v>0</v>
      </c>
      <c r="K50" s="128">
        <f>SUM(K51,K286)</f>
        <v>1255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49907</v>
      </c>
      <c r="D51" s="134">
        <f>SUM(D52,D194)</f>
        <v>48883</v>
      </c>
      <c r="E51" s="134">
        <f>SUM(E52,E194)</f>
        <v>0</v>
      </c>
      <c r="F51" s="134">
        <f>SUM(F52,F194)</f>
        <v>1024</v>
      </c>
      <c r="G51" s="135">
        <f>SUM(G52,G194)</f>
        <v>0</v>
      </c>
      <c r="H51" s="133">
        <f t="shared" si="6"/>
        <v>45176</v>
      </c>
      <c r="I51" s="134">
        <f>SUM(I52,I194)</f>
        <v>43921</v>
      </c>
      <c r="J51" s="134">
        <f>SUM(J52,J194)</f>
        <v>0</v>
      </c>
      <c r="K51" s="134">
        <f>SUM(K52,K194)</f>
        <v>1255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44657</v>
      </c>
      <c r="D52" s="139">
        <f>SUM(D53,D75,D173,D187)</f>
        <v>43633</v>
      </c>
      <c r="E52" s="139">
        <f>SUM(E53,E75,E173,E187)</f>
        <v>0</v>
      </c>
      <c r="F52" s="139">
        <f>SUM(F53,F75,F173,F187)</f>
        <v>1024</v>
      </c>
      <c r="G52" s="140">
        <f>SUM(G53,G75,G173,G187)</f>
        <v>0</v>
      </c>
      <c r="H52" s="138">
        <f t="shared" si="6"/>
        <v>40063</v>
      </c>
      <c r="I52" s="139">
        <f>SUM(I53,I75,I173,I187)</f>
        <v>38808</v>
      </c>
      <c r="J52" s="139">
        <f>SUM(J53,J75,J173,J187)</f>
        <v>0</v>
      </c>
      <c r="K52" s="139">
        <f>SUM(K53,K75,K173,K187)</f>
        <v>1255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66</v>
      </c>
      <c r="C53" s="143">
        <f t="shared" si="5"/>
        <v>21503</v>
      </c>
      <c r="D53" s="144">
        <f>SUM(D54,D67)</f>
        <v>20739</v>
      </c>
      <c r="E53" s="144">
        <f>SUM(E54,E67)</f>
        <v>0</v>
      </c>
      <c r="F53" s="144">
        <f>SUM(F54,F67)</f>
        <v>764</v>
      </c>
      <c r="G53" s="145">
        <f>SUM(G54,G67)</f>
        <v>0</v>
      </c>
      <c r="H53" s="143">
        <f t="shared" si="6"/>
        <v>19814</v>
      </c>
      <c r="I53" s="144">
        <f>SUM(I54,I67)</f>
        <v>18624</v>
      </c>
      <c r="J53" s="144">
        <f>SUM(J54,J67)</f>
        <v>0</v>
      </c>
      <c r="K53" s="144">
        <f>SUM(K54,K67)</f>
        <v>1190</v>
      </c>
      <c r="L53" s="146">
        <f>SUM(L54,L67)</f>
        <v>0</v>
      </c>
    </row>
    <row r="54" spans="1:13" x14ac:dyDescent="0.25">
      <c r="A54" s="56">
        <v>1100</v>
      </c>
      <c r="B54" s="147" t="s">
        <v>67</v>
      </c>
      <c r="C54" s="57">
        <f t="shared" si="5"/>
        <v>20468</v>
      </c>
      <c r="D54" s="63">
        <f>SUM(D55,D58,D66)</f>
        <v>19741</v>
      </c>
      <c r="E54" s="63">
        <f>SUM(E55,E58,E66)</f>
        <v>0</v>
      </c>
      <c r="F54" s="63">
        <f>SUM(F55,F58,F66)</f>
        <v>727</v>
      </c>
      <c r="G54" s="148">
        <f>SUM(G55,G58,G66)</f>
        <v>0</v>
      </c>
      <c r="H54" s="57">
        <f t="shared" si="6"/>
        <v>18833</v>
      </c>
      <c r="I54" s="63">
        <f>SUM(I55,I58,I66)</f>
        <v>17700</v>
      </c>
      <c r="J54" s="63">
        <f>SUM(J55,J58,J66)</f>
        <v>0</v>
      </c>
      <c r="K54" s="63">
        <f>SUM(K55,K58,K66)</f>
        <v>1133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>
        <v>0</v>
      </c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>
        <v>0</v>
      </c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>
        <v>0</v>
      </c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>
        <v>0</v>
      </c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>
        <v>0</v>
      </c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>
        <v>0</v>
      </c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>
        <v>0</v>
      </c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>
        <v>0</v>
      </c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>
        <v>0</v>
      </c>
      <c r="L65" s="158"/>
      <c r="M65" s="156"/>
    </row>
    <row r="66" spans="1:13" ht="36" x14ac:dyDescent="0.25">
      <c r="A66" s="150">
        <v>1150</v>
      </c>
      <c r="B66" s="112" t="s">
        <v>79</v>
      </c>
      <c r="C66" s="117">
        <f t="shared" si="5"/>
        <v>20468</v>
      </c>
      <c r="D66" s="163">
        <v>19741</v>
      </c>
      <c r="E66" s="163"/>
      <c r="F66" s="163">
        <v>727</v>
      </c>
      <c r="G66" s="164"/>
      <c r="H66" s="117">
        <f t="shared" si="6"/>
        <v>18833</v>
      </c>
      <c r="I66" s="163">
        <v>17700</v>
      </c>
      <c r="J66" s="163"/>
      <c r="K66" s="163">
        <v>1133</v>
      </c>
      <c r="L66" s="165"/>
      <c r="M66" s="156"/>
    </row>
    <row r="67" spans="1:13" ht="24" x14ac:dyDescent="0.25">
      <c r="A67" s="56">
        <v>1200</v>
      </c>
      <c r="B67" s="147" t="s">
        <v>80</v>
      </c>
      <c r="C67" s="57">
        <f t="shared" si="5"/>
        <v>1035</v>
      </c>
      <c r="D67" s="63">
        <f>SUM(D68:D69)</f>
        <v>998</v>
      </c>
      <c r="E67" s="63">
        <f>SUM(E68:E69)</f>
        <v>0</v>
      </c>
      <c r="F67" s="63">
        <f>SUM(F68:F69)</f>
        <v>37</v>
      </c>
      <c r="G67" s="166">
        <f>SUM(G68:G69)</f>
        <v>0</v>
      </c>
      <c r="H67" s="57">
        <f t="shared" si="6"/>
        <v>981</v>
      </c>
      <c r="I67" s="63">
        <f>SUM(I68:I69)</f>
        <v>924</v>
      </c>
      <c r="J67" s="63">
        <f>SUM(J68:J69)</f>
        <v>0</v>
      </c>
      <c r="K67" s="63">
        <f>SUM(K68:K69)</f>
        <v>57</v>
      </c>
      <c r="L67" s="167">
        <f>SUM(L68:L69)</f>
        <v>0</v>
      </c>
    </row>
    <row r="68" spans="1:13" ht="24" x14ac:dyDescent="0.25">
      <c r="A68" s="168">
        <v>1210</v>
      </c>
      <c r="B68" s="65" t="s">
        <v>81</v>
      </c>
      <c r="C68" s="66">
        <f t="shared" si="5"/>
        <v>1035</v>
      </c>
      <c r="D68" s="68">
        <v>998</v>
      </c>
      <c r="E68" s="68"/>
      <c r="F68" s="68">
        <v>37</v>
      </c>
      <c r="G68" s="154"/>
      <c r="H68" s="66">
        <f t="shared" si="6"/>
        <v>981</v>
      </c>
      <c r="I68" s="68">
        <v>924</v>
      </c>
      <c r="J68" s="68"/>
      <c r="K68" s="68">
        <v>57</v>
      </c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>
        <v>0</v>
      </c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>
        <v>0</v>
      </c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>
        <v>0</v>
      </c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>
        <v>0</v>
      </c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>
        <v>0</v>
      </c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23154</v>
      </c>
      <c r="D75" s="144">
        <f>SUM(D76,D83,D130,D164,D165,D172)</f>
        <v>22894</v>
      </c>
      <c r="E75" s="144">
        <f>SUM(E76,E83,E130,E164,E165,E172)</f>
        <v>0</v>
      </c>
      <c r="F75" s="144">
        <f>SUM(F76,F83,F130,F164,F165,F172)</f>
        <v>260</v>
      </c>
      <c r="G75" s="145">
        <f>SUM(G76,G83,G130,G164,G165,G172)</f>
        <v>0</v>
      </c>
      <c r="H75" s="143">
        <f t="shared" si="6"/>
        <v>20249</v>
      </c>
      <c r="I75" s="144">
        <f>SUM(I76,I83,I130,I164,I165,I172)</f>
        <v>20184</v>
      </c>
      <c r="J75" s="144">
        <f>SUM(J76,J83,J130,J164,J165,J172)</f>
        <v>0</v>
      </c>
      <c r="K75" s="144">
        <f>SUM(K76,K83,K130,K164,K165,K172)</f>
        <v>65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>
        <v>0</v>
      </c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>
        <v>0</v>
      </c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>
        <v>0</v>
      </c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>
        <v>0</v>
      </c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6785</v>
      </c>
      <c r="D83" s="63">
        <f>SUM(D84,D89,D95,D103,D112,D116,D122,D128)</f>
        <v>6746</v>
      </c>
      <c r="E83" s="63">
        <f>SUM(E84,E89,E95,E103,E112,E116,E122,E128)</f>
        <v>0</v>
      </c>
      <c r="F83" s="63">
        <f>SUM(F84,F89,F95,F103,F112,F116,F122,F128)</f>
        <v>39</v>
      </c>
      <c r="G83" s="166">
        <f>SUM(G84,G89,G95,G103,G112,G116,G122,G128)</f>
        <v>0</v>
      </c>
      <c r="H83" s="57">
        <f t="shared" si="6"/>
        <v>6423</v>
      </c>
      <c r="I83" s="63">
        <f>SUM(I84,I89,I95,I103,I112,I116,I122,I128)</f>
        <v>6423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x14ac:dyDescent="0.25">
      <c r="A84" s="150">
        <v>2210</v>
      </c>
      <c r="B84" s="112" t="s">
        <v>95</v>
      </c>
      <c r="C84" s="117">
        <f t="shared" si="5"/>
        <v>180</v>
      </c>
      <c r="D84" s="151">
        <f>SUM(D85:D88)</f>
        <v>180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180</v>
      </c>
      <c r="I84" s="151">
        <f>SUM(I85:I88)</f>
        <v>180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>
        <v>0</v>
      </c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>
        <v>0</v>
      </c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>
        <v>0</v>
      </c>
      <c r="L87" s="158"/>
      <c r="M87" s="156"/>
    </row>
    <row r="88" spans="1:13" x14ac:dyDescent="0.25">
      <c r="A88" s="44">
        <v>2219</v>
      </c>
      <c r="B88" s="71" t="s">
        <v>99</v>
      </c>
      <c r="C88" s="72">
        <f t="shared" si="5"/>
        <v>180</v>
      </c>
      <c r="D88" s="74">
        <v>180</v>
      </c>
      <c r="E88" s="74"/>
      <c r="F88" s="74"/>
      <c r="G88" s="157"/>
      <c r="H88" s="72">
        <f t="shared" si="6"/>
        <v>180</v>
      </c>
      <c r="I88" s="74">
        <v>180</v>
      </c>
      <c r="J88" s="74"/>
      <c r="K88" s="74">
        <v>0</v>
      </c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>
        <v>0</v>
      </c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>
        <v>0</v>
      </c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>
        <v>0</v>
      </c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>
        <v>0</v>
      </c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>
        <v>0</v>
      </c>
      <c r="L94" s="158"/>
      <c r="M94" s="156"/>
    </row>
    <row r="95" spans="1:13" ht="36" x14ac:dyDescent="0.25">
      <c r="A95" s="159">
        <v>2230</v>
      </c>
      <c r="B95" s="71" t="s">
        <v>106</v>
      </c>
      <c r="C95" s="72">
        <f t="shared" si="5"/>
        <v>789</v>
      </c>
      <c r="D95" s="160">
        <f>SUM(D96:D102)</f>
        <v>750</v>
      </c>
      <c r="E95" s="160">
        <f>SUM(E96:E102)</f>
        <v>0</v>
      </c>
      <c r="F95" s="160">
        <f>SUM(F96:F102)</f>
        <v>39</v>
      </c>
      <c r="G95" s="161">
        <f>SUM(G96:G102)</f>
        <v>0</v>
      </c>
      <c r="H95" s="72">
        <f t="shared" si="6"/>
        <v>794</v>
      </c>
      <c r="I95" s="160">
        <f>SUM(I96:I102)</f>
        <v>794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107</v>
      </c>
      <c r="C96" s="72">
        <f t="shared" si="5"/>
        <v>750</v>
      </c>
      <c r="D96" s="74">
        <v>750</v>
      </c>
      <c r="E96" s="74"/>
      <c r="F96" s="74"/>
      <c r="G96" s="157"/>
      <c r="H96" s="72">
        <f t="shared" si="6"/>
        <v>750</v>
      </c>
      <c r="I96" s="74">
        <v>750</v>
      </c>
      <c r="J96" s="74"/>
      <c r="K96" s="74">
        <v>0</v>
      </c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>
        <v>0</v>
      </c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>
        <v>0</v>
      </c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>
        <v>0</v>
      </c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>
        <v>0</v>
      </c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>
        <v>0</v>
      </c>
      <c r="L101" s="158"/>
      <c r="M101" s="156"/>
    </row>
    <row r="102" spans="1:13" ht="24" x14ac:dyDescent="0.25">
      <c r="A102" s="44">
        <v>2239</v>
      </c>
      <c r="B102" s="71" t="s">
        <v>113</v>
      </c>
      <c r="C102" s="72">
        <f t="shared" si="5"/>
        <v>39</v>
      </c>
      <c r="D102" s="74"/>
      <c r="E102" s="74"/>
      <c r="F102" s="74">
        <v>39</v>
      </c>
      <c r="G102" s="157"/>
      <c r="H102" s="72">
        <f t="shared" si="6"/>
        <v>44</v>
      </c>
      <c r="I102" s="74">
        <v>44</v>
      </c>
      <c r="J102" s="74"/>
      <c r="K102" s="74">
        <v>0</v>
      </c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>
        <v>0</v>
      </c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>
        <v>0</v>
      </c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>
        <v>0</v>
      </c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>
        <v>0</v>
      </c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>
        <v>0</v>
      </c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>
        <v>0</v>
      </c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>
        <v>0</v>
      </c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>
        <v>0</v>
      </c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>
        <v>0</v>
      </c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>
        <v>0</v>
      </c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>
        <v>0</v>
      </c>
      <c r="L115" s="158"/>
      <c r="M115" s="156"/>
    </row>
    <row r="116" spans="1:13" x14ac:dyDescent="0.25">
      <c r="A116" s="159">
        <v>2260</v>
      </c>
      <c r="B116" s="71" t="s">
        <v>127</v>
      </c>
      <c r="C116" s="72">
        <f t="shared" ref="C116:C187" si="7">SUM(D116:G116)</f>
        <v>1892</v>
      </c>
      <c r="D116" s="160">
        <f>SUM(D117:D121)</f>
        <v>1892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1892</v>
      </c>
      <c r="I116" s="160">
        <f>SUM(I117:I121)</f>
        <v>1892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>
        <v>0</v>
      </c>
      <c r="L117" s="158"/>
      <c r="M117" s="156"/>
    </row>
    <row r="118" spans="1:13" x14ac:dyDescent="0.25">
      <c r="A118" s="44">
        <v>2262</v>
      </c>
      <c r="B118" s="71" t="s">
        <v>129</v>
      </c>
      <c r="C118" s="72">
        <f t="shared" si="7"/>
        <v>692</v>
      </c>
      <c r="D118" s="74">
        <v>692</v>
      </c>
      <c r="E118" s="74"/>
      <c r="F118" s="74"/>
      <c r="G118" s="157"/>
      <c r="H118" s="72">
        <f t="shared" si="8"/>
        <v>692</v>
      </c>
      <c r="I118" s="74">
        <v>692</v>
      </c>
      <c r="J118" s="74"/>
      <c r="K118" s="74">
        <v>0</v>
      </c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>
        <v>0</v>
      </c>
      <c r="L119" s="158"/>
      <c r="M119" s="156"/>
    </row>
    <row r="120" spans="1:13" ht="24" x14ac:dyDescent="0.25">
      <c r="A120" s="44">
        <v>2264</v>
      </c>
      <c r="B120" s="71" t="s">
        <v>131</v>
      </c>
      <c r="C120" s="72">
        <f t="shared" si="7"/>
        <v>1000</v>
      </c>
      <c r="D120" s="74">
        <v>1000</v>
      </c>
      <c r="E120" s="74"/>
      <c r="F120" s="74"/>
      <c r="G120" s="157"/>
      <c r="H120" s="72">
        <f t="shared" si="8"/>
        <v>1000</v>
      </c>
      <c r="I120" s="74">
        <v>1000</v>
      </c>
      <c r="J120" s="74"/>
      <c r="K120" s="74">
        <v>0</v>
      </c>
      <c r="L120" s="158"/>
      <c r="M120" s="156"/>
    </row>
    <row r="121" spans="1:13" x14ac:dyDescent="0.25">
      <c r="A121" s="44">
        <v>2269</v>
      </c>
      <c r="B121" s="71" t="s">
        <v>132</v>
      </c>
      <c r="C121" s="72">
        <f t="shared" si="7"/>
        <v>200</v>
      </c>
      <c r="D121" s="74">
        <v>200</v>
      </c>
      <c r="E121" s="74"/>
      <c r="F121" s="74"/>
      <c r="G121" s="157"/>
      <c r="H121" s="72">
        <f t="shared" si="8"/>
        <v>200</v>
      </c>
      <c r="I121" s="74">
        <v>200</v>
      </c>
      <c r="J121" s="74"/>
      <c r="K121" s="74">
        <v>0</v>
      </c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3924</v>
      </c>
      <c r="D122" s="160">
        <f>SUM(D123:D127)</f>
        <v>3924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3557</v>
      </c>
      <c r="I122" s="160">
        <f>SUM(I123:I127)</f>
        <v>3557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>
        <v>0</v>
      </c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>
        <v>0</v>
      </c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>
        <v>0</v>
      </c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>
        <v>0</v>
      </c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3924</v>
      </c>
      <c r="D127" s="74">
        <v>3924</v>
      </c>
      <c r="E127" s="74"/>
      <c r="F127" s="74"/>
      <c r="G127" s="157"/>
      <c r="H127" s="72">
        <f t="shared" si="8"/>
        <v>3557</v>
      </c>
      <c r="I127" s="74">
        <v>3557</v>
      </c>
      <c r="J127" s="74"/>
      <c r="K127" s="74">
        <v>0</v>
      </c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>
        <v>0</v>
      </c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7"/>
        <v>16369</v>
      </c>
      <c r="D130" s="63">
        <f>SUM(D131,D136,D140,D141,D144,D151,D159,D160,D163)</f>
        <v>16148</v>
      </c>
      <c r="E130" s="63">
        <f>SUM(E131,E136,E140,E141,E144,E151,E159,E160,E163)</f>
        <v>0</v>
      </c>
      <c r="F130" s="63">
        <f>SUM(F131,F136,F140,F141,F144,F151,F159,F160,F163)</f>
        <v>221</v>
      </c>
      <c r="G130" s="166">
        <f>SUM(G131,G136,G140,G141,G144,G151,G159,G160,G163)</f>
        <v>0</v>
      </c>
      <c r="H130" s="57">
        <f t="shared" si="8"/>
        <v>13826</v>
      </c>
      <c r="I130" s="63">
        <f>SUM(I131,I136,I140,I141,I144,I151,I159,I160,I163)</f>
        <v>13761</v>
      </c>
      <c r="J130" s="63">
        <f>SUM(J131,J136,J140,J141,J144,J151,J159,J160,J163)</f>
        <v>0</v>
      </c>
      <c r="K130" s="63">
        <f>SUM(K131,K136,K140,K141,K144,K151,K159,K160,K163)</f>
        <v>65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142</v>
      </c>
      <c r="C131" s="66">
        <f t="shared" si="7"/>
        <v>15974</v>
      </c>
      <c r="D131" s="169">
        <f>SUM(D132:D135)</f>
        <v>15888</v>
      </c>
      <c r="E131" s="169">
        <f t="shared" ref="E131:L131" si="10">SUM(E132:E135)</f>
        <v>0</v>
      </c>
      <c r="F131" s="169">
        <f t="shared" si="10"/>
        <v>86</v>
      </c>
      <c r="G131" s="170">
        <f t="shared" si="10"/>
        <v>0</v>
      </c>
      <c r="H131" s="66">
        <f t="shared" si="8"/>
        <v>13451</v>
      </c>
      <c r="I131" s="169">
        <f t="shared" si="10"/>
        <v>13451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143</v>
      </c>
      <c r="C132" s="72">
        <f t="shared" si="7"/>
        <v>20</v>
      </c>
      <c r="D132" s="74">
        <v>20</v>
      </c>
      <c r="E132" s="74"/>
      <c r="F132" s="74"/>
      <c r="G132" s="157"/>
      <c r="H132" s="72">
        <f t="shared" si="8"/>
        <v>20</v>
      </c>
      <c r="I132" s="74">
        <v>20</v>
      </c>
      <c r="J132" s="74"/>
      <c r="K132" s="74">
        <v>0</v>
      </c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>
        <v>0</v>
      </c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>
        <v>0</v>
      </c>
      <c r="L134" s="158"/>
      <c r="M134" s="156"/>
    </row>
    <row r="135" spans="1:13" ht="36" customHeight="1" x14ac:dyDescent="0.25">
      <c r="A135" s="44">
        <v>2314</v>
      </c>
      <c r="B135" s="71" t="s">
        <v>146</v>
      </c>
      <c r="C135" s="72">
        <f t="shared" si="7"/>
        <v>15954</v>
      </c>
      <c r="D135" s="74">
        <v>15868</v>
      </c>
      <c r="E135" s="74"/>
      <c r="F135" s="74">
        <v>86</v>
      </c>
      <c r="G135" s="157"/>
      <c r="H135" s="72">
        <f t="shared" si="8"/>
        <v>13431</v>
      </c>
      <c r="I135" s="74">
        <v>13431</v>
      </c>
      <c r="J135" s="74"/>
      <c r="K135" s="74">
        <v>0</v>
      </c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>
        <v>0</v>
      </c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>
        <v>0</v>
      </c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>
        <v>0</v>
      </c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>
        <v>0</v>
      </c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>
        <v>0</v>
      </c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>
        <v>0</v>
      </c>
      <c r="L143" s="158"/>
      <c r="M143" s="156"/>
    </row>
    <row r="144" spans="1:13" ht="24" x14ac:dyDescent="0.25">
      <c r="A144" s="150">
        <v>2350</v>
      </c>
      <c r="B144" s="112" t="s">
        <v>155</v>
      </c>
      <c r="C144" s="117">
        <f t="shared" si="7"/>
        <v>395</v>
      </c>
      <c r="D144" s="151">
        <f>SUM(D145:D150)</f>
        <v>260</v>
      </c>
      <c r="E144" s="151">
        <f>SUM(E145:E150)</f>
        <v>0</v>
      </c>
      <c r="F144" s="151">
        <f>SUM(F145:F150)</f>
        <v>135</v>
      </c>
      <c r="G144" s="152">
        <f>SUM(G145:G150)</f>
        <v>0</v>
      </c>
      <c r="H144" s="117">
        <f t="shared" si="8"/>
        <v>375</v>
      </c>
      <c r="I144" s="151">
        <f>SUM(I145:I150)</f>
        <v>310</v>
      </c>
      <c r="J144" s="151">
        <f>SUM(J145:J150)</f>
        <v>0</v>
      </c>
      <c r="K144" s="151">
        <f>SUM(K145:K150)</f>
        <v>65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>
        <v>0</v>
      </c>
      <c r="L145" s="155"/>
      <c r="M145" s="156"/>
    </row>
    <row r="146" spans="1:13" x14ac:dyDescent="0.25">
      <c r="A146" s="44">
        <v>2352</v>
      </c>
      <c r="B146" s="71" t="s">
        <v>157</v>
      </c>
      <c r="C146" s="72">
        <f t="shared" si="7"/>
        <v>395</v>
      </c>
      <c r="D146" s="74">
        <v>260</v>
      </c>
      <c r="E146" s="74"/>
      <c r="F146" s="74">
        <v>135</v>
      </c>
      <c r="G146" s="157"/>
      <c r="H146" s="72">
        <f t="shared" si="8"/>
        <v>375</v>
      </c>
      <c r="I146" s="74">
        <v>310</v>
      </c>
      <c r="J146" s="74"/>
      <c r="K146" s="74">
        <v>65</v>
      </c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>
        <v>0</v>
      </c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>
        <v>0</v>
      </c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>
        <v>0</v>
      </c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>
        <v>0</v>
      </c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>
        <v>0</v>
      </c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>
        <v>0</v>
      </c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>
        <v>0</v>
      </c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>
        <v>0</v>
      </c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>
        <v>0</v>
      </c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>
        <v>0</v>
      </c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>
        <v>0</v>
      </c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>
        <v>0</v>
      </c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>
        <v>0</v>
      </c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>
        <v>0</v>
      </c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>
        <v>0</v>
      </c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>
        <v>0</v>
      </c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>
        <v>0</v>
      </c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>
        <v>0</v>
      </c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>
        <v>0</v>
      </c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>
        <v>0</v>
      </c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>
        <v>0</v>
      </c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>
        <v>0</v>
      </c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>
        <v>0</v>
      </c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>
        <v>0</v>
      </c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>
        <v>0</v>
      </c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>
        <v>0</v>
      </c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>
        <v>0</v>
      </c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>
        <v>0</v>
      </c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>
        <v>0</v>
      </c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>
        <v>0</v>
      </c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>
        <v>0</v>
      </c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>
        <v>0</v>
      </c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>
        <v>0</v>
      </c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>
        <v>0</v>
      </c>
      <c r="L193" s="158"/>
      <c r="M193" s="156"/>
    </row>
    <row r="194" spans="1:13" s="24" customFormat="1" ht="24" x14ac:dyDescent="0.25">
      <c r="A194" s="198"/>
      <c r="B194" s="19" t="s">
        <v>205</v>
      </c>
      <c r="C194" s="138">
        <f t="shared" si="23"/>
        <v>5250</v>
      </c>
      <c r="D194" s="139">
        <f>SUM(D195,D230,D269,D283)</f>
        <v>5250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5113</v>
      </c>
      <c r="I194" s="139">
        <f t="shared" ref="I194:L194" si="26">SUM(I195,I230,I269,I283)</f>
        <v>5113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3" x14ac:dyDescent="0.25">
      <c r="A195" s="142">
        <v>5000</v>
      </c>
      <c r="B195" s="142" t="s">
        <v>206</v>
      </c>
      <c r="C195" s="143">
        <f t="shared" si="23"/>
        <v>1450</v>
      </c>
      <c r="D195" s="144">
        <f>D196+D204</f>
        <v>1450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1450</v>
      </c>
      <c r="I195" s="144">
        <f>I196+I204</f>
        <v>1450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>
        <v>0</v>
      </c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>
        <v>0</v>
      </c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>
        <v>0</v>
      </c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>
        <v>0</v>
      </c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>
        <v>0</v>
      </c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>
        <v>0</v>
      </c>
      <c r="L203" s="158"/>
      <c r="M203" s="156"/>
    </row>
    <row r="204" spans="1:13" x14ac:dyDescent="0.25">
      <c r="A204" s="56">
        <v>5200</v>
      </c>
      <c r="B204" s="147" t="s">
        <v>215</v>
      </c>
      <c r="C204" s="57">
        <f t="shared" si="23"/>
        <v>1450</v>
      </c>
      <c r="D204" s="63">
        <f>D205+D215+D216+D225+D226+D227+D229</f>
        <v>1450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1450</v>
      </c>
      <c r="I204" s="63">
        <f>I205+I215+I216+I225+I226+I227+I229</f>
        <v>1450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>
        <v>0</v>
      </c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>
        <v>0</v>
      </c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>
        <v>0</v>
      </c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>
        <v>0</v>
      </c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>
        <v>0</v>
      </c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>
        <v>0</v>
      </c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>
        <v>0</v>
      </c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>
        <v>0</v>
      </c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>
        <v>0</v>
      </c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>
        <v>0</v>
      </c>
      <c r="L215" s="158"/>
      <c r="M215" s="156"/>
    </row>
    <row r="216" spans="1:13" x14ac:dyDescent="0.25">
      <c r="A216" s="159">
        <v>5230</v>
      </c>
      <c r="B216" s="71" t="s">
        <v>227</v>
      </c>
      <c r="C216" s="72">
        <f t="shared" si="23"/>
        <v>1450</v>
      </c>
      <c r="D216" s="160">
        <f>SUM(D217:D224)</f>
        <v>1450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1450</v>
      </c>
      <c r="I216" s="160">
        <f>SUM(I217:I224)</f>
        <v>1450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>
        <v>0</v>
      </c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>
        <v>0</v>
      </c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>
        <v>0</v>
      </c>
      <c r="L219" s="158"/>
      <c r="M219" s="156"/>
    </row>
    <row r="220" spans="1:13" ht="24" x14ac:dyDescent="0.25">
      <c r="A220" s="44">
        <v>5234</v>
      </c>
      <c r="B220" s="71" t="s">
        <v>231</v>
      </c>
      <c r="C220" s="201">
        <f t="shared" si="23"/>
        <v>550</v>
      </c>
      <c r="D220" s="74">
        <v>550</v>
      </c>
      <c r="E220" s="74"/>
      <c r="F220" s="74"/>
      <c r="G220" s="157"/>
      <c r="H220" s="72">
        <f t="shared" si="24"/>
        <v>550</v>
      </c>
      <c r="I220" s="74">
        <v>550</v>
      </c>
      <c r="J220" s="74"/>
      <c r="K220" s="74">
        <v>0</v>
      </c>
      <c r="L220" s="158"/>
      <c r="M220" s="156"/>
    </row>
    <row r="221" spans="1:13" ht="14.25" customHeight="1" x14ac:dyDescent="0.25">
      <c r="A221" s="44">
        <v>5236</v>
      </c>
      <c r="B221" s="71" t="s">
        <v>232</v>
      </c>
      <c r="C221" s="201">
        <f t="shared" si="23"/>
        <v>900</v>
      </c>
      <c r="D221" s="74">
        <v>900</v>
      </c>
      <c r="E221" s="74"/>
      <c r="F221" s="74"/>
      <c r="G221" s="157"/>
      <c r="H221" s="72">
        <f t="shared" si="24"/>
        <v>900</v>
      </c>
      <c r="I221" s="74">
        <v>900</v>
      </c>
      <c r="J221" s="74"/>
      <c r="K221" s="74">
        <v>0</v>
      </c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>
        <v>0</v>
      </c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>
        <v>0</v>
      </c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>
        <v>0</v>
      </c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>
        <v>0</v>
      </c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>
        <v>0</v>
      </c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>
        <v>0</v>
      </c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>
        <v>0</v>
      </c>
      <c r="L229" s="165"/>
      <c r="M229" s="156"/>
    </row>
    <row r="230" spans="1:13" x14ac:dyDescent="0.25">
      <c r="A230" s="142">
        <v>6000</v>
      </c>
      <c r="B230" s="142" t="s">
        <v>241</v>
      </c>
      <c r="C230" s="203">
        <f t="shared" si="23"/>
        <v>3800</v>
      </c>
      <c r="D230" s="144">
        <f>D231+D251+D259</f>
        <v>3800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3663</v>
      </c>
      <c r="I230" s="144">
        <f>I231+I251+I259</f>
        <v>3663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>
        <v>0</v>
      </c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>
        <v>0</v>
      </c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>
        <v>0</v>
      </c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>
        <v>0</v>
      </c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>
        <v>0</v>
      </c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>
        <v>0</v>
      </c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>
        <v>0</v>
      </c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>
        <v>0</v>
      </c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>
        <v>0</v>
      </c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>
        <v>0</v>
      </c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>
        <v>0</v>
      </c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>
        <v>0</v>
      </c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>
        <v>0</v>
      </c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>
        <v>0</v>
      </c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>
        <v>0</v>
      </c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>
        <v>0</v>
      </c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>
        <v>0</v>
      </c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>
        <v>0</v>
      </c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>
        <v>0</v>
      </c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>
        <v>0</v>
      </c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>
        <v>0</v>
      </c>
      <c r="L258" s="158"/>
      <c r="M258" s="156"/>
    </row>
    <row r="259" spans="1:13" ht="36" x14ac:dyDescent="0.25">
      <c r="A259" s="56">
        <v>6400</v>
      </c>
      <c r="B259" s="147" t="s">
        <v>270</v>
      </c>
      <c r="C259" s="184">
        <f>SUM(D259:G259)</f>
        <v>3800</v>
      </c>
      <c r="D259" s="63">
        <f>SUM(D260,D264)</f>
        <v>3800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3663</v>
      </c>
      <c r="I259" s="63">
        <f>SUM(I260,I264)</f>
        <v>3663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>
        <v>0</v>
      </c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>
        <v>0</v>
      </c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>
        <v>0</v>
      </c>
      <c r="L263" s="158"/>
      <c r="M263" s="156"/>
    </row>
    <row r="264" spans="1:13" ht="48" x14ac:dyDescent="0.25">
      <c r="A264" s="159">
        <v>6420</v>
      </c>
      <c r="B264" s="71" t="s">
        <v>275</v>
      </c>
      <c r="C264" s="201">
        <f t="shared" si="23"/>
        <v>3800</v>
      </c>
      <c r="D264" s="160">
        <f>SUM(D265:D268)</f>
        <v>3800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3663</v>
      </c>
      <c r="I264" s="160">
        <f>SUM(I265:I268)</f>
        <v>3663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>
        <v>0</v>
      </c>
      <c r="J265" s="74"/>
      <c r="K265" s="74">
        <v>0</v>
      </c>
      <c r="L265" s="158"/>
      <c r="M265" s="156"/>
    </row>
    <row r="266" spans="1:13" x14ac:dyDescent="0.25">
      <c r="A266" s="44">
        <v>6422</v>
      </c>
      <c r="B266" s="71" t="s">
        <v>277</v>
      </c>
      <c r="C266" s="201">
        <f t="shared" si="38"/>
        <v>3800</v>
      </c>
      <c r="D266" s="74">
        <v>3800</v>
      </c>
      <c r="E266" s="74"/>
      <c r="F266" s="74"/>
      <c r="G266" s="157"/>
      <c r="H266" s="208">
        <f t="shared" si="39"/>
        <v>3663</v>
      </c>
      <c r="I266" s="74">
        <v>3663</v>
      </c>
      <c r="J266" s="74"/>
      <c r="K266" s="74">
        <v>0</v>
      </c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>
        <v>0</v>
      </c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>
        <v>0</v>
      </c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>
        <v>0</v>
      </c>
      <c r="J271" s="68"/>
      <c r="K271" s="68">
        <v>0</v>
      </c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>
        <v>0</v>
      </c>
      <c r="J273" s="74"/>
      <c r="K273" s="74">
        <v>0</v>
      </c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>
        <v>0</v>
      </c>
      <c r="J274" s="74"/>
      <c r="K274" s="74">
        <v>0</v>
      </c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>
        <v>0</v>
      </c>
      <c r="J275" s="74"/>
      <c r="K275" s="74">
        <v>0</v>
      </c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>
        <v>0</v>
      </c>
      <c r="J277" s="74"/>
      <c r="K277" s="74">
        <v>0</v>
      </c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>
        <v>0</v>
      </c>
      <c r="J278" s="74"/>
      <c r="K278" s="74">
        <v>0</v>
      </c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>
        <v>0</v>
      </c>
      <c r="J279" s="74"/>
      <c r="K279" s="74">
        <v>0</v>
      </c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>
        <v>0</v>
      </c>
      <c r="J280" s="68"/>
      <c r="K280" s="68">
        <v>0</v>
      </c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>
        <v>0</v>
      </c>
      <c r="J282" s="81"/>
      <c r="K282" s="81">
        <v>0</v>
      </c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>
        <v>0</v>
      </c>
      <c r="J285" s="163"/>
      <c r="K285" s="163">
        <v>0</v>
      </c>
      <c r="L285" s="165"/>
      <c r="M285" s="156"/>
    </row>
    <row r="286" spans="1:13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>
        <v>0</v>
      </c>
      <c r="J287" s="74"/>
      <c r="K287" s="74">
        <v>0</v>
      </c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>
        <v>0</v>
      </c>
      <c r="J288" s="68"/>
      <c r="K288" s="68">
        <v>0</v>
      </c>
      <c r="L288" s="155"/>
      <c r="M288" s="156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49907</v>
      </c>
      <c r="D289" s="242">
        <f t="shared" ref="D289:L289" si="46">SUM(D286,D269,D230,D195,D187,D173,D75,D53,D283)</f>
        <v>48883</v>
      </c>
      <c r="E289" s="242">
        <f t="shared" si="46"/>
        <v>0</v>
      </c>
      <c r="F289" s="242">
        <f t="shared" si="46"/>
        <v>1024</v>
      </c>
      <c r="G289" s="243">
        <f t="shared" si="46"/>
        <v>0</v>
      </c>
      <c r="H289" s="244">
        <f t="shared" si="46"/>
        <v>45176</v>
      </c>
      <c r="I289" s="242">
        <f t="shared" si="46"/>
        <v>43921</v>
      </c>
      <c r="J289" s="242">
        <f t="shared" si="46"/>
        <v>0</v>
      </c>
      <c r="K289" s="242">
        <f t="shared" si="46"/>
        <v>1255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bU79JlrJW/MNnzljG4ww06rpy4SFJVu5VfZtf0Np9CZK7MD58jaG8DTh8wDVsUPnTXVVEHH20k+m9/zCw3YzJA==" saltValue="lr7tJhk69q456aQASI3D3g==" spinCount="100000" sheet="1" objects="1" scenarios="1" formatCells="0" formatColumns="0" formatRows="0" insertHyperlinks="0"/>
  <autoFilter ref="A18:M301">
    <filterColumn colId="7">
      <filters blank="1">
        <filter val="1 000"/>
        <filter val="1 255"/>
        <filter val="1 450"/>
        <filter val="1 892"/>
        <filter val="13 431"/>
        <filter val="13 451"/>
        <filter val="13 826"/>
        <filter val="18 833"/>
        <filter val="180"/>
        <filter val="19 814"/>
        <filter val="20"/>
        <filter val="20 249"/>
        <filter val="200"/>
        <filter val="3 557"/>
        <filter val="3 663"/>
        <filter val="375"/>
        <filter val="40 063"/>
        <filter val="43 921"/>
        <filter val="44"/>
        <filter val="45 176"/>
        <filter val="5 113"/>
        <filter val="550"/>
        <filter val="6 423"/>
        <filter val="692"/>
        <filter val="750"/>
        <filter val="794"/>
        <filter val="900"/>
        <filter val="981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M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6384" width="9.140625" style="1"/>
  </cols>
  <sheetData>
    <row r="1" spans="1:12" x14ac:dyDescent="0.25">
      <c r="A1" s="302" t="s">
        <v>359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2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</row>
    <row r="3" spans="1:12" ht="12.75" customHeight="1" x14ac:dyDescent="0.25">
      <c r="A3" s="2" t="s">
        <v>3</v>
      </c>
      <c r="B3" s="3"/>
      <c r="C3" s="306" t="s">
        <v>360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2" ht="12.75" customHeight="1" x14ac:dyDescent="0.25">
      <c r="A4" s="2" t="s">
        <v>6</v>
      </c>
      <c r="B4" s="3"/>
      <c r="C4" s="306" t="s">
        <v>361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2" ht="12.75" customHeight="1" x14ac:dyDescent="0.25">
      <c r="A5" s="4" t="s">
        <v>9</v>
      </c>
      <c r="B5" s="5"/>
      <c r="C5" s="289" t="s">
        <v>362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2" ht="12.75" customHeight="1" x14ac:dyDescent="0.25">
      <c r="A6" s="4" t="s">
        <v>11</v>
      </c>
      <c r="B6" s="5"/>
      <c r="C6" s="289" t="s">
        <v>363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2" ht="24" customHeight="1" x14ac:dyDescent="0.25">
      <c r="A7" s="4" t="s">
        <v>13</v>
      </c>
      <c r="B7" s="5"/>
      <c r="C7" s="306" t="s">
        <v>364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2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2" ht="12.75" customHeight="1" x14ac:dyDescent="0.25">
      <c r="A9" s="4"/>
      <c r="B9" s="5" t="s">
        <v>16</v>
      </c>
      <c r="C9" s="289" t="s">
        <v>365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2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2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2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2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949200</v>
      </c>
      <c r="D20" s="28">
        <f>SUM(D21,D24,D25,D41,D43)</f>
        <v>949200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954012</v>
      </c>
      <c r="I20" s="28">
        <f>SUM(I21,I24,I25,I41,I43)</f>
        <v>954012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949200</v>
      </c>
      <c r="D24" s="51">
        <f>D51</f>
        <v>949200</v>
      </c>
      <c r="E24" s="51"/>
      <c r="F24" s="52" t="s">
        <v>38</v>
      </c>
      <c r="G24" s="53" t="s">
        <v>38</v>
      </c>
      <c r="H24" s="50">
        <f t="shared" si="1"/>
        <v>954012</v>
      </c>
      <c r="I24" s="51">
        <f>I50</f>
        <v>954012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63</v>
      </c>
      <c r="C50" s="127">
        <f t="shared" ref="C50:C113" si="5">SUM(D50:G50)</f>
        <v>949200</v>
      </c>
      <c r="D50" s="128">
        <f>SUM(D51,D286)</f>
        <v>949200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954012</v>
      </c>
      <c r="I50" s="128">
        <f>SUM(I51,I286)</f>
        <v>954012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2" s="24" customFormat="1" ht="36.75" thickTop="1" x14ac:dyDescent="0.25">
      <c r="A51" s="131"/>
      <c r="B51" s="132" t="s">
        <v>64</v>
      </c>
      <c r="C51" s="133">
        <f t="shared" si="5"/>
        <v>949200</v>
      </c>
      <c r="D51" s="134">
        <f>SUM(D52,D194)</f>
        <v>949200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954012</v>
      </c>
      <c r="I51" s="134">
        <f>SUM(I52,I194)</f>
        <v>954012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65</v>
      </c>
      <c r="C52" s="138">
        <f t="shared" si="5"/>
        <v>949200</v>
      </c>
      <c r="D52" s="139">
        <f>SUM(D53,D75,D173,D187)</f>
        <v>949200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954012</v>
      </c>
      <c r="I52" s="139">
        <f>SUM(I53,I75,I173,I187)</f>
        <v>954012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hidden="1" x14ac:dyDescent="0.25">
      <c r="A75" s="142">
        <v>2000</v>
      </c>
      <c r="B75" s="142" t="s">
        <v>88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hidden="1" x14ac:dyDescent="0.25">
      <c r="A83" s="56">
        <v>2200</v>
      </c>
      <c r="B83" s="147" t="s">
        <v>94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184</v>
      </c>
      <c r="C173" s="143">
        <f t="shared" si="7"/>
        <v>949200</v>
      </c>
      <c r="D173" s="144">
        <f>SUM(D174,D184)</f>
        <v>949200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954012</v>
      </c>
      <c r="I173" s="144">
        <f>SUM(I174,I184)</f>
        <v>954012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185</v>
      </c>
      <c r="C174" s="184">
        <f t="shared" si="7"/>
        <v>949200</v>
      </c>
      <c r="D174" s="63">
        <f>SUM(D175,D179)</f>
        <v>949200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954012</v>
      </c>
      <c r="I174" s="63">
        <f>SUM(I175,I179)</f>
        <v>954012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186</v>
      </c>
      <c r="C175" s="66">
        <f t="shared" si="7"/>
        <v>949200</v>
      </c>
      <c r="D175" s="169">
        <f>SUM(D176:D178)</f>
        <v>949200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954012</v>
      </c>
      <c r="I175" s="169">
        <f>SUM(I176:I178)</f>
        <v>954012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187</v>
      </c>
      <c r="C176" s="72">
        <f>SUM(D176:G176)</f>
        <v>949200</v>
      </c>
      <c r="D176" s="74">
        <v>949200</v>
      </c>
      <c r="E176" s="74"/>
      <c r="F176" s="74"/>
      <c r="G176" s="157"/>
      <c r="H176" s="72">
        <f>SUM(I176:L176)</f>
        <v>954012</v>
      </c>
      <c r="I176" s="74">
        <v>954012</v>
      </c>
      <c r="J176" s="74"/>
      <c r="K176" s="74"/>
      <c r="L176" s="158"/>
    </row>
    <row r="177" spans="1:12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hidden="1" x14ac:dyDescent="0.25">
      <c r="A194" s="198"/>
      <c r="B194" s="19" t="s">
        <v>205</v>
      </c>
      <c r="C194" s="138">
        <f t="shared" si="23"/>
        <v>0</v>
      </c>
      <c r="D194" s="139">
        <f>SUM(D195,D230,D269,D283)</f>
        <v>0</v>
      </c>
      <c r="E194" s="139">
        <f t="shared" ref="E194:G194" si="25">SUM(E195,E230,E269,E283)</f>
        <v>0</v>
      </c>
      <c r="F194" s="139">
        <f t="shared" si="25"/>
        <v>0</v>
      </c>
      <c r="G194" s="139">
        <f t="shared" si="25"/>
        <v>0</v>
      </c>
      <c r="H194" s="138">
        <f t="shared" si="24"/>
        <v>0</v>
      </c>
      <c r="I194" s="139">
        <f t="shared" ref="I194:L194" si="26">SUM(I195,I230,I269,I283)</f>
        <v>0</v>
      </c>
      <c r="J194" s="139">
        <f t="shared" si="26"/>
        <v>0</v>
      </c>
      <c r="K194" s="139">
        <f t="shared" si="26"/>
        <v>0</v>
      </c>
      <c r="L194" s="199">
        <f t="shared" si="26"/>
        <v>0</v>
      </c>
    </row>
    <row r="195" spans="1:12" hidden="1" x14ac:dyDescent="0.25">
      <c r="A195" s="142">
        <v>5000</v>
      </c>
      <c r="B195" s="142" t="s">
        <v>206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7">SUM(E234)</f>
        <v>0</v>
      </c>
      <c r="F233" s="160">
        <f t="shared" si="27"/>
        <v>0</v>
      </c>
      <c r="G233" s="161">
        <f t="shared" si="27"/>
        <v>0</v>
      </c>
      <c r="H233" s="208">
        <f t="shared" si="24"/>
        <v>0</v>
      </c>
      <c r="I233" s="160">
        <f t="shared" si="27"/>
        <v>0</v>
      </c>
      <c r="J233" s="160">
        <f t="shared" si="27"/>
        <v>0</v>
      </c>
      <c r="K233" s="160">
        <f t="shared" si="27"/>
        <v>0</v>
      </c>
      <c r="L233" s="162">
        <f t="shared" si="27"/>
        <v>0</v>
      </c>
    </row>
    <row r="234" spans="1:12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8">SUM(E247:E250)</f>
        <v>0</v>
      </c>
      <c r="F246" s="169">
        <f t="shared" si="28"/>
        <v>0</v>
      </c>
      <c r="G246" s="210">
        <f t="shared" si="28"/>
        <v>0</v>
      </c>
      <c r="H246" s="209">
        <f t="shared" si="24"/>
        <v>0</v>
      </c>
      <c r="I246" s="169">
        <f>SUM(I247:I250)</f>
        <v>0</v>
      </c>
      <c r="J246" s="169">
        <f t="shared" ref="J246:L246" si="29">SUM(J247:J250)</f>
        <v>0</v>
      </c>
      <c r="K246" s="169">
        <f t="shared" si="29"/>
        <v>0</v>
      </c>
      <c r="L246" s="186">
        <f t="shared" si="29"/>
        <v>0</v>
      </c>
    </row>
    <row r="247" spans="1:12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30">SUM(E252,E257,E258)</f>
        <v>0</v>
      </c>
      <c r="F251" s="63">
        <f t="shared" si="30"/>
        <v>0</v>
      </c>
      <c r="G251" s="63">
        <f t="shared" si="30"/>
        <v>0</v>
      </c>
      <c r="H251" s="57">
        <f t="shared" si="24"/>
        <v>0</v>
      </c>
      <c r="I251" s="63">
        <f>SUM(I252,I257,I258)</f>
        <v>0</v>
      </c>
      <c r="J251" s="63">
        <f t="shared" ref="J251:L251" si="31">SUM(J252,J257,J258)</f>
        <v>0</v>
      </c>
      <c r="K251" s="63">
        <f t="shared" si="31"/>
        <v>0</v>
      </c>
      <c r="L251" s="172">
        <f t="shared" si="31"/>
        <v>0</v>
      </c>
    </row>
    <row r="252" spans="1:12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2">SUM(F253:F256)</f>
        <v>0</v>
      </c>
      <c r="G252" s="212">
        <f t="shared" si="32"/>
        <v>0</v>
      </c>
      <c r="H252" s="209">
        <f t="shared" si="24"/>
        <v>0</v>
      </c>
      <c r="I252" s="169">
        <f>SUM(I253:I256)</f>
        <v>0</v>
      </c>
      <c r="J252" s="169">
        <f t="shared" ref="J252:L252" si="33">SUM(J253:J256)</f>
        <v>0</v>
      </c>
      <c r="K252" s="169">
        <f t="shared" si="33"/>
        <v>0</v>
      </c>
      <c r="L252" s="213">
        <f t="shared" si="33"/>
        <v>0</v>
      </c>
    </row>
    <row r="253" spans="1:12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4">SUM(E260,E264)</f>
        <v>0</v>
      </c>
      <c r="F259" s="63">
        <f t="shared" si="34"/>
        <v>0</v>
      </c>
      <c r="G259" s="63">
        <f t="shared" si="34"/>
        <v>0</v>
      </c>
      <c r="H259" s="57">
        <f>SUM(I259:L259)</f>
        <v>0</v>
      </c>
      <c r="I259" s="63">
        <f>SUM(I260,I264)</f>
        <v>0</v>
      </c>
      <c r="J259" s="63">
        <f t="shared" ref="J259:L259" si="35">SUM(J260,J264)</f>
        <v>0</v>
      </c>
      <c r="K259" s="63">
        <f t="shared" si="35"/>
        <v>0</v>
      </c>
      <c r="L259" s="172">
        <f t="shared" si="35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6">SUM(E261:E263)</f>
        <v>0</v>
      </c>
      <c r="F260" s="169">
        <f t="shared" si="36"/>
        <v>0</v>
      </c>
      <c r="G260" s="217">
        <f t="shared" si="36"/>
        <v>0</v>
      </c>
      <c r="H260" s="205">
        <f t="shared" si="24"/>
        <v>0</v>
      </c>
      <c r="I260" s="169">
        <f>SUM(I261:I263)</f>
        <v>0</v>
      </c>
      <c r="J260" s="169">
        <f t="shared" ref="J260:L260" si="37">SUM(J261:J263)</f>
        <v>0</v>
      </c>
      <c r="K260" s="169">
        <f t="shared" si="37"/>
        <v>0</v>
      </c>
      <c r="L260" s="180">
        <f t="shared" si="37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8">SUM(D265:G265)</f>
        <v>0</v>
      </c>
      <c r="D265" s="74"/>
      <c r="E265" s="74"/>
      <c r="F265" s="74"/>
      <c r="G265" s="157"/>
      <c r="H265" s="208">
        <f t="shared" ref="H265:H288" si="39">SUM(I265:L265)</f>
        <v>0</v>
      </c>
      <c r="I265" s="74"/>
      <c r="J265" s="74"/>
      <c r="K265" s="74"/>
      <c r="L265" s="158"/>
    </row>
    <row r="266" spans="1:13" hidden="1" x14ac:dyDescent="0.25">
      <c r="A266" s="44">
        <v>6422</v>
      </c>
      <c r="B266" s="71" t="s">
        <v>277</v>
      </c>
      <c r="C266" s="201">
        <f t="shared" si="38"/>
        <v>0</v>
      </c>
      <c r="D266" s="74"/>
      <c r="E266" s="74"/>
      <c r="F266" s="74"/>
      <c r="G266" s="157"/>
      <c r="H266" s="208">
        <f t="shared" si="39"/>
        <v>0</v>
      </c>
      <c r="I266" s="74"/>
      <c r="J266" s="74"/>
      <c r="K266" s="74"/>
      <c r="L266" s="158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48" hidden="1" x14ac:dyDescent="0.25">
      <c r="A269" s="220">
        <v>7000</v>
      </c>
      <c r="B269" s="220" t="s">
        <v>280</v>
      </c>
      <c r="C269" s="221">
        <f t="shared" si="38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9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8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9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8"/>
        <v>0</v>
      </c>
      <c r="D271" s="68"/>
      <c r="E271" s="68"/>
      <c r="F271" s="68"/>
      <c r="G271" s="154"/>
      <c r="H271" s="66">
        <f t="shared" si="39"/>
        <v>0</v>
      </c>
      <c r="I271" s="68"/>
      <c r="J271" s="68"/>
      <c r="K271" s="68"/>
      <c r="L271" s="155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hidden="1" x14ac:dyDescent="0.25">
      <c r="A273" s="44">
        <v>7221</v>
      </c>
      <c r="B273" s="71" t="s">
        <v>284</v>
      </c>
      <c r="C273" s="201">
        <f t="shared" si="38"/>
        <v>0</v>
      </c>
      <c r="D273" s="74"/>
      <c r="E273" s="74"/>
      <c r="F273" s="74"/>
      <c r="G273" s="157"/>
      <c r="H273" s="72">
        <f t="shared" si="39"/>
        <v>0</v>
      </c>
      <c r="I273" s="74"/>
      <c r="J273" s="74"/>
      <c r="K273" s="74"/>
      <c r="L273" s="158"/>
    </row>
    <row r="274" spans="1:12" s="225" customFormat="1" ht="36" hidden="1" x14ac:dyDescent="0.25">
      <c r="A274" s="44">
        <v>7222</v>
      </c>
      <c r="B274" s="71" t="s">
        <v>285</v>
      </c>
      <c r="C274" s="201">
        <f t="shared" si="38"/>
        <v>0</v>
      </c>
      <c r="D274" s="74"/>
      <c r="E274" s="74"/>
      <c r="F274" s="74"/>
      <c r="G274" s="157"/>
      <c r="H274" s="72">
        <f t="shared" si="39"/>
        <v>0</v>
      </c>
      <c r="I274" s="74"/>
      <c r="J274" s="74"/>
      <c r="K274" s="74"/>
      <c r="L274" s="158"/>
    </row>
    <row r="275" spans="1:12" ht="24" hidden="1" x14ac:dyDescent="0.25">
      <c r="A275" s="159">
        <v>7230</v>
      </c>
      <c r="B275" s="71" t="s">
        <v>286</v>
      </c>
      <c r="C275" s="201">
        <f t="shared" si="38"/>
        <v>0</v>
      </c>
      <c r="D275" s="74"/>
      <c r="E275" s="74"/>
      <c r="F275" s="74"/>
      <c r="G275" s="157"/>
      <c r="H275" s="72">
        <f t="shared" si="39"/>
        <v>0</v>
      </c>
      <c r="I275" s="74"/>
      <c r="J275" s="74"/>
      <c r="K275" s="74"/>
      <c r="L275" s="158"/>
    </row>
    <row r="276" spans="1:12" ht="24" hidden="1" x14ac:dyDescent="0.25">
      <c r="A276" s="159">
        <v>7240</v>
      </c>
      <c r="B276" s="71" t="s">
        <v>287</v>
      </c>
      <c r="C276" s="201">
        <f t="shared" si="38"/>
        <v>0</v>
      </c>
      <c r="D276" s="160">
        <f>SUM(D277:D279)</f>
        <v>0</v>
      </c>
      <c r="E276" s="160">
        <f t="shared" ref="E276:G276" si="40">SUM(E277:E279)</f>
        <v>0</v>
      </c>
      <c r="F276" s="160">
        <f t="shared" si="40"/>
        <v>0</v>
      </c>
      <c r="G276" s="161">
        <f t="shared" si="40"/>
        <v>0</v>
      </c>
      <c r="H276" s="72">
        <f t="shared" si="39"/>
        <v>0</v>
      </c>
      <c r="I276" s="160">
        <f t="shared" ref="I276:L276" si="41">SUM(I277:I279)</f>
        <v>0</v>
      </c>
      <c r="J276" s="160">
        <f t="shared" si="41"/>
        <v>0</v>
      </c>
      <c r="K276" s="160">
        <f>SUM(K277:K279)</f>
        <v>0</v>
      </c>
      <c r="L276" s="162">
        <f t="shared" si="41"/>
        <v>0</v>
      </c>
    </row>
    <row r="277" spans="1:12" ht="48" hidden="1" x14ac:dyDescent="0.25">
      <c r="A277" s="44">
        <v>7245</v>
      </c>
      <c r="B277" s="71" t="s">
        <v>288</v>
      </c>
      <c r="C277" s="201">
        <f t="shared" si="38"/>
        <v>0</v>
      </c>
      <c r="D277" s="74"/>
      <c r="E277" s="74"/>
      <c r="F277" s="74"/>
      <c r="G277" s="157"/>
      <c r="H277" s="72">
        <f t="shared" si="39"/>
        <v>0</v>
      </c>
      <c r="I277" s="74"/>
      <c r="J277" s="74"/>
      <c r="K277" s="74"/>
      <c r="L277" s="158"/>
    </row>
    <row r="278" spans="1:12" ht="84.75" hidden="1" customHeight="1" x14ac:dyDescent="0.25">
      <c r="A278" s="44">
        <v>7246</v>
      </c>
      <c r="B278" s="71" t="s">
        <v>289</v>
      </c>
      <c r="C278" s="201">
        <f t="shared" si="38"/>
        <v>0</v>
      </c>
      <c r="D278" s="74"/>
      <c r="E278" s="74"/>
      <c r="F278" s="74"/>
      <c r="G278" s="157"/>
      <c r="H278" s="72">
        <f t="shared" si="39"/>
        <v>0</v>
      </c>
      <c r="I278" s="74"/>
      <c r="J278" s="74"/>
      <c r="K278" s="74"/>
      <c r="L278" s="158"/>
    </row>
    <row r="279" spans="1:12" ht="36" hidden="1" x14ac:dyDescent="0.25">
      <c r="A279" s="44">
        <v>7247</v>
      </c>
      <c r="B279" s="71" t="s">
        <v>290</v>
      </c>
      <c r="C279" s="201">
        <f t="shared" si="38"/>
        <v>0</v>
      </c>
      <c r="D279" s="74"/>
      <c r="E279" s="74"/>
      <c r="F279" s="74"/>
      <c r="G279" s="157"/>
      <c r="H279" s="72">
        <f t="shared" si="39"/>
        <v>0</v>
      </c>
      <c r="I279" s="74"/>
      <c r="J279" s="74"/>
      <c r="K279" s="74"/>
      <c r="L279" s="158"/>
    </row>
    <row r="280" spans="1:12" ht="24" hidden="1" x14ac:dyDescent="0.25">
      <c r="A280" s="168">
        <v>7260</v>
      </c>
      <c r="B280" s="65" t="s">
        <v>291</v>
      </c>
      <c r="C280" s="205">
        <f t="shared" si="38"/>
        <v>0</v>
      </c>
      <c r="D280" s="68"/>
      <c r="E280" s="68"/>
      <c r="F280" s="68"/>
      <c r="G280" s="154"/>
      <c r="H280" s="66">
        <f t="shared" si="39"/>
        <v>0</v>
      </c>
      <c r="I280" s="68"/>
      <c r="J280" s="68"/>
      <c r="K280" s="68"/>
      <c r="L280" s="155"/>
    </row>
    <row r="281" spans="1:12" hidden="1" x14ac:dyDescent="0.25">
      <c r="A281" s="108">
        <v>7700</v>
      </c>
      <c r="B281" s="85" t="s">
        <v>292</v>
      </c>
      <c r="C281" s="86">
        <f t="shared" si="38"/>
        <v>0</v>
      </c>
      <c r="D281" s="226">
        <f>D282</f>
        <v>0</v>
      </c>
      <c r="E281" s="226">
        <f t="shared" ref="E281:G281" si="42">E282</f>
        <v>0</v>
      </c>
      <c r="F281" s="226">
        <f t="shared" si="42"/>
        <v>0</v>
      </c>
      <c r="G281" s="227">
        <f t="shared" si="42"/>
        <v>0</v>
      </c>
      <c r="H281" s="86">
        <f t="shared" si="39"/>
        <v>0</v>
      </c>
      <c r="I281" s="226">
        <f t="shared" ref="I281:L281" si="43">I282</f>
        <v>0</v>
      </c>
      <c r="J281" s="226">
        <f t="shared" si="43"/>
        <v>0</v>
      </c>
      <c r="K281" s="226">
        <f t="shared" si="43"/>
        <v>0</v>
      </c>
      <c r="L281" s="228">
        <f t="shared" si="43"/>
        <v>0</v>
      </c>
    </row>
    <row r="282" spans="1:12" hidden="1" x14ac:dyDescent="0.25">
      <c r="A282" s="150">
        <v>7720</v>
      </c>
      <c r="B282" s="65" t="s">
        <v>293</v>
      </c>
      <c r="C282" s="79">
        <f t="shared" si="38"/>
        <v>0</v>
      </c>
      <c r="D282" s="81"/>
      <c r="E282" s="81"/>
      <c r="F282" s="81"/>
      <c r="G282" s="229"/>
      <c r="H282" s="79">
        <f t="shared" si="39"/>
        <v>0</v>
      </c>
      <c r="I282" s="81"/>
      <c r="J282" s="81"/>
      <c r="K282" s="81"/>
      <c r="L282" s="230"/>
    </row>
    <row r="283" spans="1:12" hidden="1" x14ac:dyDescent="0.25">
      <c r="A283" s="231">
        <v>9000</v>
      </c>
      <c r="B283" s="232" t="s">
        <v>294</v>
      </c>
      <c r="C283" s="233">
        <f t="shared" si="38"/>
        <v>0</v>
      </c>
      <c r="D283" s="234">
        <f>D284</f>
        <v>0</v>
      </c>
      <c r="E283" s="234">
        <f t="shared" ref="E283:G284" si="44">E284</f>
        <v>0</v>
      </c>
      <c r="F283" s="234">
        <f t="shared" si="44"/>
        <v>0</v>
      </c>
      <c r="G283" s="235">
        <f t="shared" si="44"/>
        <v>0</v>
      </c>
      <c r="H283" s="236">
        <f t="shared" si="39"/>
        <v>0</v>
      </c>
      <c r="I283" s="234">
        <f t="shared" ref="I283:L284" si="45">I284</f>
        <v>0</v>
      </c>
      <c r="J283" s="234">
        <f>J284</f>
        <v>0</v>
      </c>
      <c r="K283" s="234">
        <f t="shared" si="45"/>
        <v>0</v>
      </c>
      <c r="L283" s="237">
        <f t="shared" si="45"/>
        <v>0</v>
      </c>
    </row>
    <row r="284" spans="1:12" ht="24" hidden="1" x14ac:dyDescent="0.25">
      <c r="A284" s="238">
        <v>9200</v>
      </c>
      <c r="B284" s="71" t="s">
        <v>295</v>
      </c>
      <c r="C284" s="202">
        <f t="shared" si="38"/>
        <v>0</v>
      </c>
      <c r="D284" s="163">
        <f>D285</f>
        <v>0</v>
      </c>
      <c r="E284" s="163">
        <f t="shared" si="44"/>
        <v>0</v>
      </c>
      <c r="F284" s="163">
        <f t="shared" si="44"/>
        <v>0</v>
      </c>
      <c r="G284" s="164">
        <f t="shared" si="44"/>
        <v>0</v>
      </c>
      <c r="H284" s="117">
        <f t="shared" si="39"/>
        <v>0</v>
      </c>
      <c r="I284" s="163">
        <f t="shared" si="45"/>
        <v>0</v>
      </c>
      <c r="J284" s="163">
        <f t="shared" si="45"/>
        <v>0</v>
      </c>
      <c r="K284" s="163">
        <f t="shared" si="45"/>
        <v>0</v>
      </c>
      <c r="L284" s="165">
        <f t="shared" si="45"/>
        <v>0</v>
      </c>
    </row>
    <row r="285" spans="1:12" ht="24" hidden="1" x14ac:dyDescent="0.25">
      <c r="A285" s="239">
        <v>9230</v>
      </c>
      <c r="B285" s="71" t="s">
        <v>296</v>
      </c>
      <c r="C285" s="202">
        <f t="shared" si="38"/>
        <v>0</v>
      </c>
      <c r="D285" s="163"/>
      <c r="E285" s="163"/>
      <c r="F285" s="163"/>
      <c r="G285" s="164"/>
      <c r="H285" s="117">
        <f t="shared" si="39"/>
        <v>0</v>
      </c>
      <c r="I285" s="163"/>
      <c r="J285" s="163"/>
      <c r="K285" s="163"/>
      <c r="L285" s="165"/>
    </row>
    <row r="286" spans="1:12" hidden="1" x14ac:dyDescent="0.25">
      <c r="A286" s="174"/>
      <c r="B286" s="71" t="s">
        <v>297</v>
      </c>
      <c r="C286" s="201">
        <f t="shared" si="38"/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 t="shared" si="39"/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2" hidden="1" x14ac:dyDescent="0.25">
      <c r="A287" s="174" t="s">
        <v>298</v>
      </c>
      <c r="B287" s="44" t="s">
        <v>299</v>
      </c>
      <c r="C287" s="201">
        <f t="shared" si="38"/>
        <v>0</v>
      </c>
      <c r="D287" s="74"/>
      <c r="E287" s="74"/>
      <c r="F287" s="74"/>
      <c r="G287" s="157"/>
      <c r="H287" s="72">
        <f t="shared" si="39"/>
        <v>0</v>
      </c>
      <c r="I287" s="74"/>
      <c r="J287" s="74"/>
      <c r="K287" s="74"/>
      <c r="L287" s="158"/>
    </row>
    <row r="288" spans="1:12" ht="24" hidden="1" x14ac:dyDescent="0.25">
      <c r="A288" s="174" t="s">
        <v>300</v>
      </c>
      <c r="B288" s="240" t="s">
        <v>301</v>
      </c>
      <c r="C288" s="205">
        <f t="shared" si="38"/>
        <v>0</v>
      </c>
      <c r="D288" s="68"/>
      <c r="E288" s="68"/>
      <c r="F288" s="68"/>
      <c r="G288" s="154"/>
      <c r="H288" s="66">
        <f t="shared" si="39"/>
        <v>0</v>
      </c>
      <c r="I288" s="68"/>
      <c r="J288" s="68"/>
      <c r="K288" s="68"/>
      <c r="L288" s="155"/>
    </row>
    <row r="289" spans="1:12" ht="12.75" thickBot="1" x14ac:dyDescent="0.3">
      <c r="A289" s="241"/>
      <c r="B289" s="241" t="s">
        <v>302</v>
      </c>
      <c r="C289" s="242">
        <f>SUM(C286,C269,C230,C195,C187,C173,C75,C53,C283)</f>
        <v>949200</v>
      </c>
      <c r="D289" s="242">
        <f t="shared" ref="D289:L289" si="46">SUM(D286,D269,D230,D195,D187,D173,D75,D53,D283)</f>
        <v>949200</v>
      </c>
      <c r="E289" s="242">
        <f t="shared" si="46"/>
        <v>0</v>
      </c>
      <c r="F289" s="242">
        <f t="shared" si="46"/>
        <v>0</v>
      </c>
      <c r="G289" s="243">
        <f t="shared" si="46"/>
        <v>0</v>
      </c>
      <c r="H289" s="244">
        <f t="shared" si="46"/>
        <v>954012</v>
      </c>
      <c r="I289" s="242">
        <f t="shared" si="46"/>
        <v>954012</v>
      </c>
      <c r="J289" s="242">
        <f t="shared" si="46"/>
        <v>0</v>
      </c>
      <c r="K289" s="242">
        <f t="shared" si="46"/>
        <v>0</v>
      </c>
      <c r="L289" s="245">
        <f t="shared" si="46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7">SUM(C292,C293)-C300+C301</f>
        <v>0</v>
      </c>
      <c r="D291" s="251">
        <f t="shared" si="47"/>
        <v>0</v>
      </c>
      <c r="E291" s="251">
        <f t="shared" si="47"/>
        <v>0</v>
      </c>
      <c r="F291" s="251">
        <f t="shared" si="47"/>
        <v>0</v>
      </c>
      <c r="G291" s="252">
        <f t="shared" si="47"/>
        <v>0</v>
      </c>
      <c r="H291" s="253">
        <f t="shared" si="47"/>
        <v>0</v>
      </c>
      <c r="I291" s="251">
        <f t="shared" si="47"/>
        <v>0</v>
      </c>
      <c r="J291" s="251">
        <f t="shared" si="47"/>
        <v>0</v>
      </c>
      <c r="K291" s="251">
        <f t="shared" si="47"/>
        <v>0</v>
      </c>
      <c r="L291" s="254">
        <f t="shared" si="47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8">C21-C286</f>
        <v>0</v>
      </c>
      <c r="D292" s="128">
        <f t="shared" si="48"/>
        <v>0</v>
      </c>
      <c r="E292" s="128">
        <f t="shared" si="48"/>
        <v>0</v>
      </c>
      <c r="F292" s="128">
        <f t="shared" si="48"/>
        <v>0</v>
      </c>
      <c r="G292" s="129">
        <f t="shared" si="48"/>
        <v>0</v>
      </c>
      <c r="H292" s="256">
        <f t="shared" si="48"/>
        <v>0</v>
      </c>
      <c r="I292" s="128">
        <f t="shared" si="48"/>
        <v>0</v>
      </c>
      <c r="J292" s="128">
        <f t="shared" si="48"/>
        <v>0</v>
      </c>
      <c r="K292" s="128">
        <f t="shared" si="48"/>
        <v>0</v>
      </c>
      <c r="L292" s="130">
        <f t="shared" si="48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9">SUM(C294,C296,C298)-SUM(C295,C297,C299)</f>
        <v>0</v>
      </c>
      <c r="D293" s="251">
        <f t="shared" si="49"/>
        <v>0</v>
      </c>
      <c r="E293" s="251">
        <f t="shared" si="49"/>
        <v>0</v>
      </c>
      <c r="F293" s="251">
        <f t="shared" si="49"/>
        <v>0</v>
      </c>
      <c r="G293" s="258">
        <f t="shared" si="49"/>
        <v>0</v>
      </c>
      <c r="H293" s="253">
        <f t="shared" si="49"/>
        <v>0</v>
      </c>
      <c r="I293" s="251">
        <f t="shared" si="49"/>
        <v>0</v>
      </c>
      <c r="J293" s="251">
        <f t="shared" si="49"/>
        <v>0</v>
      </c>
      <c r="K293" s="251">
        <f t="shared" si="49"/>
        <v>0</v>
      </c>
      <c r="L293" s="254">
        <f t="shared" si="49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50">SUM(D294:G294)</f>
        <v>0</v>
      </c>
      <c r="D294" s="81"/>
      <c r="E294" s="81"/>
      <c r="F294" s="81"/>
      <c r="G294" s="229"/>
      <c r="H294" s="79">
        <f t="shared" ref="H294:H299" si="51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50"/>
        <v>0</v>
      </c>
      <c r="D295" s="74"/>
      <c r="E295" s="74"/>
      <c r="F295" s="74"/>
      <c r="G295" s="157"/>
      <c r="H295" s="72">
        <f t="shared" si="51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50"/>
        <v>0</v>
      </c>
      <c r="D296" s="74"/>
      <c r="E296" s="74"/>
      <c r="F296" s="74"/>
      <c r="G296" s="157"/>
      <c r="H296" s="72">
        <f t="shared" si="51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50"/>
        <v>0</v>
      </c>
      <c r="D297" s="74"/>
      <c r="E297" s="74"/>
      <c r="F297" s="74"/>
      <c r="G297" s="157"/>
      <c r="H297" s="72">
        <f t="shared" si="51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50"/>
        <v>0</v>
      </c>
      <c r="D298" s="74"/>
      <c r="E298" s="74"/>
      <c r="F298" s="74"/>
      <c r="G298" s="157"/>
      <c r="H298" s="72">
        <f t="shared" si="51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50"/>
        <v>0</v>
      </c>
      <c r="D299" s="189"/>
      <c r="E299" s="189"/>
      <c r="F299" s="189"/>
      <c r="G299" s="262"/>
      <c r="H299" s="185">
        <f t="shared" si="51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OhaFQEbjvZ/znVRG5911sn6Ajr7LV+DHkLUPYk7bAwuWkFpf2PlQfGEeHZYaNDDbokqlLeVt+Sjhm3ejBzIsJQ==" saltValue="TH5A80LipNELqN6euTvdpQ==" spinCount="100000" sheet="1" objects="1" scenarios="1" formatCells="0" formatColumns="0" formatRows="0" insertHyperlinks="0"/>
  <autoFilter ref="A18:L301">
    <filterColumn colId="7">
      <filters>
        <filter val="954 01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302" t="s">
        <v>325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326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327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x14ac:dyDescent="0.25">
      <c r="A7" s="4" t="s">
        <v>13</v>
      </c>
      <c r="B7" s="5"/>
      <c r="C7" s="306" t="s">
        <v>328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17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64000</v>
      </c>
      <c r="D20" s="28">
        <f>SUM(D21,D24,D25,D41,D43)</f>
        <v>64000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30000</v>
      </c>
      <c r="I20" s="28">
        <f>SUM(I21,I24,I25,I41,I43)</f>
        <v>30000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64000</v>
      </c>
      <c r="D24" s="51">
        <f>64000</f>
        <v>64000</v>
      </c>
      <c r="E24" s="51"/>
      <c r="F24" s="52" t="s">
        <v>38</v>
      </c>
      <c r="G24" s="53" t="s">
        <v>38</v>
      </c>
      <c r="H24" s="50">
        <f t="shared" si="1"/>
        <v>30000</v>
      </c>
      <c r="I24" s="51">
        <f>I51</f>
        <v>30000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64000</v>
      </c>
      <c r="D50" s="128">
        <f>SUM(D51,D286)</f>
        <v>64000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30000</v>
      </c>
      <c r="I50" s="128">
        <f>SUM(I51,I286)</f>
        <v>30000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64000</v>
      </c>
      <c r="D51" s="134">
        <f>SUM(D52,D194)</f>
        <v>64000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30000</v>
      </c>
      <c r="I51" s="134">
        <f>SUM(I52,I194)</f>
        <v>30000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48000</v>
      </c>
      <c r="D52" s="139">
        <f>SUM(D53,D75,D173,D187)</f>
        <v>48000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30000</v>
      </c>
      <c r="I52" s="139">
        <f>SUM(I53,I75,I173,I187)</f>
        <v>30000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88</v>
      </c>
      <c r="C75" s="143">
        <f t="shared" si="5"/>
        <v>8000</v>
      </c>
      <c r="D75" s="144">
        <f>SUM(D76,D83,D130,D164,D165,D172)</f>
        <v>8000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94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133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138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7"/>
        <v>8000</v>
      </c>
      <c r="D130" s="63">
        <f>SUM(D131,D136,D140,D141,D144,D151,D159,D160,D163)</f>
        <v>8000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7"/>
        <v>8000</v>
      </c>
      <c r="D131" s="169">
        <f>SUM(D132:D135)</f>
        <v>8000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8000</v>
      </c>
      <c r="D135" s="74">
        <f>8000</f>
        <v>8000</v>
      </c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184</v>
      </c>
      <c r="C173" s="143">
        <f t="shared" si="7"/>
        <v>40000</v>
      </c>
      <c r="D173" s="144">
        <f>SUM(D174,D184)</f>
        <v>40000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30000</v>
      </c>
      <c r="I173" s="144">
        <f>SUM(I174,I184)</f>
        <v>30000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185</v>
      </c>
      <c r="C174" s="184">
        <f t="shared" si="7"/>
        <v>40000</v>
      </c>
      <c r="D174" s="63">
        <f>SUM(D175,D179)</f>
        <v>40000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30000</v>
      </c>
      <c r="I174" s="63">
        <f>SUM(I175,I179)</f>
        <v>30000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186</v>
      </c>
      <c r="C175" s="66">
        <f t="shared" si="7"/>
        <v>40000</v>
      </c>
      <c r="D175" s="169">
        <f>SUM(D176:D178)</f>
        <v>40000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30000</v>
      </c>
      <c r="I175" s="169">
        <f>SUM(I176:I178)</f>
        <v>30000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189</v>
      </c>
      <c r="C178" s="72">
        <f>SUM(D178:G178)</f>
        <v>40000</v>
      </c>
      <c r="D178" s="74">
        <f>40000</f>
        <v>40000</v>
      </c>
      <c r="E178" s="74"/>
      <c r="F178" s="74"/>
      <c r="G178" s="157"/>
      <c r="H178" s="72">
        <f>SUM(I178:L178)</f>
        <v>30000</v>
      </c>
      <c r="I178" s="74">
        <v>30000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23"/>
        <v>16000</v>
      </c>
      <c r="D194" s="139">
        <f>SUM(D195,D230,D269,D283)</f>
        <v>16000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0</v>
      </c>
      <c r="I194" s="139">
        <f>SUM(I195,I230,I269,I283)</f>
        <v>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23"/>
        <v>16000</v>
      </c>
      <c r="D195" s="144">
        <f>D196+D204</f>
        <v>16000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16000</v>
      </c>
      <c r="D196" s="63">
        <f>D197+D198+D201+D202+D203</f>
        <v>16000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16000</v>
      </c>
      <c r="D197" s="68">
        <f>16000</f>
        <v>16000</v>
      </c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44">SUM(C286,C269,C230,C195,C187,C173,C75,C53,C283)</f>
        <v>64000</v>
      </c>
      <c r="D289" s="242">
        <f t="shared" si="44"/>
        <v>64000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30000</v>
      </c>
      <c r="I289" s="242">
        <f t="shared" si="44"/>
        <v>30000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X3T+fyPzeF1yVUy1vujCnJVCf0kTXRc4g4HiI5R5NxRP72DB6Dmo6CD0Vcz460nU86Y2fxk2UwX8Ovn3BUQonw==" saltValue="mKNJTusPDsyFN/6xW1jmSg==" spinCount="100000" sheet="1" objects="1" scenarios="1" formatCells="0" formatColumns="0" formatRows="0" insertHyperlinks="0"/>
  <autoFilter ref="A18:M301">
    <filterColumn colId="7">
      <filters>
        <filter val="30 0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302" t="s">
        <v>329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330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x14ac:dyDescent="0.25">
      <c r="A7" s="4" t="s">
        <v>13</v>
      </c>
      <c r="B7" s="5"/>
      <c r="C7" s="306" t="s">
        <v>332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17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1067058</v>
      </c>
      <c r="D20" s="28">
        <f>SUM(D21,D24,D25,D41,D43)</f>
        <v>1067058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986282</v>
      </c>
      <c r="I20" s="28">
        <f>SUM(I21,I24,I25,I41,I43)</f>
        <v>986282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1067058</v>
      </c>
      <c r="D24" s="51">
        <f>1067058</f>
        <v>1067058</v>
      </c>
      <c r="E24" s="51"/>
      <c r="F24" s="52" t="s">
        <v>38</v>
      </c>
      <c r="G24" s="53" t="s">
        <v>38</v>
      </c>
      <c r="H24" s="50">
        <f t="shared" si="1"/>
        <v>986282</v>
      </c>
      <c r="I24" s="51">
        <f>I51</f>
        <v>986282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1067058</v>
      </c>
      <c r="D50" s="128">
        <f>SUM(D51,D286)</f>
        <v>1067058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986282</v>
      </c>
      <c r="I50" s="128">
        <f>SUM(I51,I286)</f>
        <v>986282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1067058</v>
      </c>
      <c r="D51" s="134">
        <f>SUM(D52,D194)</f>
        <v>1067058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986282</v>
      </c>
      <c r="I51" s="134">
        <f>SUM(I52,I194)</f>
        <v>986282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1031949</v>
      </c>
      <c r="D52" s="139">
        <f>SUM(D53,D75,D173,D187)</f>
        <v>1031949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951173</v>
      </c>
      <c r="I52" s="139">
        <f>SUM(I53,I75,I173,I187)</f>
        <v>951173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66</v>
      </c>
      <c r="C53" s="143">
        <f t="shared" si="5"/>
        <v>19134</v>
      </c>
      <c r="D53" s="144">
        <f>SUM(D54,D67)</f>
        <v>19134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3674</v>
      </c>
      <c r="I53" s="144">
        <f>SUM(I54,I67)</f>
        <v>3674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67</v>
      </c>
      <c r="C54" s="57">
        <f t="shared" si="5"/>
        <v>18222</v>
      </c>
      <c r="D54" s="63">
        <f>SUM(D55,D58,D66)</f>
        <v>18222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3380</v>
      </c>
      <c r="I54" s="63">
        <f>SUM(I55,I58,I66)</f>
        <v>3380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79</v>
      </c>
      <c r="C66" s="117">
        <f t="shared" si="5"/>
        <v>18222</v>
      </c>
      <c r="D66" s="163">
        <f>8569+380+5500+3773</f>
        <v>18222</v>
      </c>
      <c r="E66" s="163"/>
      <c r="F66" s="163"/>
      <c r="G66" s="164"/>
      <c r="H66" s="117">
        <f t="shared" si="6"/>
        <v>3380</v>
      </c>
      <c r="I66" s="163">
        <v>3380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80</v>
      </c>
      <c r="C67" s="57">
        <f t="shared" si="5"/>
        <v>912</v>
      </c>
      <c r="D67" s="63">
        <f>SUM(D68:D69)</f>
        <v>912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294</v>
      </c>
      <c r="I67" s="63">
        <f>SUM(I68:I69)</f>
        <v>294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81</v>
      </c>
      <c r="C68" s="66">
        <f t="shared" si="5"/>
        <v>912</v>
      </c>
      <c r="D68" s="68">
        <f>429+19+275+189</f>
        <v>912</v>
      </c>
      <c r="E68" s="68"/>
      <c r="F68" s="68"/>
      <c r="G68" s="154"/>
      <c r="H68" s="66">
        <f t="shared" si="6"/>
        <v>294</v>
      </c>
      <c r="I68" s="68">
        <v>294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977967</v>
      </c>
      <c r="D75" s="144">
        <f>SUM(D76,D83,D130,D164,D165,D172)</f>
        <v>977967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912651</v>
      </c>
      <c r="I75" s="144">
        <f>SUM(I76,I83,I130,I164,I165,I172)</f>
        <v>912651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973112</v>
      </c>
      <c r="D83" s="63">
        <f>SUM(D84,D89,D95,D103,D112,D116,D122,D128)</f>
        <v>973112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911551</v>
      </c>
      <c r="I83" s="63">
        <f>SUM(I84,I89,I95,I103,I112,I116,I122,I128)</f>
        <v>911551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106</v>
      </c>
      <c r="C95" s="72">
        <f t="shared" si="5"/>
        <v>8500</v>
      </c>
      <c r="D95" s="160">
        <f>SUM(D96:D102)</f>
        <v>8500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4700</v>
      </c>
      <c r="I95" s="160">
        <f>SUM(I96:I102)</f>
        <v>4700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107</v>
      </c>
      <c r="C96" s="72">
        <f t="shared" si="5"/>
        <v>8500</v>
      </c>
      <c r="D96" s="74">
        <f>3500+5000</f>
        <v>8500</v>
      </c>
      <c r="E96" s="74"/>
      <c r="F96" s="74"/>
      <c r="G96" s="157"/>
      <c r="H96" s="72">
        <f t="shared" si="6"/>
        <v>4700</v>
      </c>
      <c r="I96" s="74">
        <v>4700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127</v>
      </c>
      <c r="C116" s="72">
        <f t="shared" ref="C116:C187" si="7">SUM(D116:G116)</f>
        <v>19855</v>
      </c>
      <c r="D116" s="160">
        <f>SUM(D117:D121)</f>
        <v>19855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2243</v>
      </c>
      <c r="I116" s="160">
        <f>SUM(I117:I121)</f>
        <v>2243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128</v>
      </c>
      <c r="C117" s="72">
        <f t="shared" si="7"/>
        <v>742</v>
      </c>
      <c r="D117" s="74">
        <f>742</f>
        <v>742</v>
      </c>
      <c r="E117" s="74"/>
      <c r="F117" s="74"/>
      <c r="G117" s="157"/>
      <c r="H117" s="72">
        <f t="shared" si="8"/>
        <v>742</v>
      </c>
      <c r="I117" s="74">
        <v>742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129</v>
      </c>
      <c r="C118" s="72">
        <f t="shared" si="7"/>
        <v>1301</v>
      </c>
      <c r="D118" s="74">
        <f>800+501</f>
        <v>1301</v>
      </c>
      <c r="E118" s="74"/>
      <c r="F118" s="74"/>
      <c r="G118" s="157"/>
      <c r="H118" s="72">
        <f t="shared" si="8"/>
        <v>501</v>
      </c>
      <c r="I118" s="74">
        <v>501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131</v>
      </c>
      <c r="C120" s="72">
        <f t="shared" si="7"/>
        <v>17812</v>
      </c>
      <c r="D120" s="74">
        <f>900+1000+15912</f>
        <v>17812</v>
      </c>
      <c r="E120" s="74"/>
      <c r="F120" s="74"/>
      <c r="G120" s="157"/>
      <c r="H120" s="72">
        <f t="shared" si="8"/>
        <v>1000</v>
      </c>
      <c r="I120" s="74">
        <v>1000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944757</v>
      </c>
      <c r="D122" s="160">
        <f>SUM(D123:D127)</f>
        <v>944757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904608</v>
      </c>
      <c r="I122" s="160">
        <f>SUM(I123:I127)</f>
        <v>904608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136</v>
      </c>
      <c r="C125" s="72">
        <f t="shared" si="7"/>
        <v>274590</v>
      </c>
      <c r="D125" s="74">
        <f>139939+84651+50000</f>
        <v>274590</v>
      </c>
      <c r="E125" s="74"/>
      <c r="F125" s="74"/>
      <c r="G125" s="157"/>
      <c r="H125" s="72">
        <f t="shared" si="8"/>
        <v>259526</v>
      </c>
      <c r="I125" s="74">
        <v>259526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670167</v>
      </c>
      <c r="D127" s="74">
        <f>2452+250000+240000+6194+50000+21521+100000</f>
        <v>670167</v>
      </c>
      <c r="E127" s="74"/>
      <c r="F127" s="74"/>
      <c r="G127" s="157"/>
      <c r="H127" s="72">
        <f t="shared" si="8"/>
        <v>645082</v>
      </c>
      <c r="I127" s="74">
        <v>645082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7"/>
        <v>4855</v>
      </c>
      <c r="D130" s="63">
        <f>SUM(D131,D136,D140,D141,D144,D151,D159,D160,D163)</f>
        <v>4855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1100</v>
      </c>
      <c r="I130" s="63">
        <f>SUM(I131,I136,I140,I141,I144,I151,I159,I160,I163)</f>
        <v>1100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142</v>
      </c>
      <c r="C131" s="66">
        <f t="shared" si="7"/>
        <v>4855</v>
      </c>
      <c r="D131" s="169">
        <f>SUM(D132:D135)</f>
        <v>4855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1100</v>
      </c>
      <c r="I131" s="169">
        <f t="shared" si="10"/>
        <v>1100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146</v>
      </c>
      <c r="C135" s="72">
        <f t="shared" si="7"/>
        <v>4855</v>
      </c>
      <c r="D135" s="74">
        <f>3150+1100+605</f>
        <v>4855</v>
      </c>
      <c r="E135" s="74"/>
      <c r="F135" s="74"/>
      <c r="G135" s="157"/>
      <c r="H135" s="72">
        <f t="shared" si="8"/>
        <v>1100</v>
      </c>
      <c r="I135" s="74">
        <v>1100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184</v>
      </c>
      <c r="C173" s="143">
        <f t="shared" si="7"/>
        <v>34848</v>
      </c>
      <c r="D173" s="144">
        <f>SUM(D174,D184)</f>
        <v>34848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34848</v>
      </c>
      <c r="I173" s="144">
        <f>SUM(I174,I184)</f>
        <v>34848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185</v>
      </c>
      <c r="C174" s="184">
        <f t="shared" si="7"/>
        <v>34848</v>
      </c>
      <c r="D174" s="63">
        <f>SUM(D175,D179)</f>
        <v>34848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34848</v>
      </c>
      <c r="I174" s="63">
        <f>SUM(I175,I179)</f>
        <v>34848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186</v>
      </c>
      <c r="C175" s="66">
        <f t="shared" si="7"/>
        <v>34848</v>
      </c>
      <c r="D175" s="169">
        <f>SUM(D176:D178)</f>
        <v>34848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34848</v>
      </c>
      <c r="I175" s="169">
        <f>SUM(I176:I178)</f>
        <v>34848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188</v>
      </c>
      <c r="C177" s="72">
        <f>SUM(D177:G177)</f>
        <v>5460</v>
      </c>
      <c r="D177" s="74">
        <f>1380+4080</f>
        <v>5460</v>
      </c>
      <c r="E177" s="74"/>
      <c r="F177" s="74"/>
      <c r="G177" s="157"/>
      <c r="H177" s="72">
        <f>SUM(I177:L177)</f>
        <v>5460</v>
      </c>
      <c r="I177" s="74">
        <v>5460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189</v>
      </c>
      <c r="C178" s="72">
        <f>SUM(D178:G178)</f>
        <v>29388</v>
      </c>
      <c r="D178" s="74">
        <f>8681+17000+3707</f>
        <v>29388</v>
      </c>
      <c r="E178" s="74"/>
      <c r="F178" s="74"/>
      <c r="G178" s="157"/>
      <c r="H178" s="72">
        <f>SUM(I178:L178)</f>
        <v>29388</v>
      </c>
      <c r="I178" s="74">
        <v>29388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205</v>
      </c>
      <c r="C194" s="138">
        <f t="shared" si="23"/>
        <v>35109</v>
      </c>
      <c r="D194" s="139">
        <f>SUM(D195,D230,D269,D283)</f>
        <v>35109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35109</v>
      </c>
      <c r="I194" s="139">
        <f>SUM(I195,I230,I269,I283)</f>
        <v>35109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206</v>
      </c>
      <c r="C195" s="143">
        <f t="shared" si="23"/>
        <v>30843</v>
      </c>
      <c r="D195" s="144">
        <f>D196+D204</f>
        <v>30843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30843</v>
      </c>
      <c r="I195" s="144">
        <f>I196+I204</f>
        <v>30843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215</v>
      </c>
      <c r="C204" s="57">
        <f t="shared" si="23"/>
        <v>30843</v>
      </c>
      <c r="D204" s="63">
        <f>D205+D215+D216+D225+D226+D227+D229</f>
        <v>30843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30843</v>
      </c>
      <c r="I204" s="63">
        <f>I205+I215+I216+I225+I226+I227+I229</f>
        <v>30843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236</v>
      </c>
      <c r="C225" s="201">
        <f t="shared" si="23"/>
        <v>30843</v>
      </c>
      <c r="D225" s="74">
        <f>10843+20000</f>
        <v>30843</v>
      </c>
      <c r="E225" s="74"/>
      <c r="F225" s="74"/>
      <c r="G225" s="157"/>
      <c r="H225" s="72">
        <f t="shared" si="24"/>
        <v>30843</v>
      </c>
      <c r="I225" s="74">
        <v>30843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241</v>
      </c>
      <c r="C230" s="203">
        <f t="shared" si="23"/>
        <v>4266</v>
      </c>
      <c r="D230" s="144">
        <f>D231+D251+D259</f>
        <v>4266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4266</v>
      </c>
      <c r="I230" s="144">
        <f>I231+I251+I259</f>
        <v>4266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270</v>
      </c>
      <c r="C259" s="184">
        <f>SUM(D259:G259)</f>
        <v>4266</v>
      </c>
      <c r="D259" s="63">
        <f>SUM(D260,D264)</f>
        <v>4266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4266</v>
      </c>
      <c r="I259" s="63">
        <f>SUM(I260,I264)</f>
        <v>4266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x14ac:dyDescent="0.25">
      <c r="A264" s="159">
        <v>6420</v>
      </c>
      <c r="B264" s="71" t="s">
        <v>275</v>
      </c>
      <c r="C264" s="201">
        <f t="shared" si="23"/>
        <v>4266</v>
      </c>
      <c r="D264" s="160">
        <f>SUM(D265:D268)</f>
        <v>4266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4266</v>
      </c>
      <c r="I264" s="160">
        <f>SUM(I265:I268)</f>
        <v>4266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277</v>
      </c>
      <c r="C266" s="201">
        <f t="shared" si="36"/>
        <v>3508</v>
      </c>
      <c r="D266" s="74">
        <f>3508</f>
        <v>3508</v>
      </c>
      <c r="E266" s="74"/>
      <c r="F266" s="74"/>
      <c r="G266" s="157"/>
      <c r="H266" s="208">
        <f t="shared" si="37"/>
        <v>3508</v>
      </c>
      <c r="I266" s="74">
        <v>3508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278</v>
      </c>
      <c r="C267" s="201">
        <f>SUM(D267:G267)</f>
        <v>758</v>
      </c>
      <c r="D267" s="74">
        <f>758</f>
        <v>758</v>
      </c>
      <c r="E267" s="74"/>
      <c r="F267" s="74"/>
      <c r="G267" s="157"/>
      <c r="H267" s="208">
        <f>SUM(I267:L267)</f>
        <v>758</v>
      </c>
      <c r="I267" s="74">
        <v>758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44">SUM(C286,C269,C230,C195,C187,C173,C75,C53,C283)</f>
        <v>1067058</v>
      </c>
      <c r="D289" s="242">
        <f t="shared" si="44"/>
        <v>1067058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986282</v>
      </c>
      <c r="I289" s="242">
        <f t="shared" si="44"/>
        <v>986282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5APqCBDFiO6mIJp9Wg+ueMFsRRBd7a9PMMRBUrn9QyNbKABCH1DURmDnGGBv2WPlSftwBCKLK5l42Zd8/astXw==" saltValue="Qq0FiOEdu38x75Z4311w6A==" spinCount="100000" sheet="1" objects="1" scenarios="1" formatCells="0" formatColumns="0" formatRows="0" insertHyperlinks="0"/>
  <autoFilter ref="A18:M301">
    <filterColumn colId="7">
      <filters blank="1">
        <filter val="1 000"/>
        <filter val="1 100"/>
        <filter val="2 243"/>
        <filter val="259 526"/>
        <filter val="29 388"/>
        <filter val="294"/>
        <filter val="3 380"/>
        <filter val="3 508"/>
        <filter val="3 674"/>
        <filter val="30 843"/>
        <filter val="34 848"/>
        <filter val="35 109"/>
        <filter val="4 266"/>
        <filter val="4 700"/>
        <filter val="5 460"/>
        <filter val="501"/>
        <filter val="645 082"/>
        <filter val="742"/>
        <filter val="758"/>
        <filter val="904 608"/>
        <filter val="911 551"/>
        <filter val="912 651"/>
        <filter val="951 173"/>
        <filter val="986 28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302" t="s">
        <v>333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334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335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x14ac:dyDescent="0.25">
      <c r="A7" s="4" t="s">
        <v>13</v>
      </c>
      <c r="B7" s="5"/>
      <c r="C7" s="306" t="s">
        <v>336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17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188163</v>
      </c>
      <c r="D20" s="28">
        <f>SUM(D21,D24,D25,D41,D43)</f>
        <v>188163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174568</v>
      </c>
      <c r="I20" s="28">
        <f>SUM(I21,I24,I25,I41,I43)</f>
        <v>174568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188163</v>
      </c>
      <c r="D24" s="51">
        <f>188163</f>
        <v>188163</v>
      </c>
      <c r="E24" s="51"/>
      <c r="F24" s="52" t="s">
        <v>38</v>
      </c>
      <c r="G24" s="53" t="s">
        <v>38</v>
      </c>
      <c r="H24" s="50">
        <f t="shared" si="1"/>
        <v>174568</v>
      </c>
      <c r="I24" s="51">
        <f>I51</f>
        <v>174568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>SUM(D35:G35)</f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>SUM(D41:G41)</f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>SUM(I41:L41)</f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>SUM(D42:G42)</f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ref="H42:H44" si="2">SUM(I42:L42)</f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38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>SUM(D44:G44)</f>
        <v>0</v>
      </c>
      <c r="D44" s="101"/>
      <c r="E44" s="102"/>
      <c r="F44" s="102"/>
      <c r="G44" s="103" t="s">
        <v>38</v>
      </c>
      <c r="H44" s="104">
        <f t="shared" si="2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>SUM(D45:G45)</f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113" si="5">SUM(D50:G50)</f>
        <v>188163</v>
      </c>
      <c r="D50" s="128">
        <f>SUM(D51,D286)</f>
        <v>188163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113" si="6">SUM(I50:L50)</f>
        <v>174568</v>
      </c>
      <c r="I50" s="128">
        <f>SUM(I51,I286)</f>
        <v>174568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5"/>
        <v>188163</v>
      </c>
      <c r="D51" s="134">
        <f>SUM(D52,D194)</f>
        <v>188163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174568</v>
      </c>
      <c r="I51" s="134">
        <f>SUM(I52,I194)</f>
        <v>174568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5"/>
        <v>178663</v>
      </c>
      <c r="D52" s="139">
        <f>SUM(D53,D75,D173,D187)</f>
        <v>178663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165068</v>
      </c>
      <c r="I52" s="139">
        <f>SUM(I53,I75,I173,I187)</f>
        <v>165068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66</v>
      </c>
      <c r="C53" s="143">
        <f t="shared" si="5"/>
        <v>6000</v>
      </c>
      <c r="D53" s="144">
        <f>SUM(D54,D67)</f>
        <v>6000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6210</v>
      </c>
      <c r="I53" s="144">
        <f>SUM(I54,I67)</f>
        <v>6210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67</v>
      </c>
      <c r="C54" s="57">
        <f t="shared" si="5"/>
        <v>5000</v>
      </c>
      <c r="D54" s="63">
        <f>SUM(D55,D58,D66)</f>
        <v>5000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5000</v>
      </c>
      <c r="I54" s="63">
        <f>SUM(I55,I58,I66)</f>
        <v>5000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79</v>
      </c>
      <c r="C66" s="117">
        <f t="shared" si="5"/>
        <v>5000</v>
      </c>
      <c r="D66" s="163">
        <f>5000</f>
        <v>5000</v>
      </c>
      <c r="E66" s="163"/>
      <c r="F66" s="163"/>
      <c r="G66" s="164"/>
      <c r="H66" s="117">
        <f t="shared" si="6"/>
        <v>5000</v>
      </c>
      <c r="I66" s="163">
        <v>5000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80</v>
      </c>
      <c r="C67" s="57">
        <f t="shared" si="5"/>
        <v>1000</v>
      </c>
      <c r="D67" s="63">
        <f>SUM(D68:D69)</f>
        <v>1000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1210</v>
      </c>
      <c r="I67" s="63">
        <f>SUM(I68:I69)</f>
        <v>1210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81</v>
      </c>
      <c r="C68" s="66">
        <f t="shared" si="5"/>
        <v>1000</v>
      </c>
      <c r="D68" s="68">
        <f>1000</f>
        <v>1000</v>
      </c>
      <c r="E68" s="68"/>
      <c r="F68" s="68"/>
      <c r="G68" s="154"/>
      <c r="H68" s="66">
        <f t="shared" si="6"/>
        <v>1210</v>
      </c>
      <c r="I68" s="68">
        <v>1210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5"/>
        <v>172663</v>
      </c>
      <c r="D75" s="144">
        <f>SUM(D76,D83,D130,D164,D165,D172)</f>
        <v>172663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158858</v>
      </c>
      <c r="I75" s="144">
        <f>SUM(I76,I83,I130,I164,I165,I172)</f>
        <v>158858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5"/>
        <v>147700</v>
      </c>
      <c r="D83" s="63">
        <f>SUM(D84,D89,D95,D103,D112,D116,D122,D128)</f>
        <v>147700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139895</v>
      </c>
      <c r="I83" s="63">
        <f>SUM(I84,I89,I95,I103,I112,I116,I122,I128)</f>
        <v>139895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x14ac:dyDescent="0.25">
      <c r="A84" s="150">
        <v>2210</v>
      </c>
      <c r="B84" s="112" t="s">
        <v>95</v>
      </c>
      <c r="C84" s="117">
        <f t="shared" si="5"/>
        <v>53200</v>
      </c>
      <c r="D84" s="151">
        <f>SUM(D85:D88)</f>
        <v>53200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52850</v>
      </c>
      <c r="I84" s="151">
        <f>SUM(I85:I88)</f>
        <v>52850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97</v>
      </c>
      <c r="C86" s="72">
        <f t="shared" si="5"/>
        <v>18200</v>
      </c>
      <c r="D86" s="74">
        <f>18200</f>
        <v>18200</v>
      </c>
      <c r="E86" s="74"/>
      <c r="F86" s="74"/>
      <c r="G86" s="157"/>
      <c r="H86" s="72">
        <f t="shared" si="6"/>
        <v>18200</v>
      </c>
      <c r="I86" s="74">
        <v>18200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99</v>
      </c>
      <c r="C88" s="72">
        <f t="shared" si="5"/>
        <v>35000</v>
      </c>
      <c r="D88" s="74">
        <f>35000</f>
        <v>35000</v>
      </c>
      <c r="E88" s="74"/>
      <c r="F88" s="74"/>
      <c r="G88" s="157"/>
      <c r="H88" s="72">
        <f t="shared" si="6"/>
        <v>34650</v>
      </c>
      <c r="I88" s="74">
        <v>34650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106</v>
      </c>
      <c r="C95" s="72">
        <f t="shared" si="5"/>
        <v>92500</v>
      </c>
      <c r="D95" s="160">
        <f>SUM(D96:D102)</f>
        <v>92500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86045</v>
      </c>
      <c r="I95" s="160">
        <f>SUM(I96:I102)</f>
        <v>86045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107</v>
      </c>
      <c r="C96" s="72">
        <f t="shared" si="5"/>
        <v>10000</v>
      </c>
      <c r="D96" s="74">
        <f>10000</f>
        <v>10000</v>
      </c>
      <c r="E96" s="74"/>
      <c r="F96" s="74"/>
      <c r="G96" s="157"/>
      <c r="H96" s="72">
        <f t="shared" si="6"/>
        <v>5145</v>
      </c>
      <c r="I96" s="74">
        <v>5145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113</v>
      </c>
      <c r="C102" s="72">
        <f t="shared" si="5"/>
        <v>82500</v>
      </c>
      <c r="D102" s="74">
        <f>73000+8000+1500</f>
        <v>82500</v>
      </c>
      <c r="E102" s="74"/>
      <c r="F102" s="74"/>
      <c r="G102" s="157"/>
      <c r="H102" s="72">
        <f t="shared" si="6"/>
        <v>80900</v>
      </c>
      <c r="I102" s="74">
        <v>80900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7"/>
        <v>2000</v>
      </c>
      <c r="D122" s="160">
        <f>SUM(D123:D127)</f>
        <v>2000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1000</v>
      </c>
      <c r="I122" s="160">
        <f>SUM(I123:I127)</f>
        <v>1000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7"/>
        <v>2000</v>
      </c>
      <c r="D127" s="74">
        <f>2000</f>
        <v>2000</v>
      </c>
      <c r="E127" s="74"/>
      <c r="F127" s="74"/>
      <c r="G127" s="157"/>
      <c r="H127" s="72">
        <f t="shared" si="8"/>
        <v>1000</v>
      </c>
      <c r="I127" s="74">
        <v>1000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hidden="1" x14ac:dyDescent="0.25">
      <c r="A129" s="44">
        <v>2283</v>
      </c>
      <c r="B129" s="71" t="s">
        <v>140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7"/>
        <v>24963</v>
      </c>
      <c r="D130" s="63">
        <f>SUM(D131,D136,D140,D141,D144,D151,D159,D160,D163)</f>
        <v>24963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18963</v>
      </c>
      <c r="I130" s="63">
        <f>SUM(I131,I136,I140,I141,I144,I151,I159,I160,I163)</f>
        <v>18963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142</v>
      </c>
      <c r="C131" s="66">
        <f t="shared" si="7"/>
        <v>24963</v>
      </c>
      <c r="D131" s="169">
        <f>SUM(D132:D135)</f>
        <v>24963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18963</v>
      </c>
      <c r="I131" s="169">
        <f t="shared" si="10"/>
        <v>18963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146</v>
      </c>
      <c r="C135" s="72">
        <f t="shared" si="7"/>
        <v>24963</v>
      </c>
      <c r="D135" s="74">
        <f>6000+18963</f>
        <v>24963</v>
      </c>
      <c r="E135" s="74"/>
      <c r="F135" s="74"/>
      <c r="G135" s="157"/>
      <c r="H135" s="72">
        <f t="shared" si="8"/>
        <v>18963</v>
      </c>
      <c r="I135" s="74">
        <v>18963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205</v>
      </c>
      <c r="C194" s="138">
        <f t="shared" si="23"/>
        <v>9500</v>
      </c>
      <c r="D194" s="139">
        <f>SUM(D195,D230,D269,D283)</f>
        <v>9500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24"/>
        <v>9500</v>
      </c>
      <c r="I194" s="139">
        <f>SUM(I195,I230,I269,I283)</f>
        <v>9500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x14ac:dyDescent="0.25">
      <c r="A195" s="142">
        <v>5000</v>
      </c>
      <c r="B195" s="142" t="s">
        <v>206</v>
      </c>
      <c r="C195" s="143">
        <f t="shared" si="23"/>
        <v>9500</v>
      </c>
      <c r="D195" s="144">
        <f>D196+D204</f>
        <v>9500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9500</v>
      </c>
      <c r="I195" s="144">
        <f>I196+I204</f>
        <v>9500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207</v>
      </c>
      <c r="C196" s="57">
        <f t="shared" si="23"/>
        <v>9500</v>
      </c>
      <c r="D196" s="63">
        <f>D197+D198+D201+D202+D203</f>
        <v>9500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9500</v>
      </c>
      <c r="I196" s="63">
        <f>I197+I198+I201+I202+I203</f>
        <v>9500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213</v>
      </c>
      <c r="C202" s="72">
        <f t="shared" si="23"/>
        <v>9500</v>
      </c>
      <c r="D202" s="74">
        <f>9500</f>
        <v>9500</v>
      </c>
      <c r="E202" s="74"/>
      <c r="F202" s="74"/>
      <c r="G202" s="157"/>
      <c r="H202" s="72">
        <f t="shared" si="24"/>
        <v>9500</v>
      </c>
      <c r="I202" s="74">
        <v>9500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hidden="1" x14ac:dyDescent="0.25">
      <c r="A247" s="44">
        <v>6291</v>
      </c>
      <c r="B247" s="71" t="s">
        <v>258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hidden="1" x14ac:dyDescent="0.25">
      <c r="A253" s="44">
        <v>6322</v>
      </c>
      <c r="B253" s="71" t="s">
        <v>264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hidden="1" x14ac:dyDescent="0.25">
      <c r="A261" s="44">
        <v>6411</v>
      </c>
      <c r="B261" s="174" t="s">
        <v>272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ref="C265:C288" si="36">SUM(D265:G265)</f>
        <v>0</v>
      </c>
      <c r="D265" s="74"/>
      <c r="E265" s="74"/>
      <c r="F265" s="74"/>
      <c r="G265" s="157"/>
      <c r="H265" s="208">
        <f t="shared" ref="H265:H288" si="37">SUM(I265:L265)</f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hidden="1" x14ac:dyDescent="0.25">
      <c r="A282" s="150">
        <v>7720</v>
      </c>
      <c r="B282" s="65" t="s">
        <v>293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36"/>
        <v>0</v>
      </c>
      <c r="D283" s="234">
        <f>D284</f>
        <v>0</v>
      </c>
      <c r="E283" s="234">
        <f t="shared" ref="E283:G284" si="42">E284</f>
        <v>0</v>
      </c>
      <c r="F283" s="234">
        <f t="shared" si="42"/>
        <v>0</v>
      </c>
      <c r="G283" s="235">
        <f t="shared" si="42"/>
        <v>0</v>
      </c>
      <c r="H283" s="236">
        <f t="shared" si="37"/>
        <v>0</v>
      </c>
      <c r="I283" s="234">
        <f t="shared" ref="I283:L284" si="43">I284</f>
        <v>0</v>
      </c>
      <c r="J283" s="234">
        <f>J284</f>
        <v>0</v>
      </c>
      <c r="K283" s="234">
        <f t="shared" si="43"/>
        <v>0</v>
      </c>
      <c r="L283" s="237">
        <f t="shared" si="43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36"/>
        <v>0</v>
      </c>
      <c r="D284" s="163">
        <f>D285</f>
        <v>0</v>
      </c>
      <c r="E284" s="163">
        <f t="shared" si="42"/>
        <v>0</v>
      </c>
      <c r="F284" s="163">
        <f t="shared" si="42"/>
        <v>0</v>
      </c>
      <c r="G284" s="164">
        <f t="shared" si="42"/>
        <v>0</v>
      </c>
      <c r="H284" s="117">
        <f t="shared" si="37"/>
        <v>0</v>
      </c>
      <c r="I284" s="163">
        <f t="shared" si="43"/>
        <v>0</v>
      </c>
      <c r="J284" s="163">
        <f t="shared" si="43"/>
        <v>0</v>
      </c>
      <c r="K284" s="163">
        <f t="shared" si="43"/>
        <v>0</v>
      </c>
      <c r="L284" s="165">
        <f t="shared" si="43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36"/>
        <v>0</v>
      </c>
      <c r="D285" s="163"/>
      <c r="E285" s="163"/>
      <c r="F285" s="163"/>
      <c r="G285" s="164"/>
      <c r="H285" s="117">
        <f t="shared" si="37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36"/>
        <v>0</v>
      </c>
      <c r="D287" s="74"/>
      <c r="E287" s="74"/>
      <c r="F287" s="74"/>
      <c r="G287" s="157"/>
      <c r="H287" s="72">
        <f t="shared" si="37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36"/>
        <v>0</v>
      </c>
      <c r="D288" s="68"/>
      <c r="E288" s="68"/>
      <c r="F288" s="68"/>
      <c r="G288" s="154"/>
      <c r="H288" s="66">
        <f t="shared" si="37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44">SUM(C286,C269,C230,C195,C187,C173,C75,C53,C283)</f>
        <v>188163</v>
      </c>
      <c r="D289" s="242">
        <f t="shared" si="44"/>
        <v>188163</v>
      </c>
      <c r="E289" s="242">
        <f t="shared" si="44"/>
        <v>0</v>
      </c>
      <c r="F289" s="242">
        <f t="shared" si="44"/>
        <v>0</v>
      </c>
      <c r="G289" s="243">
        <f t="shared" si="44"/>
        <v>0</v>
      </c>
      <c r="H289" s="244">
        <f t="shared" si="44"/>
        <v>174568</v>
      </c>
      <c r="I289" s="242">
        <f t="shared" si="44"/>
        <v>174568</v>
      </c>
      <c r="J289" s="242">
        <f t="shared" si="44"/>
        <v>0</v>
      </c>
      <c r="K289" s="242">
        <f t="shared" si="44"/>
        <v>0</v>
      </c>
      <c r="L289" s="245">
        <f t="shared" si="44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45">SUM(C292,C293)-C300+C301</f>
        <v>0</v>
      </c>
      <c r="D291" s="251">
        <f t="shared" si="45"/>
        <v>0</v>
      </c>
      <c r="E291" s="251">
        <f t="shared" si="45"/>
        <v>0</v>
      </c>
      <c r="F291" s="251">
        <f t="shared" si="45"/>
        <v>0</v>
      </c>
      <c r="G291" s="252">
        <f t="shared" si="45"/>
        <v>0</v>
      </c>
      <c r="H291" s="253">
        <f t="shared" si="45"/>
        <v>0</v>
      </c>
      <c r="I291" s="251">
        <f t="shared" si="45"/>
        <v>0</v>
      </c>
      <c r="J291" s="251">
        <f t="shared" si="45"/>
        <v>0</v>
      </c>
      <c r="K291" s="251">
        <f t="shared" si="45"/>
        <v>0</v>
      </c>
      <c r="L291" s="254">
        <f t="shared" si="45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46">C21-C286</f>
        <v>0</v>
      </c>
      <c r="D292" s="128">
        <f t="shared" si="46"/>
        <v>0</v>
      </c>
      <c r="E292" s="128">
        <f t="shared" si="46"/>
        <v>0</v>
      </c>
      <c r="F292" s="128">
        <f t="shared" si="46"/>
        <v>0</v>
      </c>
      <c r="G292" s="129">
        <f t="shared" si="46"/>
        <v>0</v>
      </c>
      <c r="H292" s="256">
        <f t="shared" si="46"/>
        <v>0</v>
      </c>
      <c r="I292" s="128">
        <f t="shared" si="46"/>
        <v>0</v>
      </c>
      <c r="J292" s="128">
        <f t="shared" si="46"/>
        <v>0</v>
      </c>
      <c r="K292" s="128">
        <f t="shared" si="46"/>
        <v>0</v>
      </c>
      <c r="L292" s="130">
        <f t="shared" si="46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47">SUM(C294,C296,C298)-SUM(C295,C297,C299)</f>
        <v>0</v>
      </c>
      <c r="D293" s="251">
        <f t="shared" si="47"/>
        <v>0</v>
      </c>
      <c r="E293" s="251">
        <f t="shared" si="47"/>
        <v>0</v>
      </c>
      <c r="F293" s="251">
        <f t="shared" si="47"/>
        <v>0</v>
      </c>
      <c r="G293" s="258">
        <f t="shared" si="47"/>
        <v>0</v>
      </c>
      <c r="H293" s="253">
        <f t="shared" si="47"/>
        <v>0</v>
      </c>
      <c r="I293" s="251">
        <f t="shared" si="47"/>
        <v>0</v>
      </c>
      <c r="J293" s="251">
        <f t="shared" si="47"/>
        <v>0</v>
      </c>
      <c r="K293" s="251">
        <f t="shared" si="47"/>
        <v>0</v>
      </c>
      <c r="L293" s="254">
        <f t="shared" si="47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299" si="48">SUM(D294:G294)</f>
        <v>0</v>
      </c>
      <c r="D294" s="81"/>
      <c r="E294" s="81"/>
      <c r="F294" s="81"/>
      <c r="G294" s="229"/>
      <c r="H294" s="79">
        <f t="shared" ref="H294:H299" si="49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48"/>
        <v>0</v>
      </c>
      <c r="D295" s="74"/>
      <c r="E295" s="74"/>
      <c r="F295" s="74"/>
      <c r="G295" s="157"/>
      <c r="H295" s="72">
        <f t="shared" si="49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48"/>
        <v>0</v>
      </c>
      <c r="D296" s="74"/>
      <c r="E296" s="74"/>
      <c r="F296" s="74"/>
      <c r="G296" s="157"/>
      <c r="H296" s="72">
        <f t="shared" si="49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48"/>
        <v>0</v>
      </c>
      <c r="D297" s="74"/>
      <c r="E297" s="74"/>
      <c r="F297" s="74"/>
      <c r="G297" s="157"/>
      <c r="H297" s="72">
        <f t="shared" si="49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48"/>
        <v>0</v>
      </c>
      <c r="D298" s="74"/>
      <c r="E298" s="74"/>
      <c r="F298" s="74"/>
      <c r="G298" s="157"/>
      <c r="H298" s="72">
        <f t="shared" si="49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48"/>
        <v>0</v>
      </c>
      <c r="D299" s="189"/>
      <c r="E299" s="189"/>
      <c r="F299" s="189"/>
      <c r="G299" s="262"/>
      <c r="H299" s="185">
        <f t="shared" si="49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>SUM(D300:G300)</f>
        <v>0</v>
      </c>
      <c r="D300" s="265"/>
      <c r="E300" s="265"/>
      <c r="F300" s="265"/>
      <c r="G300" s="266"/>
      <c r="H300" s="264">
        <f>SUM(I300:L300)</f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>SUM(D301:G301)</f>
        <v>0</v>
      </c>
      <c r="D301" s="177"/>
      <c r="E301" s="177"/>
      <c r="F301" s="177"/>
      <c r="G301" s="178"/>
      <c r="H301" s="269">
        <f>SUM(I301:L301)</f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HpkXPjFJUg9pM8YAWrVMBWRk/2fjS4/8giFned0ipY7S+z6yaiQbJySMWszhiwspDOIYIpVzFcqP8ZCExBycpQ==" saltValue="zW3MU5sv6CFLGuk14vzzHA==" spinCount="100000" sheet="1" objects="1" scenarios="1" formatCells="0" formatColumns="0" formatRows="0" insertHyperlinks="0"/>
  <autoFilter ref="A18:M301">
    <filterColumn colId="7">
      <filters blank="1">
        <filter val="1 000"/>
        <filter val="1 210"/>
        <filter val="139 895"/>
        <filter val="158 858"/>
        <filter val="165 068"/>
        <filter val="174 568"/>
        <filter val="18 200"/>
        <filter val="18 963"/>
        <filter val="34 650"/>
        <filter val="5 000"/>
        <filter val="5 145"/>
        <filter val="52 850"/>
        <filter val="6 210"/>
        <filter val="80 900"/>
        <filter val="86 045"/>
        <filter val="9 5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0" sqref="C10:L10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302" t="s">
        <v>337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338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12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x14ac:dyDescent="0.25">
      <c r="A7" s="4" t="s">
        <v>13</v>
      </c>
      <c r="B7" s="5"/>
      <c r="C7" s="306" t="s">
        <v>339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340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745095</v>
      </c>
      <c r="D20" s="28">
        <f>SUM(D21,D24,D25,D41,D43)</f>
        <v>745095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696192</v>
      </c>
      <c r="I20" s="28">
        <f>SUM(I21,I24,I25,I41,I43)</f>
        <v>696192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745095</v>
      </c>
      <c r="D24" s="51">
        <f>D50</f>
        <v>745095</v>
      </c>
      <c r="E24" s="51"/>
      <c r="F24" s="52" t="s">
        <v>38</v>
      </c>
      <c r="G24" s="53" t="s">
        <v>38</v>
      </c>
      <c r="H24" s="50">
        <f t="shared" si="1"/>
        <v>696192</v>
      </c>
      <c r="I24" s="51">
        <f>I51</f>
        <v>696192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 t="shared" si="0"/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 t="shared" si="0"/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 t="shared" si="1"/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 t="shared" si="0"/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si="1"/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38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 t="shared" si="0"/>
        <v>0</v>
      </c>
      <c r="D44" s="101"/>
      <c r="E44" s="102"/>
      <c r="F44" s="102"/>
      <c r="G44" s="103" t="s">
        <v>38</v>
      </c>
      <c r="H44" s="104">
        <f t="shared" si="1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 t="shared" si="0"/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81" si="2">SUM(D50:G50)</f>
        <v>745095</v>
      </c>
      <c r="D50" s="128">
        <f>SUM(D51,D286)</f>
        <v>745095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81" si="3">SUM(I50:L50)</f>
        <v>696192</v>
      </c>
      <c r="I50" s="128">
        <f>SUM(I51,I286)</f>
        <v>696192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2"/>
        <v>745095</v>
      </c>
      <c r="D51" s="134">
        <f>SUM(D52,D194)</f>
        <v>745095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696192</v>
      </c>
      <c r="I51" s="134">
        <f>SUM(I52,I194)</f>
        <v>696192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2"/>
        <v>745095</v>
      </c>
      <c r="D52" s="139">
        <f>SUM(D53,D75,D173,D187)</f>
        <v>745095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696192</v>
      </c>
      <c r="I52" s="139">
        <f>SUM(I53,I75,I173,I187)</f>
        <v>696192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2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2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2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2"/>
        <v>0</v>
      </c>
      <c r="D57" s="74"/>
      <c r="E57" s="74"/>
      <c r="F57" s="74"/>
      <c r="G57" s="157"/>
      <c r="H57" s="72">
        <f t="shared" si="3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2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2"/>
        <v>0</v>
      </c>
      <c r="D60" s="74"/>
      <c r="E60" s="74"/>
      <c r="F60" s="74"/>
      <c r="G60" s="157"/>
      <c r="H60" s="72">
        <f t="shared" si="3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2"/>
        <v>0</v>
      </c>
      <c r="D62" s="74"/>
      <c r="E62" s="74"/>
      <c r="F62" s="74"/>
      <c r="G62" s="157"/>
      <c r="H62" s="72">
        <f t="shared" si="3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2"/>
        <v>0</v>
      </c>
      <c r="D63" s="74"/>
      <c r="E63" s="74"/>
      <c r="F63" s="74"/>
      <c r="G63" s="157"/>
      <c r="H63" s="72">
        <f t="shared" si="3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2"/>
        <v>0</v>
      </c>
      <c r="D64" s="74"/>
      <c r="E64" s="74"/>
      <c r="F64" s="74"/>
      <c r="G64" s="157"/>
      <c r="H64" s="72">
        <f t="shared" si="3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2"/>
        <v>0</v>
      </c>
      <c r="D66" s="163"/>
      <c r="E66" s="163"/>
      <c r="F66" s="163"/>
      <c r="G66" s="164"/>
      <c r="H66" s="117">
        <f t="shared" si="3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2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2"/>
        <v>0</v>
      </c>
      <c r="D68" s="68"/>
      <c r="E68" s="68"/>
      <c r="F68" s="68"/>
      <c r="G68" s="154"/>
      <c r="H68" s="66">
        <f t="shared" si="3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2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2"/>
        <v>0</v>
      </c>
      <c r="D70" s="74"/>
      <c r="E70" s="74"/>
      <c r="F70" s="74"/>
      <c r="G70" s="157"/>
      <c r="H70" s="72">
        <f t="shared" si="3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2"/>
        <v>0</v>
      </c>
      <c r="D73" s="74"/>
      <c r="E73" s="74"/>
      <c r="F73" s="74"/>
      <c r="G73" s="157"/>
      <c r="H73" s="72">
        <f t="shared" si="3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2"/>
        <v>655160</v>
      </c>
      <c r="D75" s="144">
        <f>SUM(D76,D83,D130,D164,D165,D172)</f>
        <v>655160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613160</v>
      </c>
      <c r="I75" s="144">
        <f>SUM(I76,I83,I130,I164,I165,I172)</f>
        <v>613160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ref="C82:C113" si="4">SUM(D82:G82)</f>
        <v>0</v>
      </c>
      <c r="D82" s="74"/>
      <c r="E82" s="74"/>
      <c r="F82" s="74"/>
      <c r="G82" s="157"/>
      <c r="H82" s="72">
        <f t="shared" ref="H82:H127" si="5">SUM(I82:L82)</f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4"/>
        <v>654860</v>
      </c>
      <c r="D83" s="63">
        <f>SUM(D84,D89,D95,D103,D112,D116,D122,D128)</f>
        <v>654860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5"/>
        <v>612860</v>
      </c>
      <c r="I83" s="63">
        <f>SUM(I84,I89,I95,I103,I112,I116,I122,I128)</f>
        <v>612860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4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5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4"/>
        <v>0</v>
      </c>
      <c r="D85" s="68"/>
      <c r="E85" s="68"/>
      <c r="F85" s="68"/>
      <c r="G85" s="154"/>
      <c r="H85" s="66">
        <f t="shared" si="5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4"/>
        <v>0</v>
      </c>
      <c r="D86" s="74"/>
      <c r="E86" s="74"/>
      <c r="F86" s="74"/>
      <c r="G86" s="157"/>
      <c r="H86" s="72">
        <f t="shared" si="5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4"/>
        <v>0</v>
      </c>
      <c r="D87" s="74"/>
      <c r="E87" s="74"/>
      <c r="F87" s="74"/>
      <c r="G87" s="157"/>
      <c r="H87" s="72">
        <f t="shared" si="5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4"/>
        <v>0</v>
      </c>
      <c r="D88" s="74"/>
      <c r="E88" s="74"/>
      <c r="F88" s="74"/>
      <c r="G88" s="157"/>
      <c r="H88" s="72">
        <f t="shared" si="5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4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5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4"/>
        <v>0</v>
      </c>
      <c r="D90" s="74"/>
      <c r="E90" s="74"/>
      <c r="F90" s="74"/>
      <c r="G90" s="157"/>
      <c r="H90" s="72">
        <f t="shared" si="5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4"/>
        <v>0</v>
      </c>
      <c r="D91" s="74"/>
      <c r="E91" s="74"/>
      <c r="F91" s="74"/>
      <c r="G91" s="157"/>
      <c r="H91" s="72">
        <f t="shared" si="5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4"/>
        <v>0</v>
      </c>
      <c r="D92" s="74"/>
      <c r="E92" s="74"/>
      <c r="F92" s="74"/>
      <c r="G92" s="157"/>
      <c r="H92" s="72">
        <f t="shared" si="5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4"/>
        <v>0</v>
      </c>
      <c r="D93" s="74"/>
      <c r="E93" s="74"/>
      <c r="F93" s="74"/>
      <c r="G93" s="157"/>
      <c r="H93" s="72">
        <f t="shared" si="5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4"/>
        <v>0</v>
      </c>
      <c r="D94" s="74"/>
      <c r="E94" s="74"/>
      <c r="F94" s="74"/>
      <c r="G94" s="157"/>
      <c r="H94" s="72">
        <f t="shared" si="5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4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5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4"/>
        <v>0</v>
      </c>
      <c r="D96" s="74"/>
      <c r="E96" s="74"/>
      <c r="F96" s="74"/>
      <c r="G96" s="157"/>
      <c r="H96" s="72">
        <f t="shared" si="5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4"/>
        <v>0</v>
      </c>
      <c r="D97" s="74"/>
      <c r="E97" s="74"/>
      <c r="F97" s="74"/>
      <c r="G97" s="157"/>
      <c r="H97" s="72">
        <f t="shared" si="5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4"/>
        <v>0</v>
      </c>
      <c r="D98" s="68"/>
      <c r="E98" s="68"/>
      <c r="F98" s="68"/>
      <c r="G98" s="154"/>
      <c r="H98" s="66">
        <f t="shared" si="5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4"/>
        <v>0</v>
      </c>
      <c r="D99" s="74"/>
      <c r="E99" s="74"/>
      <c r="F99" s="74"/>
      <c r="G99" s="157"/>
      <c r="H99" s="72">
        <f t="shared" si="5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4"/>
        <v>0</v>
      </c>
      <c r="D100" s="74"/>
      <c r="E100" s="74"/>
      <c r="F100" s="74"/>
      <c r="G100" s="157"/>
      <c r="H100" s="72">
        <f t="shared" si="5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4"/>
        <v>0</v>
      </c>
      <c r="D101" s="74"/>
      <c r="E101" s="74"/>
      <c r="F101" s="74"/>
      <c r="G101" s="157"/>
      <c r="H101" s="72">
        <f t="shared" si="5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4"/>
        <v>0</v>
      </c>
      <c r="D102" s="74"/>
      <c r="E102" s="74"/>
      <c r="F102" s="74"/>
      <c r="G102" s="157"/>
      <c r="H102" s="72">
        <f t="shared" si="5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4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5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4"/>
        <v>0</v>
      </c>
      <c r="D104" s="74"/>
      <c r="E104" s="74"/>
      <c r="F104" s="74"/>
      <c r="G104" s="157"/>
      <c r="H104" s="72">
        <f t="shared" si="5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4"/>
        <v>0</v>
      </c>
      <c r="D105" s="74"/>
      <c r="E105" s="74"/>
      <c r="F105" s="74"/>
      <c r="G105" s="157"/>
      <c r="H105" s="72">
        <f t="shared" si="5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4"/>
        <v>0</v>
      </c>
      <c r="D106" s="74"/>
      <c r="E106" s="74"/>
      <c r="F106" s="74"/>
      <c r="G106" s="157"/>
      <c r="H106" s="72">
        <f t="shared" si="5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4"/>
        <v>0</v>
      </c>
      <c r="D107" s="74"/>
      <c r="E107" s="74"/>
      <c r="F107" s="74"/>
      <c r="G107" s="157"/>
      <c r="H107" s="72">
        <f t="shared" si="5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4"/>
        <v>0</v>
      </c>
      <c r="D108" s="74"/>
      <c r="E108" s="74"/>
      <c r="F108" s="74"/>
      <c r="G108" s="157"/>
      <c r="H108" s="72">
        <f t="shared" si="5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4"/>
        <v>0</v>
      </c>
      <c r="D109" s="74"/>
      <c r="E109" s="74"/>
      <c r="F109" s="74"/>
      <c r="G109" s="157"/>
      <c r="H109" s="72">
        <f t="shared" si="5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4"/>
        <v>0</v>
      </c>
      <c r="D110" s="74"/>
      <c r="E110" s="74"/>
      <c r="F110" s="74"/>
      <c r="G110" s="157"/>
      <c r="H110" s="72">
        <f t="shared" si="5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4"/>
        <v>0</v>
      </c>
      <c r="D111" s="74"/>
      <c r="E111" s="74"/>
      <c r="F111" s="74"/>
      <c r="G111" s="157"/>
      <c r="H111" s="72">
        <f t="shared" si="5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4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5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4"/>
        <v>0</v>
      </c>
      <c r="D113" s="74"/>
      <c r="E113" s="74"/>
      <c r="F113" s="74"/>
      <c r="G113" s="157"/>
      <c r="H113" s="72">
        <f t="shared" si="5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 t="shared" ref="C114:C127" si="6">SUM(D114:G114)</f>
        <v>0</v>
      </c>
      <c r="D114" s="74"/>
      <c r="E114" s="74"/>
      <c r="F114" s="74"/>
      <c r="G114" s="157"/>
      <c r="H114" s="72">
        <f t="shared" si="5"/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 t="shared" si="6"/>
        <v>0</v>
      </c>
      <c r="D115" s="74"/>
      <c r="E115" s="74"/>
      <c r="F115" s="74"/>
      <c r="G115" s="157"/>
      <c r="H115" s="72">
        <f t="shared" si="5"/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si="6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5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6"/>
        <v>0</v>
      </c>
      <c r="D117" s="74"/>
      <c r="E117" s="74"/>
      <c r="F117" s="74"/>
      <c r="G117" s="157"/>
      <c r="H117" s="72">
        <f t="shared" si="5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6"/>
        <v>0</v>
      </c>
      <c r="D118" s="74"/>
      <c r="E118" s="74"/>
      <c r="F118" s="74"/>
      <c r="G118" s="157"/>
      <c r="H118" s="72">
        <f t="shared" si="5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6"/>
        <v>0</v>
      </c>
      <c r="D119" s="74"/>
      <c r="E119" s="74"/>
      <c r="F119" s="74"/>
      <c r="G119" s="157"/>
      <c r="H119" s="72">
        <f t="shared" si="5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6"/>
        <v>0</v>
      </c>
      <c r="D120" s="74"/>
      <c r="E120" s="74"/>
      <c r="F120" s="74"/>
      <c r="G120" s="157"/>
      <c r="H120" s="72">
        <f t="shared" si="5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6"/>
        <v>0</v>
      </c>
      <c r="D121" s="74"/>
      <c r="E121" s="74"/>
      <c r="F121" s="74"/>
      <c r="G121" s="157"/>
      <c r="H121" s="72">
        <f t="shared" si="5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6"/>
        <v>654860</v>
      </c>
      <c r="D122" s="160">
        <f>SUM(D123:D127)</f>
        <v>654860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5"/>
        <v>612860</v>
      </c>
      <c r="I122" s="160">
        <f>SUM(I123:I127)</f>
        <v>612860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6"/>
        <v>0</v>
      </c>
      <c r="D123" s="74"/>
      <c r="E123" s="74"/>
      <c r="F123" s="74"/>
      <c r="G123" s="157"/>
      <c r="H123" s="72">
        <f t="shared" si="5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6"/>
        <v>0</v>
      </c>
      <c r="D124" s="74"/>
      <c r="E124" s="74"/>
      <c r="F124" s="74"/>
      <c r="G124" s="157"/>
      <c r="H124" s="72">
        <f t="shared" si="5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6"/>
        <v>0</v>
      </c>
      <c r="D125" s="74"/>
      <c r="E125" s="74"/>
      <c r="F125" s="74"/>
      <c r="G125" s="157"/>
      <c r="H125" s="72">
        <f t="shared" si="5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6"/>
        <v>0</v>
      </c>
      <c r="D126" s="74"/>
      <c r="E126" s="74"/>
      <c r="F126" s="74"/>
      <c r="G126" s="157"/>
      <c r="H126" s="72">
        <f t="shared" si="5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6"/>
        <v>654860</v>
      </c>
      <c r="D127" s="74">
        <v>654860</v>
      </c>
      <c r="E127" s="74"/>
      <c r="F127" s="74"/>
      <c r="G127" s="157"/>
      <c r="H127" s="72">
        <f t="shared" si="5"/>
        <v>612860</v>
      </c>
      <c r="I127" s="74">
        <v>612860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7">SUM(C129)</f>
        <v>0</v>
      </c>
      <c r="D128" s="169">
        <f t="shared" si="7"/>
        <v>0</v>
      </c>
      <c r="E128" s="169">
        <f t="shared" si="7"/>
        <v>0</v>
      </c>
      <c r="F128" s="169">
        <f t="shared" si="7"/>
        <v>0</v>
      </c>
      <c r="G128" s="169">
        <f t="shared" si="7"/>
        <v>0</v>
      </c>
      <c r="H128" s="66">
        <f t="shared" si="7"/>
        <v>0</v>
      </c>
      <c r="I128" s="169">
        <f t="shared" si="7"/>
        <v>0</v>
      </c>
      <c r="J128" s="169">
        <f t="shared" si="7"/>
        <v>0</v>
      </c>
      <c r="K128" s="169">
        <f t="shared" si="7"/>
        <v>0</v>
      </c>
      <c r="L128" s="176">
        <f t="shared" si="7"/>
        <v>0</v>
      </c>
    </row>
    <row r="129" spans="1:13" ht="24" hidden="1" x14ac:dyDescent="0.25">
      <c r="A129" s="44">
        <v>2283</v>
      </c>
      <c r="B129" s="71" t="s">
        <v>140</v>
      </c>
      <c r="C129" s="72">
        <f t="shared" ref="C129:C160" si="8">SUM(D129:G129)</f>
        <v>0</v>
      </c>
      <c r="D129" s="74"/>
      <c r="E129" s="74"/>
      <c r="F129" s="74"/>
      <c r="G129" s="157"/>
      <c r="H129" s="72">
        <f t="shared" ref="H129:H192" si="9"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8"/>
        <v>300</v>
      </c>
      <c r="D130" s="63">
        <f>SUM(D131,D136,D140,D141,D144,D151,D159,D160,D163)</f>
        <v>300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9"/>
        <v>300</v>
      </c>
      <c r="I130" s="63">
        <f>SUM(I131,I136,I140,I141,I144,I151,I159,I160,I163)</f>
        <v>300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142</v>
      </c>
      <c r="C131" s="66">
        <f t="shared" si="8"/>
        <v>300</v>
      </c>
      <c r="D131" s="169">
        <f>SUM(D132:D135)</f>
        <v>300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9"/>
        <v>300</v>
      </c>
      <c r="I131" s="169">
        <f>SUM(I132:I135)</f>
        <v>300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3" hidden="1" x14ac:dyDescent="0.25">
      <c r="A132" s="44">
        <v>2311</v>
      </c>
      <c r="B132" s="71" t="s">
        <v>143</v>
      </c>
      <c r="C132" s="72">
        <f t="shared" si="8"/>
        <v>0</v>
      </c>
      <c r="D132" s="74"/>
      <c r="E132" s="74"/>
      <c r="F132" s="74"/>
      <c r="G132" s="157"/>
      <c r="H132" s="72">
        <f t="shared" si="9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8"/>
        <v>0</v>
      </c>
      <c r="D133" s="74"/>
      <c r="E133" s="74"/>
      <c r="F133" s="74"/>
      <c r="G133" s="157"/>
      <c r="H133" s="72">
        <f t="shared" si="9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8"/>
        <v>0</v>
      </c>
      <c r="D134" s="74"/>
      <c r="E134" s="74"/>
      <c r="F134" s="74"/>
      <c r="G134" s="157"/>
      <c r="H134" s="72">
        <f t="shared" si="9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146</v>
      </c>
      <c r="C135" s="72">
        <f t="shared" si="8"/>
        <v>300</v>
      </c>
      <c r="D135" s="74">
        <v>300</v>
      </c>
      <c r="E135" s="74"/>
      <c r="F135" s="74"/>
      <c r="G135" s="157"/>
      <c r="H135" s="72">
        <f t="shared" si="9"/>
        <v>300</v>
      </c>
      <c r="I135" s="74">
        <v>300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8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9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8"/>
        <v>0</v>
      </c>
      <c r="D137" s="74"/>
      <c r="E137" s="74"/>
      <c r="F137" s="74"/>
      <c r="G137" s="157"/>
      <c r="H137" s="72">
        <f t="shared" si="9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8"/>
        <v>0</v>
      </c>
      <c r="D138" s="74"/>
      <c r="E138" s="74"/>
      <c r="F138" s="74"/>
      <c r="G138" s="157"/>
      <c r="H138" s="72">
        <f t="shared" si="9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8"/>
        <v>0</v>
      </c>
      <c r="D139" s="74"/>
      <c r="E139" s="74"/>
      <c r="F139" s="74"/>
      <c r="G139" s="157"/>
      <c r="H139" s="72">
        <f t="shared" si="9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8"/>
        <v>0</v>
      </c>
      <c r="D140" s="74"/>
      <c r="E140" s="74"/>
      <c r="F140" s="74"/>
      <c r="G140" s="157"/>
      <c r="H140" s="72">
        <f t="shared" si="9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8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9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8"/>
        <v>0</v>
      </c>
      <c r="D142" s="74"/>
      <c r="E142" s="74"/>
      <c r="F142" s="74"/>
      <c r="G142" s="157"/>
      <c r="H142" s="72">
        <f t="shared" si="9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8"/>
        <v>0</v>
      </c>
      <c r="D143" s="74"/>
      <c r="E143" s="74"/>
      <c r="F143" s="74"/>
      <c r="G143" s="157"/>
      <c r="H143" s="72">
        <f t="shared" si="9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8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9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8"/>
        <v>0</v>
      </c>
      <c r="D145" s="68"/>
      <c r="E145" s="68"/>
      <c r="F145" s="68"/>
      <c r="G145" s="154"/>
      <c r="H145" s="66">
        <f t="shared" si="9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8"/>
        <v>0</v>
      </c>
      <c r="D146" s="74"/>
      <c r="E146" s="74"/>
      <c r="F146" s="74"/>
      <c r="G146" s="157"/>
      <c r="H146" s="72">
        <f t="shared" si="9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8"/>
        <v>0</v>
      </c>
      <c r="D147" s="74"/>
      <c r="E147" s="74"/>
      <c r="F147" s="74"/>
      <c r="G147" s="157"/>
      <c r="H147" s="72">
        <f t="shared" si="9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8"/>
        <v>0</v>
      </c>
      <c r="D148" s="74"/>
      <c r="E148" s="74"/>
      <c r="F148" s="74"/>
      <c r="G148" s="157"/>
      <c r="H148" s="72">
        <f t="shared" si="9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8"/>
        <v>0</v>
      </c>
      <c r="D149" s="74"/>
      <c r="E149" s="74"/>
      <c r="F149" s="74"/>
      <c r="G149" s="157"/>
      <c r="H149" s="72">
        <f t="shared" si="9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8"/>
        <v>0</v>
      </c>
      <c r="D150" s="74"/>
      <c r="E150" s="74"/>
      <c r="F150" s="74"/>
      <c r="G150" s="157"/>
      <c r="H150" s="72">
        <f t="shared" si="9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8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9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8"/>
        <v>0</v>
      </c>
      <c r="D152" s="74"/>
      <c r="E152" s="74"/>
      <c r="F152" s="74"/>
      <c r="G152" s="157"/>
      <c r="H152" s="72">
        <f t="shared" si="9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8"/>
        <v>0</v>
      </c>
      <c r="D153" s="74"/>
      <c r="E153" s="74"/>
      <c r="F153" s="74"/>
      <c r="G153" s="157"/>
      <c r="H153" s="72">
        <f t="shared" si="9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8"/>
        <v>0</v>
      </c>
      <c r="D154" s="74"/>
      <c r="E154" s="74"/>
      <c r="F154" s="74"/>
      <c r="G154" s="157"/>
      <c r="H154" s="72">
        <f t="shared" si="9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8"/>
        <v>0</v>
      </c>
      <c r="D155" s="74"/>
      <c r="E155" s="74"/>
      <c r="F155" s="74"/>
      <c r="G155" s="157"/>
      <c r="H155" s="72">
        <f t="shared" si="9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8"/>
        <v>0</v>
      </c>
      <c r="D156" s="74"/>
      <c r="E156" s="74"/>
      <c r="F156" s="74"/>
      <c r="G156" s="157"/>
      <c r="H156" s="72">
        <f t="shared" si="9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8"/>
        <v>0</v>
      </c>
      <c r="D157" s="74"/>
      <c r="E157" s="74"/>
      <c r="F157" s="74"/>
      <c r="G157" s="157"/>
      <c r="H157" s="72">
        <f t="shared" si="9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8"/>
        <v>0</v>
      </c>
      <c r="D158" s="74"/>
      <c r="E158" s="74"/>
      <c r="F158" s="74"/>
      <c r="G158" s="157"/>
      <c r="H158" s="72">
        <f t="shared" si="9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8"/>
        <v>0</v>
      </c>
      <c r="D159" s="163"/>
      <c r="E159" s="163"/>
      <c r="F159" s="163"/>
      <c r="G159" s="164"/>
      <c r="H159" s="117">
        <f t="shared" si="9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8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9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ref="C161:C224" si="10">SUM(D161:G161)</f>
        <v>0</v>
      </c>
      <c r="D161" s="68"/>
      <c r="E161" s="68"/>
      <c r="F161" s="68"/>
      <c r="G161" s="154"/>
      <c r="H161" s="66">
        <f t="shared" si="9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10"/>
        <v>0</v>
      </c>
      <c r="D162" s="74"/>
      <c r="E162" s="74"/>
      <c r="F162" s="74"/>
      <c r="G162" s="157"/>
      <c r="H162" s="72">
        <f t="shared" si="9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10"/>
        <v>0</v>
      </c>
      <c r="D163" s="163"/>
      <c r="E163" s="163"/>
      <c r="F163" s="163"/>
      <c r="G163" s="164"/>
      <c r="H163" s="117">
        <f t="shared" si="9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10"/>
        <v>0</v>
      </c>
      <c r="D164" s="177"/>
      <c r="E164" s="177"/>
      <c r="F164" s="177"/>
      <c r="G164" s="178"/>
      <c r="H164" s="57">
        <f t="shared" si="9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10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9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10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9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10"/>
        <v>0</v>
      </c>
      <c r="D167" s="74"/>
      <c r="E167" s="74"/>
      <c r="F167" s="74"/>
      <c r="G167" s="157"/>
      <c r="H167" s="72">
        <f t="shared" si="9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10"/>
        <v>0</v>
      </c>
      <c r="D168" s="74"/>
      <c r="E168" s="74"/>
      <c r="F168" s="74"/>
      <c r="G168" s="157"/>
      <c r="H168" s="72">
        <f t="shared" si="9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10"/>
        <v>0</v>
      </c>
      <c r="D169" s="74"/>
      <c r="E169" s="74"/>
      <c r="F169" s="74"/>
      <c r="G169" s="157"/>
      <c r="H169" s="72">
        <f t="shared" si="9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10"/>
        <v>0</v>
      </c>
      <c r="D170" s="74"/>
      <c r="E170" s="74"/>
      <c r="F170" s="74"/>
      <c r="G170" s="157"/>
      <c r="H170" s="72">
        <f t="shared" si="9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10"/>
        <v>0</v>
      </c>
      <c r="D171" s="74"/>
      <c r="E171" s="74"/>
      <c r="F171" s="74"/>
      <c r="G171" s="157"/>
      <c r="H171" s="72">
        <f t="shared" si="9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10"/>
        <v>0</v>
      </c>
      <c r="D172" s="40"/>
      <c r="E172" s="40"/>
      <c r="F172" s="40"/>
      <c r="G172" s="41"/>
      <c r="H172" s="66">
        <f t="shared" si="9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184</v>
      </c>
      <c r="C173" s="143">
        <f t="shared" si="10"/>
        <v>89935</v>
      </c>
      <c r="D173" s="144">
        <f>SUM(D174,D184)</f>
        <v>89935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9"/>
        <v>83032</v>
      </c>
      <c r="I173" s="144">
        <f>SUM(I174,I184)</f>
        <v>83032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185</v>
      </c>
      <c r="C174" s="184">
        <f t="shared" si="10"/>
        <v>89935</v>
      </c>
      <c r="D174" s="63">
        <f>SUM(D175,D179)</f>
        <v>89935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9"/>
        <v>83032</v>
      </c>
      <c r="I174" s="63">
        <f>SUM(I175,I179)</f>
        <v>83032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3" ht="36" x14ac:dyDescent="0.25">
      <c r="A175" s="168">
        <v>3260</v>
      </c>
      <c r="B175" s="65" t="s">
        <v>186</v>
      </c>
      <c r="C175" s="66">
        <f t="shared" si="10"/>
        <v>89935</v>
      </c>
      <c r="D175" s="169">
        <f>SUM(D176:D178)</f>
        <v>89935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9"/>
        <v>83032</v>
      </c>
      <c r="I175" s="169">
        <f>SUM(I176:I178)</f>
        <v>83032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 t="shared" si="10"/>
        <v>0</v>
      </c>
      <c r="D176" s="74"/>
      <c r="E176" s="74"/>
      <c r="F176" s="74"/>
      <c r="G176" s="157"/>
      <c r="H176" s="72">
        <f t="shared" si="9"/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 t="shared" si="10"/>
        <v>0</v>
      </c>
      <c r="D177" s="74"/>
      <c r="E177" s="74"/>
      <c r="F177" s="74"/>
      <c r="G177" s="157"/>
      <c r="H177" s="72">
        <f t="shared" si="9"/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189</v>
      </c>
      <c r="C178" s="72">
        <f t="shared" si="10"/>
        <v>89935</v>
      </c>
      <c r="D178" s="74">
        <v>89935</v>
      </c>
      <c r="E178" s="74"/>
      <c r="F178" s="74"/>
      <c r="G178" s="157"/>
      <c r="H178" s="72">
        <f t="shared" si="9"/>
        <v>83032</v>
      </c>
      <c r="I178" s="74">
        <v>83032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si="10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9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0"/>
        <v>0</v>
      </c>
      <c r="D180" s="74"/>
      <c r="E180" s="74"/>
      <c r="F180" s="74"/>
      <c r="G180" s="187"/>
      <c r="H180" s="72">
        <f t="shared" si="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0"/>
        <v>0</v>
      </c>
      <c r="D181" s="74"/>
      <c r="E181" s="74"/>
      <c r="F181" s="74"/>
      <c r="G181" s="187"/>
      <c r="H181" s="72">
        <f t="shared" si="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0"/>
        <v>0</v>
      </c>
      <c r="D182" s="74"/>
      <c r="E182" s="74"/>
      <c r="F182" s="74"/>
      <c r="G182" s="187"/>
      <c r="H182" s="72">
        <f t="shared" si="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0"/>
        <v>0</v>
      </c>
      <c r="D183" s="189"/>
      <c r="E183" s="189"/>
      <c r="F183" s="189"/>
      <c r="G183" s="190"/>
      <c r="H183" s="185">
        <f t="shared" si="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10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9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10"/>
        <v>0</v>
      </c>
      <c r="D185" s="163"/>
      <c r="E185" s="163"/>
      <c r="F185" s="163"/>
      <c r="G185" s="164"/>
      <c r="H185" s="195">
        <f t="shared" si="9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10"/>
        <v>0</v>
      </c>
      <c r="D186" s="68"/>
      <c r="E186" s="68"/>
      <c r="F186" s="68"/>
      <c r="G186" s="154"/>
      <c r="H186" s="66">
        <f t="shared" si="9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10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9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 t="shared" si="10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9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si="10"/>
        <v>0</v>
      </c>
      <c r="D189" s="68"/>
      <c r="E189" s="68"/>
      <c r="F189" s="68"/>
      <c r="G189" s="154"/>
      <c r="H189" s="66">
        <f t="shared" si="9"/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10"/>
        <v>0</v>
      </c>
      <c r="D190" s="74"/>
      <c r="E190" s="74"/>
      <c r="F190" s="74"/>
      <c r="G190" s="157"/>
      <c r="H190" s="72">
        <f t="shared" si="9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10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9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 t="shared" si="10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9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10"/>
        <v>0</v>
      </c>
      <c r="D193" s="74"/>
      <c r="E193" s="74"/>
      <c r="F193" s="74"/>
      <c r="G193" s="157"/>
      <c r="H193" s="72">
        <f t="shared" ref="H193:H256" si="11">SUM(I193:L193)</f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10"/>
        <v>0</v>
      </c>
      <c r="D194" s="139">
        <f>SUM(D195,D230,D269,D283)</f>
        <v>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11"/>
        <v>0</v>
      </c>
      <c r="I194" s="139">
        <f>SUM(I195,I230,I269,I283)</f>
        <v>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10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1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10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1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10"/>
        <v>0</v>
      </c>
      <c r="D197" s="68"/>
      <c r="E197" s="68"/>
      <c r="F197" s="68"/>
      <c r="G197" s="154"/>
      <c r="H197" s="66">
        <f t="shared" si="11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10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1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10"/>
        <v>0</v>
      </c>
      <c r="D199" s="74"/>
      <c r="E199" s="74"/>
      <c r="F199" s="74"/>
      <c r="G199" s="157"/>
      <c r="H199" s="72">
        <f t="shared" si="11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10"/>
        <v>0</v>
      </c>
      <c r="D200" s="74"/>
      <c r="E200" s="74"/>
      <c r="F200" s="74"/>
      <c r="G200" s="157"/>
      <c r="H200" s="72">
        <f t="shared" si="11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10"/>
        <v>0</v>
      </c>
      <c r="D201" s="74"/>
      <c r="E201" s="74"/>
      <c r="F201" s="74"/>
      <c r="G201" s="157"/>
      <c r="H201" s="72">
        <f t="shared" si="11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10"/>
        <v>0</v>
      </c>
      <c r="D202" s="74"/>
      <c r="E202" s="74"/>
      <c r="F202" s="74"/>
      <c r="G202" s="157"/>
      <c r="H202" s="72">
        <f t="shared" si="11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10"/>
        <v>0</v>
      </c>
      <c r="D203" s="74"/>
      <c r="E203" s="74"/>
      <c r="F203" s="74"/>
      <c r="G203" s="157"/>
      <c r="H203" s="72">
        <f t="shared" si="11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10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1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10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1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10"/>
        <v>0</v>
      </c>
      <c r="D206" s="68"/>
      <c r="E206" s="68"/>
      <c r="F206" s="68"/>
      <c r="G206" s="154"/>
      <c r="H206" s="66">
        <f t="shared" si="11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10"/>
        <v>0</v>
      </c>
      <c r="D207" s="74"/>
      <c r="E207" s="74"/>
      <c r="F207" s="74"/>
      <c r="G207" s="157"/>
      <c r="H207" s="72">
        <f t="shared" si="11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10"/>
        <v>0</v>
      </c>
      <c r="D208" s="74"/>
      <c r="E208" s="74"/>
      <c r="F208" s="74"/>
      <c r="G208" s="157"/>
      <c r="H208" s="72">
        <f t="shared" si="11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10"/>
        <v>0</v>
      </c>
      <c r="D209" s="74"/>
      <c r="E209" s="74"/>
      <c r="F209" s="74"/>
      <c r="G209" s="157"/>
      <c r="H209" s="72">
        <f t="shared" si="11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 t="shared" si="10"/>
        <v>0</v>
      </c>
      <c r="D210" s="74"/>
      <c r="E210" s="74"/>
      <c r="F210" s="74"/>
      <c r="G210" s="157"/>
      <c r="H210" s="72">
        <f t="shared" si="11"/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10"/>
        <v>0</v>
      </c>
      <c r="D211" s="74"/>
      <c r="E211" s="74"/>
      <c r="F211" s="74"/>
      <c r="G211" s="157"/>
      <c r="H211" s="72">
        <f t="shared" si="11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10"/>
        <v>0</v>
      </c>
      <c r="D212" s="74"/>
      <c r="E212" s="74"/>
      <c r="F212" s="74"/>
      <c r="G212" s="157"/>
      <c r="H212" s="72">
        <f t="shared" si="11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10"/>
        <v>0</v>
      </c>
      <c r="D213" s="74"/>
      <c r="E213" s="74"/>
      <c r="F213" s="74"/>
      <c r="G213" s="157"/>
      <c r="H213" s="72">
        <f t="shared" si="11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10"/>
        <v>0</v>
      </c>
      <c r="D214" s="74"/>
      <c r="E214" s="74"/>
      <c r="F214" s="74"/>
      <c r="G214" s="157"/>
      <c r="H214" s="72">
        <f t="shared" si="11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10"/>
        <v>0</v>
      </c>
      <c r="D215" s="74"/>
      <c r="E215" s="74"/>
      <c r="F215" s="74"/>
      <c r="G215" s="157"/>
      <c r="H215" s="72">
        <f t="shared" si="11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10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1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10"/>
        <v>0</v>
      </c>
      <c r="D217" s="74"/>
      <c r="E217" s="74"/>
      <c r="F217" s="74"/>
      <c r="G217" s="157"/>
      <c r="H217" s="72">
        <f t="shared" si="11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10"/>
        <v>0</v>
      </c>
      <c r="D218" s="74"/>
      <c r="E218" s="74"/>
      <c r="F218" s="74"/>
      <c r="G218" s="157"/>
      <c r="H218" s="72">
        <f t="shared" si="11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10"/>
        <v>0</v>
      </c>
      <c r="D219" s="74"/>
      <c r="E219" s="74"/>
      <c r="F219" s="74"/>
      <c r="G219" s="157"/>
      <c r="H219" s="72">
        <f t="shared" si="11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10"/>
        <v>0</v>
      </c>
      <c r="D220" s="74"/>
      <c r="E220" s="74"/>
      <c r="F220" s="74"/>
      <c r="G220" s="157"/>
      <c r="H220" s="72">
        <f t="shared" si="11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10"/>
        <v>0</v>
      </c>
      <c r="D221" s="74"/>
      <c r="E221" s="74"/>
      <c r="F221" s="74"/>
      <c r="G221" s="157"/>
      <c r="H221" s="72">
        <f t="shared" si="11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10"/>
        <v>0</v>
      </c>
      <c r="D222" s="74"/>
      <c r="E222" s="74"/>
      <c r="F222" s="74"/>
      <c r="G222" s="157"/>
      <c r="H222" s="72">
        <f t="shared" si="11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10"/>
        <v>0</v>
      </c>
      <c r="D223" s="74"/>
      <c r="E223" s="74"/>
      <c r="F223" s="74"/>
      <c r="G223" s="157"/>
      <c r="H223" s="72">
        <f t="shared" si="11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10"/>
        <v>0</v>
      </c>
      <c r="D224" s="74"/>
      <c r="E224" s="74"/>
      <c r="F224" s="74"/>
      <c r="G224" s="157"/>
      <c r="H224" s="72">
        <f t="shared" si="11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ref="C225:C256" si="12">SUM(D225:G225)</f>
        <v>0</v>
      </c>
      <c r="D225" s="74"/>
      <c r="E225" s="74"/>
      <c r="F225" s="74"/>
      <c r="G225" s="157"/>
      <c r="H225" s="72">
        <f t="shared" si="11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12"/>
        <v>0</v>
      </c>
      <c r="D226" s="74"/>
      <c r="E226" s="74"/>
      <c r="F226" s="74"/>
      <c r="G226" s="157"/>
      <c r="H226" s="72">
        <f t="shared" si="11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12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1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12"/>
        <v>0</v>
      </c>
      <c r="D228" s="74"/>
      <c r="E228" s="74"/>
      <c r="F228" s="74"/>
      <c r="G228" s="157"/>
      <c r="H228" s="72">
        <f t="shared" si="11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12"/>
        <v>0</v>
      </c>
      <c r="D229" s="163"/>
      <c r="E229" s="163"/>
      <c r="F229" s="163"/>
      <c r="G229" s="164"/>
      <c r="H229" s="117">
        <f t="shared" si="11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12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1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 t="shared" si="12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1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12"/>
        <v>0</v>
      </c>
      <c r="D232" s="68"/>
      <c r="E232" s="68"/>
      <c r="F232" s="68"/>
      <c r="G232" s="206"/>
      <c r="H232" s="207">
        <f t="shared" si="11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12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1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12"/>
        <v>0</v>
      </c>
      <c r="D234" s="68"/>
      <c r="E234" s="68"/>
      <c r="F234" s="68"/>
      <c r="G234" s="154"/>
      <c r="H234" s="208">
        <f t="shared" si="11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 t="shared" si="12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1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 t="shared" si="12"/>
        <v>0</v>
      </c>
      <c r="D236" s="74"/>
      <c r="E236" s="74"/>
      <c r="F236" s="74"/>
      <c r="G236" s="157"/>
      <c r="H236" s="208">
        <f t="shared" si="11"/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 t="shared" si="12"/>
        <v>0</v>
      </c>
      <c r="D237" s="74"/>
      <c r="E237" s="74"/>
      <c r="F237" s="74"/>
      <c r="G237" s="157"/>
      <c r="H237" s="208">
        <f t="shared" si="11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 t="shared" si="12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1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 t="shared" si="12"/>
        <v>0</v>
      </c>
      <c r="D239" s="74"/>
      <c r="E239" s="74"/>
      <c r="F239" s="74"/>
      <c r="G239" s="157"/>
      <c r="H239" s="208">
        <f t="shared" si="11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12"/>
        <v>0</v>
      </c>
      <c r="D240" s="74"/>
      <c r="E240" s="74"/>
      <c r="F240" s="74"/>
      <c r="G240" s="157"/>
      <c r="H240" s="208">
        <f t="shared" si="11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12"/>
        <v>0</v>
      </c>
      <c r="D241" s="74"/>
      <c r="E241" s="74"/>
      <c r="F241" s="74"/>
      <c r="G241" s="157"/>
      <c r="H241" s="208">
        <f t="shared" si="11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12"/>
        <v>0</v>
      </c>
      <c r="D242" s="74"/>
      <c r="E242" s="74"/>
      <c r="F242" s="74"/>
      <c r="G242" s="157"/>
      <c r="H242" s="208">
        <f t="shared" si="11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12"/>
        <v>0</v>
      </c>
      <c r="D243" s="74"/>
      <c r="E243" s="74"/>
      <c r="F243" s="74"/>
      <c r="G243" s="157"/>
      <c r="H243" s="208">
        <f t="shared" si="11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12"/>
        <v>0</v>
      </c>
      <c r="D244" s="74"/>
      <c r="E244" s="74"/>
      <c r="F244" s="74"/>
      <c r="G244" s="157"/>
      <c r="H244" s="208">
        <f t="shared" si="11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12"/>
        <v>0</v>
      </c>
      <c r="D245" s="74"/>
      <c r="E245" s="74"/>
      <c r="F245" s="74"/>
      <c r="G245" s="157"/>
      <c r="H245" s="208">
        <f t="shared" si="11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12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1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3" hidden="1" x14ac:dyDescent="0.25">
      <c r="A247" s="44">
        <v>6291</v>
      </c>
      <c r="B247" s="71" t="s">
        <v>258</v>
      </c>
      <c r="C247" s="201">
        <f t="shared" si="12"/>
        <v>0</v>
      </c>
      <c r="D247" s="74"/>
      <c r="E247" s="74"/>
      <c r="F247" s="74"/>
      <c r="G247" s="211"/>
      <c r="H247" s="201">
        <f t="shared" si="11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12"/>
        <v>0</v>
      </c>
      <c r="D248" s="74"/>
      <c r="E248" s="74"/>
      <c r="F248" s="74"/>
      <c r="G248" s="211"/>
      <c r="H248" s="201">
        <f t="shared" si="11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12"/>
        <v>0</v>
      </c>
      <c r="D249" s="74"/>
      <c r="E249" s="74"/>
      <c r="F249" s="74"/>
      <c r="G249" s="211"/>
      <c r="H249" s="201">
        <f t="shared" si="11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12"/>
        <v>0</v>
      </c>
      <c r="D250" s="74"/>
      <c r="E250" s="74"/>
      <c r="F250" s="74"/>
      <c r="G250" s="211"/>
      <c r="H250" s="201">
        <f t="shared" si="11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12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1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12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1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3" hidden="1" x14ac:dyDescent="0.25">
      <c r="A253" s="44">
        <v>6322</v>
      </c>
      <c r="B253" s="71" t="s">
        <v>264</v>
      </c>
      <c r="C253" s="201">
        <f t="shared" si="12"/>
        <v>0</v>
      </c>
      <c r="D253" s="74"/>
      <c r="E253" s="74"/>
      <c r="F253" s="74"/>
      <c r="G253" s="211"/>
      <c r="H253" s="201">
        <f t="shared" si="11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12"/>
        <v>0</v>
      </c>
      <c r="D254" s="74"/>
      <c r="E254" s="74"/>
      <c r="F254" s="74"/>
      <c r="G254" s="211"/>
      <c r="H254" s="201">
        <f t="shared" si="11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12"/>
        <v>0</v>
      </c>
      <c r="D255" s="74"/>
      <c r="E255" s="74"/>
      <c r="F255" s="74"/>
      <c r="G255" s="211"/>
      <c r="H255" s="201">
        <f t="shared" si="11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12"/>
        <v>0</v>
      </c>
      <c r="D256" s="68"/>
      <c r="E256" s="68"/>
      <c r="F256" s="68"/>
      <c r="G256" s="214"/>
      <c r="H256" s="205">
        <f t="shared" si="11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 t="shared" ref="C257:C288" si="13">SUM(D257:G257)</f>
        <v>0</v>
      </c>
      <c r="D257" s="189"/>
      <c r="E257" s="189"/>
      <c r="F257" s="189"/>
      <c r="G257" s="211"/>
      <c r="H257" s="209">
        <f t="shared" ref="H257:H288" si="14"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272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3" hidden="1" x14ac:dyDescent="0.25">
      <c r="A282" s="150">
        <v>7720</v>
      </c>
      <c r="B282" s="65" t="s">
        <v>293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13"/>
        <v>0</v>
      </c>
      <c r="D283" s="234">
        <f>D284</f>
        <v>0</v>
      </c>
      <c r="E283" s="234">
        <f t="shared" ref="E283:G284" si="15">E284</f>
        <v>0</v>
      </c>
      <c r="F283" s="234">
        <f t="shared" si="15"/>
        <v>0</v>
      </c>
      <c r="G283" s="235">
        <f t="shared" si="15"/>
        <v>0</v>
      </c>
      <c r="H283" s="236">
        <f t="shared" si="14"/>
        <v>0</v>
      </c>
      <c r="I283" s="234">
        <f t="shared" ref="I283:L284" si="16">I284</f>
        <v>0</v>
      </c>
      <c r="J283" s="234">
        <f>J284</f>
        <v>0</v>
      </c>
      <c r="K283" s="234">
        <f t="shared" si="16"/>
        <v>0</v>
      </c>
      <c r="L283" s="237">
        <f t="shared" si="16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13"/>
        <v>0</v>
      </c>
      <c r="D284" s="163">
        <f>D285</f>
        <v>0</v>
      </c>
      <c r="E284" s="163">
        <f t="shared" si="15"/>
        <v>0</v>
      </c>
      <c r="F284" s="163">
        <f t="shared" si="15"/>
        <v>0</v>
      </c>
      <c r="G284" s="164">
        <f t="shared" si="15"/>
        <v>0</v>
      </c>
      <c r="H284" s="117">
        <f t="shared" si="14"/>
        <v>0</v>
      </c>
      <c r="I284" s="163">
        <f t="shared" si="16"/>
        <v>0</v>
      </c>
      <c r="J284" s="163">
        <f t="shared" si="16"/>
        <v>0</v>
      </c>
      <c r="K284" s="163">
        <f t="shared" si="16"/>
        <v>0</v>
      </c>
      <c r="L284" s="165">
        <f t="shared" si="16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13"/>
        <v>0</v>
      </c>
      <c r="D285" s="163"/>
      <c r="E285" s="163"/>
      <c r="F285" s="163"/>
      <c r="G285" s="164"/>
      <c r="H285" s="117">
        <f t="shared" si="14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13"/>
        <v>0</v>
      </c>
      <c r="D287" s="74"/>
      <c r="E287" s="74"/>
      <c r="F287" s="74"/>
      <c r="G287" s="157"/>
      <c r="H287" s="72">
        <f t="shared" si="14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13"/>
        <v>0</v>
      </c>
      <c r="D288" s="68"/>
      <c r="E288" s="68"/>
      <c r="F288" s="68"/>
      <c r="G288" s="154"/>
      <c r="H288" s="66">
        <f t="shared" si="14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17">SUM(C286,C269,C230,C195,C187,C173,C75,C53,C283)</f>
        <v>745095</v>
      </c>
      <c r="D289" s="242">
        <f t="shared" si="17"/>
        <v>745095</v>
      </c>
      <c r="E289" s="242">
        <f t="shared" si="17"/>
        <v>0</v>
      </c>
      <c r="F289" s="242">
        <f t="shared" si="17"/>
        <v>0</v>
      </c>
      <c r="G289" s="243">
        <f t="shared" si="17"/>
        <v>0</v>
      </c>
      <c r="H289" s="244">
        <f t="shared" si="17"/>
        <v>696192</v>
      </c>
      <c r="I289" s="242">
        <f t="shared" si="17"/>
        <v>696192</v>
      </c>
      <c r="J289" s="242">
        <f t="shared" si="17"/>
        <v>0</v>
      </c>
      <c r="K289" s="242">
        <f t="shared" si="17"/>
        <v>0</v>
      </c>
      <c r="L289" s="245">
        <f t="shared" si="17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18">SUM(C292,C293)-C300+C301</f>
        <v>0</v>
      </c>
      <c r="D291" s="251">
        <f t="shared" si="18"/>
        <v>0</v>
      </c>
      <c r="E291" s="251">
        <f t="shared" si="18"/>
        <v>0</v>
      </c>
      <c r="F291" s="251">
        <f t="shared" si="18"/>
        <v>0</v>
      </c>
      <c r="G291" s="252">
        <f t="shared" si="18"/>
        <v>0</v>
      </c>
      <c r="H291" s="253">
        <f t="shared" si="18"/>
        <v>0</v>
      </c>
      <c r="I291" s="251">
        <f t="shared" si="18"/>
        <v>0</v>
      </c>
      <c r="J291" s="251">
        <f t="shared" si="18"/>
        <v>0</v>
      </c>
      <c r="K291" s="251">
        <f t="shared" si="18"/>
        <v>0</v>
      </c>
      <c r="L291" s="254">
        <f t="shared" si="18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19">C21-C286</f>
        <v>0</v>
      </c>
      <c r="D292" s="128">
        <f t="shared" si="19"/>
        <v>0</v>
      </c>
      <c r="E292" s="128">
        <f t="shared" si="19"/>
        <v>0</v>
      </c>
      <c r="F292" s="128">
        <f t="shared" si="19"/>
        <v>0</v>
      </c>
      <c r="G292" s="129">
        <f t="shared" si="19"/>
        <v>0</v>
      </c>
      <c r="H292" s="256">
        <f t="shared" si="19"/>
        <v>0</v>
      </c>
      <c r="I292" s="128">
        <f t="shared" si="19"/>
        <v>0</v>
      </c>
      <c r="J292" s="128">
        <f t="shared" si="19"/>
        <v>0</v>
      </c>
      <c r="K292" s="128">
        <f t="shared" si="19"/>
        <v>0</v>
      </c>
      <c r="L292" s="130">
        <f t="shared" si="19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20">SUM(C294,C296,C298)-SUM(C295,C297,C299)</f>
        <v>0</v>
      </c>
      <c r="D293" s="251">
        <f t="shared" si="20"/>
        <v>0</v>
      </c>
      <c r="E293" s="251">
        <f t="shared" si="20"/>
        <v>0</v>
      </c>
      <c r="F293" s="251">
        <f t="shared" si="20"/>
        <v>0</v>
      </c>
      <c r="G293" s="258">
        <f t="shared" si="20"/>
        <v>0</v>
      </c>
      <c r="H293" s="253">
        <f t="shared" si="20"/>
        <v>0</v>
      </c>
      <c r="I293" s="251">
        <f t="shared" si="20"/>
        <v>0</v>
      </c>
      <c r="J293" s="251">
        <f t="shared" si="20"/>
        <v>0</v>
      </c>
      <c r="K293" s="251">
        <f t="shared" si="20"/>
        <v>0</v>
      </c>
      <c r="L293" s="254">
        <f t="shared" si="20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301" si="21">SUM(D294:G294)</f>
        <v>0</v>
      </c>
      <c r="D294" s="81"/>
      <c r="E294" s="81"/>
      <c r="F294" s="81"/>
      <c r="G294" s="229"/>
      <c r="H294" s="79">
        <f t="shared" ref="H294:H301" si="2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21"/>
        <v>0</v>
      </c>
      <c r="D295" s="74"/>
      <c r="E295" s="74"/>
      <c r="F295" s="74"/>
      <c r="G295" s="157"/>
      <c r="H295" s="72">
        <f t="shared" si="2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21"/>
        <v>0</v>
      </c>
      <c r="D296" s="74"/>
      <c r="E296" s="74"/>
      <c r="F296" s="74"/>
      <c r="G296" s="157"/>
      <c r="H296" s="72">
        <f t="shared" si="2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21"/>
        <v>0</v>
      </c>
      <c r="D297" s="74"/>
      <c r="E297" s="74"/>
      <c r="F297" s="74"/>
      <c r="G297" s="157"/>
      <c r="H297" s="72">
        <f t="shared" si="2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21"/>
        <v>0</v>
      </c>
      <c r="D298" s="74"/>
      <c r="E298" s="74"/>
      <c r="F298" s="74"/>
      <c r="G298" s="157"/>
      <c r="H298" s="72">
        <f t="shared" si="2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21"/>
        <v>0</v>
      </c>
      <c r="D299" s="189"/>
      <c r="E299" s="189"/>
      <c r="F299" s="189"/>
      <c r="G299" s="262"/>
      <c r="H299" s="185">
        <f t="shared" si="2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 t="shared" si="21"/>
        <v>0</v>
      </c>
      <c r="D300" s="265"/>
      <c r="E300" s="265"/>
      <c r="F300" s="265"/>
      <c r="G300" s="266"/>
      <c r="H300" s="264">
        <f t="shared" si="22"/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 t="shared" si="21"/>
        <v>0</v>
      </c>
      <c r="D301" s="177"/>
      <c r="E301" s="177"/>
      <c r="F301" s="177"/>
      <c r="G301" s="178"/>
      <c r="H301" s="269">
        <f t="shared" si="22"/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gEDpHju1nB7LitIYPrsXauZIa/uAo722F4jE39+FGgPQN8m/CEUjHQJW1MX7difVtQbl6SUtjUkEDeOCGiGMjw==" saltValue="r+yF9gQrFOe8kE8OyaMo9A==" spinCount="100000" sheet="1" objects="1" scenarios="1" formatCells="0" formatColumns="0" formatRows="0" insertHyperlinks="0"/>
  <autoFilter ref="A18:M301">
    <filterColumn colId="7">
      <filters blank="1">
        <filter val="300"/>
        <filter val="612 860"/>
        <filter val="613 160"/>
        <filter val="696 192"/>
        <filter val="83 032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302" t="s">
        <v>341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338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12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x14ac:dyDescent="0.25">
      <c r="A7" s="4" t="s">
        <v>13</v>
      </c>
      <c r="B7" s="5"/>
      <c r="C7" s="306" t="s">
        <v>342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340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525248</v>
      </c>
      <c r="D20" s="28">
        <f>SUM(D21,D24,D25,D41,D43)</f>
        <v>525248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375248</v>
      </c>
      <c r="I20" s="28">
        <f>SUM(I21,I24,I25,I41,I43)</f>
        <v>375248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525248</v>
      </c>
      <c r="D24" s="51">
        <f>D50</f>
        <v>525248</v>
      </c>
      <c r="E24" s="51"/>
      <c r="F24" s="52" t="s">
        <v>38</v>
      </c>
      <c r="G24" s="53" t="s">
        <v>38</v>
      </c>
      <c r="H24" s="50">
        <f t="shared" si="1"/>
        <v>375248</v>
      </c>
      <c r="I24" s="51">
        <f>I51</f>
        <v>375248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 t="shared" si="0"/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 t="shared" si="0"/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 t="shared" si="1"/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 t="shared" si="0"/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si="1"/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38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 t="shared" si="0"/>
        <v>0</v>
      </c>
      <c r="D44" s="101"/>
      <c r="E44" s="102"/>
      <c r="F44" s="102"/>
      <c r="G44" s="103" t="s">
        <v>38</v>
      </c>
      <c r="H44" s="104">
        <f t="shared" si="1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 t="shared" si="0"/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81" si="2">SUM(D50:G50)</f>
        <v>525248</v>
      </c>
      <c r="D50" s="128">
        <f>SUM(D51,D286)</f>
        <v>525248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81" si="3">SUM(I50:L50)</f>
        <v>375248</v>
      </c>
      <c r="I50" s="128">
        <f>SUM(I51,I286)</f>
        <v>375248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2"/>
        <v>525248</v>
      </c>
      <c r="D51" s="134">
        <f>SUM(D52,D194)</f>
        <v>525248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375248</v>
      </c>
      <c r="I51" s="134">
        <f>SUM(I52,I194)</f>
        <v>375248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2"/>
        <v>520248</v>
      </c>
      <c r="D52" s="139">
        <f>SUM(D53,D75,D173,D187)</f>
        <v>520248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370248</v>
      </c>
      <c r="I52" s="139">
        <f>SUM(I53,I75,I173,I187)</f>
        <v>370248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hidden="1" x14ac:dyDescent="0.25">
      <c r="A53" s="142">
        <v>1000</v>
      </c>
      <c r="B53" s="142" t="s">
        <v>66</v>
      </c>
      <c r="C53" s="143">
        <f t="shared" si="2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hidden="1" x14ac:dyDescent="0.25">
      <c r="A54" s="56">
        <v>1100</v>
      </c>
      <c r="B54" s="147" t="s">
        <v>67</v>
      </c>
      <c r="C54" s="57">
        <f t="shared" si="2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2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2"/>
        <v>0</v>
      </c>
      <c r="D57" s="74"/>
      <c r="E57" s="74"/>
      <c r="F57" s="74"/>
      <c r="G57" s="157"/>
      <c r="H57" s="72">
        <f t="shared" si="3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2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2"/>
        <v>0</v>
      </c>
      <c r="D60" s="74"/>
      <c r="E60" s="74"/>
      <c r="F60" s="74"/>
      <c r="G60" s="157"/>
      <c r="H60" s="72">
        <f t="shared" si="3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2"/>
        <v>0</v>
      </c>
      <c r="D62" s="74"/>
      <c r="E62" s="74"/>
      <c r="F62" s="74"/>
      <c r="G62" s="157"/>
      <c r="H62" s="72">
        <f t="shared" si="3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2"/>
        <v>0</v>
      </c>
      <c r="D63" s="74"/>
      <c r="E63" s="74"/>
      <c r="F63" s="74"/>
      <c r="G63" s="157"/>
      <c r="H63" s="72">
        <f t="shared" si="3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2"/>
        <v>0</v>
      </c>
      <c r="D64" s="74"/>
      <c r="E64" s="74"/>
      <c r="F64" s="74"/>
      <c r="G64" s="157"/>
      <c r="H64" s="72">
        <f t="shared" si="3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>
        <v>0</v>
      </c>
      <c r="J65" s="74"/>
      <c r="K65" s="74"/>
      <c r="L65" s="158"/>
      <c r="M65" s="156"/>
    </row>
    <row r="66" spans="1:13" ht="36" hidden="1" x14ac:dyDescent="0.25">
      <c r="A66" s="150">
        <v>1150</v>
      </c>
      <c r="B66" s="112" t="s">
        <v>79</v>
      </c>
      <c r="C66" s="117">
        <f t="shared" si="2"/>
        <v>0</v>
      </c>
      <c r="D66" s="163"/>
      <c r="E66" s="163"/>
      <c r="F66" s="163"/>
      <c r="G66" s="164"/>
      <c r="H66" s="117">
        <f t="shared" si="3"/>
        <v>0</v>
      </c>
      <c r="I66" s="163">
        <v>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2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2"/>
        <v>0</v>
      </c>
      <c r="D68" s="68"/>
      <c r="E68" s="68"/>
      <c r="F68" s="68"/>
      <c r="G68" s="154"/>
      <c r="H68" s="66">
        <f t="shared" si="3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2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2"/>
        <v>0</v>
      </c>
      <c r="D70" s="74"/>
      <c r="E70" s="74"/>
      <c r="F70" s="74"/>
      <c r="G70" s="157"/>
      <c r="H70" s="72">
        <f t="shared" si="3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2"/>
        <v>0</v>
      </c>
      <c r="D73" s="74"/>
      <c r="E73" s="74"/>
      <c r="F73" s="74"/>
      <c r="G73" s="157"/>
      <c r="H73" s="72">
        <f t="shared" si="3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88</v>
      </c>
      <c r="C75" s="143">
        <f t="shared" si="2"/>
        <v>45500</v>
      </c>
      <c r="D75" s="144">
        <f>SUM(D76,D83,D130,D164,D165,D172)</f>
        <v>45500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45500</v>
      </c>
      <c r="I75" s="144">
        <f>SUM(I76,I83,I130,I164,I165,I172)</f>
        <v>45500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ref="C82:C113" si="4">SUM(D82:G82)</f>
        <v>0</v>
      </c>
      <c r="D82" s="74"/>
      <c r="E82" s="74"/>
      <c r="F82" s="74"/>
      <c r="G82" s="157"/>
      <c r="H82" s="72">
        <f t="shared" ref="H82:H127" si="5">SUM(I82:L82)</f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94</v>
      </c>
      <c r="C83" s="57">
        <f t="shared" si="4"/>
        <v>28500</v>
      </c>
      <c r="D83" s="63">
        <f>SUM(D84,D89,D95,D103,D112,D116,D122,D128)</f>
        <v>28500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5"/>
        <v>28500</v>
      </c>
      <c r="I83" s="63">
        <f>SUM(I84,I89,I95,I103,I112,I116,I122,I128)</f>
        <v>28500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4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5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4"/>
        <v>0</v>
      </c>
      <c r="D85" s="68"/>
      <c r="E85" s="68"/>
      <c r="F85" s="68"/>
      <c r="G85" s="154"/>
      <c r="H85" s="66">
        <f t="shared" si="5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4"/>
        <v>0</v>
      </c>
      <c r="D86" s="74"/>
      <c r="E86" s="74"/>
      <c r="F86" s="74"/>
      <c r="G86" s="157"/>
      <c r="H86" s="72">
        <f t="shared" si="5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4"/>
        <v>0</v>
      </c>
      <c r="D87" s="74"/>
      <c r="E87" s="74"/>
      <c r="F87" s="74"/>
      <c r="G87" s="157"/>
      <c r="H87" s="72">
        <f t="shared" si="5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4"/>
        <v>0</v>
      </c>
      <c r="D88" s="74"/>
      <c r="E88" s="74"/>
      <c r="F88" s="74"/>
      <c r="G88" s="157"/>
      <c r="H88" s="72">
        <f t="shared" si="5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4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5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4"/>
        <v>0</v>
      </c>
      <c r="D90" s="74"/>
      <c r="E90" s="74"/>
      <c r="F90" s="74"/>
      <c r="G90" s="157"/>
      <c r="H90" s="72">
        <f t="shared" si="5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4"/>
        <v>0</v>
      </c>
      <c r="D91" s="74"/>
      <c r="E91" s="74"/>
      <c r="F91" s="74"/>
      <c r="G91" s="157"/>
      <c r="H91" s="72">
        <f t="shared" si="5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4"/>
        <v>0</v>
      </c>
      <c r="D92" s="74"/>
      <c r="E92" s="74"/>
      <c r="F92" s="74"/>
      <c r="G92" s="157"/>
      <c r="H92" s="72">
        <f t="shared" si="5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4"/>
        <v>0</v>
      </c>
      <c r="D93" s="74"/>
      <c r="E93" s="74"/>
      <c r="F93" s="74"/>
      <c r="G93" s="157"/>
      <c r="H93" s="72">
        <f t="shared" si="5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4"/>
        <v>0</v>
      </c>
      <c r="D94" s="74"/>
      <c r="E94" s="74"/>
      <c r="F94" s="74"/>
      <c r="G94" s="157"/>
      <c r="H94" s="72">
        <f t="shared" si="5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4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5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4"/>
        <v>0</v>
      </c>
      <c r="D96" s="74"/>
      <c r="E96" s="74"/>
      <c r="F96" s="74"/>
      <c r="G96" s="157"/>
      <c r="H96" s="72">
        <f t="shared" si="5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4"/>
        <v>0</v>
      </c>
      <c r="D97" s="74"/>
      <c r="E97" s="74"/>
      <c r="F97" s="74"/>
      <c r="G97" s="157"/>
      <c r="H97" s="72">
        <f t="shared" si="5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4"/>
        <v>0</v>
      </c>
      <c r="D98" s="68"/>
      <c r="E98" s="68"/>
      <c r="F98" s="68"/>
      <c r="G98" s="154"/>
      <c r="H98" s="66">
        <f t="shared" si="5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4"/>
        <v>0</v>
      </c>
      <c r="D99" s="74"/>
      <c r="E99" s="74"/>
      <c r="F99" s="74"/>
      <c r="G99" s="157"/>
      <c r="H99" s="72">
        <f t="shared" si="5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4"/>
        <v>0</v>
      </c>
      <c r="D100" s="74"/>
      <c r="E100" s="74"/>
      <c r="F100" s="74"/>
      <c r="G100" s="157"/>
      <c r="H100" s="72">
        <f t="shared" si="5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4"/>
        <v>0</v>
      </c>
      <c r="D101" s="74"/>
      <c r="E101" s="74"/>
      <c r="F101" s="74"/>
      <c r="G101" s="157"/>
      <c r="H101" s="72">
        <f t="shared" si="5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4"/>
        <v>0</v>
      </c>
      <c r="D102" s="74"/>
      <c r="E102" s="74"/>
      <c r="F102" s="74"/>
      <c r="G102" s="157"/>
      <c r="H102" s="72">
        <f t="shared" si="5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4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5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4"/>
        <v>0</v>
      </c>
      <c r="D104" s="74"/>
      <c r="E104" s="74"/>
      <c r="F104" s="74"/>
      <c r="G104" s="157"/>
      <c r="H104" s="72">
        <f t="shared" si="5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4"/>
        <v>0</v>
      </c>
      <c r="D105" s="74"/>
      <c r="E105" s="74"/>
      <c r="F105" s="74"/>
      <c r="G105" s="157"/>
      <c r="H105" s="72">
        <f t="shared" si="5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4"/>
        <v>0</v>
      </c>
      <c r="D106" s="74"/>
      <c r="E106" s="74"/>
      <c r="F106" s="74"/>
      <c r="G106" s="157"/>
      <c r="H106" s="72">
        <f t="shared" si="5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4"/>
        <v>0</v>
      </c>
      <c r="D107" s="74"/>
      <c r="E107" s="74"/>
      <c r="F107" s="74"/>
      <c r="G107" s="157"/>
      <c r="H107" s="72">
        <f t="shared" si="5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4"/>
        <v>0</v>
      </c>
      <c r="D108" s="74"/>
      <c r="E108" s="74"/>
      <c r="F108" s="74"/>
      <c r="G108" s="157"/>
      <c r="H108" s="72">
        <f t="shared" si="5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4"/>
        <v>0</v>
      </c>
      <c r="D109" s="74"/>
      <c r="E109" s="74"/>
      <c r="F109" s="74"/>
      <c r="G109" s="157"/>
      <c r="H109" s="72">
        <f t="shared" si="5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4"/>
        <v>0</v>
      </c>
      <c r="D110" s="74"/>
      <c r="E110" s="74"/>
      <c r="F110" s="74"/>
      <c r="G110" s="157"/>
      <c r="H110" s="72">
        <f t="shared" si="5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4"/>
        <v>0</v>
      </c>
      <c r="D111" s="74"/>
      <c r="E111" s="74"/>
      <c r="F111" s="74"/>
      <c r="G111" s="157"/>
      <c r="H111" s="72">
        <f t="shared" si="5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4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5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4"/>
        <v>0</v>
      </c>
      <c r="D113" s="74"/>
      <c r="E113" s="74"/>
      <c r="F113" s="74"/>
      <c r="G113" s="157"/>
      <c r="H113" s="72">
        <f t="shared" si="5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 t="shared" ref="C114:C127" si="6">SUM(D114:G114)</f>
        <v>0</v>
      </c>
      <c r="D114" s="74"/>
      <c r="E114" s="74"/>
      <c r="F114" s="74"/>
      <c r="G114" s="157"/>
      <c r="H114" s="72">
        <f t="shared" si="5"/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 t="shared" si="6"/>
        <v>0</v>
      </c>
      <c r="D115" s="74"/>
      <c r="E115" s="74"/>
      <c r="F115" s="74"/>
      <c r="G115" s="157"/>
      <c r="H115" s="72">
        <f t="shared" si="5"/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127</v>
      </c>
      <c r="C116" s="72">
        <f t="shared" si="6"/>
        <v>28000</v>
      </c>
      <c r="D116" s="160">
        <f>SUM(D117:D121)</f>
        <v>28000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5"/>
        <v>28000</v>
      </c>
      <c r="I116" s="160">
        <f>SUM(I117:I121)</f>
        <v>28000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128</v>
      </c>
      <c r="C117" s="72">
        <f t="shared" si="6"/>
        <v>8000</v>
      </c>
      <c r="D117" s="74">
        <v>8000</v>
      </c>
      <c r="E117" s="74"/>
      <c r="F117" s="74"/>
      <c r="G117" s="157"/>
      <c r="H117" s="72">
        <f t="shared" si="5"/>
        <v>8000</v>
      </c>
      <c r="I117" s="74">
        <v>8000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129</v>
      </c>
      <c r="C118" s="72">
        <f t="shared" si="6"/>
        <v>20000</v>
      </c>
      <c r="D118" s="74">
        <v>20000</v>
      </c>
      <c r="E118" s="74"/>
      <c r="F118" s="74"/>
      <c r="G118" s="157"/>
      <c r="H118" s="72">
        <f t="shared" si="5"/>
        <v>20000</v>
      </c>
      <c r="I118" s="74">
        <v>20000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6"/>
        <v>0</v>
      </c>
      <c r="D119" s="74"/>
      <c r="E119" s="74"/>
      <c r="F119" s="74"/>
      <c r="G119" s="157"/>
      <c r="H119" s="72">
        <f t="shared" si="5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6"/>
        <v>0</v>
      </c>
      <c r="D120" s="74"/>
      <c r="E120" s="74"/>
      <c r="F120" s="74"/>
      <c r="G120" s="157"/>
      <c r="H120" s="72">
        <f t="shared" si="5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6"/>
        <v>0</v>
      </c>
      <c r="D121" s="74"/>
      <c r="E121" s="74"/>
      <c r="F121" s="74"/>
      <c r="G121" s="157"/>
      <c r="H121" s="72">
        <f t="shared" si="5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133</v>
      </c>
      <c r="C122" s="72">
        <f t="shared" si="6"/>
        <v>500</v>
      </c>
      <c r="D122" s="160">
        <f>SUM(D123:D127)</f>
        <v>500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5"/>
        <v>500</v>
      </c>
      <c r="I122" s="160">
        <f>SUM(I123:I127)</f>
        <v>500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6"/>
        <v>0</v>
      </c>
      <c r="D123" s="74"/>
      <c r="E123" s="74"/>
      <c r="F123" s="74"/>
      <c r="G123" s="157"/>
      <c r="H123" s="72">
        <f t="shared" si="5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6"/>
        <v>0</v>
      </c>
      <c r="D124" s="74"/>
      <c r="E124" s="74"/>
      <c r="F124" s="74"/>
      <c r="G124" s="157"/>
      <c r="H124" s="72">
        <f t="shared" si="5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6"/>
        <v>0</v>
      </c>
      <c r="D125" s="74"/>
      <c r="E125" s="74"/>
      <c r="F125" s="74"/>
      <c r="G125" s="157"/>
      <c r="H125" s="72">
        <f t="shared" si="5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6"/>
        <v>0</v>
      </c>
      <c r="D126" s="74"/>
      <c r="E126" s="74"/>
      <c r="F126" s="74"/>
      <c r="G126" s="157"/>
      <c r="H126" s="72">
        <f t="shared" si="5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138</v>
      </c>
      <c r="C127" s="72">
        <f t="shared" si="6"/>
        <v>500</v>
      </c>
      <c r="D127" s="74">
        <v>500</v>
      </c>
      <c r="E127" s="74"/>
      <c r="F127" s="74"/>
      <c r="G127" s="157"/>
      <c r="H127" s="72">
        <f t="shared" si="5"/>
        <v>500</v>
      </c>
      <c r="I127" s="74">
        <v>500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7">SUM(C129)</f>
        <v>0</v>
      </c>
      <c r="D128" s="169">
        <f t="shared" si="7"/>
        <v>0</v>
      </c>
      <c r="E128" s="169">
        <f t="shared" si="7"/>
        <v>0</v>
      </c>
      <c r="F128" s="169">
        <f t="shared" si="7"/>
        <v>0</v>
      </c>
      <c r="G128" s="169">
        <f t="shared" si="7"/>
        <v>0</v>
      </c>
      <c r="H128" s="66">
        <f t="shared" si="7"/>
        <v>0</v>
      </c>
      <c r="I128" s="169">
        <f t="shared" si="7"/>
        <v>0</v>
      </c>
      <c r="J128" s="169">
        <f t="shared" si="7"/>
        <v>0</v>
      </c>
      <c r="K128" s="169">
        <f t="shared" si="7"/>
        <v>0</v>
      </c>
      <c r="L128" s="176">
        <f t="shared" si="7"/>
        <v>0</v>
      </c>
    </row>
    <row r="129" spans="1:13" ht="24" hidden="1" x14ac:dyDescent="0.25">
      <c r="A129" s="44">
        <v>2283</v>
      </c>
      <c r="B129" s="71" t="s">
        <v>140</v>
      </c>
      <c r="C129" s="72">
        <f t="shared" ref="C129:C160" si="8">SUM(D129:G129)</f>
        <v>0</v>
      </c>
      <c r="D129" s="74"/>
      <c r="E129" s="74"/>
      <c r="F129" s="74"/>
      <c r="G129" s="157"/>
      <c r="H129" s="72">
        <f t="shared" ref="H129:H192" si="9"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141</v>
      </c>
      <c r="C130" s="57">
        <f t="shared" si="8"/>
        <v>17000</v>
      </c>
      <c r="D130" s="63">
        <f>SUM(D131,D136,D140,D141,D144,D151,D159,D160,D163)</f>
        <v>17000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9"/>
        <v>17000</v>
      </c>
      <c r="I130" s="63">
        <f>SUM(I131,I136,I140,I141,I144,I151,I159,I160,I163)</f>
        <v>17000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8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9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3" hidden="1" x14ac:dyDescent="0.25">
      <c r="A132" s="44">
        <v>2311</v>
      </c>
      <c r="B132" s="71" t="s">
        <v>143</v>
      </c>
      <c r="C132" s="72">
        <f t="shared" si="8"/>
        <v>0</v>
      </c>
      <c r="D132" s="74"/>
      <c r="E132" s="74"/>
      <c r="F132" s="74"/>
      <c r="G132" s="157"/>
      <c r="H132" s="72">
        <f t="shared" si="9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8"/>
        <v>0</v>
      </c>
      <c r="D133" s="74"/>
      <c r="E133" s="74"/>
      <c r="F133" s="74"/>
      <c r="G133" s="157"/>
      <c r="H133" s="72">
        <f t="shared" si="9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8"/>
        <v>0</v>
      </c>
      <c r="D134" s="74"/>
      <c r="E134" s="74"/>
      <c r="F134" s="74"/>
      <c r="G134" s="157"/>
      <c r="H134" s="72">
        <f t="shared" si="9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8"/>
        <v>0</v>
      </c>
      <c r="D135" s="74"/>
      <c r="E135" s="74"/>
      <c r="F135" s="74"/>
      <c r="G135" s="157"/>
      <c r="H135" s="72">
        <f t="shared" si="9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8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9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8"/>
        <v>0</v>
      </c>
      <c r="D137" s="74"/>
      <c r="E137" s="74"/>
      <c r="F137" s="74"/>
      <c r="G137" s="157"/>
      <c r="H137" s="72">
        <f t="shared" si="9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8"/>
        <v>0</v>
      </c>
      <c r="D138" s="74"/>
      <c r="E138" s="74"/>
      <c r="F138" s="74"/>
      <c r="G138" s="157"/>
      <c r="H138" s="72">
        <f t="shared" si="9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8"/>
        <v>0</v>
      </c>
      <c r="D139" s="74"/>
      <c r="E139" s="74"/>
      <c r="F139" s="74"/>
      <c r="G139" s="157"/>
      <c r="H139" s="72">
        <f t="shared" si="9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8"/>
        <v>0</v>
      </c>
      <c r="D140" s="74"/>
      <c r="E140" s="74"/>
      <c r="F140" s="74"/>
      <c r="G140" s="157"/>
      <c r="H140" s="72">
        <f t="shared" si="9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8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9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8"/>
        <v>0</v>
      </c>
      <c r="D142" s="74"/>
      <c r="E142" s="74"/>
      <c r="F142" s="74"/>
      <c r="G142" s="157"/>
      <c r="H142" s="72">
        <f t="shared" si="9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8"/>
        <v>0</v>
      </c>
      <c r="D143" s="74"/>
      <c r="E143" s="74"/>
      <c r="F143" s="74"/>
      <c r="G143" s="157"/>
      <c r="H143" s="72">
        <f t="shared" si="9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8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9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8"/>
        <v>0</v>
      </c>
      <c r="D145" s="68"/>
      <c r="E145" s="68"/>
      <c r="F145" s="68"/>
      <c r="G145" s="154"/>
      <c r="H145" s="66">
        <f t="shared" si="9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8"/>
        <v>0</v>
      </c>
      <c r="D146" s="74"/>
      <c r="E146" s="74"/>
      <c r="F146" s="74"/>
      <c r="G146" s="157"/>
      <c r="H146" s="72">
        <f t="shared" si="9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8"/>
        <v>0</v>
      </c>
      <c r="D147" s="74"/>
      <c r="E147" s="74"/>
      <c r="F147" s="74"/>
      <c r="G147" s="157"/>
      <c r="H147" s="72">
        <f t="shared" si="9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8"/>
        <v>0</v>
      </c>
      <c r="D148" s="74"/>
      <c r="E148" s="74"/>
      <c r="F148" s="74"/>
      <c r="G148" s="157"/>
      <c r="H148" s="72">
        <f t="shared" si="9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8"/>
        <v>0</v>
      </c>
      <c r="D149" s="74"/>
      <c r="E149" s="74"/>
      <c r="F149" s="74"/>
      <c r="G149" s="157"/>
      <c r="H149" s="72">
        <f t="shared" si="9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8"/>
        <v>0</v>
      </c>
      <c r="D150" s="74"/>
      <c r="E150" s="74"/>
      <c r="F150" s="74"/>
      <c r="G150" s="157"/>
      <c r="H150" s="72">
        <f t="shared" si="9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162</v>
      </c>
      <c r="C151" s="72">
        <f t="shared" si="8"/>
        <v>17000</v>
      </c>
      <c r="D151" s="160">
        <f>SUM(D152:D158)</f>
        <v>17000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9"/>
        <v>17000</v>
      </c>
      <c r="I151" s="160">
        <f>SUM(I152:I158)</f>
        <v>17000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163</v>
      </c>
      <c r="C152" s="72">
        <f t="shared" si="8"/>
        <v>17000</v>
      </c>
      <c r="D152" s="74">
        <v>17000</v>
      </c>
      <c r="E152" s="74"/>
      <c r="F152" s="74"/>
      <c r="G152" s="157"/>
      <c r="H152" s="72">
        <f t="shared" si="9"/>
        <v>17000</v>
      </c>
      <c r="I152" s="74">
        <v>17000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8"/>
        <v>0</v>
      </c>
      <c r="D153" s="74"/>
      <c r="E153" s="74"/>
      <c r="F153" s="74"/>
      <c r="G153" s="157"/>
      <c r="H153" s="72">
        <f t="shared" si="9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8"/>
        <v>0</v>
      </c>
      <c r="D154" s="74"/>
      <c r="E154" s="74"/>
      <c r="F154" s="74"/>
      <c r="G154" s="157"/>
      <c r="H154" s="72">
        <f t="shared" si="9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8"/>
        <v>0</v>
      </c>
      <c r="D155" s="74"/>
      <c r="E155" s="74"/>
      <c r="F155" s="74"/>
      <c r="G155" s="157"/>
      <c r="H155" s="72">
        <f t="shared" si="9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8"/>
        <v>0</v>
      </c>
      <c r="D156" s="74"/>
      <c r="E156" s="74"/>
      <c r="F156" s="74"/>
      <c r="G156" s="157"/>
      <c r="H156" s="72">
        <f t="shared" si="9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8"/>
        <v>0</v>
      </c>
      <c r="D157" s="74"/>
      <c r="E157" s="74"/>
      <c r="F157" s="74"/>
      <c r="G157" s="157"/>
      <c r="H157" s="72">
        <f t="shared" si="9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8"/>
        <v>0</v>
      </c>
      <c r="D158" s="74"/>
      <c r="E158" s="74"/>
      <c r="F158" s="74"/>
      <c r="G158" s="157"/>
      <c r="H158" s="72">
        <f t="shared" si="9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8"/>
        <v>0</v>
      </c>
      <c r="D159" s="163"/>
      <c r="E159" s="163"/>
      <c r="F159" s="163"/>
      <c r="G159" s="164"/>
      <c r="H159" s="117">
        <f t="shared" si="9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8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9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ref="C161:C224" si="10">SUM(D161:G161)</f>
        <v>0</v>
      </c>
      <c r="D161" s="68"/>
      <c r="E161" s="68"/>
      <c r="F161" s="68"/>
      <c r="G161" s="154"/>
      <c r="H161" s="66">
        <f t="shared" si="9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10"/>
        <v>0</v>
      </c>
      <c r="D162" s="74"/>
      <c r="E162" s="74"/>
      <c r="F162" s="74"/>
      <c r="G162" s="157"/>
      <c r="H162" s="72">
        <f t="shared" si="9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10"/>
        <v>0</v>
      </c>
      <c r="D163" s="163"/>
      <c r="E163" s="163"/>
      <c r="F163" s="163"/>
      <c r="G163" s="164"/>
      <c r="H163" s="117">
        <f t="shared" si="9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10"/>
        <v>0</v>
      </c>
      <c r="D164" s="177"/>
      <c r="E164" s="177"/>
      <c r="F164" s="177"/>
      <c r="G164" s="178"/>
      <c r="H164" s="57">
        <f t="shared" si="9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10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9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10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9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10"/>
        <v>0</v>
      </c>
      <c r="D167" s="74"/>
      <c r="E167" s="74"/>
      <c r="F167" s="74"/>
      <c r="G167" s="157"/>
      <c r="H167" s="72">
        <f t="shared" si="9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10"/>
        <v>0</v>
      </c>
      <c r="D168" s="74"/>
      <c r="E168" s="74"/>
      <c r="F168" s="74"/>
      <c r="G168" s="157"/>
      <c r="H168" s="72">
        <f t="shared" si="9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10"/>
        <v>0</v>
      </c>
      <c r="D169" s="74"/>
      <c r="E169" s="74"/>
      <c r="F169" s="74"/>
      <c r="G169" s="157"/>
      <c r="H169" s="72">
        <f t="shared" si="9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10"/>
        <v>0</v>
      </c>
      <c r="D170" s="74"/>
      <c r="E170" s="74"/>
      <c r="F170" s="74"/>
      <c r="G170" s="157"/>
      <c r="H170" s="72">
        <f t="shared" si="9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10"/>
        <v>0</v>
      </c>
      <c r="D171" s="74"/>
      <c r="E171" s="74"/>
      <c r="F171" s="74"/>
      <c r="G171" s="157"/>
      <c r="H171" s="72">
        <f t="shared" si="9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10"/>
        <v>0</v>
      </c>
      <c r="D172" s="40"/>
      <c r="E172" s="40"/>
      <c r="F172" s="40"/>
      <c r="G172" s="41"/>
      <c r="H172" s="66">
        <f t="shared" si="9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184</v>
      </c>
      <c r="C173" s="143">
        <f t="shared" si="10"/>
        <v>474748</v>
      </c>
      <c r="D173" s="144">
        <f>SUM(D174,D184)</f>
        <v>474748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9"/>
        <v>324748</v>
      </c>
      <c r="I173" s="144">
        <f>SUM(I174,I184)</f>
        <v>324748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185</v>
      </c>
      <c r="C174" s="184">
        <f t="shared" si="10"/>
        <v>474748</v>
      </c>
      <c r="D174" s="63">
        <f>SUM(D175,D179)</f>
        <v>474748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9"/>
        <v>324748</v>
      </c>
      <c r="I174" s="63">
        <f>SUM(I175,I179)</f>
        <v>324748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3" ht="36" x14ac:dyDescent="0.25">
      <c r="A175" s="168">
        <v>3260</v>
      </c>
      <c r="B175" s="65" t="s">
        <v>186</v>
      </c>
      <c r="C175" s="66">
        <f t="shared" si="10"/>
        <v>474748</v>
      </c>
      <c r="D175" s="169">
        <f>SUM(D176:D178)</f>
        <v>474748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9"/>
        <v>324748</v>
      </c>
      <c r="I175" s="169">
        <f>SUM(I176:I178)</f>
        <v>324748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 t="shared" si="10"/>
        <v>0</v>
      </c>
      <c r="D176" s="74"/>
      <c r="E176" s="74"/>
      <c r="F176" s="74"/>
      <c r="G176" s="157"/>
      <c r="H176" s="72">
        <f t="shared" si="9"/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 t="shared" si="10"/>
        <v>0</v>
      </c>
      <c r="D177" s="74"/>
      <c r="E177" s="74"/>
      <c r="F177" s="74"/>
      <c r="G177" s="157"/>
      <c r="H177" s="72">
        <f t="shared" si="9"/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189</v>
      </c>
      <c r="C178" s="72">
        <f t="shared" si="10"/>
        <v>474748</v>
      </c>
      <c r="D178" s="74">
        <v>474748</v>
      </c>
      <c r="E178" s="74"/>
      <c r="F178" s="74"/>
      <c r="G178" s="157"/>
      <c r="H178" s="72">
        <f t="shared" si="9"/>
        <v>324748</v>
      </c>
      <c r="I178" s="74">
        <v>324748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si="10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9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10"/>
        <v>0</v>
      </c>
      <c r="D180" s="74"/>
      <c r="E180" s="74"/>
      <c r="F180" s="74"/>
      <c r="G180" s="187"/>
      <c r="H180" s="72">
        <f t="shared" si="9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10"/>
        <v>0</v>
      </c>
      <c r="D181" s="74"/>
      <c r="E181" s="74"/>
      <c r="F181" s="74"/>
      <c r="G181" s="187"/>
      <c r="H181" s="72">
        <f t="shared" si="9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10"/>
        <v>0</v>
      </c>
      <c r="D182" s="74"/>
      <c r="E182" s="74"/>
      <c r="F182" s="74"/>
      <c r="G182" s="187"/>
      <c r="H182" s="72">
        <f t="shared" si="9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10"/>
        <v>0</v>
      </c>
      <c r="D183" s="189"/>
      <c r="E183" s="189"/>
      <c r="F183" s="189"/>
      <c r="G183" s="190"/>
      <c r="H183" s="185">
        <f t="shared" si="9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10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9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10"/>
        <v>0</v>
      </c>
      <c r="D185" s="163"/>
      <c r="E185" s="163"/>
      <c r="F185" s="163"/>
      <c r="G185" s="164"/>
      <c r="H185" s="195">
        <f t="shared" si="9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10"/>
        <v>0</v>
      </c>
      <c r="D186" s="68"/>
      <c r="E186" s="68"/>
      <c r="F186" s="68"/>
      <c r="G186" s="154"/>
      <c r="H186" s="66">
        <f t="shared" si="9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10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9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 t="shared" si="10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9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si="10"/>
        <v>0</v>
      </c>
      <c r="D189" s="68"/>
      <c r="E189" s="68"/>
      <c r="F189" s="68"/>
      <c r="G189" s="154"/>
      <c r="H189" s="66">
        <f t="shared" si="9"/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10"/>
        <v>0</v>
      </c>
      <c r="D190" s="74"/>
      <c r="E190" s="74"/>
      <c r="F190" s="74"/>
      <c r="G190" s="157"/>
      <c r="H190" s="72">
        <f t="shared" si="9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10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9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 t="shared" si="10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9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10"/>
        <v>0</v>
      </c>
      <c r="D193" s="74"/>
      <c r="E193" s="74"/>
      <c r="F193" s="74"/>
      <c r="G193" s="157"/>
      <c r="H193" s="72">
        <f t="shared" ref="H193:H256" si="11">SUM(I193:L193)</f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205</v>
      </c>
      <c r="C194" s="138">
        <f t="shared" si="10"/>
        <v>5000</v>
      </c>
      <c r="D194" s="139">
        <f>SUM(D195,D230,D269,D283)</f>
        <v>5000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11"/>
        <v>5000</v>
      </c>
      <c r="I194" s="139">
        <f>SUM(I195,I230,I269,I283)</f>
        <v>5000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10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1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10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1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10"/>
        <v>0</v>
      </c>
      <c r="D197" s="68"/>
      <c r="E197" s="68"/>
      <c r="F197" s="68"/>
      <c r="G197" s="154"/>
      <c r="H197" s="66">
        <f t="shared" si="11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10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1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10"/>
        <v>0</v>
      </c>
      <c r="D199" s="74"/>
      <c r="E199" s="74"/>
      <c r="F199" s="74"/>
      <c r="G199" s="157"/>
      <c r="H199" s="72">
        <f t="shared" si="11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10"/>
        <v>0</v>
      </c>
      <c r="D200" s="74"/>
      <c r="E200" s="74"/>
      <c r="F200" s="74"/>
      <c r="G200" s="157"/>
      <c r="H200" s="72">
        <f t="shared" si="11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10"/>
        <v>0</v>
      </c>
      <c r="D201" s="74"/>
      <c r="E201" s="74"/>
      <c r="F201" s="74"/>
      <c r="G201" s="157"/>
      <c r="H201" s="72">
        <f t="shared" si="11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10"/>
        <v>0</v>
      </c>
      <c r="D202" s="74"/>
      <c r="E202" s="74"/>
      <c r="F202" s="74"/>
      <c r="G202" s="157"/>
      <c r="H202" s="72">
        <f t="shared" si="11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10"/>
        <v>0</v>
      </c>
      <c r="D203" s="74"/>
      <c r="E203" s="74"/>
      <c r="F203" s="74"/>
      <c r="G203" s="157"/>
      <c r="H203" s="72">
        <f t="shared" si="11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10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1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10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1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10"/>
        <v>0</v>
      </c>
      <c r="D206" s="68"/>
      <c r="E206" s="68"/>
      <c r="F206" s="68"/>
      <c r="G206" s="154"/>
      <c r="H206" s="66">
        <f t="shared" si="11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10"/>
        <v>0</v>
      </c>
      <c r="D207" s="74"/>
      <c r="E207" s="74"/>
      <c r="F207" s="74"/>
      <c r="G207" s="157"/>
      <c r="H207" s="72">
        <f t="shared" si="11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10"/>
        <v>0</v>
      </c>
      <c r="D208" s="74"/>
      <c r="E208" s="74"/>
      <c r="F208" s="74"/>
      <c r="G208" s="157"/>
      <c r="H208" s="72">
        <f t="shared" si="11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10"/>
        <v>0</v>
      </c>
      <c r="D209" s="74"/>
      <c r="E209" s="74"/>
      <c r="F209" s="74"/>
      <c r="G209" s="157"/>
      <c r="H209" s="72">
        <f t="shared" si="11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 t="shared" si="10"/>
        <v>0</v>
      </c>
      <c r="D210" s="74"/>
      <c r="E210" s="74"/>
      <c r="F210" s="74"/>
      <c r="G210" s="157"/>
      <c r="H210" s="72">
        <f t="shared" si="11"/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10"/>
        <v>0</v>
      </c>
      <c r="D211" s="74"/>
      <c r="E211" s="74"/>
      <c r="F211" s="74"/>
      <c r="G211" s="157"/>
      <c r="H211" s="72">
        <f t="shared" si="11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10"/>
        <v>0</v>
      </c>
      <c r="D212" s="74"/>
      <c r="E212" s="74"/>
      <c r="F212" s="74"/>
      <c r="G212" s="157"/>
      <c r="H212" s="72">
        <f t="shared" si="11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10"/>
        <v>0</v>
      </c>
      <c r="D213" s="74"/>
      <c r="E213" s="74"/>
      <c r="F213" s="74"/>
      <c r="G213" s="157"/>
      <c r="H213" s="72">
        <f t="shared" si="11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10"/>
        <v>0</v>
      </c>
      <c r="D214" s="74"/>
      <c r="E214" s="74"/>
      <c r="F214" s="74"/>
      <c r="G214" s="157"/>
      <c r="H214" s="72">
        <f t="shared" si="11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10"/>
        <v>0</v>
      </c>
      <c r="D215" s="74"/>
      <c r="E215" s="74"/>
      <c r="F215" s="74"/>
      <c r="G215" s="157"/>
      <c r="H215" s="72">
        <f t="shared" si="11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10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1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10"/>
        <v>0</v>
      </c>
      <c r="D217" s="74"/>
      <c r="E217" s="74"/>
      <c r="F217" s="74"/>
      <c r="G217" s="157"/>
      <c r="H217" s="72">
        <f t="shared" si="11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10"/>
        <v>0</v>
      </c>
      <c r="D218" s="74"/>
      <c r="E218" s="74"/>
      <c r="F218" s="74"/>
      <c r="G218" s="157"/>
      <c r="H218" s="72">
        <f t="shared" si="11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10"/>
        <v>0</v>
      </c>
      <c r="D219" s="74"/>
      <c r="E219" s="74"/>
      <c r="F219" s="74"/>
      <c r="G219" s="157"/>
      <c r="H219" s="72">
        <f t="shared" si="11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10"/>
        <v>0</v>
      </c>
      <c r="D220" s="74"/>
      <c r="E220" s="74"/>
      <c r="F220" s="74"/>
      <c r="G220" s="157"/>
      <c r="H220" s="72">
        <f t="shared" si="11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10"/>
        <v>0</v>
      </c>
      <c r="D221" s="74"/>
      <c r="E221" s="74"/>
      <c r="F221" s="74"/>
      <c r="G221" s="157"/>
      <c r="H221" s="72">
        <f t="shared" si="11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10"/>
        <v>0</v>
      </c>
      <c r="D222" s="74"/>
      <c r="E222" s="74"/>
      <c r="F222" s="74"/>
      <c r="G222" s="157"/>
      <c r="H222" s="72">
        <f t="shared" si="11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10"/>
        <v>0</v>
      </c>
      <c r="D223" s="74"/>
      <c r="E223" s="74"/>
      <c r="F223" s="74"/>
      <c r="G223" s="157"/>
      <c r="H223" s="72">
        <f t="shared" si="11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10"/>
        <v>0</v>
      </c>
      <c r="D224" s="74"/>
      <c r="E224" s="74"/>
      <c r="F224" s="74"/>
      <c r="G224" s="157"/>
      <c r="H224" s="72">
        <f t="shared" si="11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ref="C225:C256" si="12">SUM(D225:G225)</f>
        <v>0</v>
      </c>
      <c r="D225" s="74"/>
      <c r="E225" s="74"/>
      <c r="F225" s="74"/>
      <c r="G225" s="157"/>
      <c r="H225" s="72">
        <f t="shared" si="11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12"/>
        <v>0</v>
      </c>
      <c r="D226" s="74"/>
      <c r="E226" s="74"/>
      <c r="F226" s="74"/>
      <c r="G226" s="157"/>
      <c r="H226" s="72">
        <f t="shared" si="11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12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1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12"/>
        <v>0</v>
      </c>
      <c r="D228" s="74"/>
      <c r="E228" s="74"/>
      <c r="F228" s="74"/>
      <c r="G228" s="157"/>
      <c r="H228" s="72">
        <f t="shared" si="11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12"/>
        <v>0</v>
      </c>
      <c r="D229" s="163"/>
      <c r="E229" s="163"/>
      <c r="F229" s="163"/>
      <c r="G229" s="164"/>
      <c r="H229" s="117">
        <f t="shared" si="11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241</v>
      </c>
      <c r="C230" s="203">
        <f t="shared" si="12"/>
        <v>5000</v>
      </c>
      <c r="D230" s="144">
        <f>D231+D251+D259</f>
        <v>5000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1"/>
        <v>5000</v>
      </c>
      <c r="I230" s="144">
        <f>I231+I251+I259</f>
        <v>5000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 t="shared" si="12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1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12"/>
        <v>0</v>
      </c>
      <c r="D232" s="68"/>
      <c r="E232" s="68"/>
      <c r="F232" s="68"/>
      <c r="G232" s="206"/>
      <c r="H232" s="207">
        <f t="shared" si="11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12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1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12"/>
        <v>0</v>
      </c>
      <c r="D234" s="68"/>
      <c r="E234" s="68"/>
      <c r="F234" s="68"/>
      <c r="G234" s="154"/>
      <c r="H234" s="208">
        <f t="shared" si="11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 t="shared" si="12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1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 t="shared" si="12"/>
        <v>0</v>
      </c>
      <c r="D236" s="74"/>
      <c r="E236" s="74"/>
      <c r="F236" s="74"/>
      <c r="G236" s="157"/>
      <c r="H236" s="208">
        <f t="shared" si="11"/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 t="shared" si="12"/>
        <v>0</v>
      </c>
      <c r="D237" s="74"/>
      <c r="E237" s="74"/>
      <c r="F237" s="74"/>
      <c r="G237" s="157"/>
      <c r="H237" s="208">
        <f t="shared" si="11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 t="shared" si="12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1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 t="shared" si="12"/>
        <v>0</v>
      </c>
      <c r="D239" s="74"/>
      <c r="E239" s="74"/>
      <c r="F239" s="74"/>
      <c r="G239" s="157"/>
      <c r="H239" s="208">
        <f t="shared" si="11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12"/>
        <v>0</v>
      </c>
      <c r="D240" s="74"/>
      <c r="E240" s="74"/>
      <c r="F240" s="74"/>
      <c r="G240" s="157"/>
      <c r="H240" s="208">
        <f t="shared" si="11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12"/>
        <v>0</v>
      </c>
      <c r="D241" s="74"/>
      <c r="E241" s="74"/>
      <c r="F241" s="74"/>
      <c r="G241" s="157"/>
      <c r="H241" s="208">
        <f t="shared" si="11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12"/>
        <v>0</v>
      </c>
      <c r="D242" s="74"/>
      <c r="E242" s="74"/>
      <c r="F242" s="74"/>
      <c r="G242" s="157"/>
      <c r="H242" s="208">
        <f t="shared" si="11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12"/>
        <v>0</v>
      </c>
      <c r="D243" s="74"/>
      <c r="E243" s="74"/>
      <c r="F243" s="74"/>
      <c r="G243" s="157"/>
      <c r="H243" s="208">
        <f t="shared" si="11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12"/>
        <v>0</v>
      </c>
      <c r="D244" s="74"/>
      <c r="E244" s="74"/>
      <c r="F244" s="74"/>
      <c r="G244" s="157"/>
      <c r="H244" s="208">
        <f t="shared" si="11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12"/>
        <v>0</v>
      </c>
      <c r="D245" s="74"/>
      <c r="E245" s="74"/>
      <c r="F245" s="74"/>
      <c r="G245" s="157"/>
      <c r="H245" s="208">
        <f t="shared" si="11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12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1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3" hidden="1" x14ac:dyDescent="0.25">
      <c r="A247" s="44">
        <v>6291</v>
      </c>
      <c r="B247" s="71" t="s">
        <v>258</v>
      </c>
      <c r="C247" s="201">
        <f t="shared" si="12"/>
        <v>0</v>
      </c>
      <c r="D247" s="74"/>
      <c r="E247" s="74"/>
      <c r="F247" s="74"/>
      <c r="G247" s="211"/>
      <c r="H247" s="201">
        <f t="shared" si="11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12"/>
        <v>0</v>
      </c>
      <c r="D248" s="74"/>
      <c r="E248" s="74"/>
      <c r="F248" s="74"/>
      <c r="G248" s="211"/>
      <c r="H248" s="201">
        <f t="shared" si="11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12"/>
        <v>0</v>
      </c>
      <c r="D249" s="74"/>
      <c r="E249" s="74"/>
      <c r="F249" s="74"/>
      <c r="G249" s="211"/>
      <c r="H249" s="201">
        <f t="shared" si="11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12"/>
        <v>0</v>
      </c>
      <c r="D250" s="74"/>
      <c r="E250" s="74"/>
      <c r="F250" s="74"/>
      <c r="G250" s="211"/>
      <c r="H250" s="201">
        <f t="shared" si="11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12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1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12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1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3" hidden="1" x14ac:dyDescent="0.25">
      <c r="A253" s="44">
        <v>6322</v>
      </c>
      <c r="B253" s="71" t="s">
        <v>264</v>
      </c>
      <c r="C253" s="201">
        <f t="shared" si="12"/>
        <v>0</v>
      </c>
      <c r="D253" s="74"/>
      <c r="E253" s="74"/>
      <c r="F253" s="74"/>
      <c r="G253" s="211"/>
      <c r="H253" s="201">
        <f t="shared" si="11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12"/>
        <v>0</v>
      </c>
      <c r="D254" s="74"/>
      <c r="E254" s="74"/>
      <c r="F254" s="74"/>
      <c r="G254" s="211"/>
      <c r="H254" s="201">
        <f t="shared" si="11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12"/>
        <v>0</v>
      </c>
      <c r="D255" s="74"/>
      <c r="E255" s="74"/>
      <c r="F255" s="74"/>
      <c r="G255" s="211"/>
      <c r="H255" s="201">
        <f t="shared" si="11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12"/>
        <v>0</v>
      </c>
      <c r="D256" s="68"/>
      <c r="E256" s="68"/>
      <c r="F256" s="68"/>
      <c r="G256" s="214"/>
      <c r="H256" s="205">
        <f t="shared" si="11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 t="shared" ref="C257:C288" si="13">SUM(D257:G257)</f>
        <v>0</v>
      </c>
      <c r="D257" s="189"/>
      <c r="E257" s="189"/>
      <c r="F257" s="189"/>
      <c r="G257" s="211"/>
      <c r="H257" s="209">
        <f t="shared" ref="H257:H288" si="14"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270</v>
      </c>
      <c r="C259" s="184">
        <f t="shared" si="13"/>
        <v>5000</v>
      </c>
      <c r="D259" s="63">
        <f>SUM(D260,D264)</f>
        <v>5000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5000</v>
      </c>
      <c r="I259" s="63">
        <f>SUM(I260,I264)</f>
        <v>5000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272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>
        <v>0</v>
      </c>
      <c r="J263" s="74"/>
      <c r="K263" s="74"/>
      <c r="L263" s="158"/>
      <c r="M263" s="156"/>
    </row>
    <row r="264" spans="1:13" ht="48" x14ac:dyDescent="0.25">
      <c r="A264" s="159">
        <v>6420</v>
      </c>
      <c r="B264" s="71" t="s">
        <v>275</v>
      </c>
      <c r="C264" s="201">
        <f t="shared" si="13"/>
        <v>5000</v>
      </c>
      <c r="D264" s="160">
        <f>SUM(D265:D268)</f>
        <v>5000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5000</v>
      </c>
      <c r="I264" s="160">
        <f>SUM(I265:I268)</f>
        <v>5000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277</v>
      </c>
      <c r="C266" s="201">
        <f t="shared" si="13"/>
        <v>5000</v>
      </c>
      <c r="D266" s="74">
        <v>5000</v>
      </c>
      <c r="E266" s="74"/>
      <c r="F266" s="74"/>
      <c r="G266" s="157"/>
      <c r="H266" s="208">
        <f t="shared" si="14"/>
        <v>5000</v>
      </c>
      <c r="I266" s="74">
        <v>5000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3" hidden="1" x14ac:dyDescent="0.25">
      <c r="A282" s="150">
        <v>7720</v>
      </c>
      <c r="B282" s="65" t="s">
        <v>293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13"/>
        <v>0</v>
      </c>
      <c r="D283" s="234">
        <f>D284</f>
        <v>0</v>
      </c>
      <c r="E283" s="234">
        <f t="shared" ref="E283:G284" si="15">E284</f>
        <v>0</v>
      </c>
      <c r="F283" s="234">
        <f t="shared" si="15"/>
        <v>0</v>
      </c>
      <c r="G283" s="235">
        <f t="shared" si="15"/>
        <v>0</v>
      </c>
      <c r="H283" s="236">
        <f t="shared" si="14"/>
        <v>0</v>
      </c>
      <c r="I283" s="234">
        <f t="shared" ref="I283:L284" si="16">I284</f>
        <v>0</v>
      </c>
      <c r="J283" s="234">
        <f>J284</f>
        <v>0</v>
      </c>
      <c r="K283" s="234">
        <f t="shared" si="16"/>
        <v>0</v>
      </c>
      <c r="L283" s="237">
        <f t="shared" si="16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13"/>
        <v>0</v>
      </c>
      <c r="D284" s="163">
        <f>D285</f>
        <v>0</v>
      </c>
      <c r="E284" s="163">
        <f t="shared" si="15"/>
        <v>0</v>
      </c>
      <c r="F284" s="163">
        <f t="shared" si="15"/>
        <v>0</v>
      </c>
      <c r="G284" s="164">
        <f t="shared" si="15"/>
        <v>0</v>
      </c>
      <c r="H284" s="117">
        <f t="shared" si="14"/>
        <v>0</v>
      </c>
      <c r="I284" s="163">
        <f t="shared" si="16"/>
        <v>0</v>
      </c>
      <c r="J284" s="163">
        <f t="shared" si="16"/>
        <v>0</v>
      </c>
      <c r="K284" s="163">
        <f t="shared" si="16"/>
        <v>0</v>
      </c>
      <c r="L284" s="165">
        <f t="shared" si="16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13"/>
        <v>0</v>
      </c>
      <c r="D285" s="163"/>
      <c r="E285" s="163"/>
      <c r="F285" s="163"/>
      <c r="G285" s="164"/>
      <c r="H285" s="117">
        <f t="shared" si="14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13"/>
        <v>0</v>
      </c>
      <c r="D287" s="74"/>
      <c r="E287" s="74"/>
      <c r="F287" s="74"/>
      <c r="G287" s="157"/>
      <c r="H287" s="72">
        <f t="shared" si="14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13"/>
        <v>0</v>
      </c>
      <c r="D288" s="68"/>
      <c r="E288" s="68"/>
      <c r="F288" s="68"/>
      <c r="G288" s="154"/>
      <c r="H288" s="66">
        <f t="shared" si="14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17">SUM(C286,C269,C230,C195,C187,C173,C75,C53,C283)</f>
        <v>525248</v>
      </c>
      <c r="D289" s="242">
        <f t="shared" si="17"/>
        <v>525248</v>
      </c>
      <c r="E289" s="242">
        <f t="shared" si="17"/>
        <v>0</v>
      </c>
      <c r="F289" s="242">
        <f t="shared" si="17"/>
        <v>0</v>
      </c>
      <c r="G289" s="243">
        <f t="shared" si="17"/>
        <v>0</v>
      </c>
      <c r="H289" s="244">
        <f t="shared" si="17"/>
        <v>375248</v>
      </c>
      <c r="I289" s="242">
        <f t="shared" si="17"/>
        <v>375248</v>
      </c>
      <c r="J289" s="242">
        <f t="shared" si="17"/>
        <v>0</v>
      </c>
      <c r="K289" s="242">
        <f t="shared" si="17"/>
        <v>0</v>
      </c>
      <c r="L289" s="245">
        <f t="shared" si="17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18">SUM(C292,C293)-C300+C301</f>
        <v>0</v>
      </c>
      <c r="D291" s="251">
        <f t="shared" si="18"/>
        <v>0</v>
      </c>
      <c r="E291" s="251">
        <f t="shared" si="18"/>
        <v>0</v>
      </c>
      <c r="F291" s="251">
        <f t="shared" si="18"/>
        <v>0</v>
      </c>
      <c r="G291" s="252">
        <f t="shared" si="18"/>
        <v>0</v>
      </c>
      <c r="H291" s="253">
        <f t="shared" si="18"/>
        <v>0</v>
      </c>
      <c r="I291" s="251">
        <f t="shared" si="18"/>
        <v>0</v>
      </c>
      <c r="J291" s="251">
        <f t="shared" si="18"/>
        <v>0</v>
      </c>
      <c r="K291" s="251">
        <f t="shared" si="18"/>
        <v>0</v>
      </c>
      <c r="L291" s="254">
        <f t="shared" si="18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19">C21-C286</f>
        <v>0</v>
      </c>
      <c r="D292" s="128">
        <f t="shared" si="19"/>
        <v>0</v>
      </c>
      <c r="E292" s="128">
        <f t="shared" si="19"/>
        <v>0</v>
      </c>
      <c r="F292" s="128">
        <f t="shared" si="19"/>
        <v>0</v>
      </c>
      <c r="G292" s="129">
        <f t="shared" si="19"/>
        <v>0</v>
      </c>
      <c r="H292" s="256">
        <f t="shared" si="19"/>
        <v>0</v>
      </c>
      <c r="I292" s="128">
        <f t="shared" si="19"/>
        <v>0</v>
      </c>
      <c r="J292" s="128">
        <f t="shared" si="19"/>
        <v>0</v>
      </c>
      <c r="K292" s="128">
        <f t="shared" si="19"/>
        <v>0</v>
      </c>
      <c r="L292" s="130">
        <f t="shared" si="19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20">SUM(C294,C296,C298)-SUM(C295,C297,C299)</f>
        <v>0</v>
      </c>
      <c r="D293" s="251">
        <f t="shared" si="20"/>
        <v>0</v>
      </c>
      <c r="E293" s="251">
        <f t="shared" si="20"/>
        <v>0</v>
      </c>
      <c r="F293" s="251">
        <f t="shared" si="20"/>
        <v>0</v>
      </c>
      <c r="G293" s="258">
        <f t="shared" si="20"/>
        <v>0</v>
      </c>
      <c r="H293" s="253">
        <f t="shared" si="20"/>
        <v>0</v>
      </c>
      <c r="I293" s="251">
        <f t="shared" si="20"/>
        <v>0</v>
      </c>
      <c r="J293" s="251">
        <f t="shared" si="20"/>
        <v>0</v>
      </c>
      <c r="K293" s="251">
        <f t="shared" si="20"/>
        <v>0</v>
      </c>
      <c r="L293" s="254">
        <f t="shared" si="20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301" si="21">SUM(D294:G294)</f>
        <v>0</v>
      </c>
      <c r="D294" s="81"/>
      <c r="E294" s="81"/>
      <c r="F294" s="81"/>
      <c r="G294" s="229"/>
      <c r="H294" s="79">
        <f t="shared" ref="H294:H301" si="22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21"/>
        <v>0</v>
      </c>
      <c r="D295" s="74"/>
      <c r="E295" s="74"/>
      <c r="F295" s="74"/>
      <c r="G295" s="157"/>
      <c r="H295" s="72">
        <f t="shared" si="22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21"/>
        <v>0</v>
      </c>
      <c r="D296" s="74"/>
      <c r="E296" s="74"/>
      <c r="F296" s="74"/>
      <c r="G296" s="157"/>
      <c r="H296" s="72">
        <f t="shared" si="22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21"/>
        <v>0</v>
      </c>
      <c r="D297" s="74"/>
      <c r="E297" s="74"/>
      <c r="F297" s="74"/>
      <c r="G297" s="157"/>
      <c r="H297" s="72">
        <f t="shared" si="22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21"/>
        <v>0</v>
      </c>
      <c r="D298" s="74"/>
      <c r="E298" s="74"/>
      <c r="F298" s="74"/>
      <c r="G298" s="157"/>
      <c r="H298" s="72">
        <f t="shared" si="22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21"/>
        <v>0</v>
      </c>
      <c r="D299" s="189"/>
      <c r="E299" s="189"/>
      <c r="F299" s="189"/>
      <c r="G299" s="262"/>
      <c r="H299" s="185">
        <f t="shared" si="22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 t="shared" si="21"/>
        <v>0</v>
      </c>
      <c r="D300" s="265"/>
      <c r="E300" s="265"/>
      <c r="F300" s="265"/>
      <c r="G300" s="266"/>
      <c r="H300" s="264">
        <f t="shared" si="22"/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 t="shared" si="21"/>
        <v>0</v>
      </c>
      <c r="D301" s="177"/>
      <c r="E301" s="177"/>
      <c r="F301" s="177"/>
      <c r="G301" s="178"/>
      <c r="H301" s="269">
        <f t="shared" si="22"/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XPDeaOq1OlWVw1U1mqY04Z8alMxJ+BUHE4e/TlsprV/IQqv21J2jv06s9NMwzaVh/pROcxZYS320tGdW+bZKBw==" saltValue="DcHnao4RhhS2/m8/OHWLcg==" spinCount="100000" sheet="1" objects="1" scenarios="1" formatCells="0" formatColumns="0" formatRows="0" insertHyperlinks="0"/>
  <autoFilter ref="A18:M301">
    <filterColumn colId="7">
      <filters blank="1">
        <filter val="17 000"/>
        <filter val="20 000"/>
        <filter val="28 000"/>
        <filter val="28 500"/>
        <filter val="324 748"/>
        <filter val="370 248"/>
        <filter val="375 248"/>
        <filter val="45 500"/>
        <filter val="5 000"/>
        <filter val="500"/>
        <filter val="8 0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319"/>
  <sheetViews>
    <sheetView showGridLines="0" view="pageLayout" zoomScaleNormal="100" workbookViewId="0">
      <selection activeCell="C12" sqref="C12:L12"/>
    </sheetView>
  </sheetViews>
  <sheetFormatPr defaultRowHeight="12" x14ac:dyDescent="0.25"/>
  <cols>
    <col min="1" max="1" width="10.85546875" style="271" customWidth="1"/>
    <col min="2" max="2" width="28" style="271" customWidth="1"/>
    <col min="3" max="3" width="9.7109375" style="271" hidden="1" customWidth="1"/>
    <col min="4" max="4" width="9.5703125" style="271" hidden="1" customWidth="1"/>
    <col min="5" max="6" width="8.7109375" style="271" hidden="1" customWidth="1"/>
    <col min="7" max="7" width="8.28515625" style="271" hidden="1" customWidth="1"/>
    <col min="8" max="11" width="8.7109375" style="271" customWidth="1"/>
    <col min="12" max="12" width="7.5703125" style="271" customWidth="1"/>
    <col min="13" max="15" width="0" style="1" hidden="1" customWidth="1"/>
    <col min="16" max="16384" width="9.140625" style="1"/>
  </cols>
  <sheetData>
    <row r="1" spans="1:14" x14ac:dyDescent="0.25">
      <c r="A1" s="302" t="s">
        <v>343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1:14" ht="35.25" customHeight="1" x14ac:dyDescent="0.25">
      <c r="A2" s="303" t="s">
        <v>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5"/>
      <c r="N2" s="1" t="s">
        <v>338</v>
      </c>
    </row>
    <row r="3" spans="1:14" ht="12.75" customHeight="1" x14ac:dyDescent="0.25">
      <c r="A3" s="2" t="s">
        <v>3</v>
      </c>
      <c r="B3" s="3"/>
      <c r="C3" s="306" t="s">
        <v>4</v>
      </c>
      <c r="D3" s="306"/>
      <c r="E3" s="306"/>
      <c r="F3" s="306"/>
      <c r="G3" s="306"/>
      <c r="H3" s="306"/>
      <c r="I3" s="306"/>
      <c r="J3" s="306"/>
      <c r="K3" s="306"/>
      <c r="L3" s="307"/>
    </row>
    <row r="4" spans="1:14" ht="12.75" customHeight="1" x14ac:dyDescent="0.25">
      <c r="A4" s="2" t="s">
        <v>6</v>
      </c>
      <c r="B4" s="3"/>
      <c r="C4" s="306" t="s">
        <v>7</v>
      </c>
      <c r="D4" s="306"/>
      <c r="E4" s="306"/>
      <c r="F4" s="306"/>
      <c r="G4" s="306"/>
      <c r="H4" s="306"/>
      <c r="I4" s="306"/>
      <c r="J4" s="306"/>
      <c r="K4" s="306"/>
      <c r="L4" s="307"/>
    </row>
    <row r="5" spans="1:14" ht="12.75" customHeight="1" x14ac:dyDescent="0.25">
      <c r="A5" s="4" t="s">
        <v>9</v>
      </c>
      <c r="B5" s="5"/>
      <c r="C5" s="289" t="s">
        <v>10</v>
      </c>
      <c r="D5" s="289"/>
      <c r="E5" s="289"/>
      <c r="F5" s="289"/>
      <c r="G5" s="289"/>
      <c r="H5" s="289"/>
      <c r="I5" s="289"/>
      <c r="J5" s="289"/>
      <c r="K5" s="289"/>
      <c r="L5" s="290"/>
    </row>
    <row r="6" spans="1:14" ht="12.75" customHeight="1" x14ac:dyDescent="0.25">
      <c r="A6" s="4" t="s">
        <v>11</v>
      </c>
      <c r="B6" s="5"/>
      <c r="C6" s="289" t="s">
        <v>331</v>
      </c>
      <c r="D6" s="289"/>
      <c r="E6" s="289"/>
      <c r="F6" s="289"/>
      <c r="G6" s="289"/>
      <c r="H6" s="289"/>
      <c r="I6" s="289"/>
      <c r="J6" s="289"/>
      <c r="K6" s="289"/>
      <c r="L6" s="290"/>
    </row>
    <row r="7" spans="1:14" x14ac:dyDescent="0.25">
      <c r="A7" s="4" t="s">
        <v>13</v>
      </c>
      <c r="B7" s="5"/>
      <c r="C7" s="306" t="s">
        <v>344</v>
      </c>
      <c r="D7" s="306"/>
      <c r="E7" s="306"/>
      <c r="F7" s="306"/>
      <c r="G7" s="306"/>
      <c r="H7" s="306"/>
      <c r="I7" s="306"/>
      <c r="J7" s="306"/>
      <c r="K7" s="306"/>
      <c r="L7" s="307"/>
    </row>
    <row r="8" spans="1:14" ht="12.75" customHeight="1" x14ac:dyDescent="0.25">
      <c r="A8" s="6" t="s">
        <v>15</v>
      </c>
      <c r="B8" s="5"/>
      <c r="C8" s="308"/>
      <c r="D8" s="308"/>
      <c r="E8" s="308"/>
      <c r="F8" s="308"/>
      <c r="G8" s="308"/>
      <c r="H8" s="308"/>
      <c r="I8" s="308"/>
      <c r="J8" s="308"/>
      <c r="K8" s="308"/>
      <c r="L8" s="309"/>
    </row>
    <row r="9" spans="1:14" ht="12.75" customHeight="1" x14ac:dyDescent="0.25">
      <c r="A9" s="4"/>
      <c r="B9" s="5" t="s">
        <v>16</v>
      </c>
      <c r="C9" s="289" t="s">
        <v>340</v>
      </c>
      <c r="D9" s="289"/>
      <c r="E9" s="289"/>
      <c r="F9" s="289"/>
      <c r="G9" s="289"/>
      <c r="H9" s="289"/>
      <c r="I9" s="289"/>
      <c r="J9" s="289"/>
      <c r="K9" s="289"/>
      <c r="L9" s="290"/>
    </row>
    <row r="10" spans="1:14" ht="12.75" customHeight="1" x14ac:dyDescent="0.25">
      <c r="A10" s="4"/>
      <c r="B10" s="5" t="s">
        <v>18</v>
      </c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4" ht="12.75" customHeight="1" x14ac:dyDescent="0.25">
      <c r="A11" s="4"/>
      <c r="B11" s="5" t="s">
        <v>19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9"/>
    </row>
    <row r="12" spans="1:14" ht="12.75" customHeight="1" x14ac:dyDescent="0.25">
      <c r="A12" s="4"/>
      <c r="B12" s="5" t="s">
        <v>20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90"/>
    </row>
    <row r="13" spans="1:14" ht="12.75" customHeight="1" x14ac:dyDescent="0.25">
      <c r="A13" s="4"/>
      <c r="B13" s="5" t="s">
        <v>21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291" t="s">
        <v>22</v>
      </c>
      <c r="B15" s="294" t="s">
        <v>23</v>
      </c>
      <c r="C15" s="296" t="s">
        <v>24</v>
      </c>
      <c r="D15" s="297"/>
      <c r="E15" s="297"/>
      <c r="F15" s="297"/>
      <c r="G15" s="298"/>
      <c r="H15" s="296" t="s">
        <v>25</v>
      </c>
      <c r="I15" s="297"/>
      <c r="J15" s="297"/>
      <c r="K15" s="297"/>
      <c r="L15" s="299"/>
    </row>
    <row r="16" spans="1:14" s="11" customFormat="1" ht="12.75" customHeight="1" x14ac:dyDescent="0.25">
      <c r="A16" s="292"/>
      <c r="B16" s="295"/>
      <c r="C16" s="277" t="s">
        <v>26</v>
      </c>
      <c r="D16" s="279" t="s">
        <v>27</v>
      </c>
      <c r="E16" s="281" t="s">
        <v>28</v>
      </c>
      <c r="F16" s="283" t="s">
        <v>29</v>
      </c>
      <c r="G16" s="301" t="s">
        <v>30</v>
      </c>
      <c r="H16" s="277" t="s">
        <v>26</v>
      </c>
      <c r="I16" s="279" t="s">
        <v>27</v>
      </c>
      <c r="J16" s="281" t="s">
        <v>28</v>
      </c>
      <c r="K16" s="283" t="s">
        <v>29</v>
      </c>
      <c r="L16" s="285" t="s">
        <v>30</v>
      </c>
    </row>
    <row r="17" spans="1:12" s="12" customFormat="1" ht="61.5" customHeight="1" thickBot="1" x14ac:dyDescent="0.3">
      <c r="A17" s="293"/>
      <c r="B17" s="295"/>
      <c r="C17" s="277"/>
      <c r="D17" s="300"/>
      <c r="E17" s="282"/>
      <c r="F17" s="284"/>
      <c r="G17" s="301"/>
      <c r="H17" s="278"/>
      <c r="I17" s="280"/>
      <c r="J17" s="282"/>
      <c r="K17" s="284"/>
      <c r="L17" s="286"/>
    </row>
    <row r="18" spans="1:12" s="12" customFormat="1" ht="9.75" customHeight="1" thickTop="1" x14ac:dyDescent="0.25">
      <c r="A18" s="13" t="s">
        <v>31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32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33</v>
      </c>
      <c r="C20" s="27">
        <f t="shared" ref="C20:C47" si="0">SUM(D20:G20)</f>
        <v>7000</v>
      </c>
      <c r="D20" s="28">
        <f>SUM(D21,D24,D25,D41,D43)</f>
        <v>7000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7000</v>
      </c>
      <c r="I20" s="28">
        <f>SUM(I21,I24,I25,I41,I43)</f>
        <v>7000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hidden="1" thickTop="1" x14ac:dyDescent="0.25">
      <c r="A21" s="31"/>
      <c r="B21" s="32" t="s">
        <v>34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35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36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37</v>
      </c>
      <c r="C24" s="50">
        <f t="shared" si="0"/>
        <v>7000</v>
      </c>
      <c r="D24" s="51">
        <f>D50</f>
        <v>7000</v>
      </c>
      <c r="E24" s="51"/>
      <c r="F24" s="52" t="s">
        <v>38</v>
      </c>
      <c r="G24" s="53" t="s">
        <v>38</v>
      </c>
      <c r="H24" s="50">
        <f t="shared" si="1"/>
        <v>7000</v>
      </c>
      <c r="I24" s="51">
        <f>I51</f>
        <v>7000</v>
      </c>
      <c r="J24" s="51"/>
      <c r="K24" s="52" t="s">
        <v>38</v>
      </c>
      <c r="L24" s="54" t="s">
        <v>38</v>
      </c>
    </row>
    <row r="25" spans="1:12" s="24" customFormat="1" ht="24.75" hidden="1" thickTop="1" x14ac:dyDescent="0.25">
      <c r="A25" s="55"/>
      <c r="B25" s="56" t="s">
        <v>39</v>
      </c>
      <c r="C25" s="57">
        <f t="shared" si="0"/>
        <v>0</v>
      </c>
      <c r="D25" s="58"/>
      <c r="E25" s="59" t="s">
        <v>38</v>
      </c>
      <c r="F25" s="59" t="s">
        <v>38</v>
      </c>
      <c r="G25" s="60" t="s">
        <v>38</v>
      </c>
      <c r="H25" s="57">
        <f t="shared" si="1"/>
        <v>0</v>
      </c>
      <c r="I25" s="61"/>
      <c r="J25" s="59" t="s">
        <v>38</v>
      </c>
      <c r="K25" s="59" t="s">
        <v>38</v>
      </c>
      <c r="L25" s="62" t="s">
        <v>38</v>
      </c>
    </row>
    <row r="26" spans="1:12" s="24" customFormat="1" ht="36.75" hidden="1" thickTop="1" x14ac:dyDescent="0.25">
      <c r="A26" s="56">
        <v>21300</v>
      </c>
      <c r="B26" s="56" t="s">
        <v>40</v>
      </c>
      <c r="C26" s="57">
        <f t="shared" si="0"/>
        <v>0</v>
      </c>
      <c r="D26" s="59" t="s">
        <v>38</v>
      </c>
      <c r="E26" s="59" t="s">
        <v>38</v>
      </c>
      <c r="F26" s="63">
        <f>SUM(F27,F31,F33,F36)</f>
        <v>0</v>
      </c>
      <c r="G26" s="60" t="s">
        <v>38</v>
      </c>
      <c r="H26" s="57">
        <f t="shared" si="1"/>
        <v>0</v>
      </c>
      <c r="I26" s="59" t="s">
        <v>38</v>
      </c>
      <c r="J26" s="59" t="s">
        <v>38</v>
      </c>
      <c r="K26" s="63">
        <f>SUM(K27,K31,K33,K36)</f>
        <v>0</v>
      </c>
      <c r="L26" s="62" t="s">
        <v>38</v>
      </c>
    </row>
    <row r="27" spans="1:12" s="24" customFormat="1" ht="24.75" hidden="1" thickTop="1" x14ac:dyDescent="0.25">
      <c r="A27" s="64">
        <v>21350</v>
      </c>
      <c r="B27" s="56" t="s">
        <v>41</v>
      </c>
      <c r="C27" s="57">
        <f t="shared" si="0"/>
        <v>0</v>
      </c>
      <c r="D27" s="59" t="s">
        <v>38</v>
      </c>
      <c r="E27" s="59" t="s">
        <v>38</v>
      </c>
      <c r="F27" s="63">
        <f>SUM(F28:F30)</f>
        <v>0</v>
      </c>
      <c r="G27" s="60" t="s">
        <v>38</v>
      </c>
      <c r="H27" s="57">
        <f t="shared" si="1"/>
        <v>0</v>
      </c>
      <c r="I27" s="59" t="s">
        <v>38</v>
      </c>
      <c r="J27" s="59" t="s">
        <v>38</v>
      </c>
      <c r="K27" s="63">
        <f>SUM(K28:K30)</f>
        <v>0</v>
      </c>
      <c r="L27" s="62" t="s">
        <v>38</v>
      </c>
    </row>
    <row r="28" spans="1:12" ht="12.75" hidden="1" thickTop="1" x14ac:dyDescent="0.25">
      <c r="A28" s="37">
        <v>21351</v>
      </c>
      <c r="B28" s="65" t="s">
        <v>42</v>
      </c>
      <c r="C28" s="66">
        <f t="shared" si="0"/>
        <v>0</v>
      </c>
      <c r="D28" s="67" t="s">
        <v>38</v>
      </c>
      <c r="E28" s="67" t="s">
        <v>38</v>
      </c>
      <c r="F28" s="68"/>
      <c r="G28" s="69" t="s">
        <v>38</v>
      </c>
      <c r="H28" s="66">
        <f t="shared" si="1"/>
        <v>0</v>
      </c>
      <c r="I28" s="67" t="s">
        <v>38</v>
      </c>
      <c r="J28" s="67" t="s">
        <v>38</v>
      </c>
      <c r="K28" s="68"/>
      <c r="L28" s="70" t="s">
        <v>38</v>
      </c>
    </row>
    <row r="29" spans="1:12" ht="12.75" hidden="1" thickTop="1" x14ac:dyDescent="0.25">
      <c r="A29" s="43">
        <v>21352</v>
      </c>
      <c r="B29" s="71" t="s">
        <v>43</v>
      </c>
      <c r="C29" s="72">
        <f t="shared" si="0"/>
        <v>0</v>
      </c>
      <c r="D29" s="73" t="s">
        <v>38</v>
      </c>
      <c r="E29" s="73" t="s">
        <v>38</v>
      </c>
      <c r="F29" s="74"/>
      <c r="G29" s="75" t="s">
        <v>38</v>
      </c>
      <c r="H29" s="72">
        <f t="shared" si="1"/>
        <v>0</v>
      </c>
      <c r="I29" s="73" t="s">
        <v>38</v>
      </c>
      <c r="J29" s="73" t="s">
        <v>38</v>
      </c>
      <c r="K29" s="74"/>
      <c r="L29" s="76" t="s">
        <v>38</v>
      </c>
    </row>
    <row r="30" spans="1:12" ht="24.75" hidden="1" thickTop="1" x14ac:dyDescent="0.25">
      <c r="A30" s="43">
        <v>21359</v>
      </c>
      <c r="B30" s="71" t="s">
        <v>44</v>
      </c>
      <c r="C30" s="72">
        <f t="shared" si="0"/>
        <v>0</v>
      </c>
      <c r="D30" s="73" t="s">
        <v>38</v>
      </c>
      <c r="E30" s="73" t="s">
        <v>38</v>
      </c>
      <c r="F30" s="74"/>
      <c r="G30" s="75" t="s">
        <v>38</v>
      </c>
      <c r="H30" s="72">
        <f t="shared" si="1"/>
        <v>0</v>
      </c>
      <c r="I30" s="73" t="s">
        <v>38</v>
      </c>
      <c r="J30" s="73" t="s">
        <v>38</v>
      </c>
      <c r="K30" s="74"/>
      <c r="L30" s="76" t="s">
        <v>38</v>
      </c>
    </row>
    <row r="31" spans="1:12" s="24" customFormat="1" ht="36.75" hidden="1" thickTop="1" x14ac:dyDescent="0.25">
      <c r="A31" s="64">
        <v>21370</v>
      </c>
      <c r="B31" s="56" t="s">
        <v>45</v>
      </c>
      <c r="C31" s="57">
        <f t="shared" si="0"/>
        <v>0</v>
      </c>
      <c r="D31" s="59" t="s">
        <v>38</v>
      </c>
      <c r="E31" s="59" t="s">
        <v>38</v>
      </c>
      <c r="F31" s="63">
        <f>SUM(F32)</f>
        <v>0</v>
      </c>
      <c r="G31" s="60" t="s">
        <v>38</v>
      </c>
      <c r="H31" s="57">
        <f t="shared" si="1"/>
        <v>0</v>
      </c>
      <c r="I31" s="59" t="s">
        <v>38</v>
      </c>
      <c r="J31" s="59" t="s">
        <v>38</v>
      </c>
      <c r="K31" s="63">
        <f>SUM(K32)</f>
        <v>0</v>
      </c>
      <c r="L31" s="62" t="s">
        <v>38</v>
      </c>
    </row>
    <row r="32" spans="1:12" ht="36.75" hidden="1" thickTop="1" x14ac:dyDescent="0.25">
      <c r="A32" s="77">
        <v>21379</v>
      </c>
      <c r="B32" s="78" t="s">
        <v>46</v>
      </c>
      <c r="C32" s="79">
        <f t="shared" si="0"/>
        <v>0</v>
      </c>
      <c r="D32" s="80" t="s">
        <v>38</v>
      </c>
      <c r="E32" s="80" t="s">
        <v>38</v>
      </c>
      <c r="F32" s="81"/>
      <c r="G32" s="82" t="s">
        <v>38</v>
      </c>
      <c r="H32" s="79">
        <f t="shared" si="1"/>
        <v>0</v>
      </c>
      <c r="I32" s="80" t="s">
        <v>38</v>
      </c>
      <c r="J32" s="80" t="s">
        <v>38</v>
      </c>
      <c r="K32" s="81"/>
      <c r="L32" s="83" t="s">
        <v>38</v>
      </c>
    </row>
    <row r="33" spans="1:12" s="24" customFormat="1" ht="12.75" hidden="1" thickTop="1" x14ac:dyDescent="0.25">
      <c r="A33" s="64">
        <v>21380</v>
      </c>
      <c r="B33" s="56" t="s">
        <v>47</v>
      </c>
      <c r="C33" s="57">
        <f t="shared" si="0"/>
        <v>0</v>
      </c>
      <c r="D33" s="59" t="s">
        <v>38</v>
      </c>
      <c r="E33" s="59" t="s">
        <v>38</v>
      </c>
      <c r="F33" s="63">
        <f>SUM(F34:F35)</f>
        <v>0</v>
      </c>
      <c r="G33" s="60" t="s">
        <v>38</v>
      </c>
      <c r="H33" s="57">
        <f t="shared" si="1"/>
        <v>0</v>
      </c>
      <c r="I33" s="59" t="s">
        <v>38</v>
      </c>
      <c r="J33" s="59" t="s">
        <v>38</v>
      </c>
      <c r="K33" s="63">
        <f>SUM(K34:K35)</f>
        <v>0</v>
      </c>
      <c r="L33" s="62" t="s">
        <v>38</v>
      </c>
    </row>
    <row r="34" spans="1:12" ht="12.75" hidden="1" thickTop="1" x14ac:dyDescent="0.25">
      <c r="A34" s="38">
        <v>21381</v>
      </c>
      <c r="B34" s="65" t="s">
        <v>48</v>
      </c>
      <c r="C34" s="66">
        <f t="shared" si="0"/>
        <v>0</v>
      </c>
      <c r="D34" s="67" t="s">
        <v>38</v>
      </c>
      <c r="E34" s="67" t="s">
        <v>38</v>
      </c>
      <c r="F34" s="68"/>
      <c r="G34" s="69" t="s">
        <v>38</v>
      </c>
      <c r="H34" s="66">
        <f t="shared" si="1"/>
        <v>0</v>
      </c>
      <c r="I34" s="67" t="s">
        <v>38</v>
      </c>
      <c r="J34" s="67" t="s">
        <v>38</v>
      </c>
      <c r="K34" s="68"/>
      <c r="L34" s="70" t="s">
        <v>38</v>
      </c>
    </row>
    <row r="35" spans="1:12" ht="24.75" hidden="1" thickTop="1" x14ac:dyDescent="0.25">
      <c r="A35" s="44">
        <v>21383</v>
      </c>
      <c r="B35" s="71" t="s">
        <v>49</v>
      </c>
      <c r="C35" s="72">
        <f t="shared" si="0"/>
        <v>0</v>
      </c>
      <c r="D35" s="73" t="s">
        <v>38</v>
      </c>
      <c r="E35" s="73" t="s">
        <v>38</v>
      </c>
      <c r="F35" s="74"/>
      <c r="G35" s="75" t="s">
        <v>38</v>
      </c>
      <c r="H35" s="72">
        <f t="shared" si="1"/>
        <v>0</v>
      </c>
      <c r="I35" s="73" t="s">
        <v>38</v>
      </c>
      <c r="J35" s="73" t="s">
        <v>38</v>
      </c>
      <c r="K35" s="74"/>
      <c r="L35" s="76" t="s">
        <v>38</v>
      </c>
    </row>
    <row r="36" spans="1:12" s="24" customFormat="1" ht="25.5" hidden="1" customHeight="1" x14ac:dyDescent="0.25">
      <c r="A36" s="64">
        <v>21390</v>
      </c>
      <c r="B36" s="56" t="s">
        <v>50</v>
      </c>
      <c r="C36" s="57">
        <f t="shared" si="0"/>
        <v>0</v>
      </c>
      <c r="D36" s="59" t="s">
        <v>38</v>
      </c>
      <c r="E36" s="59" t="s">
        <v>38</v>
      </c>
      <c r="F36" s="63">
        <f>SUM(F37:F40)</f>
        <v>0</v>
      </c>
      <c r="G36" s="60" t="s">
        <v>38</v>
      </c>
      <c r="H36" s="57">
        <f t="shared" si="1"/>
        <v>0</v>
      </c>
      <c r="I36" s="59" t="s">
        <v>38</v>
      </c>
      <c r="J36" s="59" t="s">
        <v>38</v>
      </c>
      <c r="K36" s="63">
        <f>SUM(K37:K40)</f>
        <v>0</v>
      </c>
      <c r="L36" s="62" t="s">
        <v>38</v>
      </c>
    </row>
    <row r="37" spans="1:12" ht="24.75" hidden="1" thickTop="1" x14ac:dyDescent="0.25">
      <c r="A37" s="38">
        <v>21391</v>
      </c>
      <c r="B37" s="65" t="s">
        <v>51</v>
      </c>
      <c r="C37" s="66">
        <f t="shared" si="0"/>
        <v>0</v>
      </c>
      <c r="D37" s="67" t="s">
        <v>38</v>
      </c>
      <c r="E37" s="67" t="s">
        <v>38</v>
      </c>
      <c r="F37" s="68"/>
      <c r="G37" s="69" t="s">
        <v>38</v>
      </c>
      <c r="H37" s="66">
        <f t="shared" si="1"/>
        <v>0</v>
      </c>
      <c r="I37" s="67" t="s">
        <v>38</v>
      </c>
      <c r="J37" s="67" t="s">
        <v>38</v>
      </c>
      <c r="K37" s="68"/>
      <c r="L37" s="70" t="s">
        <v>38</v>
      </c>
    </row>
    <row r="38" spans="1:12" ht="12.75" hidden="1" thickTop="1" x14ac:dyDescent="0.25">
      <c r="A38" s="44">
        <v>21393</v>
      </c>
      <c r="B38" s="71" t="s">
        <v>52</v>
      </c>
      <c r="C38" s="72">
        <f t="shared" si="0"/>
        <v>0</v>
      </c>
      <c r="D38" s="73" t="s">
        <v>38</v>
      </c>
      <c r="E38" s="73" t="s">
        <v>38</v>
      </c>
      <c r="F38" s="74"/>
      <c r="G38" s="75" t="s">
        <v>38</v>
      </c>
      <c r="H38" s="72">
        <f t="shared" si="1"/>
        <v>0</v>
      </c>
      <c r="I38" s="73" t="s">
        <v>38</v>
      </c>
      <c r="J38" s="73" t="s">
        <v>38</v>
      </c>
      <c r="K38" s="74"/>
      <c r="L38" s="76" t="s">
        <v>38</v>
      </c>
    </row>
    <row r="39" spans="1:12" ht="12.75" hidden="1" thickTop="1" x14ac:dyDescent="0.25">
      <c r="A39" s="44">
        <v>21395</v>
      </c>
      <c r="B39" s="71" t="s">
        <v>53</v>
      </c>
      <c r="C39" s="72">
        <f t="shared" si="0"/>
        <v>0</v>
      </c>
      <c r="D39" s="73" t="s">
        <v>38</v>
      </c>
      <c r="E39" s="73" t="s">
        <v>38</v>
      </c>
      <c r="F39" s="74"/>
      <c r="G39" s="75" t="s">
        <v>38</v>
      </c>
      <c r="H39" s="72">
        <f t="shared" si="1"/>
        <v>0</v>
      </c>
      <c r="I39" s="73" t="s">
        <v>38</v>
      </c>
      <c r="J39" s="73" t="s">
        <v>38</v>
      </c>
      <c r="K39" s="74"/>
      <c r="L39" s="76" t="s">
        <v>38</v>
      </c>
    </row>
    <row r="40" spans="1:12" ht="24.75" hidden="1" thickTop="1" x14ac:dyDescent="0.25">
      <c r="A40" s="84">
        <v>21399</v>
      </c>
      <c r="B40" s="85" t="s">
        <v>54</v>
      </c>
      <c r="C40" s="86">
        <f t="shared" si="0"/>
        <v>0</v>
      </c>
      <c r="D40" s="87" t="s">
        <v>38</v>
      </c>
      <c r="E40" s="87" t="s">
        <v>38</v>
      </c>
      <c r="F40" s="88"/>
      <c r="G40" s="89" t="s">
        <v>38</v>
      </c>
      <c r="H40" s="86">
        <f t="shared" si="1"/>
        <v>0</v>
      </c>
      <c r="I40" s="87" t="s">
        <v>38</v>
      </c>
      <c r="J40" s="87" t="s">
        <v>38</v>
      </c>
      <c r="K40" s="88"/>
      <c r="L40" s="90" t="s">
        <v>38</v>
      </c>
    </row>
    <row r="41" spans="1:12" s="24" customFormat="1" ht="26.25" hidden="1" customHeight="1" x14ac:dyDescent="0.25">
      <c r="A41" s="91">
        <v>21420</v>
      </c>
      <c r="B41" s="92" t="s">
        <v>55</v>
      </c>
      <c r="C41" s="93">
        <f t="shared" si="0"/>
        <v>0</v>
      </c>
      <c r="D41" s="94">
        <f>SUM(D42)</f>
        <v>0</v>
      </c>
      <c r="E41" s="95" t="s">
        <v>38</v>
      </c>
      <c r="F41" s="95" t="s">
        <v>38</v>
      </c>
      <c r="G41" s="96" t="s">
        <v>38</v>
      </c>
      <c r="H41" s="93">
        <f t="shared" si="1"/>
        <v>0</v>
      </c>
      <c r="I41" s="94">
        <f>SUM(I42)</f>
        <v>0</v>
      </c>
      <c r="J41" s="95" t="s">
        <v>38</v>
      </c>
      <c r="K41" s="95" t="s">
        <v>38</v>
      </c>
      <c r="L41" s="97" t="s">
        <v>38</v>
      </c>
    </row>
    <row r="42" spans="1:12" s="24" customFormat="1" ht="26.25" hidden="1" customHeight="1" x14ac:dyDescent="0.25">
      <c r="A42" s="84">
        <v>21429</v>
      </c>
      <c r="B42" s="85" t="s">
        <v>56</v>
      </c>
      <c r="C42" s="86">
        <f t="shared" si="0"/>
        <v>0</v>
      </c>
      <c r="D42" s="98"/>
      <c r="E42" s="87" t="s">
        <v>38</v>
      </c>
      <c r="F42" s="87" t="s">
        <v>38</v>
      </c>
      <c r="G42" s="89" t="s">
        <v>38</v>
      </c>
      <c r="H42" s="86">
        <f t="shared" si="1"/>
        <v>0</v>
      </c>
      <c r="I42" s="98"/>
      <c r="J42" s="87" t="s">
        <v>38</v>
      </c>
      <c r="K42" s="87" t="s">
        <v>38</v>
      </c>
      <c r="L42" s="90" t="s">
        <v>38</v>
      </c>
    </row>
    <row r="43" spans="1:12" s="24" customFormat="1" ht="24.75" hidden="1" thickTop="1" x14ac:dyDescent="0.25">
      <c r="A43" s="64">
        <v>21490</v>
      </c>
      <c r="B43" s="56" t="s">
        <v>57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38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38</v>
      </c>
    </row>
    <row r="44" spans="1:12" s="24" customFormat="1" ht="24.75" hidden="1" thickTop="1" x14ac:dyDescent="0.25">
      <c r="A44" s="44">
        <v>21499</v>
      </c>
      <c r="B44" s="71" t="s">
        <v>58</v>
      </c>
      <c r="C44" s="79">
        <f t="shared" si="0"/>
        <v>0</v>
      </c>
      <c r="D44" s="101"/>
      <c r="E44" s="102"/>
      <c r="F44" s="102"/>
      <c r="G44" s="103" t="s">
        <v>38</v>
      </c>
      <c r="H44" s="104">
        <f t="shared" si="1"/>
        <v>0</v>
      </c>
      <c r="I44" s="40"/>
      <c r="J44" s="105"/>
      <c r="K44" s="105"/>
      <c r="L44" s="106" t="s">
        <v>38</v>
      </c>
    </row>
    <row r="45" spans="1:12" ht="12.75" hidden="1" customHeight="1" x14ac:dyDescent="0.25">
      <c r="A45" s="107">
        <v>23000</v>
      </c>
      <c r="B45" s="108" t="s">
        <v>59</v>
      </c>
      <c r="C45" s="109">
        <f t="shared" si="0"/>
        <v>0</v>
      </c>
      <c r="D45" s="59" t="s">
        <v>38</v>
      </c>
      <c r="E45" s="59" t="s">
        <v>38</v>
      </c>
      <c r="F45" s="59" t="s">
        <v>38</v>
      </c>
      <c r="G45" s="99">
        <f>SUM(G46:G47)</f>
        <v>0</v>
      </c>
      <c r="H45" s="109">
        <f t="shared" si="1"/>
        <v>0</v>
      </c>
      <c r="I45" s="87" t="s">
        <v>38</v>
      </c>
      <c r="J45" s="87" t="s">
        <v>38</v>
      </c>
      <c r="K45" s="87" t="s">
        <v>38</v>
      </c>
      <c r="L45" s="110">
        <f>SUM(L46:L47)</f>
        <v>0</v>
      </c>
    </row>
    <row r="46" spans="1:12" ht="24.75" hidden="1" thickTop="1" x14ac:dyDescent="0.25">
      <c r="A46" s="111">
        <v>23410</v>
      </c>
      <c r="B46" s="112" t="s">
        <v>60</v>
      </c>
      <c r="C46" s="113">
        <f t="shared" si="0"/>
        <v>0</v>
      </c>
      <c r="D46" s="95" t="s">
        <v>38</v>
      </c>
      <c r="E46" s="95" t="s">
        <v>38</v>
      </c>
      <c r="F46" s="95" t="s">
        <v>38</v>
      </c>
      <c r="G46" s="114"/>
      <c r="H46" s="113">
        <f t="shared" si="1"/>
        <v>0</v>
      </c>
      <c r="I46" s="95" t="s">
        <v>38</v>
      </c>
      <c r="J46" s="95" t="s">
        <v>38</v>
      </c>
      <c r="K46" s="95" t="s">
        <v>38</v>
      </c>
      <c r="L46" s="115"/>
    </row>
    <row r="47" spans="1:12" ht="24.75" hidden="1" thickTop="1" x14ac:dyDescent="0.25">
      <c r="A47" s="111">
        <v>23510</v>
      </c>
      <c r="B47" s="112" t="s">
        <v>61</v>
      </c>
      <c r="C47" s="93">
        <f t="shared" si="0"/>
        <v>0</v>
      </c>
      <c r="D47" s="95" t="s">
        <v>38</v>
      </c>
      <c r="E47" s="95" t="s">
        <v>38</v>
      </c>
      <c r="F47" s="95" t="s">
        <v>38</v>
      </c>
      <c r="G47" s="114"/>
      <c r="H47" s="93">
        <f t="shared" si="1"/>
        <v>0</v>
      </c>
      <c r="I47" s="95" t="s">
        <v>38</v>
      </c>
      <c r="J47" s="95" t="s">
        <v>38</v>
      </c>
      <c r="K47" s="95" t="s">
        <v>38</v>
      </c>
      <c r="L47" s="115"/>
    </row>
    <row r="48" spans="1:12" ht="12.75" thickTop="1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62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63</v>
      </c>
      <c r="C50" s="127">
        <f t="shared" ref="C50:C81" si="2">SUM(D50:G50)</f>
        <v>7000</v>
      </c>
      <c r="D50" s="128">
        <f>SUM(D51,D286)</f>
        <v>7000</v>
      </c>
      <c r="E50" s="128">
        <f>SUM(E51,E286)</f>
        <v>0</v>
      </c>
      <c r="F50" s="128">
        <f>SUM(F51,F286)</f>
        <v>0</v>
      </c>
      <c r="G50" s="129">
        <f>SUM(G51,G286)</f>
        <v>0</v>
      </c>
      <c r="H50" s="127">
        <f t="shared" ref="H50:H81" si="3">SUM(I50:L50)</f>
        <v>7000</v>
      </c>
      <c r="I50" s="128">
        <f>SUM(I51,I286)</f>
        <v>7000</v>
      </c>
      <c r="J50" s="128">
        <f>SUM(J51,J286)</f>
        <v>0</v>
      </c>
      <c r="K50" s="128">
        <f>SUM(K51,K286)</f>
        <v>0</v>
      </c>
      <c r="L50" s="130">
        <f>SUM(L51,L286)</f>
        <v>0</v>
      </c>
    </row>
    <row r="51" spans="1:13" s="24" customFormat="1" ht="36.75" thickTop="1" x14ac:dyDescent="0.25">
      <c r="A51" s="131"/>
      <c r="B51" s="132" t="s">
        <v>64</v>
      </c>
      <c r="C51" s="133">
        <f t="shared" si="2"/>
        <v>7000</v>
      </c>
      <c r="D51" s="134">
        <f>SUM(D52,D194)</f>
        <v>7000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7000</v>
      </c>
      <c r="I51" s="134">
        <f>SUM(I52,I194)</f>
        <v>7000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65</v>
      </c>
      <c r="C52" s="138">
        <f t="shared" si="2"/>
        <v>7000</v>
      </c>
      <c r="D52" s="139">
        <f>SUM(D53,D75,D173,D187)</f>
        <v>7000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7000</v>
      </c>
      <c r="I52" s="139">
        <f>SUM(I53,I75,I173,I187)</f>
        <v>7000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66</v>
      </c>
      <c r="C53" s="143">
        <f t="shared" si="2"/>
        <v>7000</v>
      </c>
      <c r="D53" s="144">
        <f>SUM(D54,D67)</f>
        <v>7000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7000</v>
      </c>
      <c r="I53" s="144">
        <f>SUM(I54,I67)</f>
        <v>7000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67</v>
      </c>
      <c r="C54" s="57">
        <f t="shared" si="2"/>
        <v>7000</v>
      </c>
      <c r="D54" s="63">
        <f>SUM(D55,D58,D66)</f>
        <v>7000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7000</v>
      </c>
      <c r="I54" s="63">
        <f>SUM(I55,I58,I66)</f>
        <v>7000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hidden="1" x14ac:dyDescent="0.25">
      <c r="A55" s="150">
        <v>1110</v>
      </c>
      <c r="B55" s="112" t="s">
        <v>68</v>
      </c>
      <c r="C55" s="117">
        <f t="shared" si="2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hidden="1" x14ac:dyDescent="0.25">
      <c r="A56" s="38">
        <v>1111</v>
      </c>
      <c r="B56" s="65" t="s">
        <v>69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>
        <v>0</v>
      </c>
      <c r="J56" s="68"/>
      <c r="K56" s="68"/>
      <c r="L56" s="155"/>
      <c r="M56" s="156"/>
    </row>
    <row r="57" spans="1:13" ht="24" hidden="1" customHeight="1" x14ac:dyDescent="0.25">
      <c r="A57" s="44">
        <v>1119</v>
      </c>
      <c r="B57" s="71" t="s">
        <v>70</v>
      </c>
      <c r="C57" s="72">
        <f t="shared" si="2"/>
        <v>0</v>
      </c>
      <c r="D57" s="74"/>
      <c r="E57" s="74"/>
      <c r="F57" s="74"/>
      <c r="G57" s="157"/>
      <c r="H57" s="72">
        <f t="shared" si="3"/>
        <v>0</v>
      </c>
      <c r="I57" s="74">
        <v>0</v>
      </c>
      <c r="J57" s="74"/>
      <c r="K57" s="74"/>
      <c r="L57" s="158"/>
      <c r="M57" s="156"/>
    </row>
    <row r="58" spans="1:13" hidden="1" x14ac:dyDescent="0.25">
      <c r="A58" s="159">
        <v>1140</v>
      </c>
      <c r="B58" s="71" t="s">
        <v>71</v>
      </c>
      <c r="C58" s="72">
        <f t="shared" si="2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hidden="1" x14ac:dyDescent="0.25">
      <c r="A59" s="44">
        <v>1141</v>
      </c>
      <c r="B59" s="71" t="s">
        <v>72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>
        <v>0</v>
      </c>
      <c r="J59" s="74"/>
      <c r="K59" s="74"/>
      <c r="L59" s="158"/>
      <c r="M59" s="156"/>
    </row>
    <row r="60" spans="1:13" ht="24.75" hidden="1" customHeight="1" x14ac:dyDescent="0.25">
      <c r="A60" s="44">
        <v>1142</v>
      </c>
      <c r="B60" s="71" t="s">
        <v>73</v>
      </c>
      <c r="C60" s="72">
        <f t="shared" si="2"/>
        <v>0</v>
      </c>
      <c r="D60" s="74"/>
      <c r="E60" s="74"/>
      <c r="F60" s="74"/>
      <c r="G60" s="157"/>
      <c r="H60" s="72">
        <f t="shared" si="3"/>
        <v>0</v>
      </c>
      <c r="I60" s="74">
        <v>0</v>
      </c>
      <c r="J60" s="74"/>
      <c r="K60" s="74"/>
      <c r="L60" s="158"/>
      <c r="M60" s="156"/>
    </row>
    <row r="61" spans="1:13" ht="24" hidden="1" x14ac:dyDescent="0.25">
      <c r="A61" s="44">
        <v>1145</v>
      </c>
      <c r="B61" s="71" t="s">
        <v>74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>
        <v>0</v>
      </c>
      <c r="J61" s="74"/>
      <c r="K61" s="74"/>
      <c r="L61" s="158"/>
      <c r="M61" s="156"/>
    </row>
    <row r="62" spans="1:13" ht="27.75" hidden="1" customHeight="1" x14ac:dyDescent="0.25">
      <c r="A62" s="44">
        <v>1146</v>
      </c>
      <c r="B62" s="71" t="s">
        <v>75</v>
      </c>
      <c r="C62" s="72">
        <f t="shared" si="2"/>
        <v>0</v>
      </c>
      <c r="D62" s="74"/>
      <c r="E62" s="74"/>
      <c r="F62" s="74"/>
      <c r="G62" s="157"/>
      <c r="H62" s="72">
        <f t="shared" si="3"/>
        <v>0</v>
      </c>
      <c r="I62" s="74">
        <v>0</v>
      </c>
      <c r="J62" s="74"/>
      <c r="K62" s="74"/>
      <c r="L62" s="158"/>
      <c r="M62" s="156"/>
    </row>
    <row r="63" spans="1:13" hidden="1" x14ac:dyDescent="0.25">
      <c r="A63" s="44">
        <v>1147</v>
      </c>
      <c r="B63" s="71" t="s">
        <v>76</v>
      </c>
      <c r="C63" s="72">
        <f t="shared" si="2"/>
        <v>0</v>
      </c>
      <c r="D63" s="74"/>
      <c r="E63" s="74"/>
      <c r="F63" s="74"/>
      <c r="G63" s="157"/>
      <c r="H63" s="72">
        <f t="shared" si="3"/>
        <v>0</v>
      </c>
      <c r="I63" s="74">
        <v>0</v>
      </c>
      <c r="J63" s="74"/>
      <c r="K63" s="74"/>
      <c r="L63" s="158"/>
      <c r="M63" s="156"/>
    </row>
    <row r="64" spans="1:13" hidden="1" x14ac:dyDescent="0.25">
      <c r="A64" s="44">
        <v>1148</v>
      </c>
      <c r="B64" s="71" t="s">
        <v>77</v>
      </c>
      <c r="C64" s="72">
        <f t="shared" si="2"/>
        <v>0</v>
      </c>
      <c r="D64" s="74"/>
      <c r="E64" s="74"/>
      <c r="F64" s="74"/>
      <c r="G64" s="157"/>
      <c r="H64" s="72">
        <f t="shared" si="3"/>
        <v>0</v>
      </c>
      <c r="I64" s="74">
        <v>0</v>
      </c>
      <c r="J64" s="74"/>
      <c r="K64" s="74"/>
      <c r="L64" s="158"/>
      <c r="M64" s="156"/>
    </row>
    <row r="65" spans="1:13" ht="24" hidden="1" customHeight="1" x14ac:dyDescent="0.25">
      <c r="A65" s="44">
        <v>1149</v>
      </c>
      <c r="B65" s="71" t="s">
        <v>78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79</v>
      </c>
      <c r="C66" s="117">
        <f t="shared" si="2"/>
        <v>7000</v>
      </c>
      <c r="D66" s="163">
        <v>7000</v>
      </c>
      <c r="E66" s="163"/>
      <c r="F66" s="163"/>
      <c r="G66" s="164"/>
      <c r="H66" s="117">
        <f t="shared" si="3"/>
        <v>7000</v>
      </c>
      <c r="I66" s="163">
        <v>7000</v>
      </c>
      <c r="J66" s="163"/>
      <c r="K66" s="163"/>
      <c r="L66" s="165"/>
      <c r="M66" s="156"/>
    </row>
    <row r="67" spans="1:13" ht="24" hidden="1" x14ac:dyDescent="0.25">
      <c r="A67" s="56">
        <v>1200</v>
      </c>
      <c r="B67" s="147" t="s">
        <v>80</v>
      </c>
      <c r="C67" s="57">
        <f t="shared" si="2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hidden="1" x14ac:dyDescent="0.25">
      <c r="A68" s="168">
        <v>1210</v>
      </c>
      <c r="B68" s="65" t="s">
        <v>81</v>
      </c>
      <c r="C68" s="66">
        <f t="shared" si="2"/>
        <v>0</v>
      </c>
      <c r="D68" s="68"/>
      <c r="E68" s="68"/>
      <c r="F68" s="68"/>
      <c r="G68" s="154"/>
      <c r="H68" s="66">
        <f t="shared" si="3"/>
        <v>0</v>
      </c>
      <c r="I68" s="68">
        <v>0</v>
      </c>
      <c r="J68" s="68"/>
      <c r="K68" s="68"/>
      <c r="L68" s="155"/>
      <c r="M68" s="156"/>
    </row>
    <row r="69" spans="1:13" ht="24" hidden="1" x14ac:dyDescent="0.25">
      <c r="A69" s="159">
        <v>1220</v>
      </c>
      <c r="B69" s="71" t="s">
        <v>82</v>
      </c>
      <c r="C69" s="72">
        <f t="shared" si="2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hidden="1" x14ac:dyDescent="0.25">
      <c r="A70" s="44">
        <v>1221</v>
      </c>
      <c r="B70" s="71" t="s">
        <v>83</v>
      </c>
      <c r="C70" s="72">
        <f t="shared" si="2"/>
        <v>0</v>
      </c>
      <c r="D70" s="74"/>
      <c r="E70" s="74"/>
      <c r="F70" s="74"/>
      <c r="G70" s="157"/>
      <c r="H70" s="72">
        <f t="shared" si="3"/>
        <v>0</v>
      </c>
      <c r="I70" s="74">
        <v>0</v>
      </c>
      <c r="J70" s="74"/>
      <c r="K70" s="74"/>
      <c r="L70" s="158"/>
      <c r="M70" s="156"/>
    </row>
    <row r="71" spans="1:13" hidden="1" x14ac:dyDescent="0.25">
      <c r="A71" s="44">
        <v>1223</v>
      </c>
      <c r="B71" s="71" t="s">
        <v>84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>
        <v>0</v>
      </c>
      <c r="J71" s="74"/>
      <c r="K71" s="74"/>
      <c r="L71" s="158"/>
      <c r="M71" s="156"/>
    </row>
    <row r="72" spans="1:13" ht="24" hidden="1" x14ac:dyDescent="0.25">
      <c r="A72" s="44">
        <v>1225</v>
      </c>
      <c r="B72" s="71" t="s">
        <v>85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>
        <v>0</v>
      </c>
      <c r="J72" s="74"/>
      <c r="K72" s="74"/>
      <c r="L72" s="158"/>
      <c r="M72" s="156"/>
    </row>
    <row r="73" spans="1:13" ht="36" hidden="1" x14ac:dyDescent="0.25">
      <c r="A73" s="44">
        <v>1227</v>
      </c>
      <c r="B73" s="71" t="s">
        <v>86</v>
      </c>
      <c r="C73" s="72">
        <f t="shared" si="2"/>
        <v>0</v>
      </c>
      <c r="D73" s="74"/>
      <c r="E73" s="74"/>
      <c r="F73" s="74"/>
      <c r="G73" s="157"/>
      <c r="H73" s="72">
        <f t="shared" si="3"/>
        <v>0</v>
      </c>
      <c r="I73" s="74">
        <v>0</v>
      </c>
      <c r="J73" s="74"/>
      <c r="K73" s="74"/>
      <c r="L73" s="158"/>
      <c r="M73" s="156"/>
    </row>
    <row r="74" spans="1:13" ht="48" hidden="1" x14ac:dyDescent="0.25">
      <c r="A74" s="44">
        <v>1228</v>
      </c>
      <c r="B74" s="71" t="s">
        <v>87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>
        <v>0</v>
      </c>
      <c r="J74" s="74"/>
      <c r="K74" s="74"/>
      <c r="L74" s="158"/>
      <c r="M74" s="156"/>
    </row>
    <row r="75" spans="1:13" hidden="1" x14ac:dyDescent="0.25">
      <c r="A75" s="142">
        <v>2000</v>
      </c>
      <c r="B75" s="142" t="s">
        <v>88</v>
      </c>
      <c r="C75" s="143">
        <f t="shared" si="2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hidden="1" x14ac:dyDescent="0.25">
      <c r="A76" s="56">
        <v>2100</v>
      </c>
      <c r="B76" s="147" t="s">
        <v>89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hidden="1" x14ac:dyDescent="0.25">
      <c r="A77" s="168">
        <v>2110</v>
      </c>
      <c r="B77" s="65" t="s">
        <v>90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hidden="1" x14ac:dyDescent="0.25">
      <c r="A78" s="44">
        <v>2111</v>
      </c>
      <c r="B78" s="71" t="s">
        <v>91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>
        <v>0</v>
      </c>
      <c r="J78" s="74"/>
      <c r="K78" s="74"/>
      <c r="L78" s="158"/>
      <c r="M78" s="156"/>
    </row>
    <row r="79" spans="1:13" ht="24" hidden="1" x14ac:dyDescent="0.25">
      <c r="A79" s="44">
        <v>2112</v>
      </c>
      <c r="B79" s="71" t="s">
        <v>92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>
        <v>0</v>
      </c>
      <c r="J79" s="74"/>
      <c r="K79" s="74"/>
      <c r="L79" s="158"/>
      <c r="M79" s="156"/>
    </row>
    <row r="80" spans="1:13" ht="24" hidden="1" x14ac:dyDescent="0.25">
      <c r="A80" s="159">
        <v>2120</v>
      </c>
      <c r="B80" s="71" t="s">
        <v>93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hidden="1" x14ac:dyDescent="0.25">
      <c r="A81" s="44">
        <v>2121</v>
      </c>
      <c r="B81" s="71" t="s">
        <v>91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>
        <v>0</v>
      </c>
      <c r="J81" s="74"/>
      <c r="K81" s="74"/>
      <c r="L81" s="158"/>
      <c r="M81" s="156"/>
    </row>
    <row r="82" spans="1:13" ht="24" hidden="1" x14ac:dyDescent="0.25">
      <c r="A82" s="44">
        <v>2122</v>
      </c>
      <c r="B82" s="71" t="s">
        <v>92</v>
      </c>
      <c r="C82" s="72">
        <f t="shared" ref="C82:C127" si="4">SUM(D82:G82)</f>
        <v>0</v>
      </c>
      <c r="D82" s="74"/>
      <c r="E82" s="74"/>
      <c r="F82" s="74"/>
      <c r="G82" s="157"/>
      <c r="H82" s="72">
        <f t="shared" ref="H82:H127" si="5">SUM(I82:L82)</f>
        <v>0</v>
      </c>
      <c r="I82" s="74">
        <v>0</v>
      </c>
      <c r="J82" s="74"/>
      <c r="K82" s="74"/>
      <c r="L82" s="158"/>
      <c r="M82" s="156"/>
    </row>
    <row r="83" spans="1:13" hidden="1" x14ac:dyDescent="0.25">
      <c r="A83" s="56">
        <v>2200</v>
      </c>
      <c r="B83" s="147" t="s">
        <v>94</v>
      </c>
      <c r="C83" s="57">
        <f t="shared" si="4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5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idden="1" x14ac:dyDescent="0.25">
      <c r="A84" s="150">
        <v>2210</v>
      </c>
      <c r="B84" s="112" t="s">
        <v>95</v>
      </c>
      <c r="C84" s="117">
        <f t="shared" si="4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5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hidden="1" x14ac:dyDescent="0.25">
      <c r="A85" s="38">
        <v>2211</v>
      </c>
      <c r="B85" s="65" t="s">
        <v>96</v>
      </c>
      <c r="C85" s="66">
        <f t="shared" si="4"/>
        <v>0</v>
      </c>
      <c r="D85" s="68"/>
      <c r="E85" s="68"/>
      <c r="F85" s="68"/>
      <c r="G85" s="154"/>
      <c r="H85" s="66">
        <f t="shared" si="5"/>
        <v>0</v>
      </c>
      <c r="I85" s="68">
        <v>0</v>
      </c>
      <c r="J85" s="68"/>
      <c r="K85" s="68"/>
      <c r="L85" s="155"/>
      <c r="M85" s="156"/>
    </row>
    <row r="86" spans="1:13" ht="36" hidden="1" x14ac:dyDescent="0.25">
      <c r="A86" s="44">
        <v>2212</v>
      </c>
      <c r="B86" s="71" t="s">
        <v>97</v>
      </c>
      <c r="C86" s="72">
        <f t="shared" si="4"/>
        <v>0</v>
      </c>
      <c r="D86" s="74"/>
      <c r="E86" s="74"/>
      <c r="F86" s="74"/>
      <c r="G86" s="157"/>
      <c r="H86" s="72">
        <f t="shared" si="5"/>
        <v>0</v>
      </c>
      <c r="I86" s="74">
        <v>0</v>
      </c>
      <c r="J86" s="74"/>
      <c r="K86" s="74"/>
      <c r="L86" s="158"/>
      <c r="M86" s="156"/>
    </row>
    <row r="87" spans="1:13" ht="24" hidden="1" x14ac:dyDescent="0.25">
      <c r="A87" s="44">
        <v>2214</v>
      </c>
      <c r="B87" s="71" t="s">
        <v>98</v>
      </c>
      <c r="C87" s="72">
        <f t="shared" si="4"/>
        <v>0</v>
      </c>
      <c r="D87" s="74"/>
      <c r="E87" s="74"/>
      <c r="F87" s="74"/>
      <c r="G87" s="157"/>
      <c r="H87" s="72">
        <f t="shared" si="5"/>
        <v>0</v>
      </c>
      <c r="I87" s="74">
        <v>0</v>
      </c>
      <c r="J87" s="74"/>
      <c r="K87" s="74"/>
      <c r="L87" s="158"/>
      <c r="M87" s="156"/>
    </row>
    <row r="88" spans="1:13" hidden="1" x14ac:dyDescent="0.25">
      <c r="A88" s="44">
        <v>2219</v>
      </c>
      <c r="B88" s="71" t="s">
        <v>99</v>
      </c>
      <c r="C88" s="72">
        <f t="shared" si="4"/>
        <v>0</v>
      </c>
      <c r="D88" s="74"/>
      <c r="E88" s="74"/>
      <c r="F88" s="74"/>
      <c r="G88" s="157"/>
      <c r="H88" s="72">
        <f t="shared" si="5"/>
        <v>0</v>
      </c>
      <c r="I88" s="74">
        <v>0</v>
      </c>
      <c r="J88" s="74"/>
      <c r="K88" s="74"/>
      <c r="L88" s="158"/>
      <c r="M88" s="156"/>
    </row>
    <row r="89" spans="1:13" ht="24" hidden="1" x14ac:dyDescent="0.25">
      <c r="A89" s="159">
        <v>2220</v>
      </c>
      <c r="B89" s="71" t="s">
        <v>100</v>
      </c>
      <c r="C89" s="72">
        <f t="shared" si="4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5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hidden="1" x14ac:dyDescent="0.25">
      <c r="A90" s="44">
        <v>2221</v>
      </c>
      <c r="B90" s="71" t="s">
        <v>101</v>
      </c>
      <c r="C90" s="72">
        <f t="shared" si="4"/>
        <v>0</v>
      </c>
      <c r="D90" s="74"/>
      <c r="E90" s="74"/>
      <c r="F90" s="74"/>
      <c r="G90" s="157"/>
      <c r="H90" s="72">
        <f t="shared" si="5"/>
        <v>0</v>
      </c>
      <c r="I90" s="74">
        <v>0</v>
      </c>
      <c r="J90" s="74"/>
      <c r="K90" s="74"/>
      <c r="L90" s="158"/>
      <c r="M90" s="156"/>
    </row>
    <row r="91" spans="1:13" hidden="1" x14ac:dyDescent="0.25">
      <c r="A91" s="44">
        <v>2222</v>
      </c>
      <c r="B91" s="71" t="s">
        <v>102</v>
      </c>
      <c r="C91" s="72">
        <f t="shared" si="4"/>
        <v>0</v>
      </c>
      <c r="D91" s="74"/>
      <c r="E91" s="74"/>
      <c r="F91" s="74"/>
      <c r="G91" s="157"/>
      <c r="H91" s="72">
        <f t="shared" si="5"/>
        <v>0</v>
      </c>
      <c r="I91" s="74">
        <v>0</v>
      </c>
      <c r="J91" s="74"/>
      <c r="K91" s="74"/>
      <c r="L91" s="158"/>
      <c r="M91" s="156"/>
    </row>
    <row r="92" spans="1:13" hidden="1" x14ac:dyDescent="0.25">
      <c r="A92" s="44">
        <v>2223</v>
      </c>
      <c r="B92" s="71" t="s">
        <v>103</v>
      </c>
      <c r="C92" s="72">
        <f t="shared" si="4"/>
        <v>0</v>
      </c>
      <c r="D92" s="74"/>
      <c r="E92" s="74"/>
      <c r="F92" s="74"/>
      <c r="G92" s="157"/>
      <c r="H92" s="72">
        <f t="shared" si="5"/>
        <v>0</v>
      </c>
      <c r="I92" s="74">
        <v>0</v>
      </c>
      <c r="J92" s="74"/>
      <c r="K92" s="74"/>
      <c r="L92" s="158"/>
      <c r="M92" s="156"/>
    </row>
    <row r="93" spans="1:13" ht="48" hidden="1" x14ac:dyDescent="0.25">
      <c r="A93" s="44">
        <v>2224</v>
      </c>
      <c r="B93" s="71" t="s">
        <v>104</v>
      </c>
      <c r="C93" s="72">
        <f t="shared" si="4"/>
        <v>0</v>
      </c>
      <c r="D93" s="74"/>
      <c r="E93" s="74"/>
      <c r="F93" s="74"/>
      <c r="G93" s="157"/>
      <c r="H93" s="72">
        <f t="shared" si="5"/>
        <v>0</v>
      </c>
      <c r="I93" s="74">
        <v>0</v>
      </c>
      <c r="J93" s="74"/>
      <c r="K93" s="74"/>
      <c r="L93" s="158"/>
      <c r="M93" s="156"/>
    </row>
    <row r="94" spans="1:13" ht="24" hidden="1" x14ac:dyDescent="0.25">
      <c r="A94" s="44">
        <v>2229</v>
      </c>
      <c r="B94" s="71" t="s">
        <v>105</v>
      </c>
      <c r="C94" s="72">
        <f t="shared" si="4"/>
        <v>0</v>
      </c>
      <c r="D94" s="74"/>
      <c r="E94" s="74"/>
      <c r="F94" s="74"/>
      <c r="G94" s="157"/>
      <c r="H94" s="72">
        <f t="shared" si="5"/>
        <v>0</v>
      </c>
      <c r="I94" s="74">
        <v>0</v>
      </c>
      <c r="J94" s="74"/>
      <c r="K94" s="74"/>
      <c r="L94" s="158"/>
      <c r="M94" s="156"/>
    </row>
    <row r="95" spans="1:13" ht="36" hidden="1" x14ac:dyDescent="0.25">
      <c r="A95" s="159">
        <v>2230</v>
      </c>
      <c r="B95" s="71" t="s">
        <v>106</v>
      </c>
      <c r="C95" s="72">
        <f t="shared" si="4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5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hidden="1" x14ac:dyDescent="0.25">
      <c r="A96" s="44">
        <v>2231</v>
      </c>
      <c r="B96" s="71" t="s">
        <v>107</v>
      </c>
      <c r="C96" s="72">
        <f t="shared" si="4"/>
        <v>0</v>
      </c>
      <c r="D96" s="74"/>
      <c r="E96" s="74"/>
      <c r="F96" s="74"/>
      <c r="G96" s="157"/>
      <c r="H96" s="72">
        <f t="shared" si="5"/>
        <v>0</v>
      </c>
      <c r="I96" s="74">
        <v>0</v>
      </c>
      <c r="J96" s="74"/>
      <c r="K96" s="74"/>
      <c r="L96" s="158"/>
      <c r="M96" s="156"/>
    </row>
    <row r="97" spans="1:13" ht="24.75" hidden="1" customHeight="1" x14ac:dyDescent="0.25">
      <c r="A97" s="44">
        <v>2232</v>
      </c>
      <c r="B97" s="71" t="s">
        <v>108</v>
      </c>
      <c r="C97" s="72">
        <f t="shared" si="4"/>
        <v>0</v>
      </c>
      <c r="D97" s="74"/>
      <c r="E97" s="74"/>
      <c r="F97" s="74"/>
      <c r="G97" s="157"/>
      <c r="H97" s="72">
        <f t="shared" si="5"/>
        <v>0</v>
      </c>
      <c r="I97" s="74">
        <v>0</v>
      </c>
      <c r="J97" s="74"/>
      <c r="K97" s="74"/>
      <c r="L97" s="158"/>
      <c r="M97" s="156"/>
    </row>
    <row r="98" spans="1:13" ht="24" hidden="1" x14ac:dyDescent="0.25">
      <c r="A98" s="38">
        <v>2233</v>
      </c>
      <c r="B98" s="65" t="s">
        <v>109</v>
      </c>
      <c r="C98" s="66">
        <f t="shared" si="4"/>
        <v>0</v>
      </c>
      <c r="D98" s="68"/>
      <c r="E98" s="68"/>
      <c r="F98" s="68"/>
      <c r="G98" s="154"/>
      <c r="H98" s="66">
        <f t="shared" si="5"/>
        <v>0</v>
      </c>
      <c r="I98" s="68">
        <v>0</v>
      </c>
      <c r="J98" s="68"/>
      <c r="K98" s="68"/>
      <c r="L98" s="155"/>
      <c r="M98" s="156"/>
    </row>
    <row r="99" spans="1:13" ht="36" hidden="1" x14ac:dyDescent="0.25">
      <c r="A99" s="44">
        <v>2234</v>
      </c>
      <c r="B99" s="71" t="s">
        <v>110</v>
      </c>
      <c r="C99" s="72">
        <f t="shared" si="4"/>
        <v>0</v>
      </c>
      <c r="D99" s="74"/>
      <c r="E99" s="74"/>
      <c r="F99" s="74"/>
      <c r="G99" s="157"/>
      <c r="H99" s="72">
        <f t="shared" si="5"/>
        <v>0</v>
      </c>
      <c r="I99" s="74">
        <v>0</v>
      </c>
      <c r="J99" s="74"/>
      <c r="K99" s="74"/>
      <c r="L99" s="158"/>
      <c r="M99" s="156"/>
    </row>
    <row r="100" spans="1:13" ht="24" hidden="1" x14ac:dyDescent="0.25">
      <c r="A100" s="44">
        <v>2235</v>
      </c>
      <c r="B100" s="71" t="s">
        <v>111</v>
      </c>
      <c r="C100" s="72">
        <f t="shared" si="4"/>
        <v>0</v>
      </c>
      <c r="D100" s="74"/>
      <c r="E100" s="74"/>
      <c r="F100" s="74"/>
      <c r="G100" s="157"/>
      <c r="H100" s="72">
        <f t="shared" si="5"/>
        <v>0</v>
      </c>
      <c r="I100" s="74">
        <v>0</v>
      </c>
      <c r="J100" s="74"/>
      <c r="K100" s="74"/>
      <c r="L100" s="158"/>
      <c r="M100" s="156"/>
    </row>
    <row r="101" spans="1:13" hidden="1" x14ac:dyDescent="0.25">
      <c r="A101" s="44">
        <v>2236</v>
      </c>
      <c r="B101" s="71" t="s">
        <v>112</v>
      </c>
      <c r="C101" s="72">
        <f t="shared" si="4"/>
        <v>0</v>
      </c>
      <c r="D101" s="74"/>
      <c r="E101" s="74"/>
      <c r="F101" s="74"/>
      <c r="G101" s="157"/>
      <c r="H101" s="72">
        <f t="shared" si="5"/>
        <v>0</v>
      </c>
      <c r="I101" s="74">
        <v>0</v>
      </c>
      <c r="J101" s="74"/>
      <c r="K101" s="74"/>
      <c r="L101" s="158"/>
      <c r="M101" s="156"/>
    </row>
    <row r="102" spans="1:13" ht="24" hidden="1" x14ac:dyDescent="0.25">
      <c r="A102" s="44">
        <v>2239</v>
      </c>
      <c r="B102" s="71" t="s">
        <v>113</v>
      </c>
      <c r="C102" s="72">
        <f t="shared" si="4"/>
        <v>0</v>
      </c>
      <c r="D102" s="74"/>
      <c r="E102" s="74"/>
      <c r="F102" s="74"/>
      <c r="G102" s="157"/>
      <c r="H102" s="72">
        <f t="shared" si="5"/>
        <v>0</v>
      </c>
      <c r="I102" s="74">
        <v>0</v>
      </c>
      <c r="J102" s="74"/>
      <c r="K102" s="74"/>
      <c r="L102" s="158"/>
      <c r="M102" s="156"/>
    </row>
    <row r="103" spans="1:13" ht="36" hidden="1" x14ac:dyDescent="0.25">
      <c r="A103" s="159">
        <v>2240</v>
      </c>
      <c r="B103" s="71" t="s">
        <v>114</v>
      </c>
      <c r="C103" s="72">
        <f t="shared" si="4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5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hidden="1" x14ac:dyDescent="0.25">
      <c r="A104" s="44">
        <v>2241</v>
      </c>
      <c r="B104" s="71" t="s">
        <v>115</v>
      </c>
      <c r="C104" s="72">
        <f t="shared" si="4"/>
        <v>0</v>
      </c>
      <c r="D104" s="74"/>
      <c r="E104" s="74"/>
      <c r="F104" s="74"/>
      <c r="G104" s="157"/>
      <c r="H104" s="72">
        <f t="shared" si="5"/>
        <v>0</v>
      </c>
      <c r="I104" s="74">
        <v>0</v>
      </c>
      <c r="J104" s="74"/>
      <c r="K104" s="74"/>
      <c r="L104" s="158"/>
      <c r="M104" s="156"/>
    </row>
    <row r="105" spans="1:13" ht="24" hidden="1" x14ac:dyDescent="0.25">
      <c r="A105" s="44">
        <v>2242</v>
      </c>
      <c r="B105" s="71" t="s">
        <v>116</v>
      </c>
      <c r="C105" s="72">
        <f t="shared" si="4"/>
        <v>0</v>
      </c>
      <c r="D105" s="74"/>
      <c r="E105" s="74"/>
      <c r="F105" s="74"/>
      <c r="G105" s="157"/>
      <c r="H105" s="72">
        <f t="shared" si="5"/>
        <v>0</v>
      </c>
      <c r="I105" s="74">
        <v>0</v>
      </c>
      <c r="J105" s="74"/>
      <c r="K105" s="74"/>
      <c r="L105" s="158"/>
      <c r="M105" s="156"/>
    </row>
    <row r="106" spans="1:13" ht="24" hidden="1" x14ac:dyDescent="0.25">
      <c r="A106" s="44">
        <v>2243</v>
      </c>
      <c r="B106" s="71" t="s">
        <v>117</v>
      </c>
      <c r="C106" s="72">
        <f t="shared" si="4"/>
        <v>0</v>
      </c>
      <c r="D106" s="74"/>
      <c r="E106" s="74"/>
      <c r="F106" s="74"/>
      <c r="G106" s="157"/>
      <c r="H106" s="72">
        <f t="shared" si="5"/>
        <v>0</v>
      </c>
      <c r="I106" s="74">
        <v>0</v>
      </c>
      <c r="J106" s="74"/>
      <c r="K106" s="74"/>
      <c r="L106" s="158"/>
      <c r="M106" s="156"/>
    </row>
    <row r="107" spans="1:13" hidden="1" x14ac:dyDescent="0.25">
      <c r="A107" s="44">
        <v>2244</v>
      </c>
      <c r="B107" s="71" t="s">
        <v>118</v>
      </c>
      <c r="C107" s="72">
        <f t="shared" si="4"/>
        <v>0</v>
      </c>
      <c r="D107" s="74"/>
      <c r="E107" s="74"/>
      <c r="F107" s="74"/>
      <c r="G107" s="157"/>
      <c r="H107" s="72">
        <f t="shared" si="5"/>
        <v>0</v>
      </c>
      <c r="I107" s="74">
        <v>0</v>
      </c>
      <c r="J107" s="74"/>
      <c r="K107" s="74"/>
      <c r="L107" s="158"/>
      <c r="M107" s="156"/>
    </row>
    <row r="108" spans="1:13" ht="24" hidden="1" x14ac:dyDescent="0.25">
      <c r="A108" s="44">
        <v>2246</v>
      </c>
      <c r="B108" s="71" t="s">
        <v>119</v>
      </c>
      <c r="C108" s="72">
        <f t="shared" si="4"/>
        <v>0</v>
      </c>
      <c r="D108" s="74"/>
      <c r="E108" s="74"/>
      <c r="F108" s="74"/>
      <c r="G108" s="157"/>
      <c r="H108" s="72">
        <f t="shared" si="5"/>
        <v>0</v>
      </c>
      <c r="I108" s="74">
        <v>0</v>
      </c>
      <c r="J108" s="74"/>
      <c r="K108" s="74"/>
      <c r="L108" s="158"/>
      <c r="M108" s="156"/>
    </row>
    <row r="109" spans="1:13" hidden="1" x14ac:dyDescent="0.25">
      <c r="A109" s="44">
        <v>2247</v>
      </c>
      <c r="B109" s="71" t="s">
        <v>120</v>
      </c>
      <c r="C109" s="72">
        <f t="shared" si="4"/>
        <v>0</v>
      </c>
      <c r="D109" s="74"/>
      <c r="E109" s="74"/>
      <c r="F109" s="74"/>
      <c r="G109" s="157"/>
      <c r="H109" s="72">
        <f t="shared" si="5"/>
        <v>0</v>
      </c>
      <c r="I109" s="74">
        <v>0</v>
      </c>
      <c r="J109" s="74"/>
      <c r="K109" s="74"/>
      <c r="L109" s="158"/>
      <c r="M109" s="156"/>
    </row>
    <row r="110" spans="1:13" ht="24" hidden="1" x14ac:dyDescent="0.25">
      <c r="A110" s="44">
        <v>2248</v>
      </c>
      <c r="B110" s="71" t="s">
        <v>121</v>
      </c>
      <c r="C110" s="72">
        <f t="shared" si="4"/>
        <v>0</v>
      </c>
      <c r="D110" s="74"/>
      <c r="E110" s="74"/>
      <c r="F110" s="74"/>
      <c r="G110" s="157"/>
      <c r="H110" s="72">
        <f t="shared" si="5"/>
        <v>0</v>
      </c>
      <c r="I110" s="74">
        <v>0</v>
      </c>
      <c r="J110" s="74"/>
      <c r="K110" s="74"/>
      <c r="L110" s="158"/>
      <c r="M110" s="156"/>
    </row>
    <row r="111" spans="1:13" ht="24" hidden="1" x14ac:dyDescent="0.25">
      <c r="A111" s="44">
        <v>2249</v>
      </c>
      <c r="B111" s="71" t="s">
        <v>122</v>
      </c>
      <c r="C111" s="72">
        <f t="shared" si="4"/>
        <v>0</v>
      </c>
      <c r="D111" s="74"/>
      <c r="E111" s="74"/>
      <c r="F111" s="74"/>
      <c r="G111" s="157"/>
      <c r="H111" s="72">
        <f t="shared" si="5"/>
        <v>0</v>
      </c>
      <c r="I111" s="74">
        <v>0</v>
      </c>
      <c r="J111" s="74"/>
      <c r="K111" s="74"/>
      <c r="L111" s="158"/>
      <c r="M111" s="156"/>
    </row>
    <row r="112" spans="1:13" hidden="1" x14ac:dyDescent="0.25">
      <c r="A112" s="159">
        <v>2250</v>
      </c>
      <c r="B112" s="71" t="s">
        <v>123</v>
      </c>
      <c r="C112" s="72">
        <f t="shared" si="4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5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hidden="1" x14ac:dyDescent="0.25">
      <c r="A113" s="44">
        <v>2251</v>
      </c>
      <c r="B113" s="71" t="s">
        <v>124</v>
      </c>
      <c r="C113" s="72">
        <f t="shared" si="4"/>
        <v>0</v>
      </c>
      <c r="D113" s="74"/>
      <c r="E113" s="74"/>
      <c r="F113" s="74"/>
      <c r="G113" s="157"/>
      <c r="H113" s="72">
        <f t="shared" si="5"/>
        <v>0</v>
      </c>
      <c r="I113" s="74">
        <v>0</v>
      </c>
      <c r="J113" s="74"/>
      <c r="K113" s="74"/>
      <c r="L113" s="158"/>
      <c r="M113" s="156"/>
    </row>
    <row r="114" spans="1:13" ht="24" hidden="1" x14ac:dyDescent="0.25">
      <c r="A114" s="44">
        <v>2252</v>
      </c>
      <c r="B114" s="71" t="s">
        <v>125</v>
      </c>
      <c r="C114" s="72">
        <f t="shared" si="4"/>
        <v>0</v>
      </c>
      <c r="D114" s="74"/>
      <c r="E114" s="74"/>
      <c r="F114" s="74"/>
      <c r="G114" s="157"/>
      <c r="H114" s="72">
        <f t="shared" si="5"/>
        <v>0</v>
      </c>
      <c r="I114" s="74">
        <v>0</v>
      </c>
      <c r="J114" s="74"/>
      <c r="K114" s="74"/>
      <c r="L114" s="158"/>
      <c r="M114" s="156"/>
    </row>
    <row r="115" spans="1:13" ht="24" hidden="1" x14ac:dyDescent="0.25">
      <c r="A115" s="44">
        <v>2259</v>
      </c>
      <c r="B115" s="71" t="s">
        <v>126</v>
      </c>
      <c r="C115" s="72">
        <f t="shared" si="4"/>
        <v>0</v>
      </c>
      <c r="D115" s="74"/>
      <c r="E115" s="74"/>
      <c r="F115" s="74"/>
      <c r="G115" s="157"/>
      <c r="H115" s="72">
        <f t="shared" si="5"/>
        <v>0</v>
      </c>
      <c r="I115" s="74">
        <v>0</v>
      </c>
      <c r="J115" s="74"/>
      <c r="K115" s="74"/>
      <c r="L115" s="158"/>
      <c r="M115" s="156"/>
    </row>
    <row r="116" spans="1:13" hidden="1" x14ac:dyDescent="0.25">
      <c r="A116" s="159">
        <v>2260</v>
      </c>
      <c r="B116" s="71" t="s">
        <v>127</v>
      </c>
      <c r="C116" s="72">
        <f t="shared" si="4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5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hidden="1" x14ac:dyDescent="0.25">
      <c r="A117" s="44">
        <v>2261</v>
      </c>
      <c r="B117" s="71" t="s">
        <v>128</v>
      </c>
      <c r="C117" s="72">
        <f t="shared" si="4"/>
        <v>0</v>
      </c>
      <c r="D117" s="74"/>
      <c r="E117" s="74"/>
      <c r="F117" s="74"/>
      <c r="G117" s="157"/>
      <c r="H117" s="72">
        <f t="shared" si="5"/>
        <v>0</v>
      </c>
      <c r="I117" s="74">
        <v>0</v>
      </c>
      <c r="J117" s="74"/>
      <c r="K117" s="74"/>
      <c r="L117" s="158"/>
      <c r="M117" s="156"/>
    </row>
    <row r="118" spans="1:13" hidden="1" x14ac:dyDescent="0.25">
      <c r="A118" s="44">
        <v>2262</v>
      </c>
      <c r="B118" s="71" t="s">
        <v>129</v>
      </c>
      <c r="C118" s="72">
        <f t="shared" si="4"/>
        <v>0</v>
      </c>
      <c r="D118" s="74"/>
      <c r="E118" s="74"/>
      <c r="F118" s="74"/>
      <c r="G118" s="157"/>
      <c r="H118" s="72">
        <f t="shared" si="5"/>
        <v>0</v>
      </c>
      <c r="I118" s="74">
        <v>0</v>
      </c>
      <c r="J118" s="74"/>
      <c r="K118" s="74"/>
      <c r="L118" s="158"/>
      <c r="M118" s="156"/>
    </row>
    <row r="119" spans="1:13" hidden="1" x14ac:dyDescent="0.25">
      <c r="A119" s="44">
        <v>2263</v>
      </c>
      <c r="B119" s="71" t="s">
        <v>130</v>
      </c>
      <c r="C119" s="72">
        <f t="shared" si="4"/>
        <v>0</v>
      </c>
      <c r="D119" s="74"/>
      <c r="E119" s="74"/>
      <c r="F119" s="74"/>
      <c r="G119" s="157"/>
      <c r="H119" s="72">
        <f t="shared" si="5"/>
        <v>0</v>
      </c>
      <c r="I119" s="74">
        <v>0</v>
      </c>
      <c r="J119" s="74"/>
      <c r="K119" s="74"/>
      <c r="L119" s="158"/>
      <c r="M119" s="156"/>
    </row>
    <row r="120" spans="1:13" ht="24" hidden="1" x14ac:dyDescent="0.25">
      <c r="A120" s="44">
        <v>2264</v>
      </c>
      <c r="B120" s="71" t="s">
        <v>131</v>
      </c>
      <c r="C120" s="72">
        <f t="shared" si="4"/>
        <v>0</v>
      </c>
      <c r="D120" s="74"/>
      <c r="E120" s="74"/>
      <c r="F120" s="74"/>
      <c r="G120" s="157"/>
      <c r="H120" s="72">
        <f t="shared" si="5"/>
        <v>0</v>
      </c>
      <c r="I120" s="74">
        <v>0</v>
      </c>
      <c r="J120" s="74"/>
      <c r="K120" s="74"/>
      <c r="L120" s="158"/>
      <c r="M120" s="156"/>
    </row>
    <row r="121" spans="1:13" hidden="1" x14ac:dyDescent="0.25">
      <c r="A121" s="44">
        <v>2269</v>
      </c>
      <c r="B121" s="71" t="s">
        <v>132</v>
      </c>
      <c r="C121" s="72">
        <f t="shared" si="4"/>
        <v>0</v>
      </c>
      <c r="D121" s="74"/>
      <c r="E121" s="74"/>
      <c r="F121" s="74"/>
      <c r="G121" s="157"/>
      <c r="H121" s="72">
        <f t="shared" si="5"/>
        <v>0</v>
      </c>
      <c r="I121" s="74">
        <v>0</v>
      </c>
      <c r="J121" s="74"/>
      <c r="K121" s="74"/>
      <c r="L121" s="158"/>
      <c r="M121" s="156"/>
    </row>
    <row r="122" spans="1:13" hidden="1" x14ac:dyDescent="0.25">
      <c r="A122" s="159">
        <v>2270</v>
      </c>
      <c r="B122" s="71" t="s">
        <v>133</v>
      </c>
      <c r="C122" s="72">
        <f t="shared" si="4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5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hidden="1" x14ac:dyDescent="0.25">
      <c r="A123" s="44">
        <v>2272</v>
      </c>
      <c r="B123" s="174" t="s">
        <v>134</v>
      </c>
      <c r="C123" s="72">
        <f t="shared" si="4"/>
        <v>0</v>
      </c>
      <c r="D123" s="74"/>
      <c r="E123" s="74"/>
      <c r="F123" s="74"/>
      <c r="G123" s="157"/>
      <c r="H123" s="72">
        <f t="shared" si="5"/>
        <v>0</v>
      </c>
      <c r="I123" s="74">
        <v>0</v>
      </c>
      <c r="J123" s="74"/>
      <c r="K123" s="74"/>
      <c r="L123" s="158"/>
      <c r="M123" s="156"/>
    </row>
    <row r="124" spans="1:13" ht="24" hidden="1" x14ac:dyDescent="0.25">
      <c r="A124" s="44">
        <v>2274</v>
      </c>
      <c r="B124" s="175" t="s">
        <v>135</v>
      </c>
      <c r="C124" s="72">
        <f t="shared" si="4"/>
        <v>0</v>
      </c>
      <c r="D124" s="74"/>
      <c r="E124" s="74"/>
      <c r="F124" s="74"/>
      <c r="G124" s="157"/>
      <c r="H124" s="72">
        <f t="shared" si="5"/>
        <v>0</v>
      </c>
      <c r="I124" s="74">
        <v>0</v>
      </c>
      <c r="J124" s="74"/>
      <c r="K124" s="74"/>
      <c r="L124" s="158"/>
      <c r="M124" s="156"/>
    </row>
    <row r="125" spans="1:13" ht="24" hidden="1" x14ac:dyDescent="0.25">
      <c r="A125" s="44">
        <v>2275</v>
      </c>
      <c r="B125" s="71" t="s">
        <v>136</v>
      </c>
      <c r="C125" s="72">
        <f t="shared" si="4"/>
        <v>0</v>
      </c>
      <c r="D125" s="74"/>
      <c r="E125" s="74"/>
      <c r="F125" s="74"/>
      <c r="G125" s="157"/>
      <c r="H125" s="72">
        <f t="shared" si="5"/>
        <v>0</v>
      </c>
      <c r="I125" s="74">
        <v>0</v>
      </c>
      <c r="J125" s="74"/>
      <c r="K125" s="74"/>
      <c r="L125" s="158"/>
      <c r="M125" s="156"/>
    </row>
    <row r="126" spans="1:13" ht="36" hidden="1" x14ac:dyDescent="0.25">
      <c r="A126" s="44">
        <v>2276</v>
      </c>
      <c r="B126" s="71" t="s">
        <v>137</v>
      </c>
      <c r="C126" s="72">
        <f t="shared" si="4"/>
        <v>0</v>
      </c>
      <c r="D126" s="74"/>
      <c r="E126" s="74"/>
      <c r="F126" s="74"/>
      <c r="G126" s="157"/>
      <c r="H126" s="72">
        <f t="shared" si="5"/>
        <v>0</v>
      </c>
      <c r="I126" s="74">
        <v>0</v>
      </c>
      <c r="J126" s="74"/>
      <c r="K126" s="74"/>
      <c r="L126" s="158"/>
      <c r="M126" s="156"/>
    </row>
    <row r="127" spans="1:13" ht="24" hidden="1" x14ac:dyDescent="0.25">
      <c r="A127" s="44">
        <v>2279</v>
      </c>
      <c r="B127" s="71" t="s">
        <v>138</v>
      </c>
      <c r="C127" s="72">
        <f t="shared" si="4"/>
        <v>0</v>
      </c>
      <c r="D127" s="74"/>
      <c r="E127" s="74"/>
      <c r="F127" s="74"/>
      <c r="G127" s="157"/>
      <c r="H127" s="72">
        <f t="shared" si="5"/>
        <v>0</v>
      </c>
      <c r="I127" s="74">
        <v>0</v>
      </c>
      <c r="J127" s="74"/>
      <c r="K127" s="74"/>
      <c r="L127" s="158"/>
      <c r="M127" s="156"/>
    </row>
    <row r="128" spans="1:13" ht="48" hidden="1" x14ac:dyDescent="0.25">
      <c r="A128" s="168">
        <v>2280</v>
      </c>
      <c r="B128" s="65" t="s">
        <v>139</v>
      </c>
      <c r="C128" s="66">
        <f t="shared" ref="C128:L128" si="6">SUM(C129)</f>
        <v>0</v>
      </c>
      <c r="D128" s="169">
        <f t="shared" si="6"/>
        <v>0</v>
      </c>
      <c r="E128" s="169">
        <f t="shared" si="6"/>
        <v>0</v>
      </c>
      <c r="F128" s="169">
        <f t="shared" si="6"/>
        <v>0</v>
      </c>
      <c r="G128" s="169">
        <f t="shared" si="6"/>
        <v>0</v>
      </c>
      <c r="H128" s="66">
        <f t="shared" si="6"/>
        <v>0</v>
      </c>
      <c r="I128" s="169">
        <f t="shared" si="6"/>
        <v>0</v>
      </c>
      <c r="J128" s="169">
        <f t="shared" si="6"/>
        <v>0</v>
      </c>
      <c r="K128" s="169">
        <f t="shared" si="6"/>
        <v>0</v>
      </c>
      <c r="L128" s="176">
        <f t="shared" si="6"/>
        <v>0</v>
      </c>
    </row>
    <row r="129" spans="1:13" ht="24" hidden="1" x14ac:dyDescent="0.25">
      <c r="A129" s="44">
        <v>2283</v>
      </c>
      <c r="B129" s="71" t="s">
        <v>140</v>
      </c>
      <c r="C129" s="72">
        <f t="shared" ref="C129:C160" si="7">SUM(D129:G129)</f>
        <v>0</v>
      </c>
      <c r="D129" s="74"/>
      <c r="E129" s="74"/>
      <c r="F129" s="74"/>
      <c r="G129" s="157"/>
      <c r="H129" s="72">
        <f t="shared" ref="H129:H192" si="8">SUM(I129:L129)</f>
        <v>0</v>
      </c>
      <c r="I129" s="74">
        <v>0</v>
      </c>
      <c r="J129" s="74"/>
      <c r="K129" s="74"/>
      <c r="L129" s="158"/>
      <c r="M129" s="156"/>
    </row>
    <row r="130" spans="1:13" ht="38.25" hidden="1" customHeight="1" x14ac:dyDescent="0.25">
      <c r="A130" s="56">
        <v>2300</v>
      </c>
      <c r="B130" s="147" t="s">
        <v>141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hidden="1" x14ac:dyDescent="0.25">
      <c r="A131" s="168">
        <v>2310</v>
      </c>
      <c r="B131" s="65" t="s">
        <v>142</v>
      </c>
      <c r="C131" s="66">
        <f t="shared" si="7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8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3" hidden="1" x14ac:dyDescent="0.25">
      <c r="A132" s="44">
        <v>2311</v>
      </c>
      <c r="B132" s="71" t="s">
        <v>143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hidden="1" x14ac:dyDescent="0.25">
      <c r="A133" s="44">
        <v>2312</v>
      </c>
      <c r="B133" s="71" t="s">
        <v>144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hidden="1" x14ac:dyDescent="0.25">
      <c r="A134" s="44">
        <v>2313</v>
      </c>
      <c r="B134" s="71" t="s">
        <v>145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hidden="1" customHeight="1" x14ac:dyDescent="0.25">
      <c r="A135" s="44">
        <v>2314</v>
      </c>
      <c r="B135" s="71" t="s">
        <v>146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hidden="1" x14ac:dyDescent="0.25">
      <c r="A136" s="159">
        <v>2320</v>
      </c>
      <c r="B136" s="71" t="s">
        <v>147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hidden="1" x14ac:dyDescent="0.25">
      <c r="A137" s="44">
        <v>2321</v>
      </c>
      <c r="B137" s="71" t="s">
        <v>148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hidden="1" x14ac:dyDescent="0.25">
      <c r="A138" s="44">
        <v>2322</v>
      </c>
      <c r="B138" s="71" t="s">
        <v>149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hidden="1" customHeight="1" x14ac:dyDescent="0.25">
      <c r="A139" s="44">
        <v>2329</v>
      </c>
      <c r="B139" s="71" t="s">
        <v>150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hidden="1" x14ac:dyDescent="0.25">
      <c r="A140" s="159">
        <v>2330</v>
      </c>
      <c r="B140" s="71" t="s">
        <v>151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hidden="1" x14ac:dyDescent="0.25">
      <c r="A141" s="159">
        <v>2340</v>
      </c>
      <c r="B141" s="71" t="s">
        <v>152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hidden="1" x14ac:dyDescent="0.25">
      <c r="A142" s="44">
        <v>2341</v>
      </c>
      <c r="B142" s="71" t="s">
        <v>153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hidden="1" x14ac:dyDescent="0.25">
      <c r="A143" s="44">
        <v>2344</v>
      </c>
      <c r="B143" s="71" t="s">
        <v>154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hidden="1" x14ac:dyDescent="0.25">
      <c r="A144" s="150">
        <v>2350</v>
      </c>
      <c r="B144" s="112" t="s">
        <v>155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hidden="1" x14ac:dyDescent="0.25">
      <c r="A145" s="38">
        <v>2351</v>
      </c>
      <c r="B145" s="65" t="s">
        <v>156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hidden="1" x14ac:dyDescent="0.25">
      <c r="A146" s="44">
        <v>2352</v>
      </c>
      <c r="B146" s="71" t="s">
        <v>157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hidden="1" x14ac:dyDescent="0.25">
      <c r="A147" s="44">
        <v>2353</v>
      </c>
      <c r="B147" s="71" t="s">
        <v>158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hidden="1" x14ac:dyDescent="0.25">
      <c r="A148" s="44">
        <v>2354</v>
      </c>
      <c r="B148" s="71" t="s">
        <v>159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hidden="1" x14ac:dyDescent="0.25">
      <c r="A149" s="44">
        <v>2355</v>
      </c>
      <c r="B149" s="71" t="s">
        <v>160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hidden="1" x14ac:dyDescent="0.25">
      <c r="A150" s="44">
        <v>2359</v>
      </c>
      <c r="B150" s="71" t="s">
        <v>161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hidden="1" customHeight="1" x14ac:dyDescent="0.25">
      <c r="A151" s="159">
        <v>2360</v>
      </c>
      <c r="B151" s="71" t="s">
        <v>162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hidden="1" x14ac:dyDescent="0.25">
      <c r="A152" s="43">
        <v>2361</v>
      </c>
      <c r="B152" s="71" t="s">
        <v>163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hidden="1" x14ac:dyDescent="0.25">
      <c r="A153" s="43">
        <v>2362</v>
      </c>
      <c r="B153" s="71" t="s">
        <v>164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hidden="1" x14ac:dyDescent="0.25">
      <c r="A154" s="43">
        <v>2363</v>
      </c>
      <c r="B154" s="71" t="s">
        <v>165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hidden="1" x14ac:dyDescent="0.25">
      <c r="A155" s="43">
        <v>2364</v>
      </c>
      <c r="B155" s="71" t="s">
        <v>166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hidden="1" customHeight="1" x14ac:dyDescent="0.25">
      <c r="A156" s="43">
        <v>2365</v>
      </c>
      <c r="B156" s="71" t="s">
        <v>167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hidden="1" x14ac:dyDescent="0.25">
      <c r="A157" s="43">
        <v>2366</v>
      </c>
      <c r="B157" s="71" t="s">
        <v>168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hidden="1" x14ac:dyDescent="0.25">
      <c r="A158" s="43">
        <v>2369</v>
      </c>
      <c r="B158" s="71" t="s">
        <v>169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hidden="1" x14ac:dyDescent="0.25">
      <c r="A159" s="150">
        <v>2370</v>
      </c>
      <c r="B159" s="112" t="s">
        <v>170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hidden="1" x14ac:dyDescent="0.25">
      <c r="A160" s="150">
        <v>2380</v>
      </c>
      <c r="B160" s="112" t="s">
        <v>171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hidden="1" x14ac:dyDescent="0.25">
      <c r="A161" s="37">
        <v>2381</v>
      </c>
      <c r="B161" s="65" t="s">
        <v>172</v>
      </c>
      <c r="C161" s="66">
        <f t="shared" ref="C161:C224" si="9">SUM(D161:G161)</f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hidden="1" x14ac:dyDescent="0.25">
      <c r="A162" s="43">
        <v>2389</v>
      </c>
      <c r="B162" s="71" t="s">
        <v>173</v>
      </c>
      <c r="C162" s="72">
        <f t="shared" si="9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hidden="1" x14ac:dyDescent="0.25">
      <c r="A163" s="150">
        <v>2390</v>
      </c>
      <c r="B163" s="112" t="s">
        <v>174</v>
      </c>
      <c r="C163" s="117">
        <f t="shared" si="9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hidden="1" x14ac:dyDescent="0.25">
      <c r="A164" s="56">
        <v>2400</v>
      </c>
      <c r="B164" s="147" t="s">
        <v>175</v>
      </c>
      <c r="C164" s="57">
        <f t="shared" si="9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hidden="1" x14ac:dyDescent="0.25">
      <c r="A165" s="56">
        <v>2500</v>
      </c>
      <c r="B165" s="147" t="s">
        <v>176</v>
      </c>
      <c r="C165" s="57">
        <f t="shared" si="9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8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3" ht="16.5" hidden="1" customHeight="1" x14ac:dyDescent="0.25">
      <c r="A166" s="168">
        <v>2510</v>
      </c>
      <c r="B166" s="65" t="s">
        <v>177</v>
      </c>
      <c r="C166" s="66">
        <f t="shared" si="9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8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3" ht="24" hidden="1" x14ac:dyDescent="0.25">
      <c r="A167" s="44">
        <v>2512</v>
      </c>
      <c r="B167" s="71" t="s">
        <v>178</v>
      </c>
      <c r="C167" s="72">
        <f t="shared" si="9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hidden="1" x14ac:dyDescent="0.25">
      <c r="A168" s="44">
        <v>2513</v>
      </c>
      <c r="B168" s="71" t="s">
        <v>179</v>
      </c>
      <c r="C168" s="72">
        <f t="shared" si="9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hidden="1" x14ac:dyDescent="0.25">
      <c r="A169" s="44">
        <v>2515</v>
      </c>
      <c r="B169" s="71" t="s">
        <v>180</v>
      </c>
      <c r="C169" s="72">
        <f t="shared" si="9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hidden="1" x14ac:dyDescent="0.25">
      <c r="A170" s="44">
        <v>2519</v>
      </c>
      <c r="B170" s="71" t="s">
        <v>181</v>
      </c>
      <c r="C170" s="72">
        <f t="shared" si="9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hidden="1" x14ac:dyDescent="0.25">
      <c r="A171" s="159">
        <v>2520</v>
      </c>
      <c r="B171" s="71" t="s">
        <v>182</v>
      </c>
      <c r="C171" s="72">
        <f t="shared" si="9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hidden="1" customHeight="1" x14ac:dyDescent="0.25">
      <c r="A172" s="19">
        <v>2800</v>
      </c>
      <c r="B172" s="65" t="s">
        <v>183</v>
      </c>
      <c r="C172" s="66">
        <f t="shared" si="9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hidden="1" x14ac:dyDescent="0.25">
      <c r="A173" s="142">
        <v>3000</v>
      </c>
      <c r="B173" s="142" t="s">
        <v>184</v>
      </c>
      <c r="C173" s="143">
        <f t="shared" si="9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hidden="1" x14ac:dyDescent="0.25">
      <c r="A174" s="56">
        <v>3200</v>
      </c>
      <c r="B174" s="183" t="s">
        <v>185</v>
      </c>
      <c r="C174" s="184">
        <f t="shared" si="9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8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3" ht="36" hidden="1" x14ac:dyDescent="0.25">
      <c r="A175" s="168">
        <v>3260</v>
      </c>
      <c r="B175" s="65" t="s">
        <v>186</v>
      </c>
      <c r="C175" s="66">
        <f t="shared" si="9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hidden="1" x14ac:dyDescent="0.25">
      <c r="A176" s="44">
        <v>3261</v>
      </c>
      <c r="B176" s="71" t="s">
        <v>187</v>
      </c>
      <c r="C176" s="72">
        <f t="shared" si="9"/>
        <v>0</v>
      </c>
      <c r="D176" s="74"/>
      <c r="E176" s="74"/>
      <c r="F176" s="74"/>
      <c r="G176" s="157"/>
      <c r="H176" s="72">
        <f t="shared" si="8"/>
        <v>0</v>
      </c>
      <c r="I176" s="74">
        <v>0</v>
      </c>
      <c r="J176" s="74"/>
      <c r="K176" s="74"/>
      <c r="L176" s="158"/>
      <c r="M176" s="156"/>
    </row>
    <row r="177" spans="1:13" ht="36" hidden="1" x14ac:dyDescent="0.25">
      <c r="A177" s="44">
        <v>3262</v>
      </c>
      <c r="B177" s="71" t="s">
        <v>188</v>
      </c>
      <c r="C177" s="72">
        <f t="shared" si="9"/>
        <v>0</v>
      </c>
      <c r="D177" s="74"/>
      <c r="E177" s="74"/>
      <c r="F177" s="74"/>
      <c r="G177" s="157"/>
      <c r="H177" s="72">
        <f t="shared" si="8"/>
        <v>0</v>
      </c>
      <c r="I177" s="74">
        <v>0</v>
      </c>
      <c r="J177" s="74"/>
      <c r="K177" s="74"/>
      <c r="L177" s="158"/>
      <c r="M177" s="156"/>
    </row>
    <row r="178" spans="1:13" ht="24" hidden="1" x14ac:dyDescent="0.25">
      <c r="A178" s="44">
        <v>3263</v>
      </c>
      <c r="B178" s="71" t="s">
        <v>189</v>
      </c>
      <c r="C178" s="72">
        <f t="shared" si="9"/>
        <v>0</v>
      </c>
      <c r="D178" s="74"/>
      <c r="E178" s="74"/>
      <c r="F178" s="74"/>
      <c r="G178" s="157"/>
      <c r="H178" s="72">
        <f t="shared" si="8"/>
        <v>0</v>
      </c>
      <c r="I178" s="74">
        <v>0</v>
      </c>
      <c r="J178" s="74"/>
      <c r="K178" s="74"/>
      <c r="L178" s="158"/>
      <c r="M178" s="156"/>
    </row>
    <row r="179" spans="1:13" ht="84" hidden="1" x14ac:dyDescent="0.25">
      <c r="A179" s="168">
        <v>3290</v>
      </c>
      <c r="B179" s="65" t="s">
        <v>190</v>
      </c>
      <c r="C179" s="185">
        <f t="shared" si="9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8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3" ht="72" hidden="1" x14ac:dyDescent="0.25">
      <c r="A180" s="44">
        <v>3291</v>
      </c>
      <c r="B180" s="71" t="s">
        <v>191</v>
      </c>
      <c r="C180" s="72">
        <f t="shared" si="9"/>
        <v>0</v>
      </c>
      <c r="D180" s="74"/>
      <c r="E180" s="74"/>
      <c r="F180" s="74"/>
      <c r="G180" s="187"/>
      <c r="H180" s="72">
        <f t="shared" si="8"/>
        <v>0</v>
      </c>
      <c r="I180" s="74">
        <v>0</v>
      </c>
      <c r="J180" s="74"/>
      <c r="K180" s="74"/>
      <c r="L180" s="158"/>
      <c r="M180" s="156"/>
    </row>
    <row r="181" spans="1:13" ht="72" hidden="1" x14ac:dyDescent="0.25">
      <c r="A181" s="44">
        <v>3292</v>
      </c>
      <c r="B181" s="71" t="s">
        <v>192</v>
      </c>
      <c r="C181" s="72">
        <f t="shared" si="9"/>
        <v>0</v>
      </c>
      <c r="D181" s="74"/>
      <c r="E181" s="74"/>
      <c r="F181" s="74"/>
      <c r="G181" s="187"/>
      <c r="H181" s="72">
        <f t="shared" si="8"/>
        <v>0</v>
      </c>
      <c r="I181" s="74">
        <v>0</v>
      </c>
      <c r="J181" s="74"/>
      <c r="K181" s="74"/>
      <c r="L181" s="158"/>
      <c r="M181" s="156"/>
    </row>
    <row r="182" spans="1:13" ht="72" hidden="1" x14ac:dyDescent="0.25">
      <c r="A182" s="44">
        <v>3293</v>
      </c>
      <c r="B182" s="71" t="s">
        <v>193</v>
      </c>
      <c r="C182" s="72">
        <f t="shared" si="9"/>
        <v>0</v>
      </c>
      <c r="D182" s="74"/>
      <c r="E182" s="74"/>
      <c r="F182" s="74"/>
      <c r="G182" s="187"/>
      <c r="H182" s="72">
        <f t="shared" si="8"/>
        <v>0</v>
      </c>
      <c r="I182" s="74">
        <v>0</v>
      </c>
      <c r="J182" s="74"/>
      <c r="K182" s="74"/>
      <c r="L182" s="158"/>
      <c r="M182" s="156"/>
    </row>
    <row r="183" spans="1:13" ht="60" hidden="1" x14ac:dyDescent="0.25">
      <c r="A183" s="188">
        <v>3294</v>
      </c>
      <c r="B183" s="71" t="s">
        <v>194</v>
      </c>
      <c r="C183" s="185">
        <f t="shared" si="9"/>
        <v>0</v>
      </c>
      <c r="D183" s="189"/>
      <c r="E183" s="189"/>
      <c r="F183" s="189"/>
      <c r="G183" s="190"/>
      <c r="H183" s="185">
        <f t="shared" si="8"/>
        <v>0</v>
      </c>
      <c r="I183" s="189">
        <v>0</v>
      </c>
      <c r="J183" s="189"/>
      <c r="K183" s="189"/>
      <c r="L183" s="191"/>
      <c r="M183" s="156"/>
    </row>
    <row r="184" spans="1:13" ht="48" hidden="1" x14ac:dyDescent="0.25">
      <c r="A184" s="192">
        <v>3300</v>
      </c>
      <c r="B184" s="183" t="s">
        <v>195</v>
      </c>
      <c r="C184" s="193">
        <f t="shared" si="9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8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3" ht="48" hidden="1" x14ac:dyDescent="0.25">
      <c r="A185" s="111">
        <v>3310</v>
      </c>
      <c r="B185" s="112" t="s">
        <v>196</v>
      </c>
      <c r="C185" s="195">
        <f t="shared" si="9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hidden="1" customHeight="1" x14ac:dyDescent="0.25">
      <c r="A186" s="38">
        <v>3320</v>
      </c>
      <c r="B186" s="65" t="s">
        <v>197</v>
      </c>
      <c r="C186" s="66">
        <f t="shared" si="9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hidden="1" x14ac:dyDescent="0.25">
      <c r="A187" s="196">
        <v>4000</v>
      </c>
      <c r="B187" s="142" t="s">
        <v>198</v>
      </c>
      <c r="C187" s="143">
        <f t="shared" si="9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hidden="1" x14ac:dyDescent="0.25">
      <c r="A188" s="197">
        <v>4200</v>
      </c>
      <c r="B188" s="147" t="s">
        <v>199</v>
      </c>
      <c r="C188" s="57">
        <f t="shared" si="9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hidden="1" x14ac:dyDescent="0.25">
      <c r="A189" s="168">
        <v>4240</v>
      </c>
      <c r="B189" s="65" t="s">
        <v>200</v>
      </c>
      <c r="C189" s="66">
        <f t="shared" si="9"/>
        <v>0</v>
      </c>
      <c r="D189" s="68"/>
      <c r="E189" s="68"/>
      <c r="F189" s="68"/>
      <c r="G189" s="154"/>
      <c r="H189" s="66">
        <f t="shared" si="8"/>
        <v>0</v>
      </c>
      <c r="I189" s="68">
        <v>0</v>
      </c>
      <c r="J189" s="68"/>
      <c r="K189" s="68"/>
      <c r="L189" s="155"/>
      <c r="M189" s="156"/>
    </row>
    <row r="190" spans="1:13" ht="24" hidden="1" x14ac:dyDescent="0.25">
      <c r="A190" s="159">
        <v>4250</v>
      </c>
      <c r="B190" s="71" t="s">
        <v>201</v>
      </c>
      <c r="C190" s="72">
        <f t="shared" si="9"/>
        <v>0</v>
      </c>
      <c r="D190" s="74"/>
      <c r="E190" s="74"/>
      <c r="F190" s="74"/>
      <c r="G190" s="157"/>
      <c r="H190" s="72">
        <f t="shared" si="8"/>
        <v>0</v>
      </c>
      <c r="I190" s="74">
        <v>0</v>
      </c>
      <c r="J190" s="74"/>
      <c r="K190" s="74"/>
      <c r="L190" s="158"/>
      <c r="M190" s="156"/>
    </row>
    <row r="191" spans="1:13" hidden="1" x14ac:dyDescent="0.25">
      <c r="A191" s="56">
        <v>4300</v>
      </c>
      <c r="B191" s="147" t="s">
        <v>202</v>
      </c>
      <c r="C191" s="57">
        <f t="shared" si="9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8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hidden="1" x14ac:dyDescent="0.25">
      <c r="A192" s="168">
        <v>4310</v>
      </c>
      <c r="B192" s="65" t="s">
        <v>203</v>
      </c>
      <c r="C192" s="66">
        <f t="shared" si="9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8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hidden="1" x14ac:dyDescent="0.25">
      <c r="A193" s="44">
        <v>4311</v>
      </c>
      <c r="B193" s="71" t="s">
        <v>204</v>
      </c>
      <c r="C193" s="72">
        <f t="shared" si="9"/>
        <v>0</v>
      </c>
      <c r="D193" s="74"/>
      <c r="E193" s="74"/>
      <c r="F193" s="74"/>
      <c r="G193" s="157"/>
      <c r="H193" s="72">
        <f t="shared" ref="H193:H256" si="10">SUM(I193:L193)</f>
        <v>0</v>
      </c>
      <c r="I193" s="74">
        <v>0</v>
      </c>
      <c r="J193" s="74"/>
      <c r="K193" s="74"/>
      <c r="L193" s="158"/>
      <c r="M193" s="156"/>
    </row>
    <row r="194" spans="1:13" s="24" customFormat="1" ht="24" hidden="1" x14ac:dyDescent="0.25">
      <c r="A194" s="198"/>
      <c r="B194" s="19" t="s">
        <v>205</v>
      </c>
      <c r="C194" s="138">
        <f t="shared" si="9"/>
        <v>0</v>
      </c>
      <c r="D194" s="139">
        <f>SUM(D195,D230,D269,D283)</f>
        <v>0</v>
      </c>
      <c r="E194" s="139">
        <f>SUM(E195,E230,E269,E283)</f>
        <v>0</v>
      </c>
      <c r="F194" s="139">
        <f>SUM(F195,F230,F269,F283)</f>
        <v>0</v>
      </c>
      <c r="G194" s="139">
        <f>SUM(G195,G230,G269,G283)</f>
        <v>0</v>
      </c>
      <c r="H194" s="138">
        <f t="shared" si="10"/>
        <v>0</v>
      </c>
      <c r="I194" s="139">
        <f>SUM(I195,I230,I269,I283)</f>
        <v>0</v>
      </c>
      <c r="J194" s="139">
        <f>SUM(J195,J230,J269,J283)</f>
        <v>0</v>
      </c>
      <c r="K194" s="139">
        <f>SUM(K195,K230,K269,K283)</f>
        <v>0</v>
      </c>
      <c r="L194" s="199">
        <f>SUM(L195,L230,L269,L283)</f>
        <v>0</v>
      </c>
    </row>
    <row r="195" spans="1:13" hidden="1" x14ac:dyDescent="0.25">
      <c r="A195" s="142">
        <v>5000</v>
      </c>
      <c r="B195" s="142" t="s">
        <v>206</v>
      </c>
      <c r="C195" s="143">
        <f t="shared" si="9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0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hidden="1" x14ac:dyDescent="0.25">
      <c r="A196" s="56">
        <v>5100</v>
      </c>
      <c r="B196" s="147" t="s">
        <v>207</v>
      </c>
      <c r="C196" s="57">
        <f t="shared" si="9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0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hidden="1" x14ac:dyDescent="0.25">
      <c r="A197" s="168">
        <v>5110</v>
      </c>
      <c r="B197" s="65" t="s">
        <v>208</v>
      </c>
      <c r="C197" s="66">
        <f t="shared" si="9"/>
        <v>0</v>
      </c>
      <c r="D197" s="68"/>
      <c r="E197" s="68"/>
      <c r="F197" s="68"/>
      <c r="G197" s="154"/>
      <c r="H197" s="66">
        <f t="shared" si="10"/>
        <v>0</v>
      </c>
      <c r="I197" s="68">
        <v>0</v>
      </c>
      <c r="J197" s="68"/>
      <c r="K197" s="68"/>
      <c r="L197" s="155"/>
      <c r="M197" s="156"/>
    </row>
    <row r="198" spans="1:13" ht="24" hidden="1" x14ac:dyDescent="0.25">
      <c r="A198" s="159">
        <v>5120</v>
      </c>
      <c r="B198" s="71" t="s">
        <v>209</v>
      </c>
      <c r="C198" s="72">
        <f t="shared" si="9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0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hidden="1" x14ac:dyDescent="0.25">
      <c r="A199" s="44">
        <v>5121</v>
      </c>
      <c r="B199" s="71" t="s">
        <v>210</v>
      </c>
      <c r="C199" s="72">
        <f t="shared" si="9"/>
        <v>0</v>
      </c>
      <c r="D199" s="74"/>
      <c r="E199" s="74"/>
      <c r="F199" s="74"/>
      <c r="G199" s="157"/>
      <c r="H199" s="72">
        <f t="shared" si="10"/>
        <v>0</v>
      </c>
      <c r="I199" s="74">
        <v>0</v>
      </c>
      <c r="J199" s="74"/>
      <c r="K199" s="74"/>
      <c r="L199" s="158"/>
      <c r="M199" s="156"/>
    </row>
    <row r="200" spans="1:13" ht="24" hidden="1" x14ac:dyDescent="0.25">
      <c r="A200" s="44">
        <v>5129</v>
      </c>
      <c r="B200" s="71" t="s">
        <v>211</v>
      </c>
      <c r="C200" s="72">
        <f t="shared" si="9"/>
        <v>0</v>
      </c>
      <c r="D200" s="74"/>
      <c r="E200" s="74"/>
      <c r="F200" s="74"/>
      <c r="G200" s="157"/>
      <c r="H200" s="72">
        <f t="shared" si="10"/>
        <v>0</v>
      </c>
      <c r="I200" s="74">
        <v>0</v>
      </c>
      <c r="J200" s="74"/>
      <c r="K200" s="74"/>
      <c r="L200" s="158"/>
      <c r="M200" s="156"/>
    </row>
    <row r="201" spans="1:13" hidden="1" x14ac:dyDescent="0.25">
      <c r="A201" s="159">
        <v>5130</v>
      </c>
      <c r="B201" s="71" t="s">
        <v>212</v>
      </c>
      <c r="C201" s="72">
        <f t="shared" si="9"/>
        <v>0</v>
      </c>
      <c r="D201" s="74"/>
      <c r="E201" s="74"/>
      <c r="F201" s="74"/>
      <c r="G201" s="157"/>
      <c r="H201" s="72">
        <f t="shared" si="10"/>
        <v>0</v>
      </c>
      <c r="I201" s="74">
        <v>0</v>
      </c>
      <c r="J201" s="74"/>
      <c r="K201" s="74"/>
      <c r="L201" s="158"/>
      <c r="M201" s="156"/>
    </row>
    <row r="202" spans="1:13" hidden="1" x14ac:dyDescent="0.25">
      <c r="A202" s="159">
        <v>5140</v>
      </c>
      <c r="B202" s="71" t="s">
        <v>213</v>
      </c>
      <c r="C202" s="72">
        <f t="shared" si="9"/>
        <v>0</v>
      </c>
      <c r="D202" s="74"/>
      <c r="E202" s="74"/>
      <c r="F202" s="74"/>
      <c r="G202" s="157"/>
      <c r="H202" s="72">
        <f t="shared" si="10"/>
        <v>0</v>
      </c>
      <c r="I202" s="74">
        <v>0</v>
      </c>
      <c r="J202" s="74"/>
      <c r="K202" s="74"/>
      <c r="L202" s="158"/>
      <c r="M202" s="156"/>
    </row>
    <row r="203" spans="1:13" ht="24" hidden="1" x14ac:dyDescent="0.25">
      <c r="A203" s="159">
        <v>5170</v>
      </c>
      <c r="B203" s="71" t="s">
        <v>214</v>
      </c>
      <c r="C203" s="72">
        <f t="shared" si="9"/>
        <v>0</v>
      </c>
      <c r="D203" s="74"/>
      <c r="E203" s="74"/>
      <c r="F203" s="74"/>
      <c r="G203" s="157"/>
      <c r="H203" s="72">
        <f t="shared" si="10"/>
        <v>0</v>
      </c>
      <c r="I203" s="74">
        <v>0</v>
      </c>
      <c r="J203" s="74"/>
      <c r="K203" s="74"/>
      <c r="L203" s="158"/>
      <c r="M203" s="156"/>
    </row>
    <row r="204" spans="1:13" hidden="1" x14ac:dyDescent="0.25">
      <c r="A204" s="56">
        <v>5200</v>
      </c>
      <c r="B204" s="147" t="s">
        <v>215</v>
      </c>
      <c r="C204" s="57">
        <f t="shared" si="9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0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hidden="1" x14ac:dyDescent="0.25">
      <c r="A205" s="150">
        <v>5210</v>
      </c>
      <c r="B205" s="112" t="s">
        <v>216</v>
      </c>
      <c r="C205" s="117">
        <f t="shared" si="9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0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hidden="1" x14ac:dyDescent="0.25">
      <c r="A206" s="38">
        <v>5211</v>
      </c>
      <c r="B206" s="65" t="s">
        <v>217</v>
      </c>
      <c r="C206" s="66">
        <f t="shared" si="9"/>
        <v>0</v>
      </c>
      <c r="D206" s="68"/>
      <c r="E206" s="68"/>
      <c r="F206" s="68"/>
      <c r="G206" s="154"/>
      <c r="H206" s="66">
        <f t="shared" si="10"/>
        <v>0</v>
      </c>
      <c r="I206" s="68">
        <v>0</v>
      </c>
      <c r="J206" s="68"/>
      <c r="K206" s="68"/>
      <c r="L206" s="155"/>
      <c r="M206" s="156"/>
    </row>
    <row r="207" spans="1:13" hidden="1" x14ac:dyDescent="0.25">
      <c r="A207" s="44">
        <v>5212</v>
      </c>
      <c r="B207" s="71" t="s">
        <v>218</v>
      </c>
      <c r="C207" s="72">
        <f t="shared" si="9"/>
        <v>0</v>
      </c>
      <c r="D207" s="74"/>
      <c r="E207" s="74"/>
      <c r="F207" s="74"/>
      <c r="G207" s="157"/>
      <c r="H207" s="72">
        <f t="shared" si="10"/>
        <v>0</v>
      </c>
      <c r="I207" s="74">
        <v>0</v>
      </c>
      <c r="J207" s="74"/>
      <c r="K207" s="74"/>
      <c r="L207" s="158"/>
      <c r="M207" s="156"/>
    </row>
    <row r="208" spans="1:13" hidden="1" x14ac:dyDescent="0.25">
      <c r="A208" s="44">
        <v>5213</v>
      </c>
      <c r="B208" s="71" t="s">
        <v>219</v>
      </c>
      <c r="C208" s="72">
        <f t="shared" si="9"/>
        <v>0</v>
      </c>
      <c r="D208" s="74"/>
      <c r="E208" s="74"/>
      <c r="F208" s="74"/>
      <c r="G208" s="157"/>
      <c r="H208" s="72">
        <f t="shared" si="10"/>
        <v>0</v>
      </c>
      <c r="I208" s="74">
        <v>0</v>
      </c>
      <c r="J208" s="74"/>
      <c r="K208" s="74"/>
      <c r="L208" s="158"/>
      <c r="M208" s="156"/>
    </row>
    <row r="209" spans="1:13" hidden="1" x14ac:dyDescent="0.25">
      <c r="A209" s="44">
        <v>5214</v>
      </c>
      <c r="B209" s="71" t="s">
        <v>220</v>
      </c>
      <c r="C209" s="72">
        <f t="shared" si="9"/>
        <v>0</v>
      </c>
      <c r="D209" s="74"/>
      <c r="E209" s="74"/>
      <c r="F209" s="74"/>
      <c r="G209" s="157"/>
      <c r="H209" s="72">
        <f t="shared" si="10"/>
        <v>0</v>
      </c>
      <c r="I209" s="74">
        <v>0</v>
      </c>
      <c r="J209" s="74"/>
      <c r="K209" s="74"/>
      <c r="L209" s="158"/>
      <c r="M209" s="156"/>
    </row>
    <row r="210" spans="1:13" hidden="1" x14ac:dyDescent="0.25">
      <c r="A210" s="44">
        <v>5215</v>
      </c>
      <c r="B210" s="71" t="s">
        <v>221</v>
      </c>
      <c r="C210" s="72">
        <f t="shared" si="9"/>
        <v>0</v>
      </c>
      <c r="D210" s="74"/>
      <c r="E210" s="74"/>
      <c r="F210" s="74"/>
      <c r="G210" s="157"/>
      <c r="H210" s="72">
        <f t="shared" si="10"/>
        <v>0</v>
      </c>
      <c r="I210" s="74">
        <v>0</v>
      </c>
      <c r="J210" s="74"/>
      <c r="K210" s="74"/>
      <c r="L210" s="158"/>
      <c r="M210" s="156"/>
    </row>
    <row r="211" spans="1:13" ht="14.25" hidden="1" customHeight="1" x14ac:dyDescent="0.25">
      <c r="A211" s="44">
        <v>5216</v>
      </c>
      <c r="B211" s="71" t="s">
        <v>222</v>
      </c>
      <c r="C211" s="72">
        <f t="shared" si="9"/>
        <v>0</v>
      </c>
      <c r="D211" s="74"/>
      <c r="E211" s="74"/>
      <c r="F211" s="74"/>
      <c r="G211" s="157"/>
      <c r="H211" s="72">
        <f t="shared" si="10"/>
        <v>0</v>
      </c>
      <c r="I211" s="74">
        <v>0</v>
      </c>
      <c r="J211" s="74"/>
      <c r="K211" s="74"/>
      <c r="L211" s="158"/>
      <c r="M211" s="156"/>
    </row>
    <row r="212" spans="1:13" hidden="1" x14ac:dyDescent="0.25">
      <c r="A212" s="44">
        <v>5217</v>
      </c>
      <c r="B212" s="71" t="s">
        <v>223</v>
      </c>
      <c r="C212" s="72">
        <f t="shared" si="9"/>
        <v>0</v>
      </c>
      <c r="D212" s="74"/>
      <c r="E212" s="74"/>
      <c r="F212" s="74"/>
      <c r="G212" s="157"/>
      <c r="H212" s="72">
        <f t="shared" si="10"/>
        <v>0</v>
      </c>
      <c r="I212" s="74">
        <v>0</v>
      </c>
      <c r="J212" s="74"/>
      <c r="K212" s="74"/>
      <c r="L212" s="158"/>
      <c r="M212" s="156"/>
    </row>
    <row r="213" spans="1:13" hidden="1" x14ac:dyDescent="0.25">
      <c r="A213" s="44">
        <v>5218</v>
      </c>
      <c r="B213" s="71" t="s">
        <v>224</v>
      </c>
      <c r="C213" s="72">
        <f t="shared" si="9"/>
        <v>0</v>
      </c>
      <c r="D213" s="74"/>
      <c r="E213" s="74"/>
      <c r="F213" s="74"/>
      <c r="G213" s="157"/>
      <c r="H213" s="72">
        <f t="shared" si="10"/>
        <v>0</v>
      </c>
      <c r="I213" s="74">
        <v>0</v>
      </c>
      <c r="J213" s="74"/>
      <c r="K213" s="74"/>
      <c r="L213" s="158"/>
      <c r="M213" s="156"/>
    </row>
    <row r="214" spans="1:13" hidden="1" x14ac:dyDescent="0.25">
      <c r="A214" s="44">
        <v>5219</v>
      </c>
      <c r="B214" s="71" t="s">
        <v>225</v>
      </c>
      <c r="C214" s="72">
        <f t="shared" si="9"/>
        <v>0</v>
      </c>
      <c r="D214" s="74"/>
      <c r="E214" s="74"/>
      <c r="F214" s="74"/>
      <c r="G214" s="157"/>
      <c r="H214" s="72">
        <f t="shared" si="10"/>
        <v>0</v>
      </c>
      <c r="I214" s="74">
        <v>0</v>
      </c>
      <c r="J214" s="74"/>
      <c r="K214" s="74"/>
      <c r="L214" s="158"/>
      <c r="M214" s="156"/>
    </row>
    <row r="215" spans="1:13" ht="13.5" hidden="1" customHeight="1" x14ac:dyDescent="0.25">
      <c r="A215" s="159">
        <v>5220</v>
      </c>
      <c r="B215" s="71" t="s">
        <v>226</v>
      </c>
      <c r="C215" s="72">
        <f t="shared" si="9"/>
        <v>0</v>
      </c>
      <c r="D215" s="74"/>
      <c r="E215" s="74"/>
      <c r="F215" s="74"/>
      <c r="G215" s="157"/>
      <c r="H215" s="72">
        <f t="shared" si="10"/>
        <v>0</v>
      </c>
      <c r="I215" s="74">
        <v>0</v>
      </c>
      <c r="J215" s="74"/>
      <c r="K215" s="74"/>
      <c r="L215" s="158"/>
      <c r="M215" s="156"/>
    </row>
    <row r="216" spans="1:13" hidden="1" x14ac:dyDescent="0.25">
      <c r="A216" s="159">
        <v>5230</v>
      </c>
      <c r="B216" s="71" t="s">
        <v>227</v>
      </c>
      <c r="C216" s="72">
        <f t="shared" si="9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0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hidden="1" x14ac:dyDescent="0.25">
      <c r="A217" s="44">
        <v>5231</v>
      </c>
      <c r="B217" s="71" t="s">
        <v>228</v>
      </c>
      <c r="C217" s="72">
        <f t="shared" si="9"/>
        <v>0</v>
      </c>
      <c r="D217" s="74"/>
      <c r="E217" s="74"/>
      <c r="F217" s="74"/>
      <c r="G217" s="157"/>
      <c r="H217" s="72">
        <f t="shared" si="10"/>
        <v>0</v>
      </c>
      <c r="I217" s="74">
        <v>0</v>
      </c>
      <c r="J217" s="74"/>
      <c r="K217" s="74"/>
      <c r="L217" s="158"/>
      <c r="M217" s="156"/>
    </row>
    <row r="218" spans="1:13" hidden="1" x14ac:dyDescent="0.25">
      <c r="A218" s="44">
        <v>5232</v>
      </c>
      <c r="B218" s="71" t="s">
        <v>229</v>
      </c>
      <c r="C218" s="72">
        <f t="shared" si="9"/>
        <v>0</v>
      </c>
      <c r="D218" s="74"/>
      <c r="E218" s="74"/>
      <c r="F218" s="74"/>
      <c r="G218" s="157"/>
      <c r="H218" s="72">
        <f t="shared" si="10"/>
        <v>0</v>
      </c>
      <c r="I218" s="74">
        <v>0</v>
      </c>
      <c r="J218" s="74"/>
      <c r="K218" s="74"/>
      <c r="L218" s="158"/>
      <c r="M218" s="156"/>
    </row>
    <row r="219" spans="1:13" hidden="1" x14ac:dyDescent="0.25">
      <c r="A219" s="44">
        <v>5233</v>
      </c>
      <c r="B219" s="71" t="s">
        <v>230</v>
      </c>
      <c r="C219" s="201">
        <f t="shared" si="9"/>
        <v>0</v>
      </c>
      <c r="D219" s="74"/>
      <c r="E219" s="74"/>
      <c r="F219" s="74"/>
      <c r="G219" s="157"/>
      <c r="H219" s="72">
        <f t="shared" si="10"/>
        <v>0</v>
      </c>
      <c r="I219" s="74">
        <v>0</v>
      </c>
      <c r="J219" s="74"/>
      <c r="K219" s="74"/>
      <c r="L219" s="158"/>
      <c r="M219" s="156"/>
    </row>
    <row r="220" spans="1:13" ht="24" hidden="1" x14ac:dyDescent="0.25">
      <c r="A220" s="44">
        <v>5234</v>
      </c>
      <c r="B220" s="71" t="s">
        <v>231</v>
      </c>
      <c r="C220" s="201">
        <f t="shared" si="9"/>
        <v>0</v>
      </c>
      <c r="D220" s="74"/>
      <c r="E220" s="74"/>
      <c r="F220" s="74"/>
      <c r="G220" s="157"/>
      <c r="H220" s="72">
        <f t="shared" si="10"/>
        <v>0</v>
      </c>
      <c r="I220" s="74">
        <v>0</v>
      </c>
      <c r="J220" s="74"/>
      <c r="K220" s="74"/>
      <c r="L220" s="158"/>
      <c r="M220" s="156"/>
    </row>
    <row r="221" spans="1:13" ht="14.25" hidden="1" customHeight="1" x14ac:dyDescent="0.25">
      <c r="A221" s="44">
        <v>5236</v>
      </c>
      <c r="B221" s="71" t="s">
        <v>232</v>
      </c>
      <c r="C221" s="201">
        <f t="shared" si="9"/>
        <v>0</v>
      </c>
      <c r="D221" s="74"/>
      <c r="E221" s="74"/>
      <c r="F221" s="74"/>
      <c r="G221" s="157"/>
      <c r="H221" s="72">
        <f t="shared" si="10"/>
        <v>0</v>
      </c>
      <c r="I221" s="74">
        <v>0</v>
      </c>
      <c r="J221" s="74"/>
      <c r="K221" s="74"/>
      <c r="L221" s="158"/>
      <c r="M221" s="156"/>
    </row>
    <row r="222" spans="1:13" ht="14.25" hidden="1" customHeight="1" x14ac:dyDescent="0.25">
      <c r="A222" s="44">
        <v>5237</v>
      </c>
      <c r="B222" s="71" t="s">
        <v>233</v>
      </c>
      <c r="C222" s="201">
        <f t="shared" si="9"/>
        <v>0</v>
      </c>
      <c r="D222" s="74"/>
      <c r="E222" s="74"/>
      <c r="F222" s="74"/>
      <c r="G222" s="157"/>
      <c r="H222" s="72">
        <f t="shared" si="10"/>
        <v>0</v>
      </c>
      <c r="I222" s="74">
        <v>0</v>
      </c>
      <c r="J222" s="74"/>
      <c r="K222" s="74"/>
      <c r="L222" s="158"/>
      <c r="M222" s="156"/>
    </row>
    <row r="223" spans="1:13" ht="24" hidden="1" x14ac:dyDescent="0.25">
      <c r="A223" s="44">
        <v>5238</v>
      </c>
      <c r="B223" s="71" t="s">
        <v>234</v>
      </c>
      <c r="C223" s="201">
        <f t="shared" si="9"/>
        <v>0</v>
      </c>
      <c r="D223" s="74"/>
      <c r="E223" s="74"/>
      <c r="F223" s="74"/>
      <c r="G223" s="157"/>
      <c r="H223" s="72">
        <f t="shared" si="10"/>
        <v>0</v>
      </c>
      <c r="I223" s="74">
        <v>0</v>
      </c>
      <c r="J223" s="74"/>
      <c r="K223" s="74"/>
      <c r="L223" s="158"/>
      <c r="M223" s="156"/>
    </row>
    <row r="224" spans="1:13" ht="24" hidden="1" x14ac:dyDescent="0.25">
      <c r="A224" s="44">
        <v>5239</v>
      </c>
      <c r="B224" s="71" t="s">
        <v>235</v>
      </c>
      <c r="C224" s="201">
        <f t="shared" si="9"/>
        <v>0</v>
      </c>
      <c r="D224" s="74"/>
      <c r="E224" s="74"/>
      <c r="F224" s="74"/>
      <c r="G224" s="157"/>
      <c r="H224" s="72">
        <f t="shared" si="10"/>
        <v>0</v>
      </c>
      <c r="I224" s="74">
        <v>0</v>
      </c>
      <c r="J224" s="74"/>
      <c r="K224" s="74"/>
      <c r="L224" s="158"/>
      <c r="M224" s="156"/>
    </row>
    <row r="225" spans="1:13" ht="24" hidden="1" x14ac:dyDescent="0.25">
      <c r="A225" s="159">
        <v>5240</v>
      </c>
      <c r="B225" s="71" t="s">
        <v>236</v>
      </c>
      <c r="C225" s="201">
        <f t="shared" ref="C225:C288" si="11">SUM(D225:G225)</f>
        <v>0</v>
      </c>
      <c r="D225" s="74"/>
      <c r="E225" s="74"/>
      <c r="F225" s="74"/>
      <c r="G225" s="157"/>
      <c r="H225" s="72">
        <f t="shared" si="10"/>
        <v>0</v>
      </c>
      <c r="I225" s="74">
        <v>0</v>
      </c>
      <c r="J225" s="74"/>
      <c r="K225" s="74"/>
      <c r="L225" s="158"/>
      <c r="M225" s="156"/>
    </row>
    <row r="226" spans="1:13" hidden="1" x14ac:dyDescent="0.25">
      <c r="A226" s="159">
        <v>5250</v>
      </c>
      <c r="B226" s="71" t="s">
        <v>237</v>
      </c>
      <c r="C226" s="201">
        <f t="shared" si="11"/>
        <v>0</v>
      </c>
      <c r="D226" s="74"/>
      <c r="E226" s="74"/>
      <c r="F226" s="74"/>
      <c r="G226" s="157"/>
      <c r="H226" s="72">
        <f t="shared" si="10"/>
        <v>0</v>
      </c>
      <c r="I226" s="74">
        <v>0</v>
      </c>
      <c r="J226" s="74"/>
      <c r="K226" s="74"/>
      <c r="L226" s="158"/>
      <c r="M226" s="156"/>
    </row>
    <row r="227" spans="1:13" hidden="1" x14ac:dyDescent="0.25">
      <c r="A227" s="159">
        <v>5260</v>
      </c>
      <c r="B227" s="71" t="s">
        <v>238</v>
      </c>
      <c r="C227" s="201">
        <f t="shared" si="11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0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hidden="1" x14ac:dyDescent="0.25">
      <c r="A228" s="44">
        <v>5269</v>
      </c>
      <c r="B228" s="71" t="s">
        <v>239</v>
      </c>
      <c r="C228" s="201">
        <f t="shared" si="11"/>
        <v>0</v>
      </c>
      <c r="D228" s="74"/>
      <c r="E228" s="74"/>
      <c r="F228" s="74"/>
      <c r="G228" s="157"/>
      <c r="H228" s="72">
        <f t="shared" si="10"/>
        <v>0</v>
      </c>
      <c r="I228" s="74">
        <v>0</v>
      </c>
      <c r="J228" s="74"/>
      <c r="K228" s="74"/>
      <c r="L228" s="158"/>
      <c r="M228" s="156"/>
    </row>
    <row r="229" spans="1:13" ht="24" hidden="1" x14ac:dyDescent="0.25">
      <c r="A229" s="150">
        <v>5270</v>
      </c>
      <c r="B229" s="112" t="s">
        <v>240</v>
      </c>
      <c r="C229" s="202">
        <f t="shared" si="11"/>
        <v>0</v>
      </c>
      <c r="D229" s="163"/>
      <c r="E229" s="163"/>
      <c r="F229" s="163"/>
      <c r="G229" s="164"/>
      <c r="H229" s="117">
        <f t="shared" si="10"/>
        <v>0</v>
      </c>
      <c r="I229" s="163">
        <v>0</v>
      </c>
      <c r="J229" s="163"/>
      <c r="K229" s="163"/>
      <c r="L229" s="165"/>
      <c r="M229" s="156"/>
    </row>
    <row r="230" spans="1:13" hidden="1" x14ac:dyDescent="0.25">
      <c r="A230" s="142">
        <v>6000</v>
      </c>
      <c r="B230" s="142" t="s">
        <v>241</v>
      </c>
      <c r="C230" s="203">
        <f t="shared" si="11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0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hidden="1" customHeight="1" x14ac:dyDescent="0.25">
      <c r="A231" s="192">
        <v>6200</v>
      </c>
      <c r="B231" s="183" t="s">
        <v>242</v>
      </c>
      <c r="C231" s="204">
        <f t="shared" si="11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0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hidden="1" x14ac:dyDescent="0.25">
      <c r="A232" s="168">
        <v>6220</v>
      </c>
      <c r="B232" s="65" t="s">
        <v>243</v>
      </c>
      <c r="C232" s="205">
        <f t="shared" si="11"/>
        <v>0</v>
      </c>
      <c r="D232" s="68"/>
      <c r="E232" s="68"/>
      <c r="F232" s="68"/>
      <c r="G232" s="206"/>
      <c r="H232" s="207">
        <f t="shared" si="10"/>
        <v>0</v>
      </c>
      <c r="I232" s="68">
        <v>0</v>
      </c>
      <c r="J232" s="68"/>
      <c r="K232" s="68"/>
      <c r="L232" s="155"/>
      <c r="M232" s="156"/>
    </row>
    <row r="233" spans="1:13" hidden="1" x14ac:dyDescent="0.25">
      <c r="A233" s="159">
        <v>6230</v>
      </c>
      <c r="B233" s="71" t="s">
        <v>244</v>
      </c>
      <c r="C233" s="201">
        <f t="shared" si="11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0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3" ht="24" hidden="1" x14ac:dyDescent="0.25">
      <c r="A234" s="44">
        <v>6239</v>
      </c>
      <c r="B234" s="65" t="s">
        <v>245</v>
      </c>
      <c r="C234" s="201">
        <f t="shared" si="11"/>
        <v>0</v>
      </c>
      <c r="D234" s="68"/>
      <c r="E234" s="68"/>
      <c r="F234" s="68"/>
      <c r="G234" s="154"/>
      <c r="H234" s="208">
        <f t="shared" si="10"/>
        <v>0</v>
      </c>
      <c r="I234" s="68">
        <v>0</v>
      </c>
      <c r="J234" s="68"/>
      <c r="K234" s="68"/>
      <c r="L234" s="155"/>
      <c r="M234" s="156"/>
    </row>
    <row r="235" spans="1:13" ht="24" hidden="1" x14ac:dyDescent="0.25">
      <c r="A235" s="159">
        <v>6240</v>
      </c>
      <c r="B235" s="71" t="s">
        <v>246</v>
      </c>
      <c r="C235" s="201">
        <f t="shared" si="11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0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hidden="1" x14ac:dyDescent="0.25">
      <c r="A236" s="44">
        <v>6241</v>
      </c>
      <c r="B236" s="71" t="s">
        <v>247</v>
      </c>
      <c r="C236" s="201">
        <f t="shared" si="11"/>
        <v>0</v>
      </c>
      <c r="D236" s="74"/>
      <c r="E236" s="74"/>
      <c r="F236" s="74"/>
      <c r="G236" s="157"/>
      <c r="H236" s="208">
        <f t="shared" si="10"/>
        <v>0</v>
      </c>
      <c r="I236" s="74">
        <v>0</v>
      </c>
      <c r="J236" s="74"/>
      <c r="K236" s="74"/>
      <c r="L236" s="158"/>
      <c r="M236" s="156"/>
    </row>
    <row r="237" spans="1:13" hidden="1" x14ac:dyDescent="0.25">
      <c r="A237" s="44">
        <v>6242</v>
      </c>
      <c r="B237" s="71" t="s">
        <v>248</v>
      </c>
      <c r="C237" s="201">
        <f t="shared" si="11"/>
        <v>0</v>
      </c>
      <c r="D237" s="74"/>
      <c r="E237" s="74"/>
      <c r="F237" s="74"/>
      <c r="G237" s="157"/>
      <c r="H237" s="208">
        <f t="shared" si="10"/>
        <v>0</v>
      </c>
      <c r="I237" s="74">
        <v>0</v>
      </c>
      <c r="J237" s="74"/>
      <c r="K237" s="74"/>
      <c r="L237" s="158"/>
      <c r="M237" s="156"/>
    </row>
    <row r="238" spans="1:13" ht="25.5" hidden="1" customHeight="1" x14ac:dyDescent="0.25">
      <c r="A238" s="159">
        <v>6250</v>
      </c>
      <c r="B238" s="71" t="s">
        <v>249</v>
      </c>
      <c r="C238" s="201">
        <f t="shared" si="11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0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hidden="1" customHeight="1" x14ac:dyDescent="0.25">
      <c r="A239" s="44">
        <v>6252</v>
      </c>
      <c r="B239" s="71" t="s">
        <v>250</v>
      </c>
      <c r="C239" s="201">
        <f t="shared" si="11"/>
        <v>0</v>
      </c>
      <c r="D239" s="74"/>
      <c r="E239" s="74"/>
      <c r="F239" s="74"/>
      <c r="G239" s="157"/>
      <c r="H239" s="208">
        <f t="shared" si="10"/>
        <v>0</v>
      </c>
      <c r="I239" s="74">
        <v>0</v>
      </c>
      <c r="J239" s="74"/>
      <c r="K239" s="74"/>
      <c r="L239" s="158"/>
      <c r="M239" s="156"/>
    </row>
    <row r="240" spans="1:13" ht="14.25" hidden="1" customHeight="1" x14ac:dyDescent="0.25">
      <c r="A240" s="44">
        <v>6253</v>
      </c>
      <c r="B240" s="71" t="s">
        <v>251</v>
      </c>
      <c r="C240" s="201">
        <f t="shared" si="11"/>
        <v>0</v>
      </c>
      <c r="D240" s="74"/>
      <c r="E240" s="74"/>
      <c r="F240" s="74"/>
      <c r="G240" s="157"/>
      <c r="H240" s="208">
        <f t="shared" si="10"/>
        <v>0</v>
      </c>
      <c r="I240" s="74">
        <v>0</v>
      </c>
      <c r="J240" s="74"/>
      <c r="K240" s="74"/>
      <c r="L240" s="158"/>
      <c r="M240" s="156"/>
    </row>
    <row r="241" spans="1:13" ht="24" hidden="1" x14ac:dyDescent="0.25">
      <c r="A241" s="44">
        <v>6254</v>
      </c>
      <c r="B241" s="71" t="s">
        <v>252</v>
      </c>
      <c r="C241" s="201">
        <f t="shared" si="11"/>
        <v>0</v>
      </c>
      <c r="D241" s="74"/>
      <c r="E241" s="74"/>
      <c r="F241" s="74"/>
      <c r="G241" s="157"/>
      <c r="H241" s="208">
        <f t="shared" si="10"/>
        <v>0</v>
      </c>
      <c r="I241" s="74">
        <v>0</v>
      </c>
      <c r="J241" s="74"/>
      <c r="K241" s="74"/>
      <c r="L241" s="158"/>
      <c r="M241" s="156"/>
    </row>
    <row r="242" spans="1:13" ht="24" hidden="1" x14ac:dyDescent="0.25">
      <c r="A242" s="44">
        <v>6255</v>
      </c>
      <c r="B242" s="71" t="s">
        <v>253</v>
      </c>
      <c r="C242" s="201">
        <f t="shared" si="11"/>
        <v>0</v>
      </c>
      <c r="D242" s="74"/>
      <c r="E242" s="74"/>
      <c r="F242" s="74"/>
      <c r="G242" s="157"/>
      <c r="H242" s="208">
        <f t="shared" si="10"/>
        <v>0</v>
      </c>
      <c r="I242" s="74">
        <v>0</v>
      </c>
      <c r="J242" s="74"/>
      <c r="K242" s="74"/>
      <c r="L242" s="158"/>
      <c r="M242" s="156"/>
    </row>
    <row r="243" spans="1:13" hidden="1" x14ac:dyDescent="0.25">
      <c r="A243" s="44">
        <v>6259</v>
      </c>
      <c r="B243" s="71" t="s">
        <v>254</v>
      </c>
      <c r="C243" s="201">
        <f t="shared" si="11"/>
        <v>0</v>
      </c>
      <c r="D243" s="74"/>
      <c r="E243" s="74"/>
      <c r="F243" s="74"/>
      <c r="G243" s="157"/>
      <c r="H243" s="208">
        <f t="shared" si="10"/>
        <v>0</v>
      </c>
      <c r="I243" s="74">
        <v>0</v>
      </c>
      <c r="J243" s="74"/>
      <c r="K243" s="74"/>
      <c r="L243" s="158"/>
      <c r="M243" s="156"/>
    </row>
    <row r="244" spans="1:13" ht="24" hidden="1" x14ac:dyDescent="0.25">
      <c r="A244" s="159">
        <v>6260</v>
      </c>
      <c r="B244" s="71" t="s">
        <v>255</v>
      </c>
      <c r="C244" s="201">
        <f t="shared" si="11"/>
        <v>0</v>
      </c>
      <c r="D244" s="74"/>
      <c r="E244" s="74"/>
      <c r="F244" s="74"/>
      <c r="G244" s="157"/>
      <c r="H244" s="208">
        <f t="shared" si="10"/>
        <v>0</v>
      </c>
      <c r="I244" s="74">
        <v>0</v>
      </c>
      <c r="J244" s="74"/>
      <c r="K244" s="74"/>
      <c r="L244" s="158"/>
      <c r="M244" s="156"/>
    </row>
    <row r="245" spans="1:13" hidden="1" x14ac:dyDescent="0.25">
      <c r="A245" s="159">
        <v>6270</v>
      </c>
      <c r="B245" s="71" t="s">
        <v>256</v>
      </c>
      <c r="C245" s="201">
        <f t="shared" si="11"/>
        <v>0</v>
      </c>
      <c r="D245" s="74"/>
      <c r="E245" s="74"/>
      <c r="F245" s="74"/>
      <c r="G245" s="157"/>
      <c r="H245" s="208">
        <f t="shared" si="10"/>
        <v>0</v>
      </c>
      <c r="I245" s="74">
        <v>0</v>
      </c>
      <c r="J245" s="74"/>
      <c r="K245" s="74"/>
      <c r="L245" s="158"/>
      <c r="M245" s="156"/>
    </row>
    <row r="246" spans="1:13" ht="24" hidden="1" x14ac:dyDescent="0.25">
      <c r="A246" s="168">
        <v>6290</v>
      </c>
      <c r="B246" s="65" t="s">
        <v>257</v>
      </c>
      <c r="C246" s="209">
        <f t="shared" si="11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0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3" hidden="1" x14ac:dyDescent="0.25">
      <c r="A247" s="44">
        <v>6291</v>
      </c>
      <c r="B247" s="71" t="s">
        <v>258</v>
      </c>
      <c r="C247" s="201">
        <f t="shared" si="11"/>
        <v>0</v>
      </c>
      <c r="D247" s="74"/>
      <c r="E247" s="74"/>
      <c r="F247" s="74"/>
      <c r="G247" s="211"/>
      <c r="H247" s="201">
        <f t="shared" si="10"/>
        <v>0</v>
      </c>
      <c r="I247" s="74">
        <v>0</v>
      </c>
      <c r="J247" s="74"/>
      <c r="K247" s="74"/>
      <c r="L247" s="158"/>
      <c r="M247" s="156"/>
    </row>
    <row r="248" spans="1:13" hidden="1" x14ac:dyDescent="0.25">
      <c r="A248" s="44">
        <v>6292</v>
      </c>
      <c r="B248" s="71" t="s">
        <v>259</v>
      </c>
      <c r="C248" s="201">
        <f t="shared" si="11"/>
        <v>0</v>
      </c>
      <c r="D248" s="74"/>
      <c r="E248" s="74"/>
      <c r="F248" s="74"/>
      <c r="G248" s="211"/>
      <c r="H248" s="201">
        <f t="shared" si="10"/>
        <v>0</v>
      </c>
      <c r="I248" s="74">
        <v>0</v>
      </c>
      <c r="J248" s="74"/>
      <c r="K248" s="74"/>
      <c r="L248" s="158"/>
      <c r="M248" s="156"/>
    </row>
    <row r="249" spans="1:13" ht="72" hidden="1" x14ac:dyDescent="0.25">
      <c r="A249" s="44">
        <v>6296</v>
      </c>
      <c r="B249" s="71" t="s">
        <v>260</v>
      </c>
      <c r="C249" s="201">
        <f t="shared" si="11"/>
        <v>0</v>
      </c>
      <c r="D249" s="74"/>
      <c r="E249" s="74"/>
      <c r="F249" s="74"/>
      <c r="G249" s="211"/>
      <c r="H249" s="201">
        <f t="shared" si="10"/>
        <v>0</v>
      </c>
      <c r="I249" s="74">
        <v>0</v>
      </c>
      <c r="J249" s="74"/>
      <c r="K249" s="74"/>
      <c r="L249" s="158"/>
      <c r="M249" s="156"/>
    </row>
    <row r="250" spans="1:13" ht="39.75" hidden="1" customHeight="1" x14ac:dyDescent="0.25">
      <c r="A250" s="44">
        <v>6299</v>
      </c>
      <c r="B250" s="71" t="s">
        <v>261</v>
      </c>
      <c r="C250" s="201">
        <f t="shared" si="11"/>
        <v>0</v>
      </c>
      <c r="D250" s="74"/>
      <c r="E250" s="74"/>
      <c r="F250" s="74"/>
      <c r="G250" s="211"/>
      <c r="H250" s="201">
        <f t="shared" si="10"/>
        <v>0</v>
      </c>
      <c r="I250" s="74">
        <v>0</v>
      </c>
      <c r="J250" s="74"/>
      <c r="K250" s="74"/>
      <c r="L250" s="158"/>
      <c r="M250" s="156"/>
    </row>
    <row r="251" spans="1:13" hidden="1" x14ac:dyDescent="0.25">
      <c r="A251" s="56">
        <v>6300</v>
      </c>
      <c r="B251" s="147" t="s">
        <v>262</v>
      </c>
      <c r="C251" s="184">
        <f t="shared" si="11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0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3" ht="24" hidden="1" x14ac:dyDescent="0.25">
      <c r="A252" s="168">
        <v>6320</v>
      </c>
      <c r="B252" s="65" t="s">
        <v>263</v>
      </c>
      <c r="C252" s="209">
        <f t="shared" si="11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0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3" hidden="1" x14ac:dyDescent="0.25">
      <c r="A253" s="44">
        <v>6322</v>
      </c>
      <c r="B253" s="71" t="s">
        <v>264</v>
      </c>
      <c r="C253" s="201">
        <f t="shared" si="11"/>
        <v>0</v>
      </c>
      <c r="D253" s="74"/>
      <c r="E253" s="74"/>
      <c r="F253" s="74"/>
      <c r="G253" s="211"/>
      <c r="H253" s="201">
        <f t="shared" si="10"/>
        <v>0</v>
      </c>
      <c r="I253" s="74">
        <v>0</v>
      </c>
      <c r="J253" s="74"/>
      <c r="K253" s="74"/>
      <c r="L253" s="158"/>
      <c r="M253" s="156"/>
    </row>
    <row r="254" spans="1:13" ht="24" hidden="1" x14ac:dyDescent="0.25">
      <c r="A254" s="44">
        <v>6323</v>
      </c>
      <c r="B254" s="71" t="s">
        <v>265</v>
      </c>
      <c r="C254" s="201">
        <f t="shared" si="11"/>
        <v>0</v>
      </c>
      <c r="D254" s="74"/>
      <c r="E254" s="74"/>
      <c r="F254" s="74"/>
      <c r="G254" s="211"/>
      <c r="H254" s="201">
        <f t="shared" si="10"/>
        <v>0</v>
      </c>
      <c r="I254" s="74">
        <v>0</v>
      </c>
      <c r="J254" s="74"/>
      <c r="K254" s="74"/>
      <c r="L254" s="158"/>
      <c r="M254" s="156"/>
    </row>
    <row r="255" spans="1:13" ht="24" hidden="1" x14ac:dyDescent="0.25">
      <c r="A255" s="44">
        <v>6324</v>
      </c>
      <c r="B255" s="71" t="s">
        <v>266</v>
      </c>
      <c r="C255" s="201">
        <f t="shared" si="11"/>
        <v>0</v>
      </c>
      <c r="D255" s="74"/>
      <c r="E255" s="74"/>
      <c r="F255" s="74"/>
      <c r="G255" s="211"/>
      <c r="H255" s="201">
        <f t="shared" si="10"/>
        <v>0</v>
      </c>
      <c r="I255" s="74">
        <v>0</v>
      </c>
      <c r="J255" s="74"/>
      <c r="K255" s="74"/>
      <c r="L255" s="158"/>
      <c r="M255" s="156"/>
    </row>
    <row r="256" spans="1:13" hidden="1" x14ac:dyDescent="0.25">
      <c r="A256" s="38">
        <v>6329</v>
      </c>
      <c r="B256" s="65" t="s">
        <v>267</v>
      </c>
      <c r="C256" s="205">
        <f t="shared" si="11"/>
        <v>0</v>
      </c>
      <c r="D256" s="68"/>
      <c r="E256" s="68"/>
      <c r="F256" s="68"/>
      <c r="G256" s="214"/>
      <c r="H256" s="205">
        <f t="shared" si="10"/>
        <v>0</v>
      </c>
      <c r="I256" s="68">
        <v>0</v>
      </c>
      <c r="J256" s="68"/>
      <c r="K256" s="68"/>
      <c r="L256" s="155"/>
      <c r="M256" s="156"/>
    </row>
    <row r="257" spans="1:13" ht="24" hidden="1" x14ac:dyDescent="0.25">
      <c r="A257" s="215">
        <v>6330</v>
      </c>
      <c r="B257" s="216" t="s">
        <v>268</v>
      </c>
      <c r="C257" s="209">
        <f t="shared" si="11"/>
        <v>0</v>
      </c>
      <c r="D257" s="189"/>
      <c r="E257" s="189"/>
      <c r="F257" s="189"/>
      <c r="G257" s="211"/>
      <c r="H257" s="209">
        <f t="shared" ref="H257:H288" si="12">SUM(I257:L257)</f>
        <v>0</v>
      </c>
      <c r="I257" s="189">
        <v>0</v>
      </c>
      <c r="J257" s="189"/>
      <c r="K257" s="189"/>
      <c r="L257" s="191"/>
      <c r="M257" s="156"/>
    </row>
    <row r="258" spans="1:13" hidden="1" x14ac:dyDescent="0.25">
      <c r="A258" s="159">
        <v>6360</v>
      </c>
      <c r="B258" s="71" t="s">
        <v>269</v>
      </c>
      <c r="C258" s="201">
        <f t="shared" si="11"/>
        <v>0</v>
      </c>
      <c r="D258" s="74"/>
      <c r="E258" s="74"/>
      <c r="F258" s="74"/>
      <c r="G258" s="157"/>
      <c r="H258" s="208">
        <f t="shared" si="12"/>
        <v>0</v>
      </c>
      <c r="I258" s="74">
        <v>0</v>
      </c>
      <c r="J258" s="74"/>
      <c r="K258" s="74"/>
      <c r="L258" s="158"/>
      <c r="M258" s="156"/>
    </row>
    <row r="259" spans="1:13" ht="36" hidden="1" x14ac:dyDescent="0.25">
      <c r="A259" s="56">
        <v>6400</v>
      </c>
      <c r="B259" s="147" t="s">
        <v>270</v>
      </c>
      <c r="C259" s="184">
        <f t="shared" si="11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2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hidden="1" x14ac:dyDescent="0.25">
      <c r="A260" s="168">
        <v>6410</v>
      </c>
      <c r="B260" s="65" t="s">
        <v>271</v>
      </c>
      <c r="C260" s="205">
        <f t="shared" si="11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2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hidden="1" x14ac:dyDescent="0.25">
      <c r="A261" s="44">
        <v>6411</v>
      </c>
      <c r="B261" s="174" t="s">
        <v>272</v>
      </c>
      <c r="C261" s="201">
        <f t="shared" si="11"/>
        <v>0</v>
      </c>
      <c r="D261" s="74"/>
      <c r="E261" s="74"/>
      <c r="F261" s="74"/>
      <c r="G261" s="157"/>
      <c r="H261" s="208">
        <f t="shared" si="12"/>
        <v>0</v>
      </c>
      <c r="I261" s="74">
        <v>0</v>
      </c>
      <c r="J261" s="74"/>
      <c r="K261" s="74"/>
      <c r="L261" s="158"/>
      <c r="M261" s="156"/>
    </row>
    <row r="262" spans="1:13" ht="36" hidden="1" x14ac:dyDescent="0.25">
      <c r="A262" s="44">
        <v>6412</v>
      </c>
      <c r="B262" s="71" t="s">
        <v>273</v>
      </c>
      <c r="C262" s="201">
        <f t="shared" si="11"/>
        <v>0</v>
      </c>
      <c r="D262" s="74"/>
      <c r="E262" s="74"/>
      <c r="F262" s="74"/>
      <c r="G262" s="157"/>
      <c r="H262" s="208">
        <f t="shared" si="12"/>
        <v>0</v>
      </c>
      <c r="I262" s="74">
        <v>0</v>
      </c>
      <c r="J262" s="74"/>
      <c r="K262" s="74"/>
      <c r="L262" s="158"/>
      <c r="M262" s="156"/>
    </row>
    <row r="263" spans="1:13" ht="36" hidden="1" x14ac:dyDescent="0.25">
      <c r="A263" s="44">
        <v>6419</v>
      </c>
      <c r="B263" s="71" t="s">
        <v>274</v>
      </c>
      <c r="C263" s="201">
        <f t="shared" si="11"/>
        <v>0</v>
      </c>
      <c r="D263" s="74"/>
      <c r="E263" s="74"/>
      <c r="F263" s="74"/>
      <c r="G263" s="157"/>
      <c r="H263" s="208">
        <f t="shared" si="12"/>
        <v>0</v>
      </c>
      <c r="I263" s="74">
        <v>0</v>
      </c>
      <c r="J263" s="74"/>
      <c r="K263" s="74"/>
      <c r="L263" s="158"/>
      <c r="M263" s="156"/>
    </row>
    <row r="264" spans="1:13" ht="48" hidden="1" x14ac:dyDescent="0.25">
      <c r="A264" s="159">
        <v>6420</v>
      </c>
      <c r="B264" s="71" t="s">
        <v>275</v>
      </c>
      <c r="C264" s="201">
        <f t="shared" si="11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2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ht="36" hidden="1" x14ac:dyDescent="0.25">
      <c r="A265" s="44">
        <v>6421</v>
      </c>
      <c r="B265" s="71" t="s">
        <v>276</v>
      </c>
      <c r="C265" s="201">
        <f t="shared" si="11"/>
        <v>0</v>
      </c>
      <c r="D265" s="74"/>
      <c r="E265" s="74"/>
      <c r="F265" s="74"/>
      <c r="G265" s="157"/>
      <c r="H265" s="208">
        <f t="shared" si="12"/>
        <v>0</v>
      </c>
      <c r="I265" s="74">
        <v>0</v>
      </c>
      <c r="J265" s="74"/>
      <c r="K265" s="74"/>
      <c r="L265" s="158"/>
      <c r="M265" s="156"/>
    </row>
    <row r="266" spans="1:13" hidden="1" x14ac:dyDescent="0.25">
      <c r="A266" s="44">
        <v>6422</v>
      </c>
      <c r="B266" s="71" t="s">
        <v>277</v>
      </c>
      <c r="C266" s="201">
        <f t="shared" si="11"/>
        <v>0</v>
      </c>
      <c r="D266" s="74"/>
      <c r="E266" s="74"/>
      <c r="F266" s="74"/>
      <c r="G266" s="157"/>
      <c r="H266" s="208">
        <f t="shared" si="12"/>
        <v>0</v>
      </c>
      <c r="I266" s="74">
        <v>0</v>
      </c>
      <c r="J266" s="74"/>
      <c r="K266" s="74"/>
      <c r="L266" s="158"/>
      <c r="M266" s="156"/>
    </row>
    <row r="267" spans="1:13" ht="13.5" hidden="1" customHeight="1" x14ac:dyDescent="0.25">
      <c r="A267" s="44">
        <v>6423</v>
      </c>
      <c r="B267" s="71" t="s">
        <v>278</v>
      </c>
      <c r="C267" s="201">
        <f t="shared" si="11"/>
        <v>0</v>
      </c>
      <c r="D267" s="74"/>
      <c r="E267" s="74"/>
      <c r="F267" s="74"/>
      <c r="G267" s="157"/>
      <c r="H267" s="208">
        <f t="shared" si="12"/>
        <v>0</v>
      </c>
      <c r="I267" s="74">
        <v>0</v>
      </c>
      <c r="J267" s="74"/>
      <c r="K267" s="74"/>
      <c r="L267" s="158"/>
      <c r="M267" s="156"/>
    </row>
    <row r="268" spans="1:13" ht="36" hidden="1" x14ac:dyDescent="0.25">
      <c r="A268" s="44">
        <v>6424</v>
      </c>
      <c r="B268" s="71" t="s">
        <v>279</v>
      </c>
      <c r="C268" s="201">
        <f t="shared" si="11"/>
        <v>0</v>
      </c>
      <c r="D268" s="74"/>
      <c r="E268" s="74"/>
      <c r="F268" s="74"/>
      <c r="G268" s="157"/>
      <c r="H268" s="208">
        <f t="shared" si="12"/>
        <v>0</v>
      </c>
      <c r="I268" s="74">
        <v>0</v>
      </c>
      <c r="J268" s="74"/>
      <c r="K268" s="74"/>
      <c r="L268" s="158"/>
      <c r="M268" s="219"/>
    </row>
    <row r="269" spans="1:13" ht="48" hidden="1" x14ac:dyDescent="0.25">
      <c r="A269" s="220">
        <v>7000</v>
      </c>
      <c r="B269" s="220" t="s">
        <v>280</v>
      </c>
      <c r="C269" s="221">
        <f t="shared" si="11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2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hidden="1" x14ac:dyDescent="0.25">
      <c r="A270" s="56">
        <v>7200</v>
      </c>
      <c r="B270" s="147" t="s">
        <v>281</v>
      </c>
      <c r="C270" s="184">
        <f t="shared" si="11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2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hidden="1" x14ac:dyDescent="0.25">
      <c r="A271" s="168">
        <v>7210</v>
      </c>
      <c r="B271" s="65" t="s">
        <v>282</v>
      </c>
      <c r="C271" s="205">
        <f t="shared" si="11"/>
        <v>0</v>
      </c>
      <c r="D271" s="68"/>
      <c r="E271" s="68"/>
      <c r="F271" s="68"/>
      <c r="G271" s="154"/>
      <c r="H271" s="66">
        <f t="shared" si="12"/>
        <v>0</v>
      </c>
      <c r="I271" s="68">
        <v>0</v>
      </c>
      <c r="J271" s="68"/>
      <c r="K271" s="68"/>
      <c r="L271" s="155"/>
      <c r="M271" s="156"/>
    </row>
    <row r="272" spans="1:13" s="225" customFormat="1" ht="24" hidden="1" x14ac:dyDescent="0.25">
      <c r="A272" s="159">
        <v>7220</v>
      </c>
      <c r="B272" s="71" t="s">
        <v>283</v>
      </c>
      <c r="C272" s="201">
        <f t="shared" si="11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2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hidden="1" x14ac:dyDescent="0.25">
      <c r="A273" s="44">
        <v>7221</v>
      </c>
      <c r="B273" s="71" t="s">
        <v>284</v>
      </c>
      <c r="C273" s="201">
        <f t="shared" si="11"/>
        <v>0</v>
      </c>
      <c r="D273" s="74"/>
      <c r="E273" s="74"/>
      <c r="F273" s="74"/>
      <c r="G273" s="157"/>
      <c r="H273" s="72">
        <f t="shared" si="12"/>
        <v>0</v>
      </c>
      <c r="I273" s="74">
        <v>0</v>
      </c>
      <c r="J273" s="74"/>
      <c r="K273" s="74"/>
      <c r="L273" s="158"/>
      <c r="M273" s="219"/>
    </row>
    <row r="274" spans="1:13" s="225" customFormat="1" ht="36" hidden="1" x14ac:dyDescent="0.25">
      <c r="A274" s="44">
        <v>7222</v>
      </c>
      <c r="B274" s="71" t="s">
        <v>285</v>
      </c>
      <c r="C274" s="201">
        <f t="shared" si="11"/>
        <v>0</v>
      </c>
      <c r="D274" s="74"/>
      <c r="E274" s="74"/>
      <c r="F274" s="74"/>
      <c r="G274" s="157"/>
      <c r="H274" s="72">
        <f t="shared" si="12"/>
        <v>0</v>
      </c>
      <c r="I274" s="74">
        <v>0</v>
      </c>
      <c r="J274" s="74"/>
      <c r="K274" s="74"/>
      <c r="L274" s="158"/>
      <c r="M274" s="219"/>
    </row>
    <row r="275" spans="1:13" ht="24" hidden="1" x14ac:dyDescent="0.25">
      <c r="A275" s="159">
        <v>7230</v>
      </c>
      <c r="B275" s="71" t="s">
        <v>286</v>
      </c>
      <c r="C275" s="201">
        <f t="shared" si="11"/>
        <v>0</v>
      </c>
      <c r="D275" s="74"/>
      <c r="E275" s="74"/>
      <c r="F275" s="74"/>
      <c r="G275" s="157"/>
      <c r="H275" s="72">
        <f t="shared" si="12"/>
        <v>0</v>
      </c>
      <c r="I275" s="74">
        <v>0</v>
      </c>
      <c r="J275" s="74"/>
      <c r="K275" s="74"/>
      <c r="L275" s="158"/>
      <c r="M275" s="156"/>
    </row>
    <row r="276" spans="1:13" ht="24" hidden="1" x14ac:dyDescent="0.25">
      <c r="A276" s="159">
        <v>7240</v>
      </c>
      <c r="B276" s="71" t="s">
        <v>287</v>
      </c>
      <c r="C276" s="201">
        <f t="shared" si="11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2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3" ht="48" hidden="1" x14ac:dyDescent="0.25">
      <c r="A277" s="44">
        <v>7245</v>
      </c>
      <c r="B277" s="71" t="s">
        <v>288</v>
      </c>
      <c r="C277" s="201">
        <f t="shared" si="11"/>
        <v>0</v>
      </c>
      <c r="D277" s="74"/>
      <c r="E277" s="74"/>
      <c r="F277" s="74"/>
      <c r="G277" s="157"/>
      <c r="H277" s="72">
        <f t="shared" si="12"/>
        <v>0</v>
      </c>
      <c r="I277" s="74">
        <v>0</v>
      </c>
      <c r="J277" s="74"/>
      <c r="K277" s="74"/>
      <c r="L277" s="158"/>
      <c r="M277" s="156"/>
    </row>
    <row r="278" spans="1:13" ht="84.75" hidden="1" customHeight="1" x14ac:dyDescent="0.25">
      <c r="A278" s="44">
        <v>7246</v>
      </c>
      <c r="B278" s="71" t="s">
        <v>289</v>
      </c>
      <c r="C278" s="201">
        <f t="shared" si="11"/>
        <v>0</v>
      </c>
      <c r="D278" s="74"/>
      <c r="E278" s="74"/>
      <c r="F278" s="74"/>
      <c r="G278" s="157"/>
      <c r="H278" s="72">
        <f t="shared" si="12"/>
        <v>0</v>
      </c>
      <c r="I278" s="74">
        <v>0</v>
      </c>
      <c r="J278" s="74"/>
      <c r="K278" s="74"/>
      <c r="L278" s="158"/>
      <c r="M278" s="156"/>
    </row>
    <row r="279" spans="1:13" ht="36" hidden="1" x14ac:dyDescent="0.25">
      <c r="A279" s="44">
        <v>7247</v>
      </c>
      <c r="B279" s="71" t="s">
        <v>290</v>
      </c>
      <c r="C279" s="201">
        <f t="shared" si="11"/>
        <v>0</v>
      </c>
      <c r="D279" s="74"/>
      <c r="E279" s="74"/>
      <c r="F279" s="74"/>
      <c r="G279" s="157"/>
      <c r="H279" s="72">
        <f t="shared" si="12"/>
        <v>0</v>
      </c>
      <c r="I279" s="74">
        <v>0</v>
      </c>
      <c r="J279" s="74"/>
      <c r="K279" s="74"/>
      <c r="L279" s="158"/>
      <c r="M279" s="156"/>
    </row>
    <row r="280" spans="1:13" ht="24" hidden="1" x14ac:dyDescent="0.25">
      <c r="A280" s="168">
        <v>7260</v>
      </c>
      <c r="B280" s="65" t="s">
        <v>291</v>
      </c>
      <c r="C280" s="205">
        <f t="shared" si="11"/>
        <v>0</v>
      </c>
      <c r="D280" s="68"/>
      <c r="E280" s="68"/>
      <c r="F280" s="68"/>
      <c r="G280" s="154"/>
      <c r="H280" s="66">
        <f t="shared" si="12"/>
        <v>0</v>
      </c>
      <c r="I280" s="68">
        <v>0</v>
      </c>
      <c r="J280" s="68"/>
      <c r="K280" s="68"/>
      <c r="L280" s="155"/>
      <c r="M280" s="156"/>
    </row>
    <row r="281" spans="1:13" hidden="1" x14ac:dyDescent="0.25">
      <c r="A281" s="108">
        <v>7700</v>
      </c>
      <c r="B281" s="85" t="s">
        <v>292</v>
      </c>
      <c r="C281" s="86">
        <f t="shared" si="11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2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3" hidden="1" x14ac:dyDescent="0.25">
      <c r="A282" s="150">
        <v>7720</v>
      </c>
      <c r="B282" s="65" t="s">
        <v>293</v>
      </c>
      <c r="C282" s="79">
        <f t="shared" si="11"/>
        <v>0</v>
      </c>
      <c r="D282" s="81"/>
      <c r="E282" s="81"/>
      <c r="F282" s="81"/>
      <c r="G282" s="229"/>
      <c r="H282" s="79">
        <f t="shared" si="12"/>
        <v>0</v>
      </c>
      <c r="I282" s="81">
        <v>0</v>
      </c>
      <c r="J282" s="81"/>
      <c r="K282" s="81"/>
      <c r="L282" s="230"/>
      <c r="M282" s="156"/>
    </row>
    <row r="283" spans="1:13" hidden="1" x14ac:dyDescent="0.25">
      <c r="A283" s="231">
        <v>9000</v>
      </c>
      <c r="B283" s="232" t="s">
        <v>294</v>
      </c>
      <c r="C283" s="233">
        <f t="shared" si="11"/>
        <v>0</v>
      </c>
      <c r="D283" s="234">
        <f>D284</f>
        <v>0</v>
      </c>
      <c r="E283" s="234">
        <f t="shared" ref="E283:G284" si="13">E284</f>
        <v>0</v>
      </c>
      <c r="F283" s="234">
        <f t="shared" si="13"/>
        <v>0</v>
      </c>
      <c r="G283" s="235">
        <f t="shared" si="13"/>
        <v>0</v>
      </c>
      <c r="H283" s="236">
        <f t="shared" si="12"/>
        <v>0</v>
      </c>
      <c r="I283" s="234">
        <f t="shared" ref="I283:L284" si="14">I284</f>
        <v>0</v>
      </c>
      <c r="J283" s="234">
        <f>J284</f>
        <v>0</v>
      </c>
      <c r="K283" s="234">
        <f t="shared" si="14"/>
        <v>0</v>
      </c>
      <c r="L283" s="237">
        <f t="shared" si="14"/>
        <v>0</v>
      </c>
    </row>
    <row r="284" spans="1:13" ht="24" hidden="1" x14ac:dyDescent="0.25">
      <c r="A284" s="238">
        <v>9200</v>
      </c>
      <c r="B284" s="71" t="s">
        <v>295</v>
      </c>
      <c r="C284" s="202">
        <f t="shared" si="11"/>
        <v>0</v>
      </c>
      <c r="D284" s="163">
        <f>D285</f>
        <v>0</v>
      </c>
      <c r="E284" s="163">
        <f t="shared" si="13"/>
        <v>0</v>
      </c>
      <c r="F284" s="163">
        <f t="shared" si="13"/>
        <v>0</v>
      </c>
      <c r="G284" s="164">
        <f t="shared" si="13"/>
        <v>0</v>
      </c>
      <c r="H284" s="117">
        <f t="shared" si="12"/>
        <v>0</v>
      </c>
      <c r="I284" s="163">
        <f t="shared" si="14"/>
        <v>0</v>
      </c>
      <c r="J284" s="163">
        <f t="shared" si="14"/>
        <v>0</v>
      </c>
      <c r="K284" s="163">
        <f t="shared" si="14"/>
        <v>0</v>
      </c>
      <c r="L284" s="165">
        <f t="shared" si="14"/>
        <v>0</v>
      </c>
    </row>
    <row r="285" spans="1:13" ht="24" hidden="1" x14ac:dyDescent="0.25">
      <c r="A285" s="239">
        <v>9230</v>
      </c>
      <c r="B285" s="71" t="s">
        <v>296</v>
      </c>
      <c r="C285" s="202">
        <f t="shared" si="11"/>
        <v>0</v>
      </c>
      <c r="D285" s="163"/>
      <c r="E285" s="163"/>
      <c r="F285" s="163"/>
      <c r="G285" s="164"/>
      <c r="H285" s="117">
        <f t="shared" si="12"/>
        <v>0</v>
      </c>
      <c r="I285" s="163">
        <v>0</v>
      </c>
      <c r="J285" s="163"/>
      <c r="K285" s="163"/>
      <c r="L285" s="165"/>
      <c r="M285" s="156"/>
    </row>
    <row r="286" spans="1:13" hidden="1" x14ac:dyDescent="0.25">
      <c r="A286" s="174"/>
      <c r="B286" s="71" t="s">
        <v>297</v>
      </c>
      <c r="C286" s="201">
        <f>SUM(D286:G286)</f>
        <v>0</v>
      </c>
      <c r="D286" s="160">
        <f>SUM(D287:D288)</f>
        <v>0</v>
      </c>
      <c r="E286" s="160">
        <f>SUM(E287:E288)</f>
        <v>0</v>
      </c>
      <c r="F286" s="160">
        <f>SUM(F287:F288)</f>
        <v>0</v>
      </c>
      <c r="G286" s="161">
        <f>SUM(G287:G288)</f>
        <v>0</v>
      </c>
      <c r="H286" s="72">
        <f>SUM(I286:L286)</f>
        <v>0</v>
      </c>
      <c r="I286" s="160">
        <f>SUM(I287:I288)</f>
        <v>0</v>
      </c>
      <c r="J286" s="160">
        <f>SUM(J287:J288)</f>
        <v>0</v>
      </c>
      <c r="K286" s="160">
        <f>SUM(K287:K288)</f>
        <v>0</v>
      </c>
      <c r="L286" s="162">
        <f>SUM(L287:L288)</f>
        <v>0</v>
      </c>
    </row>
    <row r="287" spans="1:13" hidden="1" x14ac:dyDescent="0.25">
      <c r="A287" s="174" t="s">
        <v>298</v>
      </c>
      <c r="B287" s="44" t="s">
        <v>299</v>
      </c>
      <c r="C287" s="201">
        <f t="shared" si="11"/>
        <v>0</v>
      </c>
      <c r="D287" s="74"/>
      <c r="E287" s="74"/>
      <c r="F287" s="74"/>
      <c r="G287" s="157"/>
      <c r="H287" s="72">
        <f t="shared" si="12"/>
        <v>0</v>
      </c>
      <c r="I287" s="74">
        <v>0</v>
      </c>
      <c r="J287" s="74"/>
      <c r="K287" s="74"/>
      <c r="L287" s="158"/>
      <c r="M287" s="156"/>
    </row>
    <row r="288" spans="1:13" ht="24" hidden="1" x14ac:dyDescent="0.25">
      <c r="A288" s="174" t="s">
        <v>300</v>
      </c>
      <c r="B288" s="240" t="s">
        <v>301</v>
      </c>
      <c r="C288" s="205">
        <f t="shared" si="11"/>
        <v>0</v>
      </c>
      <c r="D288" s="68"/>
      <c r="E288" s="68"/>
      <c r="F288" s="68"/>
      <c r="G288" s="154"/>
      <c r="H288" s="66">
        <f t="shared" si="12"/>
        <v>0</v>
      </c>
      <c r="I288" s="68">
        <v>0</v>
      </c>
      <c r="J288" s="68"/>
      <c r="K288" s="68"/>
      <c r="L288" s="155"/>
      <c r="M288" s="156"/>
    </row>
    <row r="289" spans="1:12" ht="12.75" thickBot="1" x14ac:dyDescent="0.3">
      <c r="A289" s="241"/>
      <c r="B289" s="241" t="s">
        <v>302</v>
      </c>
      <c r="C289" s="242">
        <f t="shared" ref="C289:L289" si="15">SUM(C286,C269,C230,C195,C187,C173,C75,C53,C283)</f>
        <v>7000</v>
      </c>
      <c r="D289" s="242">
        <f t="shared" si="15"/>
        <v>7000</v>
      </c>
      <c r="E289" s="242">
        <f t="shared" si="15"/>
        <v>0</v>
      </c>
      <c r="F289" s="242">
        <f t="shared" si="15"/>
        <v>0</v>
      </c>
      <c r="G289" s="243">
        <f t="shared" si="15"/>
        <v>0</v>
      </c>
      <c r="H289" s="244">
        <f t="shared" si="15"/>
        <v>7000</v>
      </c>
      <c r="I289" s="242">
        <f t="shared" si="15"/>
        <v>7000</v>
      </c>
      <c r="J289" s="242">
        <f t="shared" si="15"/>
        <v>0</v>
      </c>
      <c r="K289" s="242">
        <f t="shared" si="15"/>
        <v>0</v>
      </c>
      <c r="L289" s="245">
        <f t="shared" si="15"/>
        <v>0</v>
      </c>
    </row>
    <row r="290" spans="1:12" s="24" customFormat="1" ht="13.5" hidden="1" thickTop="1" thickBot="1" x14ac:dyDescent="0.3">
      <c r="A290" s="287" t="s">
        <v>303</v>
      </c>
      <c r="B290" s="288"/>
      <c r="C290" s="246">
        <f>SUM(D290:G290)</f>
        <v>0</v>
      </c>
      <c r="D290" s="247">
        <f>SUM(D24,D25,D41)-D51</f>
        <v>0</v>
      </c>
      <c r="E290" s="247">
        <f>SUM(E24,E25,E41)-E51</f>
        <v>0</v>
      </c>
      <c r="F290" s="247">
        <f>(F26+F43)-F51</f>
        <v>0</v>
      </c>
      <c r="G290" s="248">
        <f>G45-G51</f>
        <v>0</v>
      </c>
      <c r="H290" s="246">
        <f>SUM(I290:L290)</f>
        <v>0</v>
      </c>
      <c r="I290" s="247">
        <f>SUM(I24,I25,I41)-I51</f>
        <v>0</v>
      </c>
      <c r="J290" s="247">
        <f>SUM(J24,J25,J41)-J51</f>
        <v>0</v>
      </c>
      <c r="K290" s="247">
        <f>(K26+K43)-K51</f>
        <v>0</v>
      </c>
      <c r="L290" s="249">
        <f>L45-L51</f>
        <v>0</v>
      </c>
    </row>
    <row r="291" spans="1:12" s="24" customFormat="1" ht="12.75" hidden="1" thickTop="1" x14ac:dyDescent="0.25">
      <c r="A291" s="275" t="s">
        <v>304</v>
      </c>
      <c r="B291" s="276"/>
      <c r="C291" s="250">
        <f t="shared" ref="C291:L291" si="16">SUM(C292,C293)-C300+C301</f>
        <v>0</v>
      </c>
      <c r="D291" s="251">
        <f t="shared" si="16"/>
        <v>0</v>
      </c>
      <c r="E291" s="251">
        <f t="shared" si="16"/>
        <v>0</v>
      </c>
      <c r="F291" s="251">
        <f t="shared" si="16"/>
        <v>0</v>
      </c>
      <c r="G291" s="252">
        <f t="shared" si="16"/>
        <v>0</v>
      </c>
      <c r="H291" s="253">
        <f t="shared" si="16"/>
        <v>0</v>
      </c>
      <c r="I291" s="251">
        <f t="shared" si="16"/>
        <v>0</v>
      </c>
      <c r="J291" s="251">
        <f t="shared" si="16"/>
        <v>0</v>
      </c>
      <c r="K291" s="251">
        <f t="shared" si="16"/>
        <v>0</v>
      </c>
      <c r="L291" s="254">
        <f t="shared" si="16"/>
        <v>0</v>
      </c>
    </row>
    <row r="292" spans="1:12" s="24" customFormat="1" ht="13.5" hidden="1" thickTop="1" thickBot="1" x14ac:dyDescent="0.3">
      <c r="A292" s="126" t="s">
        <v>305</v>
      </c>
      <c r="B292" s="126" t="s">
        <v>306</v>
      </c>
      <c r="C292" s="255">
        <f t="shared" ref="C292:L292" si="17">C21-C286</f>
        <v>0</v>
      </c>
      <c r="D292" s="128">
        <f t="shared" si="17"/>
        <v>0</v>
      </c>
      <c r="E292" s="128">
        <f t="shared" si="17"/>
        <v>0</v>
      </c>
      <c r="F292" s="128">
        <f t="shared" si="17"/>
        <v>0</v>
      </c>
      <c r="G292" s="129">
        <f t="shared" si="17"/>
        <v>0</v>
      </c>
      <c r="H292" s="256">
        <f t="shared" si="17"/>
        <v>0</v>
      </c>
      <c r="I292" s="128">
        <f t="shared" si="17"/>
        <v>0</v>
      </c>
      <c r="J292" s="128">
        <f t="shared" si="17"/>
        <v>0</v>
      </c>
      <c r="K292" s="128">
        <f t="shared" si="17"/>
        <v>0</v>
      </c>
      <c r="L292" s="130">
        <f t="shared" si="17"/>
        <v>0</v>
      </c>
    </row>
    <row r="293" spans="1:12" s="24" customFormat="1" ht="12.75" hidden="1" thickTop="1" x14ac:dyDescent="0.25">
      <c r="A293" s="257" t="s">
        <v>307</v>
      </c>
      <c r="B293" s="257" t="s">
        <v>308</v>
      </c>
      <c r="C293" s="250">
        <f t="shared" ref="C293:L293" si="18">SUM(C294,C296,C298)-SUM(C295,C297,C299)</f>
        <v>0</v>
      </c>
      <c r="D293" s="251">
        <f t="shared" si="18"/>
        <v>0</v>
      </c>
      <c r="E293" s="251">
        <f t="shared" si="18"/>
        <v>0</v>
      </c>
      <c r="F293" s="251">
        <f t="shared" si="18"/>
        <v>0</v>
      </c>
      <c r="G293" s="258">
        <f t="shared" si="18"/>
        <v>0</v>
      </c>
      <c r="H293" s="253">
        <f t="shared" si="18"/>
        <v>0</v>
      </c>
      <c r="I293" s="251">
        <f t="shared" si="18"/>
        <v>0</v>
      </c>
      <c r="J293" s="251">
        <f t="shared" si="18"/>
        <v>0</v>
      </c>
      <c r="K293" s="251">
        <f t="shared" si="18"/>
        <v>0</v>
      </c>
      <c r="L293" s="254">
        <f t="shared" si="18"/>
        <v>0</v>
      </c>
    </row>
    <row r="294" spans="1:12" ht="12.75" hidden="1" thickTop="1" x14ac:dyDescent="0.25">
      <c r="A294" s="259" t="s">
        <v>309</v>
      </c>
      <c r="B294" s="116" t="s">
        <v>310</v>
      </c>
      <c r="C294" s="79">
        <f t="shared" ref="C294:C301" si="19">SUM(D294:G294)</f>
        <v>0</v>
      </c>
      <c r="D294" s="81"/>
      <c r="E294" s="81"/>
      <c r="F294" s="81"/>
      <c r="G294" s="229"/>
      <c r="H294" s="79">
        <f t="shared" ref="H294:H301" si="20">SUM(I294:L294)</f>
        <v>0</v>
      </c>
      <c r="I294" s="81"/>
      <c r="J294" s="81"/>
      <c r="K294" s="81"/>
      <c r="L294" s="230"/>
    </row>
    <row r="295" spans="1:12" ht="24.75" hidden="1" thickTop="1" x14ac:dyDescent="0.25">
      <c r="A295" s="174" t="s">
        <v>311</v>
      </c>
      <c r="B295" s="43" t="s">
        <v>312</v>
      </c>
      <c r="C295" s="72">
        <f t="shared" si="19"/>
        <v>0</v>
      </c>
      <c r="D295" s="74"/>
      <c r="E295" s="74"/>
      <c r="F295" s="74"/>
      <c r="G295" s="157"/>
      <c r="H295" s="72">
        <f t="shared" si="20"/>
        <v>0</v>
      </c>
      <c r="I295" s="74"/>
      <c r="J295" s="74"/>
      <c r="K295" s="74"/>
      <c r="L295" s="158"/>
    </row>
    <row r="296" spans="1:12" ht="12.75" hidden="1" thickTop="1" x14ac:dyDescent="0.25">
      <c r="A296" s="174" t="s">
        <v>313</v>
      </c>
      <c r="B296" s="43" t="s">
        <v>314</v>
      </c>
      <c r="C296" s="72">
        <f t="shared" si="19"/>
        <v>0</v>
      </c>
      <c r="D296" s="74"/>
      <c r="E296" s="74"/>
      <c r="F296" s="74"/>
      <c r="G296" s="157"/>
      <c r="H296" s="72">
        <f t="shared" si="20"/>
        <v>0</v>
      </c>
      <c r="I296" s="74"/>
      <c r="J296" s="74"/>
      <c r="K296" s="74"/>
      <c r="L296" s="158"/>
    </row>
    <row r="297" spans="1:12" ht="24.75" hidden="1" thickTop="1" x14ac:dyDescent="0.25">
      <c r="A297" s="174" t="s">
        <v>315</v>
      </c>
      <c r="B297" s="43" t="s">
        <v>316</v>
      </c>
      <c r="C297" s="72">
        <f t="shared" si="19"/>
        <v>0</v>
      </c>
      <c r="D297" s="74"/>
      <c r="E297" s="74"/>
      <c r="F297" s="74"/>
      <c r="G297" s="157"/>
      <c r="H297" s="72">
        <f t="shared" si="20"/>
        <v>0</v>
      </c>
      <c r="I297" s="74"/>
      <c r="J297" s="74"/>
      <c r="K297" s="74"/>
      <c r="L297" s="158"/>
    </row>
    <row r="298" spans="1:12" ht="12.75" hidden="1" thickTop="1" x14ac:dyDescent="0.25">
      <c r="A298" s="174" t="s">
        <v>317</v>
      </c>
      <c r="B298" s="43" t="s">
        <v>318</v>
      </c>
      <c r="C298" s="72">
        <f t="shared" si="19"/>
        <v>0</v>
      </c>
      <c r="D298" s="74"/>
      <c r="E298" s="74"/>
      <c r="F298" s="74"/>
      <c r="G298" s="157"/>
      <c r="H298" s="72">
        <f t="shared" si="20"/>
        <v>0</v>
      </c>
      <c r="I298" s="74"/>
      <c r="J298" s="74"/>
      <c r="K298" s="74"/>
      <c r="L298" s="158"/>
    </row>
    <row r="299" spans="1:12" ht="24.75" hidden="1" thickTop="1" x14ac:dyDescent="0.25">
      <c r="A299" s="260" t="s">
        <v>319</v>
      </c>
      <c r="B299" s="261" t="s">
        <v>320</v>
      </c>
      <c r="C299" s="185">
        <f t="shared" si="19"/>
        <v>0</v>
      </c>
      <c r="D299" s="189"/>
      <c r="E299" s="189"/>
      <c r="F299" s="189"/>
      <c r="G299" s="262"/>
      <c r="H299" s="185">
        <f t="shared" si="20"/>
        <v>0</v>
      </c>
      <c r="I299" s="189"/>
      <c r="J299" s="189"/>
      <c r="K299" s="189"/>
      <c r="L299" s="191"/>
    </row>
    <row r="300" spans="1:12" s="24" customFormat="1" ht="13.5" hidden="1" thickTop="1" thickBot="1" x14ac:dyDescent="0.3">
      <c r="A300" s="263" t="s">
        <v>321</v>
      </c>
      <c r="B300" s="263" t="s">
        <v>322</v>
      </c>
      <c r="C300" s="264">
        <f t="shared" si="19"/>
        <v>0</v>
      </c>
      <c r="D300" s="265"/>
      <c r="E300" s="265"/>
      <c r="F300" s="265"/>
      <c r="G300" s="266"/>
      <c r="H300" s="264">
        <f t="shared" si="20"/>
        <v>0</v>
      </c>
      <c r="I300" s="265"/>
      <c r="J300" s="265"/>
      <c r="K300" s="265"/>
      <c r="L300" s="267"/>
    </row>
    <row r="301" spans="1:12" s="24" customFormat="1" ht="48.75" hidden="1" thickTop="1" x14ac:dyDescent="0.25">
      <c r="A301" s="257" t="s">
        <v>323</v>
      </c>
      <c r="B301" s="268" t="s">
        <v>324</v>
      </c>
      <c r="C301" s="269">
        <f t="shared" si="19"/>
        <v>0</v>
      </c>
      <c r="D301" s="177"/>
      <c r="E301" s="177"/>
      <c r="F301" s="177"/>
      <c r="G301" s="178"/>
      <c r="H301" s="269">
        <f t="shared" si="20"/>
        <v>0</v>
      </c>
      <c r="I301" s="177"/>
      <c r="J301" s="177"/>
      <c r="K301" s="177"/>
      <c r="L301" s="179"/>
    </row>
    <row r="302" spans="1:12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">
      <c r="A308" s="1"/>
      <c r="B308" s="1"/>
      <c r="C308" s="270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">
      <c r="A309" s="1"/>
      <c r="B309" s="1"/>
      <c r="C309" s="270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">
      <c r="A310" s="1"/>
      <c r="B310" s="1"/>
      <c r="C310" s="270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</sheetData>
  <sheetProtection algorithmName="SHA-512" hashValue="il46JhHLDkgBOj7eZF+YexEAeP1XtlOSBz+APGLiJfGDyl8soYj8/8x2h08MxcLcJflGDBinjDu0FIEqc5rHNQ==" saltValue="QLdIlbRsaSoAZO1vWEPHyw==" spinCount="100000" sheet="1" objects="1" scenarios="1" formatCells="0" formatColumns="0" formatRows="0" insertHyperlinks="0"/>
  <autoFilter ref="A18:M301">
    <filterColumn colId="7">
      <filters>
        <filter val="7 0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90:B290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91:B291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33</vt:i4>
      </vt:variant>
    </vt:vector>
  </HeadingPairs>
  <TitlesOfParts>
    <vt:vector size="65" baseType="lpstr">
      <vt:lpstr>08.1.1.</vt:lpstr>
      <vt:lpstr>08.1.2.</vt:lpstr>
      <vt:lpstr>08.1.3.</vt:lpstr>
      <vt:lpstr>08.1.4.</vt:lpstr>
      <vt:lpstr>08.1.5.</vt:lpstr>
      <vt:lpstr>08.1.6.</vt:lpstr>
      <vt:lpstr>08.1.7.</vt:lpstr>
      <vt:lpstr>08.1.8.</vt:lpstr>
      <vt:lpstr>08.1.9.</vt:lpstr>
      <vt:lpstr>08.1.10.</vt:lpstr>
      <vt:lpstr>08.1.11.</vt:lpstr>
      <vt:lpstr>08.1.12.</vt:lpstr>
      <vt:lpstr>08.2.1.</vt:lpstr>
      <vt:lpstr>08.2.2.</vt:lpstr>
      <vt:lpstr>08.2.3.</vt:lpstr>
      <vt:lpstr>08.2.4.</vt:lpstr>
      <vt:lpstr>08.2.5.</vt:lpstr>
      <vt:lpstr>08.2.6.</vt:lpstr>
      <vt:lpstr>08.2.7.</vt:lpstr>
      <vt:lpstr>08.3.1.</vt:lpstr>
      <vt:lpstr>08.3.2.</vt:lpstr>
      <vt:lpstr>08.4.1.</vt:lpstr>
      <vt:lpstr>08.4.2.</vt:lpstr>
      <vt:lpstr>08.5.1.</vt:lpstr>
      <vt:lpstr>08.5.2.</vt:lpstr>
      <vt:lpstr>08.5.3.</vt:lpstr>
      <vt:lpstr>08.5.4.</vt:lpstr>
      <vt:lpstr>08.5.5.</vt:lpstr>
      <vt:lpstr>08.5.6.</vt:lpstr>
      <vt:lpstr>08.6.1.</vt:lpstr>
      <vt:lpstr>08.6.2.</vt:lpstr>
      <vt:lpstr>08.7.1.</vt:lpstr>
      <vt:lpstr>'08.1.12.'!Print_Area</vt:lpstr>
      <vt:lpstr>'08.1.1.'!Print_Titles</vt:lpstr>
      <vt:lpstr>'08.1.10.'!Print_Titles</vt:lpstr>
      <vt:lpstr>'08.1.11.'!Print_Titles</vt:lpstr>
      <vt:lpstr>'08.1.12.'!Print_Titles</vt:lpstr>
      <vt:lpstr>'08.1.2.'!Print_Titles</vt:lpstr>
      <vt:lpstr>'08.1.3.'!Print_Titles</vt:lpstr>
      <vt:lpstr>'08.1.4.'!Print_Titles</vt:lpstr>
      <vt:lpstr>'08.1.5.'!Print_Titles</vt:lpstr>
      <vt:lpstr>'08.1.6.'!Print_Titles</vt:lpstr>
      <vt:lpstr>'08.1.7.'!Print_Titles</vt:lpstr>
      <vt:lpstr>'08.1.8.'!Print_Titles</vt:lpstr>
      <vt:lpstr>'08.1.9.'!Print_Titles</vt:lpstr>
      <vt:lpstr>'08.2.1.'!Print_Titles</vt:lpstr>
      <vt:lpstr>'08.2.2.'!Print_Titles</vt:lpstr>
      <vt:lpstr>'08.2.3.'!Print_Titles</vt:lpstr>
      <vt:lpstr>'08.2.4.'!Print_Titles</vt:lpstr>
      <vt:lpstr>'08.2.5.'!Print_Titles</vt:lpstr>
      <vt:lpstr>'08.2.6.'!Print_Titles</vt:lpstr>
      <vt:lpstr>'08.2.7.'!Print_Titles</vt:lpstr>
      <vt:lpstr>'08.3.1.'!Print_Titles</vt:lpstr>
      <vt:lpstr>'08.3.2.'!Print_Titles</vt:lpstr>
      <vt:lpstr>'08.4.1.'!Print_Titles</vt:lpstr>
      <vt:lpstr>'08.4.2.'!Print_Titles</vt:lpstr>
      <vt:lpstr>'08.5.1.'!Print_Titles</vt:lpstr>
      <vt:lpstr>'08.5.2.'!Print_Titles</vt:lpstr>
      <vt:lpstr>'08.5.3.'!Print_Titles</vt:lpstr>
      <vt:lpstr>'08.5.4.'!Print_Titles</vt:lpstr>
      <vt:lpstr>'08.5.5.'!Print_Titles</vt:lpstr>
      <vt:lpstr>'08.5.6.'!Print_Titles</vt:lpstr>
      <vt:lpstr>'08.6.1.'!Print_Titles</vt:lpstr>
      <vt:lpstr>'08.6.2.'!Print_Titles</vt:lpstr>
      <vt:lpstr>'08.7.1.'!Print_Titles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Elina Markaine</dc:creator>
  <cp:lastModifiedBy>Elina Markaine</cp:lastModifiedBy>
  <dcterms:created xsi:type="dcterms:W3CDTF">2018-12-14T12:00:57Z</dcterms:created>
  <dcterms:modified xsi:type="dcterms:W3CDTF">2018-12-20T11:57:51Z</dcterms:modified>
</cp:coreProperties>
</file>