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19\TAMES_2019\2019_Publicesanai\"/>
    </mc:Choice>
  </mc:AlternateContent>
  <bookViews>
    <workbookView xWindow="0" yWindow="0" windowWidth="28800" windowHeight="12435" tabRatio="937"/>
  </bookViews>
  <sheets>
    <sheet name="09.1.1." sheetId="11" r:id="rId1"/>
    <sheet name="09.1.2." sheetId="1" r:id="rId2"/>
    <sheet name="09.1.3." sheetId="2" r:id="rId3"/>
    <sheet name="09.1.4." sheetId="3" r:id="rId4"/>
    <sheet name="09.1.5." sheetId="4" r:id="rId5"/>
    <sheet name="09.1.6." sheetId="5" r:id="rId6"/>
    <sheet name="09.1.7." sheetId="6" r:id="rId7"/>
    <sheet name="09.1.8." sheetId="7" r:id="rId8"/>
    <sheet name="09.1.9." sheetId="8" r:id="rId9"/>
    <sheet name="09.1.10." sheetId="9" r:id="rId10"/>
    <sheet name="09.1.11." sheetId="10" r:id="rId11"/>
    <sheet name="09.1.12." sheetId="54" r:id="rId12"/>
    <sheet name="09.1.13." sheetId="55" r:id="rId13"/>
    <sheet name="09.1.14." sheetId="56" r:id="rId14"/>
    <sheet name="09.1.15." sheetId="57" r:id="rId15"/>
    <sheet name="09.1.16." sheetId="58" r:id="rId16"/>
    <sheet name="09.1.17." sheetId="59" r:id="rId17"/>
    <sheet name="09.1.18." sheetId="60" r:id="rId18"/>
    <sheet name="09.1.19." sheetId="61" r:id="rId19"/>
    <sheet name="09.2.1." sheetId="77" r:id="rId20"/>
    <sheet name="09.2.2." sheetId="12" r:id="rId21"/>
    <sheet name="09.3.1." sheetId="78" r:id="rId22"/>
    <sheet name="09.3.2." sheetId="13" r:id="rId23"/>
    <sheet name="09.4.1." sheetId="39" r:id="rId24"/>
    <sheet name="09.4.2." sheetId="62" r:id="rId25"/>
    <sheet name="09.4.3." sheetId="63" r:id="rId26"/>
    <sheet name="09.4.4." sheetId="64" r:id="rId27"/>
    <sheet name="09.5.1." sheetId="79" r:id="rId28"/>
    <sheet name="09.5.2." sheetId="14" r:id="rId29"/>
    <sheet name="09.5.3." sheetId="65" r:id="rId30"/>
    <sheet name="09.5.4." sheetId="66" r:id="rId31"/>
    <sheet name="09.6.1." sheetId="80" r:id="rId32"/>
    <sheet name="09.6.2." sheetId="15" r:id="rId33"/>
    <sheet name="09.7.1." sheetId="81" r:id="rId34"/>
    <sheet name="09.7.2." sheetId="16" r:id="rId35"/>
    <sheet name="09.8.1." sheetId="82" r:id="rId36"/>
    <sheet name="09.8.2." sheetId="17" r:id="rId37"/>
    <sheet name="09.8.3." sheetId="67" r:id="rId38"/>
    <sheet name="09.9.1." sheetId="83" r:id="rId39"/>
    <sheet name="09.9.2." sheetId="18" r:id="rId40"/>
    <sheet name="09.9.3." sheetId="68" r:id="rId41"/>
    <sheet name="09.10.1." sheetId="40" r:id="rId42"/>
    <sheet name="09.10.2." sheetId="19" r:id="rId43"/>
    <sheet name="09.11.1." sheetId="84" r:id="rId44"/>
    <sheet name="09.11.2." sheetId="20" r:id="rId45"/>
    <sheet name="09.11.3." sheetId="69" r:id="rId46"/>
    <sheet name="09.11.4." sheetId="70" r:id="rId47"/>
    <sheet name="09.11.5." sheetId="71" r:id="rId48"/>
    <sheet name="09.12.1." sheetId="41" r:id="rId49"/>
    <sheet name="09.13.1." sheetId="44" r:id="rId50"/>
    <sheet name="09.13.2." sheetId="21" r:id="rId51"/>
    <sheet name="09.14.1." sheetId="45" r:id="rId52"/>
    <sheet name="09.14.2." sheetId="22" r:id="rId53"/>
    <sheet name="09.15.1." sheetId="46" r:id="rId54"/>
    <sheet name="09.15.2." sheetId="23" r:id="rId55"/>
    <sheet name="09.16.1." sheetId="47" r:id="rId56"/>
    <sheet name="09.16.2." sheetId="24" r:id="rId57"/>
    <sheet name="09.17.1." sheetId="48" r:id="rId58"/>
    <sheet name="09.17.2." sheetId="25" r:id="rId59"/>
    <sheet name="09.18.1." sheetId="49" r:id="rId60"/>
    <sheet name="09.18.2." sheetId="26" r:id="rId61"/>
    <sheet name="09.19.1." sheetId="50" r:id="rId62"/>
    <sheet name="09.19.2." sheetId="27" r:id="rId63"/>
    <sheet name="09.20.1." sheetId="51" r:id="rId64"/>
    <sheet name="09.20.2." sheetId="28" r:id="rId65"/>
    <sheet name="09.21.1." sheetId="52" r:id="rId66"/>
    <sheet name="09.21.2." sheetId="29" r:id="rId67"/>
    <sheet name="09.22.1." sheetId="53" r:id="rId68"/>
    <sheet name="09.22.2." sheetId="30" r:id="rId69"/>
    <sheet name="09.23.1." sheetId="85" r:id="rId70"/>
    <sheet name="09.23.2." sheetId="31" r:id="rId71"/>
    <sheet name="09.23.3." sheetId="72" r:id="rId72"/>
    <sheet name="09.23.4." sheetId="73" r:id="rId73"/>
    <sheet name="09.24.1." sheetId="86" r:id="rId74"/>
    <sheet name="09.24.2." sheetId="32" r:id="rId75"/>
    <sheet name="09.24.3." sheetId="74" r:id="rId76"/>
    <sheet name="09.25.1." sheetId="87" r:id="rId77"/>
    <sheet name="09.25.2." sheetId="33" r:id="rId78"/>
    <sheet name="09.26.1." sheetId="88" r:id="rId79"/>
    <sheet name="09.26.2." sheetId="34" r:id="rId80"/>
    <sheet name="09.27.1." sheetId="89" r:id="rId81"/>
    <sheet name="09.27.2." sheetId="35" r:id="rId82"/>
    <sheet name="09.27.3." sheetId="75" r:id="rId83"/>
    <sheet name="09.28.1." sheetId="90" r:id="rId84"/>
    <sheet name="09.29.1." sheetId="42" r:id="rId85"/>
    <sheet name="09.29.2." sheetId="43" r:id="rId86"/>
    <sheet name="09.30.1." sheetId="91" r:id="rId87"/>
    <sheet name="09.30.2." sheetId="36" r:id="rId88"/>
    <sheet name="09.30.3." sheetId="76" r:id="rId89"/>
    <sheet name="09.31.1." sheetId="92" r:id="rId90"/>
    <sheet name="09.32.2." sheetId="37" r:id="rId91"/>
    <sheet name="09.32.1." sheetId="38" r:id="rId92"/>
  </sheets>
  <definedNames>
    <definedName name="_xlnm._FilterDatabase" localSheetId="0" hidden="1">'09.1.1.'!$A$18:$M$301</definedName>
    <definedName name="_xlnm._FilterDatabase" localSheetId="9" hidden="1">'09.1.10.'!$A$18:$M$301</definedName>
    <definedName name="_xlnm._FilterDatabase" localSheetId="10" hidden="1">'09.1.11.'!$A$18:$M$301</definedName>
    <definedName name="_xlnm._FilterDatabase" localSheetId="11" hidden="1">'09.1.12.'!$A$18:$L$301</definedName>
    <definedName name="_xlnm._FilterDatabase" localSheetId="12" hidden="1">'09.1.13.'!$A$18:$L$301</definedName>
    <definedName name="_xlnm._FilterDatabase" localSheetId="13" hidden="1">'09.1.14.'!$A$18:$L$301</definedName>
    <definedName name="_xlnm._FilterDatabase" localSheetId="14" hidden="1">'09.1.15.'!$A$18:$L$301</definedName>
    <definedName name="_xlnm._FilterDatabase" localSheetId="15" hidden="1">'09.1.16.'!$A$18:$L$301</definedName>
    <definedName name="_xlnm._FilterDatabase" localSheetId="16" hidden="1">'09.1.17.'!$A$18:$L$301</definedName>
    <definedName name="_xlnm._FilterDatabase" localSheetId="17" hidden="1">'09.1.18.'!$A$18:$L$301</definedName>
    <definedName name="_xlnm._FilterDatabase" localSheetId="18" hidden="1">'09.1.19.'!$A$18:$L$301</definedName>
    <definedName name="_xlnm._FilterDatabase" localSheetId="1" hidden="1">'09.1.2.'!$A$18:$M$301</definedName>
    <definedName name="_xlnm._FilterDatabase" localSheetId="2" hidden="1">'09.1.3.'!$A$18:$M$301</definedName>
    <definedName name="_xlnm._FilterDatabase" localSheetId="3" hidden="1">'09.1.4.'!$A$18:$M$301</definedName>
    <definedName name="_xlnm._FilterDatabase" localSheetId="4" hidden="1">'09.1.5.'!$A$18:$M$301</definedName>
    <definedName name="_xlnm._FilterDatabase" localSheetId="5" hidden="1">'09.1.6.'!$A$18:$M$301</definedName>
    <definedName name="_xlnm._FilterDatabase" localSheetId="6" hidden="1">'09.1.7.'!$A$18:$M$301</definedName>
    <definedName name="_xlnm._FilterDatabase" localSheetId="7" hidden="1">'09.1.8.'!$A$18:$M$301</definedName>
    <definedName name="_xlnm._FilterDatabase" localSheetId="8" hidden="1">'09.1.9.'!$A$18:$M$301</definedName>
    <definedName name="_xlnm._FilterDatabase" localSheetId="41" hidden="1">'09.10.1.'!$A$18:$L$301</definedName>
    <definedName name="_xlnm._FilterDatabase" localSheetId="42" hidden="1">'09.10.2.'!$A$18:$L$301</definedName>
    <definedName name="_xlnm._FilterDatabase" localSheetId="43" hidden="1">'09.11.1.'!$A$18:$L$301</definedName>
    <definedName name="_xlnm._FilterDatabase" localSheetId="44" hidden="1">'09.11.2.'!$A$18:$L$301</definedName>
    <definedName name="_xlnm._FilterDatabase" localSheetId="45" hidden="1">'09.11.3.'!$A$18:$L$301</definedName>
    <definedName name="_xlnm._FilterDatabase" localSheetId="46" hidden="1">'09.11.4.'!$A$18:$L$301</definedName>
    <definedName name="_xlnm._FilterDatabase" localSheetId="47" hidden="1">'09.11.5.'!$A$18:$L$301</definedName>
    <definedName name="_xlnm._FilterDatabase" localSheetId="48" hidden="1">'09.12.1.'!$A$18:$L$301</definedName>
    <definedName name="_xlnm._FilterDatabase" localSheetId="49" hidden="1">'09.13.1.'!$A$18:$L$301</definedName>
    <definedName name="_xlnm._FilterDatabase" localSheetId="50" hidden="1">'09.13.2.'!$A$18:$L$301</definedName>
    <definedName name="_xlnm._FilterDatabase" localSheetId="51" hidden="1">'09.14.1.'!$A$18:$L$301</definedName>
    <definedName name="_xlnm._FilterDatabase" localSheetId="52" hidden="1">'09.14.2.'!$A$18:$L$301</definedName>
    <definedName name="_xlnm._FilterDatabase" localSheetId="53" hidden="1">'09.15.1.'!$A$18:$L$301</definedName>
    <definedName name="_xlnm._FilterDatabase" localSheetId="54" hidden="1">'09.15.2.'!$A$18:$L$301</definedName>
    <definedName name="_xlnm._FilterDatabase" localSheetId="55" hidden="1">'09.16.1.'!$A$18:$L$301</definedName>
    <definedName name="_xlnm._FilterDatabase" localSheetId="56" hidden="1">'09.16.2.'!$A$18:$L$301</definedName>
    <definedName name="_xlnm._FilterDatabase" localSheetId="57" hidden="1">'09.17.1.'!$A$18:$L$301</definedName>
    <definedName name="_xlnm._FilterDatabase" localSheetId="58" hidden="1">'09.17.2.'!$A$18:$L$301</definedName>
    <definedName name="_xlnm._FilterDatabase" localSheetId="59" hidden="1">'09.18.1.'!$A$18:$L$301</definedName>
    <definedName name="_xlnm._FilterDatabase" localSheetId="60" hidden="1">'09.18.2.'!$A$18:$L$301</definedName>
    <definedName name="_xlnm._FilterDatabase" localSheetId="61" hidden="1">'09.19.1.'!$A$18:$L$301</definedName>
    <definedName name="_xlnm._FilterDatabase" localSheetId="62" hidden="1">'09.19.2.'!$A$18:$L$301</definedName>
    <definedName name="_xlnm._FilterDatabase" localSheetId="19" hidden="1">'09.2.1.'!$A$18:$L$301</definedName>
    <definedName name="_xlnm._FilterDatabase" localSheetId="20" hidden="1">'09.2.2.'!$A$18:$L$301</definedName>
    <definedName name="_xlnm._FilterDatabase" localSheetId="63" hidden="1">'09.20.1.'!$A$18:$L$301</definedName>
    <definedName name="_xlnm._FilterDatabase" localSheetId="64" hidden="1">'09.20.2.'!$A$18:$L$301</definedName>
    <definedName name="_xlnm._FilterDatabase" localSheetId="65" hidden="1">'09.21.1.'!$A$18:$L$301</definedName>
    <definedName name="_xlnm._FilterDatabase" localSheetId="66" hidden="1">'09.21.2.'!$A$18:$L$301</definedName>
    <definedName name="_xlnm._FilterDatabase" localSheetId="67" hidden="1">'09.22.1.'!$A$18:$L$301</definedName>
    <definedName name="_xlnm._FilterDatabase" localSheetId="68" hidden="1">'09.22.2.'!$A$18:$L$301</definedName>
    <definedName name="_xlnm._FilterDatabase" localSheetId="69" hidden="1">'09.23.1.'!$A$18:$L$301</definedName>
    <definedName name="_xlnm._FilterDatabase" localSheetId="70" hidden="1">'09.23.2.'!$A$18:$L$301</definedName>
    <definedName name="_xlnm._FilterDatabase" localSheetId="71" hidden="1">'09.23.3.'!$A$18:$L$301</definedName>
    <definedName name="_xlnm._FilterDatabase" localSheetId="72" hidden="1">'09.23.4.'!$A$18:$L$301</definedName>
    <definedName name="_xlnm._FilterDatabase" localSheetId="73" hidden="1">'09.24.1.'!$A$18:$L$301</definedName>
    <definedName name="_xlnm._FilterDatabase" localSheetId="74" hidden="1">'09.24.2.'!$A$18:$L$301</definedName>
    <definedName name="_xlnm._FilterDatabase" localSheetId="75" hidden="1">'09.24.3.'!$A$18:$L$301</definedName>
    <definedName name="_xlnm._FilterDatabase" localSheetId="76" hidden="1">'09.25.1.'!$A$18:$L$301</definedName>
    <definedName name="_xlnm._FilterDatabase" localSheetId="77" hidden="1">'09.25.2.'!$A$18:$L$301</definedName>
    <definedName name="_xlnm._FilterDatabase" localSheetId="78" hidden="1">'09.26.1.'!$A$18:$L$301</definedName>
    <definedName name="_xlnm._FilterDatabase" localSheetId="79" hidden="1">'09.26.2.'!$A$18:$L$301</definedName>
    <definedName name="_xlnm._FilterDatabase" localSheetId="80" hidden="1">'09.27.1.'!$A$18:$L$301</definedName>
    <definedName name="_xlnm._FilterDatabase" localSheetId="81" hidden="1">'09.27.2.'!$A$18:$L$301</definedName>
    <definedName name="_xlnm._FilterDatabase" localSheetId="82" hidden="1">'09.27.3.'!$A$18:$L$301</definedName>
    <definedName name="_xlnm._FilterDatabase" localSheetId="83" hidden="1">'09.28.1.'!$A$18:$L$301</definedName>
    <definedName name="_xlnm._FilterDatabase" localSheetId="84" hidden="1">'09.29.1.'!$A$18:$L$301</definedName>
    <definedName name="_xlnm._FilterDatabase" localSheetId="85" hidden="1">'09.29.2.'!$A$18:$M$301</definedName>
    <definedName name="_xlnm._FilterDatabase" localSheetId="21" hidden="1">'09.3.1.'!$A$18:$L$301</definedName>
    <definedName name="_xlnm._FilterDatabase" localSheetId="22" hidden="1">'09.3.2.'!$A$18:$L$301</definedName>
    <definedName name="_xlnm._FilterDatabase" localSheetId="86" hidden="1">'09.30.1.'!$A$18:$L$301</definedName>
    <definedName name="_xlnm._FilterDatabase" localSheetId="87" hidden="1">'09.30.2.'!$A$18:$L$301</definedName>
    <definedName name="_xlnm._FilterDatabase" localSheetId="88" hidden="1">'09.30.3.'!$A$18:$L$301</definedName>
    <definedName name="_xlnm._FilterDatabase" localSheetId="89" hidden="1">'09.31.1.'!$A$18:$L$301</definedName>
    <definedName name="_xlnm._FilterDatabase" localSheetId="91" hidden="1">'09.32.1.'!$A$18:$L$301</definedName>
    <definedName name="_xlnm._FilterDatabase" localSheetId="90" hidden="1">'09.32.2.'!$A$18:$L$301</definedName>
    <definedName name="_xlnm._FilterDatabase" localSheetId="23" hidden="1">'09.4.1.'!$A$18:$L$301</definedName>
    <definedName name="_xlnm._FilterDatabase" localSheetId="24" hidden="1">'09.4.2.'!$A$18:$L$301</definedName>
    <definedName name="_xlnm._FilterDatabase" localSheetId="25" hidden="1">'09.4.3.'!$A$18:$L$301</definedName>
    <definedName name="_xlnm._FilterDatabase" localSheetId="26" hidden="1">'09.4.4.'!$A$18:$L$301</definedName>
    <definedName name="_xlnm._FilterDatabase" localSheetId="27" hidden="1">'09.5.1.'!$A$18:$L$301</definedName>
    <definedName name="_xlnm._FilterDatabase" localSheetId="28" hidden="1">'09.5.2.'!$A$18:$L$301</definedName>
    <definedName name="_xlnm._FilterDatabase" localSheetId="29" hidden="1">'09.5.3.'!$A$18:$L$301</definedName>
    <definedName name="_xlnm._FilterDatabase" localSheetId="30" hidden="1">'09.5.4.'!$A$18:$L$301</definedName>
    <definedName name="_xlnm._FilterDatabase" localSheetId="31" hidden="1">'09.6.1.'!$A$18:$L$301</definedName>
    <definedName name="_xlnm._FilterDatabase" localSheetId="32" hidden="1">'09.6.2.'!$A$18:$L$301</definedName>
    <definedName name="_xlnm._FilterDatabase" localSheetId="33" hidden="1">'09.7.1.'!$A$18:$L$301</definedName>
    <definedName name="_xlnm._FilterDatabase" localSheetId="34" hidden="1">'09.7.2.'!$A$18:$L$301</definedName>
    <definedName name="_xlnm._FilterDatabase" localSheetId="35" hidden="1">'09.8.1.'!$A$18:$L$301</definedName>
    <definedName name="_xlnm._FilterDatabase" localSheetId="36" hidden="1">'09.8.2.'!$A$18:$L$301</definedName>
    <definedName name="_xlnm._FilterDatabase" localSheetId="37" hidden="1">'09.8.3.'!$A$18:$L$301</definedName>
    <definedName name="_xlnm._FilterDatabase" localSheetId="38" hidden="1">'09.9.1.'!$A$18:$L$301</definedName>
    <definedName name="_xlnm._FilterDatabase" localSheetId="39" hidden="1">'09.9.2.'!$A$18:$L$301</definedName>
    <definedName name="_xlnm._FilterDatabase" localSheetId="40" hidden="1">'09.9.3.'!$A$18:$L$301</definedName>
    <definedName name="_xlnm.Print_Titles" localSheetId="0">'09.1.1.'!$18:$18</definedName>
    <definedName name="_xlnm.Print_Titles" localSheetId="9">'09.1.10.'!$18:$18</definedName>
    <definedName name="_xlnm.Print_Titles" localSheetId="10">'09.1.11.'!$18:$18</definedName>
    <definedName name="_xlnm.Print_Titles" localSheetId="11">'09.1.12.'!$18:$18</definedName>
    <definedName name="_xlnm.Print_Titles" localSheetId="12">'09.1.13.'!$18:$18</definedName>
    <definedName name="_xlnm.Print_Titles" localSheetId="13">'09.1.14.'!$18:$18</definedName>
    <definedName name="_xlnm.Print_Titles" localSheetId="14">'09.1.15.'!$18:$18</definedName>
    <definedName name="_xlnm.Print_Titles" localSheetId="15">'09.1.16.'!$18:$18</definedName>
    <definedName name="_xlnm.Print_Titles" localSheetId="16">'09.1.17.'!$18:$18</definedName>
    <definedName name="_xlnm.Print_Titles" localSheetId="17">'09.1.18.'!$18:$18</definedName>
    <definedName name="_xlnm.Print_Titles" localSheetId="18">'09.1.19.'!$18:$18</definedName>
    <definedName name="_xlnm.Print_Titles" localSheetId="1">'09.1.2.'!$18:$18</definedName>
    <definedName name="_xlnm.Print_Titles" localSheetId="2">'09.1.3.'!$18:$18</definedName>
    <definedName name="_xlnm.Print_Titles" localSheetId="3">'09.1.4.'!$18:$18</definedName>
    <definedName name="_xlnm.Print_Titles" localSheetId="4">'09.1.5.'!$18:$18</definedName>
    <definedName name="_xlnm.Print_Titles" localSheetId="5">'09.1.6.'!$18:$18</definedName>
    <definedName name="_xlnm.Print_Titles" localSheetId="6">'09.1.7.'!$18:$18</definedName>
    <definedName name="_xlnm.Print_Titles" localSheetId="7">'09.1.8.'!$18:$18</definedName>
    <definedName name="_xlnm.Print_Titles" localSheetId="8">'09.1.9.'!$18:$18</definedName>
    <definedName name="_xlnm.Print_Titles" localSheetId="41">'09.10.1.'!$18:$18</definedName>
    <definedName name="_xlnm.Print_Titles" localSheetId="42">'09.10.2.'!$18:$18</definedName>
    <definedName name="_xlnm.Print_Titles" localSheetId="43">'09.11.1.'!$18:$18</definedName>
    <definedName name="_xlnm.Print_Titles" localSheetId="44">'09.11.2.'!$18:$18</definedName>
    <definedName name="_xlnm.Print_Titles" localSheetId="45">'09.11.3.'!$18:$18</definedName>
    <definedName name="_xlnm.Print_Titles" localSheetId="46">'09.11.4.'!$18:$18</definedName>
    <definedName name="_xlnm.Print_Titles" localSheetId="47">'09.11.5.'!$18:$18</definedName>
    <definedName name="_xlnm.Print_Titles" localSheetId="48">'09.12.1.'!$18:$18</definedName>
    <definedName name="_xlnm.Print_Titles" localSheetId="49">'09.13.1.'!$18:$18</definedName>
    <definedName name="_xlnm.Print_Titles" localSheetId="50">'09.13.2.'!$18:$18</definedName>
    <definedName name="_xlnm.Print_Titles" localSheetId="51">'09.14.1.'!$18:$18</definedName>
    <definedName name="_xlnm.Print_Titles" localSheetId="52">'09.14.2.'!$18:$18</definedName>
    <definedName name="_xlnm.Print_Titles" localSheetId="53">'09.15.1.'!$18:$18</definedName>
    <definedName name="_xlnm.Print_Titles" localSheetId="54">'09.15.2.'!$18:$18</definedName>
    <definedName name="_xlnm.Print_Titles" localSheetId="55">'09.16.1.'!$18:$18</definedName>
    <definedName name="_xlnm.Print_Titles" localSheetId="56">'09.16.2.'!$18:$18</definedName>
    <definedName name="_xlnm.Print_Titles" localSheetId="57">'09.17.1.'!$18:$18</definedName>
    <definedName name="_xlnm.Print_Titles" localSheetId="58">'09.17.2.'!$18:$18</definedName>
    <definedName name="_xlnm.Print_Titles" localSheetId="59">'09.18.1.'!$18:$18</definedName>
    <definedName name="_xlnm.Print_Titles" localSheetId="60">'09.18.2.'!$18:$18</definedName>
    <definedName name="_xlnm.Print_Titles" localSheetId="61">'09.19.1.'!$18:$18</definedName>
    <definedName name="_xlnm.Print_Titles" localSheetId="62">'09.19.2.'!$18:$18</definedName>
    <definedName name="_xlnm.Print_Titles" localSheetId="19">'09.2.1.'!$18:$18</definedName>
    <definedName name="_xlnm.Print_Titles" localSheetId="20">'09.2.2.'!$18:$18</definedName>
    <definedName name="_xlnm.Print_Titles" localSheetId="63">'09.20.1.'!$18:$18</definedName>
    <definedName name="_xlnm.Print_Titles" localSheetId="64">'09.20.2.'!$18:$18</definedName>
    <definedName name="_xlnm.Print_Titles" localSheetId="65">'09.21.1.'!$18:$18</definedName>
    <definedName name="_xlnm.Print_Titles" localSheetId="66">'09.21.2.'!$18:$18</definedName>
    <definedName name="_xlnm.Print_Titles" localSheetId="67">'09.22.1.'!$18:$18</definedName>
    <definedName name="_xlnm.Print_Titles" localSheetId="68">'09.22.2.'!$18:$18</definedName>
    <definedName name="_xlnm.Print_Titles" localSheetId="69">'09.23.1.'!$18:$18</definedName>
    <definedName name="_xlnm.Print_Titles" localSheetId="70">'09.23.2.'!$18:$18</definedName>
    <definedName name="_xlnm.Print_Titles" localSheetId="71">'09.23.3.'!$18:$18</definedName>
    <definedName name="_xlnm.Print_Titles" localSheetId="72">'09.23.4.'!$18:$18</definedName>
    <definedName name="_xlnm.Print_Titles" localSheetId="73">'09.24.1.'!$18:$18</definedName>
    <definedName name="_xlnm.Print_Titles" localSheetId="75">'09.24.3.'!$18:$18</definedName>
    <definedName name="_xlnm.Print_Titles" localSheetId="76">'09.25.1.'!$18:$18</definedName>
    <definedName name="_xlnm.Print_Titles" localSheetId="77">'09.25.2.'!$18:$18</definedName>
    <definedName name="_xlnm.Print_Titles" localSheetId="78">'09.26.1.'!$18:$18</definedName>
    <definedName name="_xlnm.Print_Titles" localSheetId="79">'09.26.2.'!$18:$18</definedName>
    <definedName name="_xlnm.Print_Titles" localSheetId="80">'09.27.1.'!$18:$18</definedName>
    <definedName name="_xlnm.Print_Titles" localSheetId="81">'09.27.2.'!$18:$18</definedName>
    <definedName name="_xlnm.Print_Titles" localSheetId="82">'09.27.3.'!$18:$18</definedName>
    <definedName name="_xlnm.Print_Titles" localSheetId="83">'09.28.1.'!$18:$18</definedName>
    <definedName name="_xlnm.Print_Titles" localSheetId="84">'09.29.1.'!$18:$18</definedName>
    <definedName name="_xlnm.Print_Titles" localSheetId="85">'09.29.2.'!$18:$18</definedName>
    <definedName name="_xlnm.Print_Titles" localSheetId="21">'09.3.1.'!$18:$18</definedName>
    <definedName name="_xlnm.Print_Titles" localSheetId="22">'09.3.2.'!$18:$18</definedName>
    <definedName name="_xlnm.Print_Titles" localSheetId="86">'09.30.1.'!$18:$18</definedName>
    <definedName name="_xlnm.Print_Titles" localSheetId="87">'09.30.2.'!$18:$18</definedName>
    <definedName name="_xlnm.Print_Titles" localSheetId="88">'09.30.3.'!$18:$18</definedName>
    <definedName name="_xlnm.Print_Titles" localSheetId="89">'09.31.1.'!$18:$18</definedName>
    <definedName name="_xlnm.Print_Titles" localSheetId="91">'09.32.1.'!$18:$18</definedName>
    <definedName name="_xlnm.Print_Titles" localSheetId="90">'09.32.2.'!$18:$18</definedName>
    <definedName name="_xlnm.Print_Titles" localSheetId="23">'09.4.1.'!$18:$18</definedName>
    <definedName name="_xlnm.Print_Titles" localSheetId="24">'09.4.2.'!$18:$18</definedName>
    <definedName name="_xlnm.Print_Titles" localSheetId="25">'09.4.3.'!$18:$18</definedName>
    <definedName name="_xlnm.Print_Titles" localSheetId="26">'09.4.4.'!$18:$18</definedName>
    <definedName name="_xlnm.Print_Titles" localSheetId="27">'09.5.1.'!$18:$18</definedName>
    <definedName name="_xlnm.Print_Titles" localSheetId="28">'09.5.2.'!$18:$18</definedName>
    <definedName name="_xlnm.Print_Titles" localSheetId="29">'09.5.3.'!$18:$18</definedName>
    <definedName name="_xlnm.Print_Titles" localSheetId="30">'09.5.4.'!$18:$18</definedName>
    <definedName name="_xlnm.Print_Titles" localSheetId="31">'09.6.1.'!$18:$18</definedName>
    <definedName name="_xlnm.Print_Titles" localSheetId="32">'09.6.2.'!$18:$18</definedName>
    <definedName name="_xlnm.Print_Titles" localSheetId="33">'09.7.1.'!$18:$18</definedName>
    <definedName name="_xlnm.Print_Titles" localSheetId="34">'09.7.2.'!$18:$18</definedName>
    <definedName name="_xlnm.Print_Titles" localSheetId="35">'09.8.1.'!$18:$18</definedName>
    <definedName name="_xlnm.Print_Titles" localSheetId="36">'09.8.2.'!$18:$18</definedName>
    <definedName name="_xlnm.Print_Titles" localSheetId="37">'09.8.3.'!$18:$18</definedName>
    <definedName name="_xlnm.Print_Titles" localSheetId="38">'09.9.1.'!$18:$18</definedName>
    <definedName name="_xlnm.Print_Titles" localSheetId="39">'09.9.2.'!$18:$18</definedName>
    <definedName name="_xlnm.Print_Titles" localSheetId="40">'09.9.3.'!$18:$18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1" i="92" l="1"/>
  <c r="C301" i="92"/>
  <c r="H300" i="92"/>
  <c r="C300" i="92"/>
  <c r="H299" i="92"/>
  <c r="C299" i="92"/>
  <c r="H298" i="92"/>
  <c r="C298" i="92"/>
  <c r="H297" i="92"/>
  <c r="C297" i="92"/>
  <c r="H296" i="92"/>
  <c r="C296" i="92"/>
  <c r="H295" i="92"/>
  <c r="C295" i="92"/>
  <c r="H294" i="92"/>
  <c r="C294" i="92"/>
  <c r="C293" i="92" s="1"/>
  <c r="L293" i="92"/>
  <c r="K293" i="92"/>
  <c r="J293" i="92"/>
  <c r="I293" i="92"/>
  <c r="H293" i="92"/>
  <c r="G293" i="92"/>
  <c r="F293" i="92"/>
  <c r="E293" i="92"/>
  <c r="D293" i="92"/>
  <c r="H288" i="92"/>
  <c r="C288" i="92"/>
  <c r="H287" i="92"/>
  <c r="C287" i="92"/>
  <c r="L286" i="92"/>
  <c r="K286" i="92"/>
  <c r="J286" i="92"/>
  <c r="I286" i="92"/>
  <c r="G286" i="92"/>
  <c r="F286" i="92"/>
  <c r="E286" i="92"/>
  <c r="D286" i="92"/>
  <c r="H285" i="92"/>
  <c r="C285" i="92"/>
  <c r="L284" i="92"/>
  <c r="K284" i="92"/>
  <c r="J284" i="92"/>
  <c r="J283" i="92" s="1"/>
  <c r="I284" i="92"/>
  <c r="H284" i="92" s="1"/>
  <c r="G284" i="92"/>
  <c r="F284" i="92"/>
  <c r="F283" i="92" s="1"/>
  <c r="E284" i="92"/>
  <c r="E283" i="92" s="1"/>
  <c r="D284" i="92"/>
  <c r="C284" i="92" s="1"/>
  <c r="L283" i="92"/>
  <c r="K283" i="92"/>
  <c r="G283" i="92"/>
  <c r="D283" i="92"/>
  <c r="C283" i="92" s="1"/>
  <c r="H282" i="92"/>
  <c r="C282" i="92"/>
  <c r="L281" i="92"/>
  <c r="K281" i="92"/>
  <c r="K269" i="92" s="1"/>
  <c r="J281" i="92"/>
  <c r="I281" i="92"/>
  <c r="H281" i="92" s="1"/>
  <c r="G281" i="92"/>
  <c r="F281" i="92"/>
  <c r="E281" i="92"/>
  <c r="D281" i="92"/>
  <c r="H280" i="92"/>
  <c r="C280" i="92"/>
  <c r="H279" i="92"/>
  <c r="C279" i="92"/>
  <c r="H278" i="92"/>
  <c r="C278" i="92"/>
  <c r="H277" i="92"/>
  <c r="C277" i="92"/>
  <c r="L276" i="92"/>
  <c r="K276" i="92"/>
  <c r="J276" i="92"/>
  <c r="I276" i="92"/>
  <c r="G276" i="92"/>
  <c r="F276" i="92"/>
  <c r="E276" i="92"/>
  <c r="D276" i="92"/>
  <c r="H275" i="92"/>
  <c r="C275" i="92"/>
  <c r="H274" i="92"/>
  <c r="C274" i="92"/>
  <c r="H273" i="92"/>
  <c r="C273" i="92"/>
  <c r="L272" i="92"/>
  <c r="K272" i="92"/>
  <c r="J272" i="92"/>
  <c r="J270" i="92" s="1"/>
  <c r="J269" i="92" s="1"/>
  <c r="I272" i="92"/>
  <c r="G272" i="92"/>
  <c r="F272" i="92"/>
  <c r="E272" i="92"/>
  <c r="E270" i="92" s="1"/>
  <c r="E269" i="92" s="1"/>
  <c r="D272" i="92"/>
  <c r="H271" i="92"/>
  <c r="C271" i="92"/>
  <c r="L270" i="92"/>
  <c r="L269" i="92" s="1"/>
  <c r="K270" i="92"/>
  <c r="I270" i="92"/>
  <c r="G270" i="92"/>
  <c r="G269" i="92" s="1"/>
  <c r="F270" i="92"/>
  <c r="F269" i="92" s="1"/>
  <c r="D270" i="92"/>
  <c r="D269" i="92"/>
  <c r="H268" i="92"/>
  <c r="C268" i="92"/>
  <c r="H267" i="92"/>
  <c r="C267" i="92"/>
  <c r="H266" i="92"/>
  <c r="C266" i="92"/>
  <c r="H265" i="92"/>
  <c r="C265" i="92"/>
  <c r="L264" i="92"/>
  <c r="L259" i="92" s="1"/>
  <c r="K264" i="92"/>
  <c r="J264" i="92"/>
  <c r="I264" i="92"/>
  <c r="G264" i="92"/>
  <c r="F264" i="92"/>
  <c r="E264" i="92"/>
  <c r="D264" i="92"/>
  <c r="H263" i="92"/>
  <c r="C263" i="92"/>
  <c r="H262" i="92"/>
  <c r="C262" i="92"/>
  <c r="H261" i="92"/>
  <c r="C261" i="92"/>
  <c r="L260" i="92"/>
  <c r="K260" i="92"/>
  <c r="J260" i="92"/>
  <c r="J259" i="92" s="1"/>
  <c r="I260" i="92"/>
  <c r="G260" i="92"/>
  <c r="F260" i="92"/>
  <c r="F259" i="92" s="1"/>
  <c r="E260" i="92"/>
  <c r="E259" i="92" s="1"/>
  <c r="D260" i="92"/>
  <c r="K259" i="92"/>
  <c r="G259" i="92"/>
  <c r="D259" i="92"/>
  <c r="H258" i="92"/>
  <c r="C258" i="92"/>
  <c r="H257" i="92"/>
  <c r="C257" i="92"/>
  <c r="H256" i="92"/>
  <c r="C256" i="92"/>
  <c r="H255" i="92"/>
  <c r="C255" i="92"/>
  <c r="H254" i="92"/>
  <c r="C254" i="92"/>
  <c r="H253" i="92"/>
  <c r="C253" i="92"/>
  <c r="L252" i="92"/>
  <c r="K252" i="92"/>
  <c r="J252" i="92"/>
  <c r="J251" i="92" s="1"/>
  <c r="I252" i="92"/>
  <c r="G252" i="92"/>
  <c r="F252" i="92"/>
  <c r="F251" i="92" s="1"/>
  <c r="E252" i="92"/>
  <c r="C252" i="92" s="1"/>
  <c r="D252" i="92"/>
  <c r="L251" i="92"/>
  <c r="K251" i="92"/>
  <c r="G251" i="92"/>
  <c r="D251" i="92"/>
  <c r="H250" i="92"/>
  <c r="C250" i="92"/>
  <c r="H249" i="92"/>
  <c r="C249" i="92"/>
  <c r="H248" i="92"/>
  <c r="C248" i="92"/>
  <c r="H247" i="92"/>
  <c r="C247" i="92"/>
  <c r="L246" i="92"/>
  <c r="K246" i="92"/>
  <c r="J246" i="92"/>
  <c r="I246" i="92"/>
  <c r="G246" i="92"/>
  <c r="F246" i="92"/>
  <c r="E246" i="92"/>
  <c r="C246" i="92" s="1"/>
  <c r="D246" i="92"/>
  <c r="H245" i="92"/>
  <c r="C245" i="92"/>
  <c r="H244" i="92"/>
  <c r="C244" i="92"/>
  <c r="H243" i="92"/>
  <c r="C243" i="92"/>
  <c r="H242" i="92"/>
  <c r="C242" i="92"/>
  <c r="H241" i="92"/>
  <c r="C241" i="92"/>
  <c r="H240" i="92"/>
  <c r="C240" i="92"/>
  <c r="H239" i="92"/>
  <c r="C239" i="92"/>
  <c r="L238" i="92"/>
  <c r="K238" i="92"/>
  <c r="J238" i="92"/>
  <c r="I238" i="92"/>
  <c r="G238" i="92"/>
  <c r="F238" i="92"/>
  <c r="E238" i="92"/>
  <c r="D238" i="92"/>
  <c r="H237" i="92"/>
  <c r="C237" i="92"/>
  <c r="H236" i="92"/>
  <c r="C236" i="92"/>
  <c r="L235" i="92"/>
  <c r="L231" i="92" s="1"/>
  <c r="L230" i="92" s="1"/>
  <c r="K235" i="92"/>
  <c r="J235" i="92"/>
  <c r="I235" i="92"/>
  <c r="H235" i="92"/>
  <c r="G235" i="92"/>
  <c r="F235" i="92"/>
  <c r="E235" i="92"/>
  <c r="D235" i="92"/>
  <c r="C235" i="92" s="1"/>
  <c r="H234" i="92"/>
  <c r="C234" i="92"/>
  <c r="L233" i="92"/>
  <c r="K233" i="92"/>
  <c r="K231" i="92" s="1"/>
  <c r="K230" i="92" s="1"/>
  <c r="J233" i="92"/>
  <c r="I233" i="92"/>
  <c r="H233" i="92" s="1"/>
  <c r="G233" i="92"/>
  <c r="G231" i="92" s="1"/>
  <c r="G230" i="92" s="1"/>
  <c r="F233" i="92"/>
  <c r="E233" i="92"/>
  <c r="D233" i="92"/>
  <c r="H232" i="92"/>
  <c r="C232" i="92"/>
  <c r="I231" i="92"/>
  <c r="H229" i="92"/>
  <c r="C229" i="92"/>
  <c r="H228" i="92"/>
  <c r="C228" i="92"/>
  <c r="L227" i="92"/>
  <c r="K227" i="92"/>
  <c r="J227" i="92"/>
  <c r="I227" i="92"/>
  <c r="H227" i="92"/>
  <c r="G227" i="92"/>
  <c r="F227" i="92"/>
  <c r="E227" i="92"/>
  <c r="D227" i="92"/>
  <c r="C227" i="92" s="1"/>
  <c r="H226" i="92"/>
  <c r="C226" i="92"/>
  <c r="H225" i="92"/>
  <c r="C225" i="92"/>
  <c r="H224" i="92"/>
  <c r="C224" i="92"/>
  <c r="H223" i="92"/>
  <c r="C223" i="92"/>
  <c r="H222" i="92"/>
  <c r="C222" i="92"/>
  <c r="H221" i="92"/>
  <c r="C221" i="92"/>
  <c r="H220" i="92"/>
  <c r="C220" i="92"/>
  <c r="H219" i="92"/>
  <c r="C219" i="92"/>
  <c r="H218" i="92"/>
  <c r="C218" i="92"/>
  <c r="H217" i="92"/>
  <c r="C217" i="92"/>
  <c r="L216" i="92"/>
  <c r="K216" i="92"/>
  <c r="J216" i="92"/>
  <c r="I216" i="92"/>
  <c r="H216" i="92" s="1"/>
  <c r="G216" i="92"/>
  <c r="F216" i="92"/>
  <c r="E216" i="92"/>
  <c r="D216" i="92"/>
  <c r="C216" i="92" s="1"/>
  <c r="H215" i="92"/>
  <c r="C215" i="92"/>
  <c r="H214" i="92"/>
  <c r="C214" i="92"/>
  <c r="H213" i="92"/>
  <c r="C213" i="92"/>
  <c r="H212" i="92"/>
  <c r="C212" i="92"/>
  <c r="H211" i="92"/>
  <c r="C211" i="92"/>
  <c r="H210" i="92"/>
  <c r="C210" i="92"/>
  <c r="H209" i="92"/>
  <c r="C209" i="92"/>
  <c r="H208" i="92"/>
  <c r="C208" i="92"/>
  <c r="H207" i="92"/>
  <c r="C207" i="92"/>
  <c r="H206" i="92"/>
  <c r="C206" i="92"/>
  <c r="L205" i="92"/>
  <c r="K205" i="92"/>
  <c r="J205" i="92"/>
  <c r="I205" i="92"/>
  <c r="H205" i="92" s="1"/>
  <c r="G205" i="92"/>
  <c r="F205" i="92"/>
  <c r="E205" i="92"/>
  <c r="E204" i="92" s="1"/>
  <c r="D205" i="92"/>
  <c r="K204" i="92"/>
  <c r="J204" i="92"/>
  <c r="G204" i="92"/>
  <c r="F204" i="92"/>
  <c r="H203" i="92"/>
  <c r="C203" i="92"/>
  <c r="H202" i="92"/>
  <c r="C202" i="92"/>
  <c r="H201" i="92"/>
  <c r="C201" i="92"/>
  <c r="H200" i="92"/>
  <c r="C200" i="92"/>
  <c r="H199" i="92"/>
  <c r="C199" i="92"/>
  <c r="L198" i="92"/>
  <c r="K198" i="92"/>
  <c r="J198" i="92"/>
  <c r="J196" i="92" s="1"/>
  <c r="J195" i="92" s="1"/>
  <c r="I198" i="92"/>
  <c r="G198" i="92"/>
  <c r="F198" i="92"/>
  <c r="E198" i="92"/>
  <c r="D198" i="92"/>
  <c r="H197" i="92"/>
  <c r="C197" i="92"/>
  <c r="L196" i="92"/>
  <c r="K196" i="92"/>
  <c r="K195" i="92" s="1"/>
  <c r="I196" i="92"/>
  <c r="G196" i="92"/>
  <c r="E196" i="92"/>
  <c r="D196" i="92"/>
  <c r="G195" i="92"/>
  <c r="H193" i="92"/>
  <c r="C193" i="92"/>
  <c r="L192" i="92"/>
  <c r="K192" i="92"/>
  <c r="J192" i="92"/>
  <c r="J191" i="92" s="1"/>
  <c r="I192" i="92"/>
  <c r="H192" i="92" s="1"/>
  <c r="G192" i="92"/>
  <c r="F192" i="92"/>
  <c r="E192" i="92"/>
  <c r="D192" i="92"/>
  <c r="D191" i="92" s="1"/>
  <c r="D187" i="92" s="1"/>
  <c r="L191" i="92"/>
  <c r="K191" i="92"/>
  <c r="G191" i="92"/>
  <c r="G187" i="92" s="1"/>
  <c r="E191" i="92"/>
  <c r="H190" i="92"/>
  <c r="C190" i="92"/>
  <c r="H189" i="92"/>
  <c r="C189" i="92"/>
  <c r="L188" i="92"/>
  <c r="K188" i="92"/>
  <c r="K187" i="92" s="1"/>
  <c r="J188" i="92"/>
  <c r="J187" i="92" s="1"/>
  <c r="I188" i="92"/>
  <c r="G188" i="92"/>
  <c r="F188" i="92"/>
  <c r="E188" i="92"/>
  <c r="E187" i="92" s="1"/>
  <c r="D188" i="92"/>
  <c r="H186" i="92"/>
  <c r="C186" i="92"/>
  <c r="H185" i="92"/>
  <c r="C185" i="92"/>
  <c r="L184" i="92"/>
  <c r="K184" i="92"/>
  <c r="J184" i="92"/>
  <c r="I184" i="92"/>
  <c r="G184" i="92"/>
  <c r="F184" i="92"/>
  <c r="E184" i="92"/>
  <c r="D184" i="92"/>
  <c r="H183" i="92"/>
  <c r="C183" i="92"/>
  <c r="H182" i="92"/>
  <c r="C182" i="92"/>
  <c r="H181" i="92"/>
  <c r="C181" i="92"/>
  <c r="H180" i="92"/>
  <c r="C180" i="92"/>
  <c r="L179" i="92"/>
  <c r="K179" i="92"/>
  <c r="J179" i="92"/>
  <c r="I179" i="92"/>
  <c r="H179" i="92"/>
  <c r="G179" i="92"/>
  <c r="F179" i="92"/>
  <c r="E179" i="92"/>
  <c r="D179" i="92"/>
  <c r="C179" i="92" s="1"/>
  <c r="H178" i="92"/>
  <c r="C178" i="92"/>
  <c r="H177" i="92"/>
  <c r="C177" i="92"/>
  <c r="H176" i="92"/>
  <c r="C176" i="92"/>
  <c r="L175" i="92"/>
  <c r="K175" i="92"/>
  <c r="H175" i="92" s="1"/>
  <c r="J175" i="92"/>
  <c r="I175" i="92"/>
  <c r="G175" i="92"/>
  <c r="G174" i="92" s="1"/>
  <c r="G173" i="92" s="1"/>
  <c r="F175" i="92"/>
  <c r="E175" i="92"/>
  <c r="D175" i="92"/>
  <c r="K174" i="92"/>
  <c r="K173" i="92" s="1"/>
  <c r="J174" i="92"/>
  <c r="I174" i="92"/>
  <c r="F174" i="92"/>
  <c r="E174" i="92"/>
  <c r="I173" i="92"/>
  <c r="E173" i="92"/>
  <c r="H172" i="92"/>
  <c r="C172" i="92"/>
  <c r="H171" i="92"/>
  <c r="C171" i="92"/>
  <c r="H170" i="92"/>
  <c r="C170" i="92"/>
  <c r="H169" i="92"/>
  <c r="C169" i="92"/>
  <c r="H168" i="92"/>
  <c r="C168" i="92"/>
  <c r="H167" i="92"/>
  <c r="C167" i="92"/>
  <c r="L166" i="92"/>
  <c r="K166" i="92"/>
  <c r="J166" i="92"/>
  <c r="I166" i="92"/>
  <c r="G166" i="92"/>
  <c r="F166" i="92"/>
  <c r="F165" i="92" s="1"/>
  <c r="E166" i="92"/>
  <c r="E165" i="92" s="1"/>
  <c r="D166" i="92"/>
  <c r="L165" i="92"/>
  <c r="K165" i="92"/>
  <c r="I165" i="92"/>
  <c r="G165" i="92"/>
  <c r="D165" i="92"/>
  <c r="H164" i="92"/>
  <c r="C164" i="92"/>
  <c r="H163" i="92"/>
  <c r="C163" i="92"/>
  <c r="H162" i="92"/>
  <c r="C162" i="92"/>
  <c r="H161" i="92"/>
  <c r="C161" i="92"/>
  <c r="L160" i="92"/>
  <c r="K160" i="92"/>
  <c r="J160" i="92"/>
  <c r="I160" i="92"/>
  <c r="G160" i="92"/>
  <c r="F160" i="92"/>
  <c r="E160" i="92"/>
  <c r="D160" i="92"/>
  <c r="H159" i="92"/>
  <c r="C159" i="92"/>
  <c r="H158" i="92"/>
  <c r="C158" i="92"/>
  <c r="H157" i="92"/>
  <c r="C157" i="92"/>
  <c r="H156" i="92"/>
  <c r="C156" i="92"/>
  <c r="H155" i="92"/>
  <c r="C155" i="92"/>
  <c r="H154" i="92"/>
  <c r="C154" i="92"/>
  <c r="H153" i="92"/>
  <c r="C153" i="92"/>
  <c r="H152" i="92"/>
  <c r="C152" i="92"/>
  <c r="L151" i="92"/>
  <c r="K151" i="92"/>
  <c r="J151" i="92"/>
  <c r="I151" i="92"/>
  <c r="H151" i="92"/>
  <c r="G151" i="92"/>
  <c r="F151" i="92"/>
  <c r="E151" i="92"/>
  <c r="D151" i="92"/>
  <c r="C151" i="92" s="1"/>
  <c r="H150" i="92"/>
  <c r="C150" i="92"/>
  <c r="H149" i="92"/>
  <c r="C149" i="92"/>
  <c r="H148" i="92"/>
  <c r="C148" i="92"/>
  <c r="H147" i="92"/>
  <c r="C147" i="92"/>
  <c r="H146" i="92"/>
  <c r="C146" i="92"/>
  <c r="H145" i="92"/>
  <c r="C145" i="92"/>
  <c r="L144" i="92"/>
  <c r="K144" i="92"/>
  <c r="J144" i="92"/>
  <c r="I144" i="92"/>
  <c r="G144" i="92"/>
  <c r="F144" i="92"/>
  <c r="E144" i="92"/>
  <c r="D144" i="92"/>
  <c r="H143" i="92"/>
  <c r="C143" i="92"/>
  <c r="H142" i="92"/>
  <c r="C142" i="92"/>
  <c r="L141" i="92"/>
  <c r="K141" i="92"/>
  <c r="J141" i="92"/>
  <c r="I141" i="92"/>
  <c r="H141" i="92" s="1"/>
  <c r="G141" i="92"/>
  <c r="F141" i="92"/>
  <c r="E141" i="92"/>
  <c r="D141" i="92"/>
  <c r="H140" i="92"/>
  <c r="C140" i="92"/>
  <c r="H139" i="92"/>
  <c r="C139" i="92"/>
  <c r="H138" i="92"/>
  <c r="C138" i="92"/>
  <c r="H137" i="92"/>
  <c r="C137" i="92"/>
  <c r="L136" i="92"/>
  <c r="K136" i="92"/>
  <c r="J136" i="92"/>
  <c r="H136" i="92" s="1"/>
  <c r="I136" i="92"/>
  <c r="G136" i="92"/>
  <c r="F136" i="92"/>
  <c r="E136" i="92"/>
  <c r="E130" i="92" s="1"/>
  <c r="D136" i="92"/>
  <c r="H135" i="92"/>
  <c r="C135" i="92"/>
  <c r="H134" i="92"/>
  <c r="C134" i="92"/>
  <c r="H133" i="92"/>
  <c r="C133" i="92"/>
  <c r="H132" i="92"/>
  <c r="C132" i="92"/>
  <c r="L131" i="92"/>
  <c r="K131" i="92"/>
  <c r="J131" i="92"/>
  <c r="H131" i="92" s="1"/>
  <c r="I131" i="92"/>
  <c r="G131" i="92"/>
  <c r="G130" i="92" s="1"/>
  <c r="F131" i="92"/>
  <c r="E131" i="92"/>
  <c r="D131" i="92"/>
  <c r="K130" i="92"/>
  <c r="I130" i="92"/>
  <c r="H129" i="92"/>
  <c r="H128" i="92" s="1"/>
  <c r="C129" i="92"/>
  <c r="C128" i="92" s="1"/>
  <c r="L128" i="92"/>
  <c r="K128" i="92"/>
  <c r="J128" i="92"/>
  <c r="I128" i="92"/>
  <c r="G128" i="92"/>
  <c r="F128" i="92"/>
  <c r="E128" i="92"/>
  <c r="D128" i="92"/>
  <c r="H127" i="92"/>
  <c r="C127" i="92"/>
  <c r="H126" i="92"/>
  <c r="C126" i="92"/>
  <c r="H125" i="92"/>
  <c r="C125" i="92"/>
  <c r="H124" i="92"/>
  <c r="C124" i="92"/>
  <c r="H123" i="92"/>
  <c r="C123" i="92"/>
  <c r="L122" i="92"/>
  <c r="K122" i="92"/>
  <c r="J122" i="92"/>
  <c r="I122" i="92"/>
  <c r="G122" i="92"/>
  <c r="F122" i="92"/>
  <c r="E122" i="92"/>
  <c r="D122" i="92"/>
  <c r="H121" i="92"/>
  <c r="C121" i="92"/>
  <c r="H120" i="92"/>
  <c r="C120" i="92"/>
  <c r="H119" i="92"/>
  <c r="C119" i="92"/>
  <c r="H118" i="92"/>
  <c r="C118" i="92"/>
  <c r="H117" i="92"/>
  <c r="C117" i="92"/>
  <c r="L116" i="92"/>
  <c r="K116" i="92"/>
  <c r="J116" i="92"/>
  <c r="H116" i="92" s="1"/>
  <c r="I116" i="92"/>
  <c r="G116" i="92"/>
  <c r="F116" i="92"/>
  <c r="E116" i="92"/>
  <c r="D116" i="92"/>
  <c r="H115" i="92"/>
  <c r="C115" i="92"/>
  <c r="H114" i="92"/>
  <c r="C114" i="92"/>
  <c r="H113" i="92"/>
  <c r="C113" i="92"/>
  <c r="L112" i="92"/>
  <c r="K112" i="92"/>
  <c r="J112" i="92"/>
  <c r="I112" i="92"/>
  <c r="G112" i="92"/>
  <c r="F112" i="92"/>
  <c r="E112" i="92"/>
  <c r="D112" i="92"/>
  <c r="H111" i="92"/>
  <c r="C111" i="92"/>
  <c r="H110" i="92"/>
  <c r="C110" i="92"/>
  <c r="H109" i="92"/>
  <c r="C109" i="92"/>
  <c r="H108" i="92"/>
  <c r="C108" i="92"/>
  <c r="H107" i="92"/>
  <c r="C107" i="92"/>
  <c r="H106" i="92"/>
  <c r="C106" i="92"/>
  <c r="H105" i="92"/>
  <c r="C105" i="92"/>
  <c r="H104" i="92"/>
  <c r="C104" i="92"/>
  <c r="L103" i="92"/>
  <c r="K103" i="92"/>
  <c r="J103" i="92"/>
  <c r="I103" i="92"/>
  <c r="H103" i="92"/>
  <c r="G103" i="92"/>
  <c r="F103" i="92"/>
  <c r="E103" i="92"/>
  <c r="D103" i="92"/>
  <c r="C103" i="92" s="1"/>
  <c r="I102" i="92"/>
  <c r="H102" i="92"/>
  <c r="C102" i="92"/>
  <c r="H101" i="92"/>
  <c r="C101" i="92"/>
  <c r="H100" i="92"/>
  <c r="C100" i="92"/>
  <c r="H99" i="92"/>
  <c r="C99" i="92"/>
  <c r="H98" i="92"/>
  <c r="C98" i="92"/>
  <c r="H97" i="92"/>
  <c r="C97" i="92"/>
  <c r="H96" i="92"/>
  <c r="C96" i="92"/>
  <c r="L95" i="92"/>
  <c r="K95" i="92"/>
  <c r="J95" i="92"/>
  <c r="I95" i="92"/>
  <c r="G95" i="92"/>
  <c r="F95" i="92"/>
  <c r="E95" i="92"/>
  <c r="D95" i="92"/>
  <c r="H94" i="92"/>
  <c r="C94" i="92"/>
  <c r="H93" i="92"/>
  <c r="C93" i="92"/>
  <c r="H92" i="92"/>
  <c r="C92" i="92"/>
  <c r="H91" i="92"/>
  <c r="C91" i="92"/>
  <c r="H90" i="92"/>
  <c r="C90" i="92"/>
  <c r="L89" i="92"/>
  <c r="K89" i="92"/>
  <c r="J89" i="92"/>
  <c r="I89" i="92"/>
  <c r="G89" i="92"/>
  <c r="F89" i="92"/>
  <c r="E89" i="92"/>
  <c r="C89" i="92" s="1"/>
  <c r="D89" i="92"/>
  <c r="H88" i="92"/>
  <c r="C88" i="92"/>
  <c r="H87" i="92"/>
  <c r="C87" i="92"/>
  <c r="H86" i="92"/>
  <c r="C86" i="92"/>
  <c r="H85" i="92"/>
  <c r="C85" i="92"/>
  <c r="L84" i="92"/>
  <c r="K84" i="92"/>
  <c r="K83" i="92" s="1"/>
  <c r="J84" i="92"/>
  <c r="H84" i="92" s="1"/>
  <c r="I84" i="92"/>
  <c r="G84" i="92"/>
  <c r="F84" i="92"/>
  <c r="E84" i="92"/>
  <c r="D84" i="92"/>
  <c r="H82" i="92"/>
  <c r="C82" i="92"/>
  <c r="H81" i="92"/>
  <c r="C81" i="92"/>
  <c r="L80" i="92"/>
  <c r="K80" i="92"/>
  <c r="J80" i="92"/>
  <c r="I80" i="92"/>
  <c r="G80" i="92"/>
  <c r="F80" i="92"/>
  <c r="E80" i="92"/>
  <c r="D80" i="92"/>
  <c r="C80" i="92" s="1"/>
  <c r="H79" i="92"/>
  <c r="C79" i="92"/>
  <c r="H78" i="92"/>
  <c r="C78" i="92"/>
  <c r="L77" i="92"/>
  <c r="K77" i="92"/>
  <c r="J77" i="92"/>
  <c r="J76" i="92" s="1"/>
  <c r="I77" i="92"/>
  <c r="G77" i="92"/>
  <c r="G76" i="92" s="1"/>
  <c r="F77" i="92"/>
  <c r="E77" i="92"/>
  <c r="D77" i="92"/>
  <c r="L76" i="92"/>
  <c r="D76" i="92"/>
  <c r="H74" i="92"/>
  <c r="C74" i="92"/>
  <c r="H73" i="92"/>
  <c r="C73" i="92"/>
  <c r="H72" i="92"/>
  <c r="C72" i="92"/>
  <c r="H71" i="92"/>
  <c r="C71" i="92"/>
  <c r="H70" i="92"/>
  <c r="C70" i="92"/>
  <c r="L69" i="92"/>
  <c r="K69" i="92"/>
  <c r="J69" i="92"/>
  <c r="J67" i="92" s="1"/>
  <c r="I69" i="92"/>
  <c r="G69" i="92"/>
  <c r="F69" i="92"/>
  <c r="E69" i="92"/>
  <c r="D69" i="92"/>
  <c r="D67" i="92" s="1"/>
  <c r="H68" i="92"/>
  <c r="C68" i="92"/>
  <c r="L67" i="92"/>
  <c r="K67" i="92"/>
  <c r="G67" i="92"/>
  <c r="F67" i="92"/>
  <c r="E67" i="92"/>
  <c r="H66" i="92"/>
  <c r="C66" i="92"/>
  <c r="H65" i="92"/>
  <c r="C65" i="92"/>
  <c r="H64" i="92"/>
  <c r="C64" i="92"/>
  <c r="H63" i="92"/>
  <c r="C63" i="92"/>
  <c r="H62" i="92"/>
  <c r="C62" i="92"/>
  <c r="H61" i="92"/>
  <c r="C61" i="92"/>
  <c r="H60" i="92"/>
  <c r="C60" i="92"/>
  <c r="H59" i="92"/>
  <c r="C59" i="92"/>
  <c r="L58" i="92"/>
  <c r="K58" i="92"/>
  <c r="J58" i="92"/>
  <c r="I58" i="92"/>
  <c r="G58" i="92"/>
  <c r="F58" i="92"/>
  <c r="E58" i="92"/>
  <c r="C58" i="92" s="1"/>
  <c r="D58" i="92"/>
  <c r="H57" i="92"/>
  <c r="C57" i="92"/>
  <c r="H56" i="92"/>
  <c r="C56" i="92"/>
  <c r="L55" i="92"/>
  <c r="K55" i="92"/>
  <c r="J55" i="92"/>
  <c r="I55" i="92"/>
  <c r="G55" i="92"/>
  <c r="F55" i="92"/>
  <c r="F54" i="92" s="1"/>
  <c r="F53" i="92" s="1"/>
  <c r="E55" i="92"/>
  <c r="D55" i="92"/>
  <c r="D54" i="92" s="1"/>
  <c r="L54" i="92"/>
  <c r="L53" i="92" s="1"/>
  <c r="G54" i="92"/>
  <c r="G53" i="92" s="1"/>
  <c r="H47" i="92"/>
  <c r="C47" i="92"/>
  <c r="H46" i="92"/>
  <c r="C46" i="92"/>
  <c r="L45" i="92"/>
  <c r="H45" i="92" s="1"/>
  <c r="G45" i="92"/>
  <c r="H44" i="92"/>
  <c r="C44" i="92"/>
  <c r="K43" i="92"/>
  <c r="J43" i="92"/>
  <c r="I43" i="92"/>
  <c r="F43" i="92"/>
  <c r="E43" i="92"/>
  <c r="D43" i="92"/>
  <c r="H42" i="92"/>
  <c r="C42" i="92"/>
  <c r="I41" i="92"/>
  <c r="H41" i="92" s="1"/>
  <c r="D41" i="92"/>
  <c r="C41" i="92" s="1"/>
  <c r="H40" i="92"/>
  <c r="C40" i="92"/>
  <c r="H39" i="92"/>
  <c r="C39" i="92"/>
  <c r="H38" i="92"/>
  <c r="C38" i="92"/>
  <c r="H37" i="92"/>
  <c r="C37" i="92"/>
  <c r="K36" i="92"/>
  <c r="H36" i="92" s="1"/>
  <c r="F36" i="92"/>
  <c r="C36" i="92" s="1"/>
  <c r="H35" i="92"/>
  <c r="C35" i="92"/>
  <c r="H34" i="92"/>
  <c r="C34" i="92"/>
  <c r="K33" i="92"/>
  <c r="H33" i="92" s="1"/>
  <c r="F33" i="92"/>
  <c r="C33" i="92" s="1"/>
  <c r="H32" i="92"/>
  <c r="C32" i="92"/>
  <c r="K31" i="92"/>
  <c r="F31" i="92"/>
  <c r="C31" i="92" s="1"/>
  <c r="H30" i="92"/>
  <c r="C30" i="92"/>
  <c r="H29" i="92"/>
  <c r="C29" i="92"/>
  <c r="H28" i="92"/>
  <c r="C28" i="92"/>
  <c r="K27" i="92"/>
  <c r="H27" i="92" s="1"/>
  <c r="F27" i="92"/>
  <c r="C27" i="92" s="1"/>
  <c r="H25" i="92"/>
  <c r="C25" i="92"/>
  <c r="H24" i="92"/>
  <c r="C24" i="92"/>
  <c r="H23" i="92"/>
  <c r="C23" i="92"/>
  <c r="H22" i="92"/>
  <c r="C22" i="92"/>
  <c r="L21" i="92"/>
  <c r="L292" i="92" s="1"/>
  <c r="L291" i="92" s="1"/>
  <c r="K21" i="92"/>
  <c r="J21" i="92"/>
  <c r="I21" i="92"/>
  <c r="I292" i="92" s="1"/>
  <c r="G21" i="92"/>
  <c r="G292" i="92" s="1"/>
  <c r="G291" i="92" s="1"/>
  <c r="F21" i="92"/>
  <c r="E21" i="92"/>
  <c r="E292" i="92" s="1"/>
  <c r="E291" i="92" s="1"/>
  <c r="D21" i="92"/>
  <c r="D292" i="92" s="1"/>
  <c r="D291" i="92" s="1"/>
  <c r="D20" i="92"/>
  <c r="H301" i="91"/>
  <c r="C301" i="91"/>
  <c r="H300" i="91"/>
  <c r="C300" i="91"/>
  <c r="H299" i="91"/>
  <c r="C299" i="91"/>
  <c r="H298" i="91"/>
  <c r="C298" i="91"/>
  <c r="H297" i="91"/>
  <c r="C297" i="91"/>
  <c r="H296" i="91"/>
  <c r="C296" i="91"/>
  <c r="H295" i="91"/>
  <c r="C295" i="91"/>
  <c r="H294" i="91"/>
  <c r="C294" i="91"/>
  <c r="C293" i="91" s="1"/>
  <c r="L293" i="91"/>
  <c r="K293" i="91"/>
  <c r="J293" i="91"/>
  <c r="I293" i="91"/>
  <c r="G293" i="91"/>
  <c r="F293" i="91"/>
  <c r="E293" i="91"/>
  <c r="D293" i="91"/>
  <c r="H288" i="91"/>
  <c r="C288" i="91"/>
  <c r="H287" i="91"/>
  <c r="C287" i="91"/>
  <c r="L286" i="91"/>
  <c r="K286" i="91"/>
  <c r="J286" i="91"/>
  <c r="I286" i="91"/>
  <c r="H286" i="91"/>
  <c r="G286" i="91"/>
  <c r="F286" i="91"/>
  <c r="E286" i="91"/>
  <c r="D286" i="91"/>
  <c r="H285" i="91"/>
  <c r="C285" i="91"/>
  <c r="L284" i="91"/>
  <c r="L283" i="91" s="1"/>
  <c r="K284" i="91"/>
  <c r="K283" i="91" s="1"/>
  <c r="J284" i="91"/>
  <c r="I284" i="91"/>
  <c r="I283" i="91" s="1"/>
  <c r="G284" i="91"/>
  <c r="G283" i="91" s="1"/>
  <c r="F284" i="91"/>
  <c r="E284" i="91"/>
  <c r="E283" i="91" s="1"/>
  <c r="D284" i="91"/>
  <c r="J283" i="91"/>
  <c r="F283" i="91"/>
  <c r="H282" i="91"/>
  <c r="C282" i="91"/>
  <c r="L281" i="91"/>
  <c r="K281" i="91"/>
  <c r="J281" i="91"/>
  <c r="H281" i="91" s="1"/>
  <c r="I281" i="91"/>
  <c r="G281" i="91"/>
  <c r="F281" i="91"/>
  <c r="E281" i="91"/>
  <c r="D281" i="91"/>
  <c r="H280" i="91"/>
  <c r="C280" i="91"/>
  <c r="H279" i="91"/>
  <c r="C279" i="91"/>
  <c r="H278" i="91"/>
  <c r="C278" i="91"/>
  <c r="H277" i="91"/>
  <c r="C277" i="91"/>
  <c r="L276" i="91"/>
  <c r="K276" i="91"/>
  <c r="J276" i="91"/>
  <c r="H276" i="91" s="1"/>
  <c r="I276" i="91"/>
  <c r="G276" i="91"/>
  <c r="F276" i="91"/>
  <c r="F270" i="91" s="1"/>
  <c r="F269" i="91" s="1"/>
  <c r="E276" i="91"/>
  <c r="D276" i="91"/>
  <c r="H275" i="91"/>
  <c r="C275" i="91"/>
  <c r="H274" i="91"/>
  <c r="C274" i="91"/>
  <c r="H273" i="91"/>
  <c r="C273" i="91"/>
  <c r="L272" i="91"/>
  <c r="K272" i="91"/>
  <c r="K270" i="91" s="1"/>
  <c r="K269" i="91" s="1"/>
  <c r="J272" i="91"/>
  <c r="I272" i="91"/>
  <c r="H272" i="91" s="1"/>
  <c r="G272" i="91"/>
  <c r="F272" i="91"/>
  <c r="E272" i="91"/>
  <c r="E270" i="91" s="1"/>
  <c r="E269" i="91" s="1"/>
  <c r="D272" i="91"/>
  <c r="H271" i="91"/>
  <c r="C271" i="91"/>
  <c r="L270" i="91"/>
  <c r="L269" i="91" s="1"/>
  <c r="G270" i="91"/>
  <c r="G269" i="91" s="1"/>
  <c r="D270" i="91"/>
  <c r="H268" i="91"/>
  <c r="C268" i="91"/>
  <c r="H267" i="91"/>
  <c r="C267" i="91"/>
  <c r="H266" i="91"/>
  <c r="C266" i="91"/>
  <c r="H265" i="91"/>
  <c r="C265" i="91"/>
  <c r="L264" i="91"/>
  <c r="K264" i="91"/>
  <c r="J264" i="91"/>
  <c r="I264" i="91"/>
  <c r="H264" i="91"/>
  <c r="G264" i="91"/>
  <c r="F264" i="91"/>
  <c r="E264" i="91"/>
  <c r="D264" i="91"/>
  <c r="C264" i="91" s="1"/>
  <c r="H263" i="91"/>
  <c r="C263" i="91"/>
  <c r="H262" i="91"/>
  <c r="C262" i="91"/>
  <c r="H261" i="91"/>
  <c r="C261" i="91"/>
  <c r="L260" i="91"/>
  <c r="K260" i="91"/>
  <c r="K259" i="91" s="1"/>
  <c r="J260" i="91"/>
  <c r="I260" i="91"/>
  <c r="I259" i="91" s="1"/>
  <c r="G260" i="91"/>
  <c r="G259" i="91" s="1"/>
  <c r="F260" i="91"/>
  <c r="E260" i="91"/>
  <c r="D260" i="91"/>
  <c r="J259" i="91"/>
  <c r="F259" i="91"/>
  <c r="E259" i="91"/>
  <c r="H258" i="91"/>
  <c r="C258" i="91"/>
  <c r="H257" i="91"/>
  <c r="C257" i="91"/>
  <c r="H256" i="91"/>
  <c r="C256" i="91"/>
  <c r="H255" i="91"/>
  <c r="C255" i="91"/>
  <c r="H254" i="91"/>
  <c r="C254" i="91"/>
  <c r="H253" i="91"/>
  <c r="C253" i="91"/>
  <c r="L252" i="91"/>
  <c r="L251" i="91" s="1"/>
  <c r="K252" i="91"/>
  <c r="K251" i="91" s="1"/>
  <c r="J252" i="91"/>
  <c r="I252" i="91"/>
  <c r="G252" i="91"/>
  <c r="G251" i="91" s="1"/>
  <c r="F252" i="91"/>
  <c r="E252" i="91"/>
  <c r="D252" i="91"/>
  <c r="J251" i="91"/>
  <c r="I251" i="91"/>
  <c r="F251" i="91"/>
  <c r="E251" i="91"/>
  <c r="H250" i="91"/>
  <c r="C250" i="91"/>
  <c r="H249" i="91"/>
  <c r="C249" i="91"/>
  <c r="H248" i="91"/>
  <c r="C248" i="91"/>
  <c r="H247" i="91"/>
  <c r="C247" i="91"/>
  <c r="L246" i="91"/>
  <c r="K246" i="91"/>
  <c r="J246" i="91"/>
  <c r="I246" i="91"/>
  <c r="H246" i="91" s="1"/>
  <c r="G246" i="91"/>
  <c r="F246" i="91"/>
  <c r="E246" i="91"/>
  <c r="E231" i="91" s="1"/>
  <c r="E230" i="91" s="1"/>
  <c r="D246" i="91"/>
  <c r="H245" i="91"/>
  <c r="C245" i="91"/>
  <c r="H244" i="91"/>
  <c r="C244" i="91"/>
  <c r="H243" i="91"/>
  <c r="C243" i="91"/>
  <c r="H242" i="91"/>
  <c r="C242" i="91"/>
  <c r="H241" i="91"/>
  <c r="C241" i="91"/>
  <c r="H240" i="91"/>
  <c r="C240" i="91"/>
  <c r="H239" i="91"/>
  <c r="C239" i="91"/>
  <c r="L238" i="91"/>
  <c r="L231" i="91" s="1"/>
  <c r="K238" i="91"/>
  <c r="J238" i="91"/>
  <c r="I238" i="91"/>
  <c r="G238" i="91"/>
  <c r="F238" i="91"/>
  <c r="E238" i="91"/>
  <c r="D238" i="91"/>
  <c r="H237" i="91"/>
  <c r="C237" i="91"/>
  <c r="H236" i="91"/>
  <c r="C236" i="91"/>
  <c r="L235" i="91"/>
  <c r="K235" i="91"/>
  <c r="J235" i="91"/>
  <c r="I235" i="91"/>
  <c r="I231" i="91" s="1"/>
  <c r="G235" i="91"/>
  <c r="F235" i="91"/>
  <c r="E235" i="91"/>
  <c r="D235" i="91"/>
  <c r="H234" i="91"/>
  <c r="C234" i="91"/>
  <c r="L233" i="91"/>
  <c r="K233" i="91"/>
  <c r="J233" i="91"/>
  <c r="I233" i="91"/>
  <c r="G233" i="91"/>
  <c r="F233" i="91"/>
  <c r="F231" i="91" s="1"/>
  <c r="F230" i="91" s="1"/>
  <c r="E233" i="91"/>
  <c r="D233" i="91"/>
  <c r="H232" i="91"/>
  <c r="C232" i="91"/>
  <c r="H229" i="91"/>
  <c r="C229" i="91"/>
  <c r="H228" i="91"/>
  <c r="C228" i="91"/>
  <c r="L227" i="91"/>
  <c r="K227" i="91"/>
  <c r="J227" i="91"/>
  <c r="I227" i="91"/>
  <c r="G227" i="91"/>
  <c r="G204" i="91" s="1"/>
  <c r="F227" i="91"/>
  <c r="E227" i="91"/>
  <c r="D227" i="91"/>
  <c r="H226" i="91"/>
  <c r="C226" i="91"/>
  <c r="H225" i="91"/>
  <c r="C225" i="91"/>
  <c r="H224" i="91"/>
  <c r="C224" i="91"/>
  <c r="H223" i="91"/>
  <c r="C223" i="91"/>
  <c r="H222" i="91"/>
  <c r="C222" i="91"/>
  <c r="H221" i="91"/>
  <c r="C221" i="91"/>
  <c r="H220" i="91"/>
  <c r="C220" i="91"/>
  <c r="H219" i="91"/>
  <c r="C219" i="91"/>
  <c r="H218" i="91"/>
  <c r="C218" i="91"/>
  <c r="H217" i="91"/>
  <c r="C217" i="91"/>
  <c r="L216" i="91"/>
  <c r="L204" i="91" s="1"/>
  <c r="K216" i="91"/>
  <c r="J216" i="91"/>
  <c r="I216" i="91"/>
  <c r="G216" i="91"/>
  <c r="F216" i="91"/>
  <c r="E216" i="91"/>
  <c r="D216" i="91"/>
  <c r="C216" i="91" s="1"/>
  <c r="H215" i="91"/>
  <c r="C215" i="91"/>
  <c r="H214" i="91"/>
  <c r="C214" i="91"/>
  <c r="H213" i="91"/>
  <c r="C213" i="91"/>
  <c r="H212" i="91"/>
  <c r="C212" i="91"/>
  <c r="H211" i="91"/>
  <c r="C211" i="91"/>
  <c r="H210" i="91"/>
  <c r="C210" i="91"/>
  <c r="H209" i="91"/>
  <c r="C209" i="91"/>
  <c r="H208" i="91"/>
  <c r="C208" i="91"/>
  <c r="H207" i="91"/>
  <c r="C207" i="91"/>
  <c r="H206" i="91"/>
  <c r="C206" i="91"/>
  <c r="L205" i="91"/>
  <c r="K205" i="91"/>
  <c r="J205" i="91"/>
  <c r="I205" i="91"/>
  <c r="I204" i="91" s="1"/>
  <c r="G205" i="91"/>
  <c r="F205" i="91"/>
  <c r="F204" i="91" s="1"/>
  <c r="E205" i="91"/>
  <c r="E204" i="91" s="1"/>
  <c r="D205" i="91"/>
  <c r="K204" i="91"/>
  <c r="H203" i="91"/>
  <c r="C203" i="91"/>
  <c r="H202" i="91"/>
  <c r="C202" i="91"/>
  <c r="H201" i="91"/>
  <c r="C201" i="91"/>
  <c r="H200" i="91"/>
  <c r="C200" i="91"/>
  <c r="H199" i="91"/>
  <c r="C199" i="91"/>
  <c r="L198" i="91"/>
  <c r="K198" i="91"/>
  <c r="J198" i="91"/>
  <c r="I198" i="91"/>
  <c r="H198" i="91" s="1"/>
  <c r="G198" i="91"/>
  <c r="F198" i="91"/>
  <c r="E198" i="91"/>
  <c r="E196" i="91" s="1"/>
  <c r="D198" i="91"/>
  <c r="H197" i="91"/>
  <c r="C197" i="91"/>
  <c r="L196" i="91"/>
  <c r="L195" i="91" s="1"/>
  <c r="K196" i="91"/>
  <c r="K195" i="91" s="1"/>
  <c r="J196" i="91"/>
  <c r="G196" i="91"/>
  <c r="F196" i="91"/>
  <c r="D196" i="91"/>
  <c r="H193" i="91"/>
  <c r="C193" i="91"/>
  <c r="L192" i="91"/>
  <c r="L191" i="91" s="1"/>
  <c r="K192" i="91"/>
  <c r="K191" i="91" s="1"/>
  <c r="J192" i="91"/>
  <c r="I192" i="91"/>
  <c r="G192" i="91"/>
  <c r="G191" i="91" s="1"/>
  <c r="F192" i="91"/>
  <c r="E192" i="91"/>
  <c r="D192" i="91"/>
  <c r="J191" i="91"/>
  <c r="J187" i="91" s="1"/>
  <c r="I191" i="91"/>
  <c r="F191" i="91"/>
  <c r="E191" i="91"/>
  <c r="H190" i="91"/>
  <c r="C190" i="91"/>
  <c r="H189" i="91"/>
  <c r="C189" i="91"/>
  <c r="L188" i="91"/>
  <c r="H188" i="91" s="1"/>
  <c r="K188" i="91"/>
  <c r="J188" i="91"/>
  <c r="I188" i="91"/>
  <c r="G188" i="91"/>
  <c r="F188" i="91"/>
  <c r="E188" i="91"/>
  <c r="D188" i="91"/>
  <c r="I187" i="91"/>
  <c r="F187" i="91"/>
  <c r="E187" i="91"/>
  <c r="H186" i="91"/>
  <c r="C186" i="91"/>
  <c r="H185" i="91"/>
  <c r="C185" i="91"/>
  <c r="L184" i="91"/>
  <c r="K184" i="91"/>
  <c r="J184" i="91"/>
  <c r="I184" i="91"/>
  <c r="H184" i="91"/>
  <c r="G184" i="91"/>
  <c r="F184" i="91"/>
  <c r="E184" i="91"/>
  <c r="D184" i="91"/>
  <c r="C184" i="91" s="1"/>
  <c r="H183" i="91"/>
  <c r="C183" i="91"/>
  <c r="H182" i="91"/>
  <c r="C182" i="91"/>
  <c r="H181" i="91"/>
  <c r="C181" i="91"/>
  <c r="H180" i="91"/>
  <c r="C180" i="91"/>
  <c r="L179" i="91"/>
  <c r="K179" i="91"/>
  <c r="J179" i="91"/>
  <c r="I179" i="91"/>
  <c r="G179" i="91"/>
  <c r="F179" i="91"/>
  <c r="E179" i="91"/>
  <c r="D179" i="91"/>
  <c r="D174" i="91" s="1"/>
  <c r="D173" i="91" s="1"/>
  <c r="H178" i="91"/>
  <c r="C178" i="91"/>
  <c r="H177" i="91"/>
  <c r="C177" i="91"/>
  <c r="H176" i="91"/>
  <c r="C176" i="91"/>
  <c r="L175" i="91"/>
  <c r="K175" i="91"/>
  <c r="J175" i="91"/>
  <c r="I175" i="91"/>
  <c r="G175" i="91"/>
  <c r="F175" i="91"/>
  <c r="E175" i="91"/>
  <c r="E174" i="91" s="1"/>
  <c r="E173" i="91" s="1"/>
  <c r="D175" i="91"/>
  <c r="L174" i="91"/>
  <c r="K174" i="91"/>
  <c r="K173" i="91" s="1"/>
  <c r="G174" i="91"/>
  <c r="G173" i="91" s="1"/>
  <c r="H172" i="91"/>
  <c r="C172" i="91"/>
  <c r="H171" i="91"/>
  <c r="C171" i="91"/>
  <c r="H170" i="91"/>
  <c r="C170" i="91"/>
  <c r="H169" i="91"/>
  <c r="C169" i="91"/>
  <c r="H168" i="91"/>
  <c r="C168" i="91"/>
  <c r="H167" i="91"/>
  <c r="C167" i="91"/>
  <c r="L166" i="91"/>
  <c r="L165" i="91" s="1"/>
  <c r="K166" i="91"/>
  <c r="K165" i="91" s="1"/>
  <c r="J166" i="91"/>
  <c r="I166" i="91"/>
  <c r="H166" i="91" s="1"/>
  <c r="G166" i="91"/>
  <c r="G165" i="91" s="1"/>
  <c r="F166" i="91"/>
  <c r="E166" i="91"/>
  <c r="D166" i="91"/>
  <c r="J165" i="91"/>
  <c r="I165" i="91"/>
  <c r="F165" i="91"/>
  <c r="E165" i="91"/>
  <c r="H164" i="91"/>
  <c r="C164" i="91"/>
  <c r="H163" i="91"/>
  <c r="C163" i="91"/>
  <c r="H162" i="91"/>
  <c r="C162" i="91"/>
  <c r="H161" i="91"/>
  <c r="C161" i="91"/>
  <c r="L160" i="91"/>
  <c r="K160" i="91"/>
  <c r="J160" i="91"/>
  <c r="I160" i="91"/>
  <c r="H160" i="91"/>
  <c r="G160" i="91"/>
  <c r="F160" i="91"/>
  <c r="E160" i="91"/>
  <c r="D160" i="91"/>
  <c r="C160" i="91" s="1"/>
  <c r="H159" i="91"/>
  <c r="C159" i="91"/>
  <c r="H158" i="91"/>
  <c r="C158" i="91"/>
  <c r="H157" i="91"/>
  <c r="C157" i="91"/>
  <c r="H156" i="91"/>
  <c r="C156" i="91"/>
  <c r="H155" i="91"/>
  <c r="C155" i="91"/>
  <c r="H154" i="91"/>
  <c r="C154" i="91"/>
  <c r="H153" i="91"/>
  <c r="C153" i="91"/>
  <c r="H152" i="91"/>
  <c r="C152" i="91"/>
  <c r="L151" i="91"/>
  <c r="K151" i="91"/>
  <c r="J151" i="91"/>
  <c r="I151" i="91"/>
  <c r="G151" i="91"/>
  <c r="F151" i="91"/>
  <c r="E151" i="91"/>
  <c r="D151" i="91"/>
  <c r="H150" i="91"/>
  <c r="C150" i="91"/>
  <c r="H149" i="91"/>
  <c r="C149" i="91"/>
  <c r="H148" i="91"/>
  <c r="C148" i="91"/>
  <c r="H147" i="91"/>
  <c r="C147" i="91"/>
  <c r="H146" i="91"/>
  <c r="C146" i="91"/>
  <c r="H145" i="91"/>
  <c r="C145" i="91"/>
  <c r="L144" i="91"/>
  <c r="K144" i="91"/>
  <c r="J144" i="91"/>
  <c r="I144" i="91"/>
  <c r="H144" i="91" s="1"/>
  <c r="G144" i="91"/>
  <c r="F144" i="91"/>
  <c r="E144" i="91"/>
  <c r="D144" i="91"/>
  <c r="H143" i="91"/>
  <c r="C143" i="91"/>
  <c r="H142" i="91"/>
  <c r="C142" i="91"/>
  <c r="L141" i="91"/>
  <c r="K141" i="91"/>
  <c r="J141" i="91"/>
  <c r="I141" i="91"/>
  <c r="G141" i="91"/>
  <c r="F141" i="91"/>
  <c r="E141" i="91"/>
  <c r="D141" i="91"/>
  <c r="H140" i="91"/>
  <c r="C140" i="91"/>
  <c r="H139" i="91"/>
  <c r="C139" i="91"/>
  <c r="H138" i="91"/>
  <c r="C138" i="91"/>
  <c r="H137" i="91"/>
  <c r="C137" i="91"/>
  <c r="L136" i="91"/>
  <c r="K136" i="91"/>
  <c r="J136" i="91"/>
  <c r="J130" i="91" s="1"/>
  <c r="J75" i="91" s="1"/>
  <c r="I136" i="91"/>
  <c r="G136" i="91"/>
  <c r="F136" i="91"/>
  <c r="E136" i="91"/>
  <c r="C136" i="91" s="1"/>
  <c r="D136" i="91"/>
  <c r="H135" i="91"/>
  <c r="C135" i="91"/>
  <c r="H134" i="91"/>
  <c r="C134" i="91"/>
  <c r="H133" i="91"/>
  <c r="C133" i="91"/>
  <c r="H132" i="91"/>
  <c r="C132" i="91"/>
  <c r="L131" i="91"/>
  <c r="K131" i="91"/>
  <c r="J131" i="91"/>
  <c r="I131" i="91"/>
  <c r="G131" i="91"/>
  <c r="F131" i="91"/>
  <c r="E131" i="91"/>
  <c r="D131" i="91"/>
  <c r="H129" i="91"/>
  <c r="H128" i="91" s="1"/>
  <c r="C129" i="91"/>
  <c r="C128" i="91" s="1"/>
  <c r="L128" i="91"/>
  <c r="K128" i="91"/>
  <c r="J128" i="91"/>
  <c r="I128" i="91"/>
  <c r="G128" i="91"/>
  <c r="F128" i="91"/>
  <c r="E128" i="91"/>
  <c r="D128" i="91"/>
  <c r="H127" i="91"/>
  <c r="C127" i="91"/>
  <c r="H126" i="91"/>
  <c r="C126" i="91"/>
  <c r="H125" i="91"/>
  <c r="C125" i="91"/>
  <c r="H124" i="91"/>
  <c r="C124" i="91"/>
  <c r="H123" i="91"/>
  <c r="C123" i="91"/>
  <c r="L122" i="91"/>
  <c r="K122" i="91"/>
  <c r="J122" i="91"/>
  <c r="I122" i="91"/>
  <c r="G122" i="91"/>
  <c r="F122" i="91"/>
  <c r="E122" i="91"/>
  <c r="D122" i="91"/>
  <c r="H121" i="91"/>
  <c r="C121" i="91"/>
  <c r="H120" i="91"/>
  <c r="C120" i="91"/>
  <c r="H119" i="91"/>
  <c r="C119" i="91"/>
  <c r="H118" i="91"/>
  <c r="C118" i="91"/>
  <c r="H117" i="91"/>
  <c r="C117" i="91"/>
  <c r="L116" i="91"/>
  <c r="K116" i="91"/>
  <c r="J116" i="91"/>
  <c r="I116" i="91"/>
  <c r="G116" i="91"/>
  <c r="F116" i="91"/>
  <c r="E116" i="91"/>
  <c r="C116" i="91" s="1"/>
  <c r="D116" i="91"/>
  <c r="H115" i="91"/>
  <c r="C115" i="91"/>
  <c r="H114" i="91"/>
  <c r="C114" i="91"/>
  <c r="H113" i="91"/>
  <c r="C113" i="91"/>
  <c r="L112" i="91"/>
  <c r="K112" i="91"/>
  <c r="J112" i="91"/>
  <c r="I112" i="91"/>
  <c r="G112" i="91"/>
  <c r="F112" i="91"/>
  <c r="E112" i="91"/>
  <c r="D112" i="91"/>
  <c r="H111" i="91"/>
  <c r="C111" i="91"/>
  <c r="H110" i="91"/>
  <c r="C110" i="91"/>
  <c r="H109" i="91"/>
  <c r="C109" i="91"/>
  <c r="H108" i="91"/>
  <c r="C108" i="91"/>
  <c r="H107" i="91"/>
  <c r="C107" i="91"/>
  <c r="H106" i="91"/>
  <c r="C106" i="91"/>
  <c r="H105" i="91"/>
  <c r="C105" i="91"/>
  <c r="H104" i="91"/>
  <c r="C104" i="91"/>
  <c r="L103" i="91"/>
  <c r="K103" i="91"/>
  <c r="J103" i="91"/>
  <c r="I103" i="91"/>
  <c r="H103" i="91"/>
  <c r="G103" i="91"/>
  <c r="F103" i="91"/>
  <c r="E103" i="91"/>
  <c r="D103" i="91"/>
  <c r="C103" i="91" s="1"/>
  <c r="I102" i="91"/>
  <c r="H102" i="91"/>
  <c r="C102" i="91"/>
  <c r="H101" i="91"/>
  <c r="C101" i="91"/>
  <c r="H100" i="91"/>
  <c r="C100" i="91"/>
  <c r="H99" i="91"/>
  <c r="C99" i="91"/>
  <c r="H98" i="91"/>
  <c r="C98" i="91"/>
  <c r="H97" i="91"/>
  <c r="C97" i="91"/>
  <c r="H96" i="91"/>
  <c r="C96" i="91"/>
  <c r="L95" i="91"/>
  <c r="K95" i="91"/>
  <c r="J95" i="91"/>
  <c r="I95" i="91"/>
  <c r="G95" i="91"/>
  <c r="F95" i="91"/>
  <c r="E95" i="91"/>
  <c r="D95" i="91"/>
  <c r="H94" i="91"/>
  <c r="C94" i="91"/>
  <c r="H93" i="91"/>
  <c r="C93" i="91"/>
  <c r="K92" i="91"/>
  <c r="H92" i="91"/>
  <c r="C92" i="91"/>
  <c r="H91" i="91"/>
  <c r="C91" i="91"/>
  <c r="H90" i="91"/>
  <c r="C90" i="91"/>
  <c r="L89" i="91"/>
  <c r="K89" i="91"/>
  <c r="J89" i="91"/>
  <c r="I89" i="91"/>
  <c r="G89" i="91"/>
  <c r="F89" i="91"/>
  <c r="F83" i="91" s="1"/>
  <c r="E89" i="91"/>
  <c r="D89" i="91"/>
  <c r="H88" i="91"/>
  <c r="C88" i="91"/>
  <c r="H87" i="91"/>
  <c r="C87" i="91"/>
  <c r="H86" i="91"/>
  <c r="C86" i="91"/>
  <c r="H85" i="91"/>
  <c r="C85" i="91"/>
  <c r="L84" i="91"/>
  <c r="K84" i="91"/>
  <c r="K83" i="91" s="1"/>
  <c r="J84" i="91"/>
  <c r="I84" i="91"/>
  <c r="H84" i="91" s="1"/>
  <c r="G84" i="91"/>
  <c r="G83" i="91" s="1"/>
  <c r="F84" i="91"/>
  <c r="E84" i="91"/>
  <c r="D84" i="91"/>
  <c r="J83" i="91"/>
  <c r="H82" i="91"/>
  <c r="C82" i="91"/>
  <c r="H81" i="91"/>
  <c r="C81" i="91"/>
  <c r="L80" i="91"/>
  <c r="K80" i="91"/>
  <c r="J80" i="91"/>
  <c r="I80" i="91"/>
  <c r="H80" i="91" s="1"/>
  <c r="G80" i="91"/>
  <c r="F80" i="91"/>
  <c r="E80" i="91"/>
  <c r="D80" i="91"/>
  <c r="H79" i="91"/>
  <c r="C79" i="91"/>
  <c r="H78" i="91"/>
  <c r="C78" i="91"/>
  <c r="L77" i="91"/>
  <c r="K77" i="91"/>
  <c r="J77" i="91"/>
  <c r="J76" i="91" s="1"/>
  <c r="I77" i="91"/>
  <c r="G77" i="91"/>
  <c r="F77" i="91"/>
  <c r="F76" i="91" s="1"/>
  <c r="E77" i="91"/>
  <c r="D77" i="91"/>
  <c r="K76" i="91"/>
  <c r="G76" i="91"/>
  <c r="H74" i="91"/>
  <c r="C74" i="91"/>
  <c r="H73" i="91"/>
  <c r="C73" i="91"/>
  <c r="H72" i="91"/>
  <c r="C72" i="91"/>
  <c r="H71" i="91"/>
  <c r="C71" i="91"/>
  <c r="H70" i="91"/>
  <c r="C70" i="91"/>
  <c r="L69" i="91"/>
  <c r="K69" i="91"/>
  <c r="K67" i="91" s="1"/>
  <c r="J69" i="91"/>
  <c r="I69" i="91"/>
  <c r="G69" i="91"/>
  <c r="F69" i="91"/>
  <c r="F67" i="91" s="1"/>
  <c r="E69" i="91"/>
  <c r="D69" i="91"/>
  <c r="D67" i="91" s="1"/>
  <c r="J68" i="91"/>
  <c r="J67" i="91" s="1"/>
  <c r="I68" i="91"/>
  <c r="C68" i="91"/>
  <c r="L67" i="91"/>
  <c r="G67" i="91"/>
  <c r="H66" i="91"/>
  <c r="C66" i="91"/>
  <c r="H65" i="91"/>
  <c r="C65" i="91"/>
  <c r="H64" i="91"/>
  <c r="C64" i="91"/>
  <c r="H63" i="91"/>
  <c r="C63" i="91"/>
  <c r="H62" i="91"/>
  <c r="C62" i="91"/>
  <c r="H61" i="91"/>
  <c r="C61" i="91"/>
  <c r="H60" i="91"/>
  <c r="C60" i="91"/>
  <c r="H59" i="91"/>
  <c r="C59" i="91"/>
  <c r="L58" i="91"/>
  <c r="K58" i="91"/>
  <c r="J58" i="91"/>
  <c r="I58" i="91"/>
  <c r="G58" i="91"/>
  <c r="F58" i="91"/>
  <c r="E58" i="91"/>
  <c r="D58" i="91"/>
  <c r="J57" i="91"/>
  <c r="J55" i="91" s="1"/>
  <c r="I57" i="91"/>
  <c r="C57" i="91"/>
  <c r="H56" i="91"/>
  <c r="C56" i="91"/>
  <c r="L55" i="91"/>
  <c r="K55" i="91"/>
  <c r="K54" i="91" s="1"/>
  <c r="K53" i="91" s="1"/>
  <c r="I55" i="91"/>
  <c r="G55" i="91"/>
  <c r="F55" i="91"/>
  <c r="E55" i="91"/>
  <c r="D55" i="91"/>
  <c r="L54" i="91"/>
  <c r="L53" i="91" s="1"/>
  <c r="G54" i="91"/>
  <c r="G53" i="91" s="1"/>
  <c r="D54" i="91"/>
  <c r="H47" i="91"/>
  <c r="C47" i="91"/>
  <c r="H46" i="91"/>
  <c r="C46" i="91"/>
  <c r="L45" i="91"/>
  <c r="H45" i="91" s="1"/>
  <c r="G45" i="91"/>
  <c r="H44" i="91"/>
  <c r="C44" i="91"/>
  <c r="K43" i="91"/>
  <c r="J43" i="91"/>
  <c r="I43" i="91"/>
  <c r="F43" i="91"/>
  <c r="E43" i="91"/>
  <c r="D43" i="91"/>
  <c r="H42" i="91"/>
  <c r="C42" i="91"/>
  <c r="I41" i="91"/>
  <c r="H41" i="91"/>
  <c r="D41" i="91"/>
  <c r="H40" i="91"/>
  <c r="C40" i="91"/>
  <c r="H39" i="91"/>
  <c r="C39" i="91"/>
  <c r="H38" i="91"/>
  <c r="C38" i="91"/>
  <c r="H37" i="91"/>
  <c r="C37" i="91"/>
  <c r="K36" i="91"/>
  <c r="H36" i="91" s="1"/>
  <c r="F36" i="91"/>
  <c r="C36" i="91" s="1"/>
  <c r="H35" i="91"/>
  <c r="C35" i="91"/>
  <c r="H34" i="91"/>
  <c r="C34" i="91"/>
  <c r="K33" i="91"/>
  <c r="H33" i="91"/>
  <c r="F33" i="91"/>
  <c r="C33" i="91" s="1"/>
  <c r="H32" i="91"/>
  <c r="C32" i="91"/>
  <c r="K31" i="91"/>
  <c r="F31" i="91"/>
  <c r="C31" i="91"/>
  <c r="H30" i="91"/>
  <c r="C30" i="91"/>
  <c r="H29" i="91"/>
  <c r="C29" i="91"/>
  <c r="H28" i="91"/>
  <c r="C28" i="91"/>
  <c r="K27" i="91"/>
  <c r="H27" i="91"/>
  <c r="F27" i="91"/>
  <c r="C27" i="91" s="1"/>
  <c r="H25" i="91"/>
  <c r="C25" i="91"/>
  <c r="J24" i="91"/>
  <c r="H24" i="91" s="1"/>
  <c r="C24" i="91"/>
  <c r="H23" i="91"/>
  <c r="C23" i="91"/>
  <c r="H22" i="91"/>
  <c r="C22" i="91"/>
  <c r="L21" i="91"/>
  <c r="K21" i="91"/>
  <c r="J21" i="91"/>
  <c r="J292" i="91" s="1"/>
  <c r="J291" i="91" s="1"/>
  <c r="I21" i="91"/>
  <c r="I292" i="91" s="1"/>
  <c r="I291" i="91" s="1"/>
  <c r="G21" i="91"/>
  <c r="F21" i="91"/>
  <c r="F292" i="91" s="1"/>
  <c r="F291" i="91" s="1"/>
  <c r="E21" i="91"/>
  <c r="E292" i="91" s="1"/>
  <c r="E291" i="91" s="1"/>
  <c r="D21" i="91"/>
  <c r="C21" i="91" s="1"/>
  <c r="L20" i="91"/>
  <c r="I20" i="91"/>
  <c r="E20" i="91"/>
  <c r="H301" i="90"/>
  <c r="C301" i="90"/>
  <c r="H300" i="90"/>
  <c r="C300" i="90"/>
  <c r="H299" i="90"/>
  <c r="C299" i="90"/>
  <c r="H298" i="90"/>
  <c r="C298" i="90"/>
  <c r="H297" i="90"/>
  <c r="C297" i="90"/>
  <c r="H296" i="90"/>
  <c r="C296" i="90"/>
  <c r="H295" i="90"/>
  <c r="C295" i="90"/>
  <c r="C293" i="90" s="1"/>
  <c r="H294" i="90"/>
  <c r="H293" i="90" s="1"/>
  <c r="C294" i="90"/>
  <c r="L293" i="90"/>
  <c r="K293" i="90"/>
  <c r="J293" i="90"/>
  <c r="I293" i="90"/>
  <c r="G293" i="90"/>
  <c r="F293" i="90"/>
  <c r="E293" i="90"/>
  <c r="D293" i="90"/>
  <c r="H288" i="90"/>
  <c r="C288" i="90"/>
  <c r="H287" i="90"/>
  <c r="C287" i="90"/>
  <c r="L286" i="90"/>
  <c r="K286" i="90"/>
  <c r="J286" i="90"/>
  <c r="I286" i="90"/>
  <c r="G286" i="90"/>
  <c r="F286" i="90"/>
  <c r="E286" i="90"/>
  <c r="D286" i="90"/>
  <c r="H285" i="90"/>
  <c r="C285" i="90"/>
  <c r="L284" i="90"/>
  <c r="K284" i="90"/>
  <c r="J284" i="90"/>
  <c r="J283" i="90" s="1"/>
  <c r="I284" i="90"/>
  <c r="G284" i="90"/>
  <c r="F284" i="90"/>
  <c r="E284" i="90"/>
  <c r="E283" i="90" s="1"/>
  <c r="D284" i="90"/>
  <c r="L283" i="90"/>
  <c r="K283" i="90"/>
  <c r="G283" i="90"/>
  <c r="F283" i="90"/>
  <c r="D283" i="90"/>
  <c r="C283" i="90"/>
  <c r="H282" i="90"/>
  <c r="C282" i="90"/>
  <c r="L281" i="90"/>
  <c r="K281" i="90"/>
  <c r="J281" i="90"/>
  <c r="I281" i="90"/>
  <c r="G281" i="90"/>
  <c r="F281" i="90"/>
  <c r="E281" i="90"/>
  <c r="D281" i="90"/>
  <c r="C281" i="90" s="1"/>
  <c r="H280" i="90"/>
  <c r="C280" i="90"/>
  <c r="H279" i="90"/>
  <c r="C279" i="90"/>
  <c r="H278" i="90"/>
  <c r="C278" i="90"/>
  <c r="H277" i="90"/>
  <c r="C277" i="90"/>
  <c r="L276" i="90"/>
  <c r="K276" i="90"/>
  <c r="J276" i="90"/>
  <c r="I276" i="90"/>
  <c r="G276" i="90"/>
  <c r="G270" i="90" s="1"/>
  <c r="G269" i="90" s="1"/>
  <c r="F276" i="90"/>
  <c r="E276" i="90"/>
  <c r="D276" i="90"/>
  <c r="H275" i="90"/>
  <c r="C275" i="90"/>
  <c r="H274" i="90"/>
  <c r="C274" i="90"/>
  <c r="H273" i="90"/>
  <c r="C273" i="90"/>
  <c r="L272" i="90"/>
  <c r="K272" i="90"/>
  <c r="J272" i="90"/>
  <c r="J270" i="90" s="1"/>
  <c r="J269" i="90" s="1"/>
  <c r="I272" i="90"/>
  <c r="G272" i="90"/>
  <c r="F272" i="90"/>
  <c r="E272" i="90"/>
  <c r="E270" i="90" s="1"/>
  <c r="E269" i="90" s="1"/>
  <c r="D272" i="90"/>
  <c r="H271" i="90"/>
  <c r="C271" i="90"/>
  <c r="L270" i="90"/>
  <c r="L269" i="90" s="1"/>
  <c r="K270" i="90"/>
  <c r="F270" i="90"/>
  <c r="F269" i="90" s="1"/>
  <c r="D270" i="90"/>
  <c r="D269" i="90" s="1"/>
  <c r="H268" i="90"/>
  <c r="C268" i="90"/>
  <c r="H267" i="90"/>
  <c r="C267" i="90"/>
  <c r="H266" i="90"/>
  <c r="C266" i="90"/>
  <c r="H265" i="90"/>
  <c r="C265" i="90"/>
  <c r="L264" i="90"/>
  <c r="K264" i="90"/>
  <c r="K259" i="90" s="1"/>
  <c r="J264" i="90"/>
  <c r="I264" i="90"/>
  <c r="G264" i="90"/>
  <c r="F264" i="90"/>
  <c r="F259" i="90" s="1"/>
  <c r="E264" i="90"/>
  <c r="D264" i="90"/>
  <c r="H263" i="90"/>
  <c r="C263" i="90"/>
  <c r="H262" i="90"/>
  <c r="C262" i="90"/>
  <c r="H261" i="90"/>
  <c r="C261" i="90"/>
  <c r="L260" i="90"/>
  <c r="K260" i="90"/>
  <c r="J260" i="90"/>
  <c r="I260" i="90"/>
  <c r="G260" i="90"/>
  <c r="F260" i="90"/>
  <c r="E260" i="90"/>
  <c r="D260" i="90"/>
  <c r="D259" i="90" s="1"/>
  <c r="L259" i="90"/>
  <c r="J259" i="90"/>
  <c r="G259" i="90"/>
  <c r="H258" i="90"/>
  <c r="C258" i="90"/>
  <c r="H257" i="90"/>
  <c r="C257" i="90"/>
  <c r="H256" i="90"/>
  <c r="C256" i="90"/>
  <c r="H255" i="90"/>
  <c r="C255" i="90"/>
  <c r="H254" i="90"/>
  <c r="C254" i="90"/>
  <c r="H253" i="90"/>
  <c r="C253" i="90"/>
  <c r="L252" i="90"/>
  <c r="K252" i="90"/>
  <c r="J252" i="90"/>
  <c r="I252" i="90"/>
  <c r="G252" i="90"/>
  <c r="F252" i="90"/>
  <c r="F251" i="90" s="1"/>
  <c r="E252" i="90"/>
  <c r="D252" i="90"/>
  <c r="L251" i="90"/>
  <c r="K251" i="90"/>
  <c r="J251" i="90"/>
  <c r="G251" i="90"/>
  <c r="D251" i="90"/>
  <c r="H250" i="90"/>
  <c r="C250" i="90"/>
  <c r="H249" i="90"/>
  <c r="C249" i="90"/>
  <c r="H248" i="90"/>
  <c r="C248" i="90"/>
  <c r="H247" i="90"/>
  <c r="C247" i="90"/>
  <c r="L246" i="90"/>
  <c r="K246" i="90"/>
  <c r="J246" i="90"/>
  <c r="I246" i="90"/>
  <c r="H246" i="90" s="1"/>
  <c r="G246" i="90"/>
  <c r="F246" i="90"/>
  <c r="E246" i="90"/>
  <c r="D246" i="90"/>
  <c r="H245" i="90"/>
  <c r="C245" i="90"/>
  <c r="H244" i="90"/>
  <c r="C244" i="90"/>
  <c r="H243" i="90"/>
  <c r="C243" i="90"/>
  <c r="H242" i="90"/>
  <c r="C242" i="90"/>
  <c r="H241" i="90"/>
  <c r="C241" i="90"/>
  <c r="H240" i="90"/>
  <c r="C240" i="90"/>
  <c r="H239" i="90"/>
  <c r="C239" i="90"/>
  <c r="L238" i="90"/>
  <c r="K238" i="90"/>
  <c r="J238" i="90"/>
  <c r="I238" i="90"/>
  <c r="G238" i="90"/>
  <c r="F238" i="90"/>
  <c r="E238" i="90"/>
  <c r="D238" i="90"/>
  <c r="H237" i="90"/>
  <c r="C237" i="90"/>
  <c r="H236" i="90"/>
  <c r="C236" i="90"/>
  <c r="L235" i="90"/>
  <c r="K235" i="90"/>
  <c r="J235" i="90"/>
  <c r="I235" i="90"/>
  <c r="G235" i="90"/>
  <c r="F235" i="90"/>
  <c r="E235" i="90"/>
  <c r="D235" i="90"/>
  <c r="C235" i="90" s="1"/>
  <c r="H234" i="90"/>
  <c r="C234" i="90"/>
  <c r="L233" i="90"/>
  <c r="K233" i="90"/>
  <c r="J233" i="90"/>
  <c r="J231" i="90" s="1"/>
  <c r="J230" i="90" s="1"/>
  <c r="I233" i="90"/>
  <c r="G233" i="90"/>
  <c r="G231" i="90" s="1"/>
  <c r="F233" i="90"/>
  <c r="E233" i="90"/>
  <c r="C233" i="90" s="1"/>
  <c r="D233" i="90"/>
  <c r="H232" i="90"/>
  <c r="C232" i="90"/>
  <c r="H229" i="90"/>
  <c r="C229" i="90"/>
  <c r="H228" i="90"/>
  <c r="C228" i="90"/>
  <c r="L227" i="90"/>
  <c r="K227" i="90"/>
  <c r="J227" i="90"/>
  <c r="I227" i="90"/>
  <c r="G227" i="90"/>
  <c r="F227" i="90"/>
  <c r="E227" i="90"/>
  <c r="D227" i="90"/>
  <c r="C227" i="90" s="1"/>
  <c r="H226" i="90"/>
  <c r="C226" i="90"/>
  <c r="H225" i="90"/>
  <c r="C225" i="90"/>
  <c r="H224" i="90"/>
  <c r="C224" i="90"/>
  <c r="J223" i="90"/>
  <c r="H223" i="90"/>
  <c r="C223" i="90"/>
  <c r="H222" i="90"/>
  <c r="C222" i="90"/>
  <c r="H221" i="90"/>
  <c r="C221" i="90"/>
  <c r="H220" i="90"/>
  <c r="C220" i="90"/>
  <c r="H219" i="90"/>
  <c r="C219" i="90"/>
  <c r="H218" i="90"/>
  <c r="C218" i="90"/>
  <c r="H217" i="90"/>
  <c r="C217" i="90"/>
  <c r="L216" i="90"/>
  <c r="K216" i="90"/>
  <c r="J216" i="90"/>
  <c r="I216" i="90"/>
  <c r="G216" i="90"/>
  <c r="F216" i="90"/>
  <c r="E216" i="90"/>
  <c r="D216" i="90"/>
  <c r="H215" i="90"/>
  <c r="C215" i="90"/>
  <c r="H214" i="90"/>
  <c r="C214" i="90"/>
  <c r="H213" i="90"/>
  <c r="C213" i="90"/>
  <c r="H212" i="90"/>
  <c r="C212" i="90"/>
  <c r="H211" i="90"/>
  <c r="C211" i="90"/>
  <c r="H210" i="90"/>
  <c r="C210" i="90"/>
  <c r="H209" i="90"/>
  <c r="C209" i="90"/>
  <c r="H208" i="90"/>
  <c r="C208" i="90"/>
  <c r="H207" i="90"/>
  <c r="C207" i="90"/>
  <c r="H206" i="90"/>
  <c r="C206" i="90"/>
  <c r="L205" i="90"/>
  <c r="L204" i="90" s="1"/>
  <c r="K205" i="90"/>
  <c r="J205" i="90"/>
  <c r="I205" i="90"/>
  <c r="I204" i="90" s="1"/>
  <c r="G205" i="90"/>
  <c r="G204" i="90" s="1"/>
  <c r="F205" i="90"/>
  <c r="E205" i="90"/>
  <c r="D205" i="90"/>
  <c r="D204" i="90" s="1"/>
  <c r="J204" i="90"/>
  <c r="E204" i="90"/>
  <c r="H203" i="90"/>
  <c r="C203" i="90"/>
  <c r="H202" i="90"/>
  <c r="C202" i="90"/>
  <c r="H201" i="90"/>
  <c r="C201" i="90"/>
  <c r="H200" i="90"/>
  <c r="C200" i="90"/>
  <c r="H199" i="90"/>
  <c r="C199" i="90"/>
  <c r="L198" i="90"/>
  <c r="K198" i="90"/>
  <c r="K196" i="90" s="1"/>
  <c r="J198" i="90"/>
  <c r="J196" i="90" s="1"/>
  <c r="J195" i="90" s="1"/>
  <c r="I198" i="90"/>
  <c r="I196" i="90" s="1"/>
  <c r="G198" i="90"/>
  <c r="F198" i="90"/>
  <c r="F196" i="90" s="1"/>
  <c r="E198" i="90"/>
  <c r="E196" i="90" s="1"/>
  <c r="D198" i="90"/>
  <c r="H197" i="90"/>
  <c r="C197" i="90"/>
  <c r="L196" i="90"/>
  <c r="L195" i="90" s="1"/>
  <c r="G196" i="90"/>
  <c r="G195" i="90" s="1"/>
  <c r="D196" i="90"/>
  <c r="D195" i="90"/>
  <c r="H193" i="90"/>
  <c r="C193" i="90"/>
  <c r="L192" i="90"/>
  <c r="K192" i="90"/>
  <c r="J192" i="90"/>
  <c r="J191" i="90" s="1"/>
  <c r="I192" i="90"/>
  <c r="G192" i="90"/>
  <c r="F192" i="90"/>
  <c r="F191" i="90" s="1"/>
  <c r="E192" i="90"/>
  <c r="E191" i="90" s="1"/>
  <c r="D192" i="90"/>
  <c r="L191" i="90"/>
  <c r="K191" i="90"/>
  <c r="G191" i="90"/>
  <c r="G187" i="90" s="1"/>
  <c r="D191" i="90"/>
  <c r="H190" i="90"/>
  <c r="C190" i="90"/>
  <c r="H189" i="90"/>
  <c r="C189" i="90"/>
  <c r="L188" i="90"/>
  <c r="K188" i="90"/>
  <c r="K187" i="90" s="1"/>
  <c r="J188" i="90"/>
  <c r="J187" i="90" s="1"/>
  <c r="I188" i="90"/>
  <c r="G188" i="90"/>
  <c r="F188" i="90"/>
  <c r="F187" i="90" s="1"/>
  <c r="E188" i="90"/>
  <c r="E187" i="90" s="1"/>
  <c r="D188" i="90"/>
  <c r="H186" i="90"/>
  <c r="C186" i="90"/>
  <c r="H185" i="90"/>
  <c r="C185" i="90"/>
  <c r="L184" i="90"/>
  <c r="K184" i="90"/>
  <c r="J184" i="90"/>
  <c r="I184" i="90"/>
  <c r="G184" i="90"/>
  <c r="F184" i="90"/>
  <c r="E184" i="90"/>
  <c r="D184" i="90"/>
  <c r="H183" i="90"/>
  <c r="C183" i="90"/>
  <c r="H182" i="90"/>
  <c r="C182" i="90"/>
  <c r="H181" i="90"/>
  <c r="C181" i="90"/>
  <c r="H180" i="90"/>
  <c r="C180" i="90"/>
  <c r="L179" i="90"/>
  <c r="H179" i="90" s="1"/>
  <c r="K179" i="90"/>
  <c r="J179" i="90"/>
  <c r="I179" i="90"/>
  <c r="G179" i="90"/>
  <c r="F179" i="90"/>
  <c r="E179" i="90"/>
  <c r="D179" i="90"/>
  <c r="C179" i="90" s="1"/>
  <c r="H178" i="90"/>
  <c r="C178" i="90"/>
  <c r="H177" i="90"/>
  <c r="C177" i="90"/>
  <c r="H176" i="90"/>
  <c r="C176" i="90"/>
  <c r="L175" i="90"/>
  <c r="K175" i="90"/>
  <c r="K174" i="90" s="1"/>
  <c r="J175" i="90"/>
  <c r="H175" i="90" s="1"/>
  <c r="I175" i="90"/>
  <c r="G175" i="90"/>
  <c r="G174" i="90" s="1"/>
  <c r="G173" i="90" s="1"/>
  <c r="F175" i="90"/>
  <c r="F174" i="90" s="1"/>
  <c r="F173" i="90" s="1"/>
  <c r="E175" i="90"/>
  <c r="D175" i="90"/>
  <c r="J174" i="90"/>
  <c r="J173" i="90" s="1"/>
  <c r="I174" i="90"/>
  <c r="E174" i="90"/>
  <c r="E173" i="90" s="1"/>
  <c r="K173" i="90"/>
  <c r="H172" i="90"/>
  <c r="C172" i="90"/>
  <c r="H171" i="90"/>
  <c r="C171" i="90"/>
  <c r="H170" i="90"/>
  <c r="C170" i="90"/>
  <c r="H169" i="90"/>
  <c r="C169" i="90"/>
  <c r="H168" i="90"/>
  <c r="C168" i="90"/>
  <c r="H167" i="90"/>
  <c r="C167" i="90"/>
  <c r="L166" i="90"/>
  <c r="K166" i="90"/>
  <c r="K165" i="90" s="1"/>
  <c r="J166" i="90"/>
  <c r="J165" i="90" s="1"/>
  <c r="I166" i="90"/>
  <c r="G166" i="90"/>
  <c r="G165" i="90" s="1"/>
  <c r="F166" i="90"/>
  <c r="F165" i="90" s="1"/>
  <c r="E166" i="90"/>
  <c r="E165" i="90" s="1"/>
  <c r="D166" i="90"/>
  <c r="C166" i="90" s="1"/>
  <c r="L165" i="90"/>
  <c r="I165" i="90"/>
  <c r="H164" i="90"/>
  <c r="C164" i="90"/>
  <c r="H163" i="90"/>
  <c r="C163" i="90"/>
  <c r="H162" i="90"/>
  <c r="C162" i="90"/>
  <c r="H161" i="90"/>
  <c r="C161" i="90"/>
  <c r="L160" i="90"/>
  <c r="K160" i="90"/>
  <c r="J160" i="90"/>
  <c r="I160" i="90"/>
  <c r="G160" i="90"/>
  <c r="F160" i="90"/>
  <c r="E160" i="90"/>
  <c r="D160" i="90"/>
  <c r="H159" i="90"/>
  <c r="C159" i="90"/>
  <c r="H158" i="90"/>
  <c r="C158" i="90"/>
  <c r="H157" i="90"/>
  <c r="C157" i="90"/>
  <c r="H156" i="90"/>
  <c r="C156" i="90"/>
  <c r="H155" i="90"/>
  <c r="C155" i="90"/>
  <c r="H154" i="90"/>
  <c r="C154" i="90"/>
  <c r="H153" i="90"/>
  <c r="C153" i="90"/>
  <c r="H152" i="90"/>
  <c r="C152" i="90"/>
  <c r="L151" i="90"/>
  <c r="K151" i="90"/>
  <c r="J151" i="90"/>
  <c r="H151" i="90" s="1"/>
  <c r="I151" i="90"/>
  <c r="G151" i="90"/>
  <c r="G130" i="90" s="1"/>
  <c r="F151" i="90"/>
  <c r="E151" i="90"/>
  <c r="D151" i="90"/>
  <c r="H150" i="90"/>
  <c r="C150" i="90"/>
  <c r="H149" i="90"/>
  <c r="C149" i="90"/>
  <c r="H148" i="90"/>
  <c r="C148" i="90"/>
  <c r="H147" i="90"/>
  <c r="C147" i="90"/>
  <c r="H146" i="90"/>
  <c r="C146" i="90"/>
  <c r="H145" i="90"/>
  <c r="C145" i="90"/>
  <c r="L144" i="90"/>
  <c r="K144" i="90"/>
  <c r="J144" i="90"/>
  <c r="I144" i="90"/>
  <c r="G144" i="90"/>
  <c r="F144" i="90"/>
  <c r="E144" i="90"/>
  <c r="D144" i="90"/>
  <c r="H143" i="90"/>
  <c r="C143" i="90"/>
  <c r="H142" i="90"/>
  <c r="C142" i="90"/>
  <c r="L141" i="90"/>
  <c r="K141" i="90"/>
  <c r="J141" i="90"/>
  <c r="I141" i="90"/>
  <c r="H141" i="90"/>
  <c r="G141" i="90"/>
  <c r="F141" i="90"/>
  <c r="E141" i="90"/>
  <c r="D141" i="90"/>
  <c r="C141" i="90" s="1"/>
  <c r="H140" i="90"/>
  <c r="C140" i="90"/>
  <c r="H139" i="90"/>
  <c r="C139" i="90"/>
  <c r="H138" i="90"/>
  <c r="C138" i="90"/>
  <c r="K137" i="90"/>
  <c r="K136" i="90" s="1"/>
  <c r="J137" i="90"/>
  <c r="H137" i="90" s="1"/>
  <c r="C137" i="90"/>
  <c r="L136" i="90"/>
  <c r="I136" i="90"/>
  <c r="G136" i="90"/>
  <c r="F136" i="90"/>
  <c r="E136" i="90"/>
  <c r="D136" i="90"/>
  <c r="H135" i="90"/>
  <c r="C135" i="90"/>
  <c r="H134" i="90"/>
  <c r="C134" i="90"/>
  <c r="H133" i="90"/>
  <c r="C133" i="90"/>
  <c r="H132" i="90"/>
  <c r="C132" i="90"/>
  <c r="L131" i="90"/>
  <c r="K131" i="90"/>
  <c r="J131" i="90"/>
  <c r="I131" i="90"/>
  <c r="G131" i="90"/>
  <c r="F131" i="90"/>
  <c r="E131" i="90"/>
  <c r="E130" i="90" s="1"/>
  <c r="D131" i="90"/>
  <c r="H129" i="90"/>
  <c r="C129" i="90"/>
  <c r="L128" i="90"/>
  <c r="K128" i="90"/>
  <c r="J128" i="90"/>
  <c r="I128" i="90"/>
  <c r="H128" i="90"/>
  <c r="G128" i="90"/>
  <c r="F128" i="90"/>
  <c r="E128" i="90"/>
  <c r="D128" i="90"/>
  <c r="C128" i="90"/>
  <c r="H127" i="90"/>
  <c r="C127" i="90"/>
  <c r="H126" i="90"/>
  <c r="C126" i="90"/>
  <c r="H125" i="90"/>
  <c r="C125" i="90"/>
  <c r="H124" i="90"/>
  <c r="C124" i="90"/>
  <c r="H123" i="90"/>
  <c r="C123" i="90"/>
  <c r="L122" i="90"/>
  <c r="K122" i="90"/>
  <c r="H122" i="90" s="1"/>
  <c r="J122" i="90"/>
  <c r="I122" i="90"/>
  <c r="G122" i="90"/>
  <c r="F122" i="90"/>
  <c r="E122" i="90"/>
  <c r="D122" i="90"/>
  <c r="H121" i="90"/>
  <c r="C121" i="90"/>
  <c r="H120" i="90"/>
  <c r="C120" i="90"/>
  <c r="H119" i="90"/>
  <c r="C119" i="90"/>
  <c r="H118" i="90"/>
  <c r="C118" i="90"/>
  <c r="H117" i="90"/>
  <c r="C117" i="90"/>
  <c r="L116" i="90"/>
  <c r="K116" i="90"/>
  <c r="J116" i="90"/>
  <c r="H116" i="90" s="1"/>
  <c r="I116" i="90"/>
  <c r="G116" i="90"/>
  <c r="F116" i="90"/>
  <c r="E116" i="90"/>
  <c r="D116" i="90"/>
  <c r="H115" i="90"/>
  <c r="C115" i="90"/>
  <c r="H114" i="90"/>
  <c r="C114" i="90"/>
  <c r="H113" i="90"/>
  <c r="C113" i="90"/>
  <c r="L112" i="90"/>
  <c r="K112" i="90"/>
  <c r="J112" i="90"/>
  <c r="I112" i="90"/>
  <c r="H112" i="90" s="1"/>
  <c r="G112" i="90"/>
  <c r="F112" i="90"/>
  <c r="E112" i="90"/>
  <c r="D112" i="90"/>
  <c r="H111" i="90"/>
  <c r="C111" i="90"/>
  <c r="H110" i="90"/>
  <c r="C110" i="90"/>
  <c r="J109" i="90"/>
  <c r="H109" i="90" s="1"/>
  <c r="C109" i="90"/>
  <c r="H108" i="90"/>
  <c r="C108" i="90"/>
  <c r="H107" i="90"/>
  <c r="C107" i="90"/>
  <c r="H106" i="90"/>
  <c r="C106" i="90"/>
  <c r="J105" i="90"/>
  <c r="H105" i="90"/>
  <c r="C105" i="90"/>
  <c r="H104" i="90"/>
  <c r="C104" i="90"/>
  <c r="L103" i="90"/>
  <c r="K103" i="90"/>
  <c r="H103" i="90" s="1"/>
  <c r="J103" i="90"/>
  <c r="I103" i="90"/>
  <c r="G103" i="90"/>
  <c r="F103" i="90"/>
  <c r="E103" i="90"/>
  <c r="D103" i="90"/>
  <c r="J102" i="90"/>
  <c r="H102" i="90" s="1"/>
  <c r="C102" i="90"/>
  <c r="H101" i="90"/>
  <c r="C101" i="90"/>
  <c r="J100" i="90"/>
  <c r="H100" i="90"/>
  <c r="C100" i="90"/>
  <c r="H99" i="90"/>
  <c r="C99" i="90"/>
  <c r="H98" i="90"/>
  <c r="C98" i="90"/>
  <c r="H97" i="90"/>
  <c r="C97" i="90"/>
  <c r="H96" i="90"/>
  <c r="C96" i="90"/>
  <c r="L95" i="90"/>
  <c r="K95" i="90"/>
  <c r="J95" i="90"/>
  <c r="I95" i="90"/>
  <c r="G95" i="90"/>
  <c r="F95" i="90"/>
  <c r="E95" i="90"/>
  <c r="D95" i="90"/>
  <c r="H94" i="90"/>
  <c r="C94" i="90"/>
  <c r="H93" i="90"/>
  <c r="C93" i="90"/>
  <c r="H92" i="90"/>
  <c r="C92" i="90"/>
  <c r="H91" i="90"/>
  <c r="C91" i="90"/>
  <c r="H90" i="90"/>
  <c r="C90" i="90"/>
  <c r="L89" i="90"/>
  <c r="K89" i="90"/>
  <c r="J89" i="90"/>
  <c r="I89" i="90"/>
  <c r="H89" i="90" s="1"/>
  <c r="G89" i="90"/>
  <c r="F89" i="90"/>
  <c r="E89" i="90"/>
  <c r="D89" i="90"/>
  <c r="C89" i="90" s="1"/>
  <c r="H88" i="90"/>
  <c r="C88" i="90"/>
  <c r="H87" i="90"/>
  <c r="C87" i="90"/>
  <c r="H86" i="90"/>
  <c r="C86" i="90"/>
  <c r="H85" i="90"/>
  <c r="C85" i="90"/>
  <c r="L84" i="90"/>
  <c r="K84" i="90"/>
  <c r="J84" i="90"/>
  <c r="I84" i="90"/>
  <c r="I83" i="90" s="1"/>
  <c r="G84" i="90"/>
  <c r="F84" i="90"/>
  <c r="E84" i="90"/>
  <c r="D84" i="90"/>
  <c r="C84" i="90" s="1"/>
  <c r="H82" i="90"/>
  <c r="C82" i="90"/>
  <c r="H81" i="90"/>
  <c r="C81" i="90"/>
  <c r="L80" i="90"/>
  <c r="L76" i="90" s="1"/>
  <c r="K80" i="90"/>
  <c r="J80" i="90"/>
  <c r="I80" i="90"/>
  <c r="G80" i="90"/>
  <c r="G76" i="90" s="1"/>
  <c r="F80" i="90"/>
  <c r="E80" i="90"/>
  <c r="D80" i="90"/>
  <c r="C80" i="90"/>
  <c r="H79" i="90"/>
  <c r="C79" i="90"/>
  <c r="H78" i="90"/>
  <c r="C78" i="90"/>
  <c r="L77" i="90"/>
  <c r="K77" i="90"/>
  <c r="J77" i="90"/>
  <c r="J76" i="90" s="1"/>
  <c r="I77" i="90"/>
  <c r="G77" i="90"/>
  <c r="F77" i="90"/>
  <c r="F76" i="90" s="1"/>
  <c r="E77" i="90"/>
  <c r="E76" i="90" s="1"/>
  <c r="D77" i="90"/>
  <c r="C77" i="90" s="1"/>
  <c r="H74" i="90"/>
  <c r="C74" i="90"/>
  <c r="H73" i="90"/>
  <c r="C73" i="90"/>
  <c r="H72" i="90"/>
  <c r="C72" i="90"/>
  <c r="H71" i="90"/>
  <c r="C71" i="90"/>
  <c r="J70" i="90"/>
  <c r="H70" i="90"/>
  <c r="C70" i="90"/>
  <c r="L69" i="90"/>
  <c r="K69" i="90"/>
  <c r="K67" i="90" s="1"/>
  <c r="J69" i="90"/>
  <c r="I69" i="90"/>
  <c r="G69" i="90"/>
  <c r="F69" i="90"/>
  <c r="F67" i="90" s="1"/>
  <c r="E69" i="90"/>
  <c r="E67" i="90" s="1"/>
  <c r="D69" i="90"/>
  <c r="D67" i="90" s="1"/>
  <c r="J68" i="90"/>
  <c r="C68" i="90"/>
  <c r="L67" i="90"/>
  <c r="G67" i="90"/>
  <c r="J66" i="90"/>
  <c r="H66" i="90" s="1"/>
  <c r="C66" i="90"/>
  <c r="J65" i="90"/>
  <c r="H65" i="90" s="1"/>
  <c r="C65" i="90"/>
  <c r="H64" i="90"/>
  <c r="C64" i="90"/>
  <c r="H63" i="90"/>
  <c r="C63" i="90"/>
  <c r="H62" i="90"/>
  <c r="C62" i="90"/>
  <c r="J61" i="90"/>
  <c r="H61" i="90" s="1"/>
  <c r="C61" i="90"/>
  <c r="H60" i="90"/>
  <c r="C60" i="90"/>
  <c r="J59" i="90"/>
  <c r="H59" i="90"/>
  <c r="C59" i="90"/>
  <c r="L58" i="90"/>
  <c r="K58" i="90"/>
  <c r="J58" i="90"/>
  <c r="I58" i="90"/>
  <c r="G58" i="90"/>
  <c r="F58" i="90"/>
  <c r="E58" i="90"/>
  <c r="D58" i="90"/>
  <c r="J57" i="90"/>
  <c r="C57" i="90"/>
  <c r="H56" i="90"/>
  <c r="C56" i="90"/>
  <c r="L55" i="90"/>
  <c r="L54" i="90" s="1"/>
  <c r="L53" i="90" s="1"/>
  <c r="K55" i="90"/>
  <c r="K54" i="90" s="1"/>
  <c r="I55" i="90"/>
  <c r="G55" i="90"/>
  <c r="F55" i="90"/>
  <c r="E55" i="90"/>
  <c r="E54" i="90" s="1"/>
  <c r="E53" i="90" s="1"/>
  <c r="D55" i="90"/>
  <c r="G54" i="90"/>
  <c r="F54" i="90"/>
  <c r="F53" i="90" s="1"/>
  <c r="H47" i="90"/>
  <c r="C47" i="90"/>
  <c r="H46" i="90"/>
  <c r="C46" i="90"/>
  <c r="L45" i="90"/>
  <c r="H45" i="90"/>
  <c r="G45" i="90"/>
  <c r="H44" i="90"/>
  <c r="C44" i="90"/>
  <c r="K43" i="90"/>
  <c r="H43" i="90" s="1"/>
  <c r="J43" i="90"/>
  <c r="I43" i="90"/>
  <c r="F43" i="90"/>
  <c r="E43" i="90"/>
  <c r="E20" i="90" s="1"/>
  <c r="D43" i="90"/>
  <c r="H42" i="90"/>
  <c r="C42" i="90"/>
  <c r="I41" i="90"/>
  <c r="H41" i="90" s="1"/>
  <c r="D41" i="90"/>
  <c r="C41" i="90" s="1"/>
  <c r="H40" i="90"/>
  <c r="C40" i="90"/>
  <c r="H39" i="90"/>
  <c r="C39" i="90"/>
  <c r="H38" i="90"/>
  <c r="C38" i="90"/>
  <c r="H37" i="90"/>
  <c r="C37" i="90"/>
  <c r="K36" i="90"/>
  <c r="H36" i="90"/>
  <c r="F36" i="90"/>
  <c r="C36" i="90" s="1"/>
  <c r="H35" i="90"/>
  <c r="C35" i="90"/>
  <c r="H34" i="90"/>
  <c r="C34" i="90"/>
  <c r="K33" i="90"/>
  <c r="H33" i="90"/>
  <c r="F33" i="90"/>
  <c r="C33" i="90" s="1"/>
  <c r="H32" i="90"/>
  <c r="C32" i="90"/>
  <c r="K31" i="90"/>
  <c r="F31" i="90"/>
  <c r="C31" i="90" s="1"/>
  <c r="H30" i="90"/>
  <c r="C30" i="90"/>
  <c r="H29" i="90"/>
  <c r="C29" i="90"/>
  <c r="H28" i="90"/>
  <c r="C28" i="90"/>
  <c r="K27" i="90"/>
  <c r="H27" i="90" s="1"/>
  <c r="F27" i="90"/>
  <c r="H25" i="90"/>
  <c r="C25" i="90"/>
  <c r="J24" i="90"/>
  <c r="C24" i="90"/>
  <c r="H23" i="90"/>
  <c r="C23" i="90"/>
  <c r="H22" i="90"/>
  <c r="C22" i="90"/>
  <c r="L21" i="90"/>
  <c r="K21" i="90"/>
  <c r="J21" i="90"/>
  <c r="J292" i="90" s="1"/>
  <c r="J291" i="90" s="1"/>
  <c r="I21" i="90"/>
  <c r="I292" i="90" s="1"/>
  <c r="I291" i="90" s="1"/>
  <c r="G21" i="90"/>
  <c r="F21" i="90"/>
  <c r="F292" i="90" s="1"/>
  <c r="F291" i="90" s="1"/>
  <c r="E21" i="90"/>
  <c r="E292" i="90" s="1"/>
  <c r="E291" i="90" s="1"/>
  <c r="D21" i="90"/>
  <c r="D292" i="90" s="1"/>
  <c r="D291" i="90" s="1"/>
  <c r="I20" i="90"/>
  <c r="H301" i="89"/>
  <c r="C301" i="89"/>
  <c r="H300" i="89"/>
  <c r="C300" i="89"/>
  <c r="H299" i="89"/>
  <c r="C299" i="89"/>
  <c r="H298" i="89"/>
  <c r="C298" i="89"/>
  <c r="H297" i="89"/>
  <c r="C297" i="89"/>
  <c r="H296" i="89"/>
  <c r="C296" i="89"/>
  <c r="H295" i="89"/>
  <c r="C295" i="89"/>
  <c r="H294" i="89"/>
  <c r="H293" i="89" s="1"/>
  <c r="C294" i="89"/>
  <c r="L293" i="89"/>
  <c r="K293" i="89"/>
  <c r="J293" i="89"/>
  <c r="I293" i="89"/>
  <c r="G293" i="89"/>
  <c r="F293" i="89"/>
  <c r="E293" i="89"/>
  <c r="D293" i="89"/>
  <c r="C293" i="89"/>
  <c r="E292" i="89"/>
  <c r="E291" i="89" s="1"/>
  <c r="H288" i="89"/>
  <c r="C288" i="89"/>
  <c r="H287" i="89"/>
  <c r="C287" i="89"/>
  <c r="L286" i="89"/>
  <c r="K286" i="89"/>
  <c r="J286" i="89"/>
  <c r="I286" i="89"/>
  <c r="G286" i="89"/>
  <c r="F286" i="89"/>
  <c r="E286" i="89"/>
  <c r="D286" i="89"/>
  <c r="H285" i="89"/>
  <c r="C285" i="89"/>
  <c r="L284" i="89"/>
  <c r="K284" i="89"/>
  <c r="J284" i="89"/>
  <c r="J283" i="89" s="1"/>
  <c r="I284" i="89"/>
  <c r="G284" i="89"/>
  <c r="F284" i="89"/>
  <c r="F283" i="89" s="1"/>
  <c r="E284" i="89"/>
  <c r="D284" i="89"/>
  <c r="L283" i="89"/>
  <c r="K283" i="89"/>
  <c r="G283" i="89"/>
  <c r="D283" i="89"/>
  <c r="H282" i="89"/>
  <c r="C282" i="89"/>
  <c r="L281" i="89"/>
  <c r="K281" i="89"/>
  <c r="J281" i="89"/>
  <c r="I281" i="89"/>
  <c r="G281" i="89"/>
  <c r="F281" i="89"/>
  <c r="E281" i="89"/>
  <c r="D281" i="89"/>
  <c r="C281" i="89" s="1"/>
  <c r="H280" i="89"/>
  <c r="C280" i="89"/>
  <c r="H279" i="89"/>
  <c r="C279" i="89"/>
  <c r="H278" i="89"/>
  <c r="C278" i="89"/>
  <c r="H277" i="89"/>
  <c r="C277" i="89"/>
  <c r="L276" i="89"/>
  <c r="K276" i="89"/>
  <c r="J276" i="89"/>
  <c r="I276" i="89"/>
  <c r="G276" i="89"/>
  <c r="F276" i="89"/>
  <c r="E276" i="89"/>
  <c r="C276" i="89" s="1"/>
  <c r="D276" i="89"/>
  <c r="H275" i="89"/>
  <c r="C275" i="89"/>
  <c r="H274" i="89"/>
  <c r="C274" i="89"/>
  <c r="H273" i="89"/>
  <c r="C273" i="89"/>
  <c r="L272" i="89"/>
  <c r="L270" i="89" s="1"/>
  <c r="L269" i="89" s="1"/>
  <c r="K272" i="89"/>
  <c r="K270" i="89" s="1"/>
  <c r="K269" i="89" s="1"/>
  <c r="J272" i="89"/>
  <c r="I272" i="89"/>
  <c r="G272" i="89"/>
  <c r="G270" i="89" s="1"/>
  <c r="G269" i="89" s="1"/>
  <c r="F272" i="89"/>
  <c r="E272" i="89"/>
  <c r="D272" i="89"/>
  <c r="H271" i="89"/>
  <c r="C271" i="89"/>
  <c r="J270" i="89"/>
  <c r="J269" i="89" s="1"/>
  <c r="F270" i="89"/>
  <c r="F269" i="89" s="1"/>
  <c r="D270" i="89"/>
  <c r="H268" i="89"/>
  <c r="C268" i="89"/>
  <c r="H267" i="89"/>
  <c r="C267" i="89"/>
  <c r="H266" i="89"/>
  <c r="C266" i="89"/>
  <c r="H265" i="89"/>
  <c r="C265" i="89"/>
  <c r="L264" i="89"/>
  <c r="L259" i="89" s="1"/>
  <c r="K264" i="89"/>
  <c r="J264" i="89"/>
  <c r="I264" i="89"/>
  <c r="G264" i="89"/>
  <c r="F264" i="89"/>
  <c r="E264" i="89"/>
  <c r="D264" i="89"/>
  <c r="H263" i="89"/>
  <c r="C263" i="89"/>
  <c r="H262" i="89"/>
  <c r="C262" i="89"/>
  <c r="H261" i="89"/>
  <c r="C261" i="89"/>
  <c r="L260" i="89"/>
  <c r="K260" i="89"/>
  <c r="J260" i="89"/>
  <c r="J259" i="89" s="1"/>
  <c r="I260" i="89"/>
  <c r="G260" i="89"/>
  <c r="F260" i="89"/>
  <c r="F259" i="89" s="1"/>
  <c r="E260" i="89"/>
  <c r="D260" i="89"/>
  <c r="K259" i="89"/>
  <c r="G259" i="89"/>
  <c r="D259" i="89"/>
  <c r="H258" i="89"/>
  <c r="C258" i="89"/>
  <c r="H257" i="89"/>
  <c r="C257" i="89"/>
  <c r="H256" i="89"/>
  <c r="C256" i="89"/>
  <c r="H255" i="89"/>
  <c r="C255" i="89"/>
  <c r="H254" i="89"/>
  <c r="C254" i="89"/>
  <c r="H253" i="89"/>
  <c r="C253" i="89"/>
  <c r="L252" i="89"/>
  <c r="K252" i="89"/>
  <c r="J252" i="89"/>
  <c r="J251" i="89" s="1"/>
  <c r="I252" i="89"/>
  <c r="G252" i="89"/>
  <c r="F252" i="89"/>
  <c r="F251" i="89" s="1"/>
  <c r="E252" i="89"/>
  <c r="D252" i="89"/>
  <c r="L251" i="89"/>
  <c r="K251" i="89"/>
  <c r="G251" i="89"/>
  <c r="D251" i="89"/>
  <c r="H250" i="89"/>
  <c r="C250" i="89"/>
  <c r="H249" i="89"/>
  <c r="C249" i="89"/>
  <c r="H248" i="89"/>
  <c r="C248" i="89"/>
  <c r="H247" i="89"/>
  <c r="C247" i="89"/>
  <c r="L246" i="89"/>
  <c r="K246" i="89"/>
  <c r="J246" i="89"/>
  <c r="I246" i="89"/>
  <c r="G246" i="89"/>
  <c r="F246" i="89"/>
  <c r="E246" i="89"/>
  <c r="C246" i="89" s="1"/>
  <c r="D246" i="89"/>
  <c r="H245" i="89"/>
  <c r="C245" i="89"/>
  <c r="H244" i="89"/>
  <c r="C244" i="89"/>
  <c r="H243" i="89"/>
  <c r="C243" i="89"/>
  <c r="H242" i="89"/>
  <c r="C242" i="89"/>
  <c r="H241" i="89"/>
  <c r="C241" i="89"/>
  <c r="H240" i="89"/>
  <c r="C240" i="89"/>
  <c r="H239" i="89"/>
  <c r="C239" i="89"/>
  <c r="L238" i="89"/>
  <c r="K238" i="89"/>
  <c r="J238" i="89"/>
  <c r="I238" i="89"/>
  <c r="G238" i="89"/>
  <c r="F238" i="89"/>
  <c r="E238" i="89"/>
  <c r="D238" i="89"/>
  <c r="H237" i="89"/>
  <c r="C237" i="89"/>
  <c r="H236" i="89"/>
  <c r="C236" i="89"/>
  <c r="L235" i="89"/>
  <c r="L231" i="89" s="1"/>
  <c r="L230" i="89" s="1"/>
  <c r="K235" i="89"/>
  <c r="J235" i="89"/>
  <c r="I235" i="89"/>
  <c r="G235" i="89"/>
  <c r="F235" i="89"/>
  <c r="E235" i="89"/>
  <c r="D235" i="89"/>
  <c r="C235" i="89"/>
  <c r="H234" i="89"/>
  <c r="C234" i="89"/>
  <c r="L233" i="89"/>
  <c r="K233" i="89"/>
  <c r="H233" i="89" s="1"/>
  <c r="J233" i="89"/>
  <c r="I233" i="89"/>
  <c r="G233" i="89"/>
  <c r="F233" i="89"/>
  <c r="E233" i="89"/>
  <c r="D233" i="89"/>
  <c r="C233" i="89" s="1"/>
  <c r="H232" i="89"/>
  <c r="C232" i="89"/>
  <c r="D231" i="89"/>
  <c r="D230" i="89" s="1"/>
  <c r="H229" i="89"/>
  <c r="C229" i="89"/>
  <c r="H228" i="89"/>
  <c r="C228" i="89"/>
  <c r="L227" i="89"/>
  <c r="K227" i="89"/>
  <c r="J227" i="89"/>
  <c r="I227" i="89"/>
  <c r="G227" i="89"/>
  <c r="G204" i="89" s="1"/>
  <c r="F227" i="89"/>
  <c r="E227" i="89"/>
  <c r="D227" i="89"/>
  <c r="C227" i="89"/>
  <c r="H226" i="89"/>
  <c r="C226" i="89"/>
  <c r="H225" i="89"/>
  <c r="C225" i="89"/>
  <c r="I224" i="89"/>
  <c r="H224" i="89"/>
  <c r="C224" i="89"/>
  <c r="H223" i="89"/>
  <c r="C223" i="89"/>
  <c r="H222" i="89"/>
  <c r="C222" i="89"/>
  <c r="H221" i="89"/>
  <c r="C221" i="89"/>
  <c r="H220" i="89"/>
  <c r="C220" i="89"/>
  <c r="H219" i="89"/>
  <c r="C219" i="89"/>
  <c r="H218" i="89"/>
  <c r="C218" i="89"/>
  <c r="H217" i="89"/>
  <c r="C217" i="89"/>
  <c r="L216" i="89"/>
  <c r="K216" i="89"/>
  <c r="J216" i="89"/>
  <c r="H216" i="89" s="1"/>
  <c r="I216" i="89"/>
  <c r="G216" i="89"/>
  <c r="F216" i="89"/>
  <c r="E216" i="89"/>
  <c r="D216" i="89"/>
  <c r="H215" i="89"/>
  <c r="C215" i="89"/>
  <c r="H214" i="89"/>
  <c r="C214" i="89"/>
  <c r="H213" i="89"/>
  <c r="C213" i="89"/>
  <c r="H212" i="89"/>
  <c r="C212" i="89"/>
  <c r="H211" i="89"/>
  <c r="C211" i="89"/>
  <c r="H210" i="89"/>
  <c r="C210" i="89"/>
  <c r="H209" i="89"/>
  <c r="C209" i="89"/>
  <c r="H208" i="89"/>
  <c r="C208" i="89"/>
  <c r="H207" i="89"/>
  <c r="C207" i="89"/>
  <c r="H206" i="89"/>
  <c r="C206" i="89"/>
  <c r="L205" i="89"/>
  <c r="K205" i="89"/>
  <c r="J205" i="89"/>
  <c r="H205" i="89" s="1"/>
  <c r="I205" i="89"/>
  <c r="I204" i="89" s="1"/>
  <c r="G205" i="89"/>
  <c r="F205" i="89"/>
  <c r="F204" i="89" s="1"/>
  <c r="E205" i="89"/>
  <c r="D205" i="89"/>
  <c r="H203" i="89"/>
  <c r="C203" i="89"/>
  <c r="H202" i="89"/>
  <c r="C202" i="89"/>
  <c r="H201" i="89"/>
  <c r="C201" i="89"/>
  <c r="H200" i="89"/>
  <c r="C200" i="89"/>
  <c r="H199" i="89"/>
  <c r="C199" i="89"/>
  <c r="L198" i="89"/>
  <c r="K198" i="89"/>
  <c r="J198" i="89"/>
  <c r="I198" i="89"/>
  <c r="G198" i="89"/>
  <c r="G196" i="89" s="1"/>
  <c r="G195" i="89" s="1"/>
  <c r="F198" i="89"/>
  <c r="E198" i="89"/>
  <c r="D198" i="89"/>
  <c r="H197" i="89"/>
  <c r="C197" i="89"/>
  <c r="L196" i="89"/>
  <c r="K196" i="89"/>
  <c r="I196" i="89"/>
  <c r="E196" i="89"/>
  <c r="D196" i="89"/>
  <c r="H193" i="89"/>
  <c r="C193" i="89"/>
  <c r="L192" i="89"/>
  <c r="K192" i="89"/>
  <c r="K191" i="89" s="1"/>
  <c r="J192" i="89"/>
  <c r="I192" i="89"/>
  <c r="I191" i="89" s="1"/>
  <c r="G192" i="89"/>
  <c r="G191" i="89" s="1"/>
  <c r="F192" i="89"/>
  <c r="E192" i="89"/>
  <c r="D192" i="89"/>
  <c r="D191" i="89" s="1"/>
  <c r="L191" i="89"/>
  <c r="E191" i="89"/>
  <c r="H190" i="89"/>
  <c r="C190" i="89"/>
  <c r="H189" i="89"/>
  <c r="C189" i="89"/>
  <c r="L188" i="89"/>
  <c r="K188" i="89"/>
  <c r="J188" i="89"/>
  <c r="I188" i="89"/>
  <c r="G188" i="89"/>
  <c r="G187" i="89" s="1"/>
  <c r="F188" i="89"/>
  <c r="E188" i="89"/>
  <c r="D188" i="89"/>
  <c r="L187" i="89"/>
  <c r="E187" i="89"/>
  <c r="H186" i="89"/>
  <c r="C186" i="89"/>
  <c r="H185" i="89"/>
  <c r="C185" i="89"/>
  <c r="L184" i="89"/>
  <c r="K184" i="89"/>
  <c r="J184" i="89"/>
  <c r="I184" i="89"/>
  <c r="G184" i="89"/>
  <c r="F184" i="89"/>
  <c r="E184" i="89"/>
  <c r="D184" i="89"/>
  <c r="H183" i="89"/>
  <c r="C183" i="89"/>
  <c r="H182" i="89"/>
  <c r="C182" i="89"/>
  <c r="H181" i="89"/>
  <c r="C181" i="89"/>
  <c r="H180" i="89"/>
  <c r="C180" i="89"/>
  <c r="L179" i="89"/>
  <c r="K179" i="89"/>
  <c r="J179" i="89"/>
  <c r="I179" i="89"/>
  <c r="H179" i="89" s="1"/>
  <c r="G179" i="89"/>
  <c r="F179" i="89"/>
  <c r="E179" i="89"/>
  <c r="D179" i="89"/>
  <c r="H178" i="89"/>
  <c r="C178" i="89"/>
  <c r="H177" i="89"/>
  <c r="C177" i="89"/>
  <c r="H176" i="89"/>
  <c r="C176" i="89"/>
  <c r="L175" i="89"/>
  <c r="L174" i="89" s="1"/>
  <c r="L173" i="89" s="1"/>
  <c r="K175" i="89"/>
  <c r="J175" i="89"/>
  <c r="I175" i="89"/>
  <c r="H175" i="89"/>
  <c r="G175" i="89"/>
  <c r="F175" i="89"/>
  <c r="E175" i="89"/>
  <c r="D175" i="89"/>
  <c r="K174" i="89"/>
  <c r="K173" i="89" s="1"/>
  <c r="J174" i="89"/>
  <c r="G174" i="89"/>
  <c r="G173" i="89" s="1"/>
  <c r="F174" i="89"/>
  <c r="F173" i="89" s="1"/>
  <c r="H172" i="89"/>
  <c r="C172" i="89"/>
  <c r="H171" i="89"/>
  <c r="C171" i="89"/>
  <c r="H170" i="89"/>
  <c r="C170" i="89"/>
  <c r="H169" i="89"/>
  <c r="C169" i="89"/>
  <c r="H168" i="89"/>
  <c r="C168" i="89"/>
  <c r="H167" i="89"/>
  <c r="C167" i="89"/>
  <c r="L166" i="89"/>
  <c r="K166" i="89"/>
  <c r="K165" i="89" s="1"/>
  <c r="J166" i="89"/>
  <c r="I166" i="89"/>
  <c r="I165" i="89" s="1"/>
  <c r="G166" i="89"/>
  <c r="G165" i="89" s="1"/>
  <c r="F166" i="89"/>
  <c r="E166" i="89"/>
  <c r="D166" i="89"/>
  <c r="L165" i="89"/>
  <c r="E165" i="89"/>
  <c r="D165" i="89"/>
  <c r="H164" i="89"/>
  <c r="C164" i="89"/>
  <c r="H163" i="89"/>
  <c r="C163" i="89"/>
  <c r="H162" i="89"/>
  <c r="C162" i="89"/>
  <c r="H161" i="89"/>
  <c r="C161" i="89"/>
  <c r="L160" i="89"/>
  <c r="K160" i="89"/>
  <c r="J160" i="89"/>
  <c r="I160" i="89"/>
  <c r="G160" i="89"/>
  <c r="F160" i="89"/>
  <c r="E160" i="89"/>
  <c r="D160" i="89"/>
  <c r="H159" i="89"/>
  <c r="C159" i="89"/>
  <c r="H158" i="89"/>
  <c r="C158" i="89"/>
  <c r="H157" i="89"/>
  <c r="C157" i="89"/>
  <c r="H156" i="89"/>
  <c r="C156" i="89"/>
  <c r="H155" i="89"/>
  <c r="C155" i="89"/>
  <c r="H154" i="89"/>
  <c r="C154" i="89"/>
  <c r="H153" i="89"/>
  <c r="C153" i="89"/>
  <c r="H152" i="89"/>
  <c r="C152" i="89"/>
  <c r="L151" i="89"/>
  <c r="K151" i="89"/>
  <c r="J151" i="89"/>
  <c r="I151" i="89"/>
  <c r="H151" i="89" s="1"/>
  <c r="G151" i="89"/>
  <c r="F151" i="89"/>
  <c r="E151" i="89"/>
  <c r="D151" i="89"/>
  <c r="H150" i="89"/>
  <c r="C150" i="89"/>
  <c r="H149" i="89"/>
  <c r="C149" i="89"/>
  <c r="H148" i="89"/>
  <c r="C148" i="89"/>
  <c r="H147" i="89"/>
  <c r="C147" i="89"/>
  <c r="H146" i="89"/>
  <c r="C146" i="89"/>
  <c r="H145" i="89"/>
  <c r="C145" i="89"/>
  <c r="L144" i="89"/>
  <c r="K144" i="89"/>
  <c r="J144" i="89"/>
  <c r="H144" i="89" s="1"/>
  <c r="I144" i="89"/>
  <c r="G144" i="89"/>
  <c r="F144" i="89"/>
  <c r="E144" i="89"/>
  <c r="D144" i="89"/>
  <c r="H143" i="89"/>
  <c r="C143" i="89"/>
  <c r="H142" i="89"/>
  <c r="C142" i="89"/>
  <c r="L141" i="89"/>
  <c r="K141" i="89"/>
  <c r="J141" i="89"/>
  <c r="H141" i="89" s="1"/>
  <c r="I141" i="89"/>
  <c r="G141" i="89"/>
  <c r="F141" i="89"/>
  <c r="E141" i="89"/>
  <c r="D141" i="89"/>
  <c r="H140" i="89"/>
  <c r="C140" i="89"/>
  <c r="H139" i="89"/>
  <c r="C139" i="89"/>
  <c r="H138" i="89"/>
  <c r="C138" i="89"/>
  <c r="H137" i="89"/>
  <c r="C137" i="89"/>
  <c r="L136" i="89"/>
  <c r="K136" i="89"/>
  <c r="J136" i="89"/>
  <c r="I136" i="89"/>
  <c r="G136" i="89"/>
  <c r="F136" i="89"/>
  <c r="C136" i="89" s="1"/>
  <c r="E136" i="89"/>
  <c r="D136" i="89"/>
  <c r="H135" i="89"/>
  <c r="C135" i="89"/>
  <c r="H134" i="89"/>
  <c r="C134" i="89"/>
  <c r="I133" i="89"/>
  <c r="H133" i="89" s="1"/>
  <c r="C133" i="89"/>
  <c r="H132" i="89"/>
  <c r="C132" i="89"/>
  <c r="L131" i="89"/>
  <c r="K131" i="89"/>
  <c r="K130" i="89" s="1"/>
  <c r="J131" i="89"/>
  <c r="G131" i="89"/>
  <c r="F131" i="89"/>
  <c r="E131" i="89"/>
  <c r="E130" i="89" s="1"/>
  <c r="D131" i="89"/>
  <c r="G130" i="89"/>
  <c r="H129" i="89"/>
  <c r="H128" i="89" s="1"/>
  <c r="C129" i="89"/>
  <c r="L128" i="89"/>
  <c r="K128" i="89"/>
  <c r="J128" i="89"/>
  <c r="I128" i="89"/>
  <c r="G128" i="89"/>
  <c r="F128" i="89"/>
  <c r="E128" i="89"/>
  <c r="D128" i="89"/>
  <c r="C128" i="89"/>
  <c r="H127" i="89"/>
  <c r="C127" i="89"/>
  <c r="H126" i="89"/>
  <c r="C126" i="89"/>
  <c r="I125" i="89"/>
  <c r="H125" i="89" s="1"/>
  <c r="C125" i="89"/>
  <c r="H124" i="89"/>
  <c r="C124" i="89"/>
  <c r="H123" i="89"/>
  <c r="C123" i="89"/>
  <c r="L122" i="89"/>
  <c r="K122" i="89"/>
  <c r="J122" i="89"/>
  <c r="H122" i="89" s="1"/>
  <c r="I122" i="89"/>
  <c r="G122" i="89"/>
  <c r="F122" i="89"/>
  <c r="E122" i="89"/>
  <c r="D122" i="89"/>
  <c r="H121" i="89"/>
  <c r="C121" i="89"/>
  <c r="H120" i="89"/>
  <c r="C120" i="89"/>
  <c r="H119" i="89"/>
  <c r="C119" i="89"/>
  <c r="H118" i="89"/>
  <c r="C118" i="89"/>
  <c r="H117" i="89"/>
  <c r="C117" i="89"/>
  <c r="L116" i="89"/>
  <c r="K116" i="89"/>
  <c r="J116" i="89"/>
  <c r="I116" i="89"/>
  <c r="H116" i="89" s="1"/>
  <c r="G116" i="89"/>
  <c r="F116" i="89"/>
  <c r="E116" i="89"/>
  <c r="D116" i="89"/>
  <c r="H115" i="89"/>
  <c r="C115" i="89"/>
  <c r="H114" i="89"/>
  <c r="C114" i="89"/>
  <c r="H113" i="89"/>
  <c r="C113" i="89"/>
  <c r="L112" i="89"/>
  <c r="K112" i="89"/>
  <c r="J112" i="89"/>
  <c r="I112" i="89"/>
  <c r="H112" i="89"/>
  <c r="G112" i="89"/>
  <c r="F112" i="89"/>
  <c r="E112" i="89"/>
  <c r="D112" i="89"/>
  <c r="H111" i="89"/>
  <c r="C111" i="89"/>
  <c r="H110" i="89"/>
  <c r="C110" i="89"/>
  <c r="H109" i="89"/>
  <c r="C109" i="89"/>
  <c r="H108" i="89"/>
  <c r="C108" i="89"/>
  <c r="H107" i="89"/>
  <c r="C107" i="89"/>
  <c r="H106" i="89"/>
  <c r="C106" i="89"/>
  <c r="H105" i="89"/>
  <c r="C105" i="89"/>
  <c r="H104" i="89"/>
  <c r="C104" i="89"/>
  <c r="L103" i="89"/>
  <c r="K103" i="89"/>
  <c r="J103" i="89"/>
  <c r="I103" i="89"/>
  <c r="G103" i="89"/>
  <c r="F103" i="89"/>
  <c r="E103" i="89"/>
  <c r="D103" i="89"/>
  <c r="I102" i="89"/>
  <c r="C102" i="89"/>
  <c r="H101" i="89"/>
  <c r="C101" i="89"/>
  <c r="H100" i="89"/>
  <c r="C100" i="89"/>
  <c r="H99" i="89"/>
  <c r="C99" i="89"/>
  <c r="H98" i="89"/>
  <c r="C98" i="89"/>
  <c r="H97" i="89"/>
  <c r="C97" i="89"/>
  <c r="H96" i="89"/>
  <c r="C96" i="89"/>
  <c r="L95" i="89"/>
  <c r="K95" i="89"/>
  <c r="K83" i="89" s="1"/>
  <c r="J95" i="89"/>
  <c r="G95" i="89"/>
  <c r="F95" i="89"/>
  <c r="E95" i="89"/>
  <c r="C95" i="89" s="1"/>
  <c r="D95" i="89"/>
  <c r="H94" i="89"/>
  <c r="C94" i="89"/>
  <c r="H93" i="89"/>
  <c r="C93" i="89"/>
  <c r="H92" i="89"/>
  <c r="C92" i="89"/>
  <c r="H91" i="89"/>
  <c r="C91" i="89"/>
  <c r="H90" i="89"/>
  <c r="C90" i="89"/>
  <c r="L89" i="89"/>
  <c r="K89" i="89"/>
  <c r="J89" i="89"/>
  <c r="I89" i="89"/>
  <c r="G89" i="89"/>
  <c r="F89" i="89"/>
  <c r="E89" i="89"/>
  <c r="D89" i="89"/>
  <c r="C89" i="89" s="1"/>
  <c r="H88" i="89"/>
  <c r="C88" i="89"/>
  <c r="H87" i="89"/>
  <c r="C87" i="89"/>
  <c r="H86" i="89"/>
  <c r="C86" i="89"/>
  <c r="H85" i="89"/>
  <c r="C85" i="89"/>
  <c r="L84" i="89"/>
  <c r="K84" i="89"/>
  <c r="J84" i="89"/>
  <c r="I84" i="89"/>
  <c r="G84" i="89"/>
  <c r="F84" i="89"/>
  <c r="E84" i="89"/>
  <c r="D84" i="89"/>
  <c r="H82" i="89"/>
  <c r="C82" i="89"/>
  <c r="H81" i="89"/>
  <c r="C81" i="89"/>
  <c r="L80" i="89"/>
  <c r="K80" i="89"/>
  <c r="J80" i="89"/>
  <c r="I80" i="89"/>
  <c r="G80" i="89"/>
  <c r="F80" i="89"/>
  <c r="E80" i="89"/>
  <c r="D80" i="89"/>
  <c r="H79" i="89"/>
  <c r="C79" i="89"/>
  <c r="H78" i="89"/>
  <c r="C78" i="89"/>
  <c r="L77" i="89"/>
  <c r="K77" i="89"/>
  <c r="K76" i="89" s="1"/>
  <c r="J77" i="89"/>
  <c r="I77" i="89"/>
  <c r="G77" i="89"/>
  <c r="G76" i="89" s="1"/>
  <c r="F77" i="89"/>
  <c r="F76" i="89" s="1"/>
  <c r="E77" i="89"/>
  <c r="D77" i="89"/>
  <c r="D76" i="89" s="1"/>
  <c r="L76" i="89"/>
  <c r="J76" i="89"/>
  <c r="I76" i="89"/>
  <c r="E76" i="89"/>
  <c r="H74" i="89"/>
  <c r="C74" i="89"/>
  <c r="H73" i="89"/>
  <c r="C73" i="89"/>
  <c r="H72" i="89"/>
  <c r="C72" i="89"/>
  <c r="H71" i="89"/>
  <c r="C71" i="89"/>
  <c r="H70" i="89"/>
  <c r="C70" i="89"/>
  <c r="L69" i="89"/>
  <c r="L67" i="89" s="1"/>
  <c r="L53" i="89" s="1"/>
  <c r="K69" i="89"/>
  <c r="K67" i="89" s="1"/>
  <c r="J69" i="89"/>
  <c r="I69" i="89"/>
  <c r="I67" i="89" s="1"/>
  <c r="G69" i="89"/>
  <c r="G67" i="89" s="1"/>
  <c r="F69" i="89"/>
  <c r="E69" i="89"/>
  <c r="D69" i="89"/>
  <c r="C69" i="89"/>
  <c r="H68" i="89"/>
  <c r="C68" i="89"/>
  <c r="J67" i="89"/>
  <c r="F67" i="89"/>
  <c r="E67" i="89"/>
  <c r="D67" i="89"/>
  <c r="H66" i="89"/>
  <c r="C66" i="89"/>
  <c r="H65" i="89"/>
  <c r="C65" i="89"/>
  <c r="H64" i="89"/>
  <c r="C64" i="89"/>
  <c r="H63" i="89"/>
  <c r="C63" i="89"/>
  <c r="H62" i="89"/>
  <c r="C62" i="89"/>
  <c r="H61" i="89"/>
  <c r="C61" i="89"/>
  <c r="H60" i="89"/>
  <c r="C60" i="89"/>
  <c r="H59" i="89"/>
  <c r="C59" i="89"/>
  <c r="L58" i="89"/>
  <c r="K58" i="89"/>
  <c r="J58" i="89"/>
  <c r="I58" i="89"/>
  <c r="H58" i="89" s="1"/>
  <c r="G58" i="89"/>
  <c r="F58" i="89"/>
  <c r="E58" i="89"/>
  <c r="D58" i="89"/>
  <c r="H57" i="89"/>
  <c r="C57" i="89"/>
  <c r="H56" i="89"/>
  <c r="C56" i="89"/>
  <c r="L55" i="89"/>
  <c r="K55" i="89"/>
  <c r="K54" i="89" s="1"/>
  <c r="J55" i="89"/>
  <c r="I55" i="89"/>
  <c r="G55" i="89"/>
  <c r="G54" i="89" s="1"/>
  <c r="F55" i="89"/>
  <c r="F54" i="89" s="1"/>
  <c r="F53" i="89" s="1"/>
  <c r="E55" i="89"/>
  <c r="D55" i="89"/>
  <c r="C55" i="89" s="1"/>
  <c r="L54" i="89"/>
  <c r="J54" i="89"/>
  <c r="J53" i="89" s="1"/>
  <c r="I54" i="89"/>
  <c r="E54" i="89"/>
  <c r="H47" i="89"/>
  <c r="C47" i="89"/>
  <c r="H46" i="89"/>
  <c r="C46" i="89"/>
  <c r="L45" i="89"/>
  <c r="H45" i="89" s="1"/>
  <c r="G45" i="89"/>
  <c r="H44" i="89"/>
  <c r="C44" i="89"/>
  <c r="K43" i="89"/>
  <c r="J43" i="89"/>
  <c r="I43" i="89"/>
  <c r="H43" i="89"/>
  <c r="F43" i="89"/>
  <c r="E43" i="89"/>
  <c r="D43" i="89"/>
  <c r="C43" i="89"/>
  <c r="H42" i="89"/>
  <c r="C42" i="89"/>
  <c r="I41" i="89"/>
  <c r="H41" i="89"/>
  <c r="D41" i="89"/>
  <c r="C41" i="89" s="1"/>
  <c r="H40" i="89"/>
  <c r="C40" i="89"/>
  <c r="H39" i="89"/>
  <c r="C39" i="89"/>
  <c r="H38" i="89"/>
  <c r="C38" i="89"/>
  <c r="H37" i="89"/>
  <c r="C37" i="89"/>
  <c r="K36" i="89"/>
  <c r="H36" i="89" s="1"/>
  <c r="F36" i="89"/>
  <c r="C36" i="89" s="1"/>
  <c r="H35" i="89"/>
  <c r="C35" i="89"/>
  <c r="H34" i="89"/>
  <c r="C34" i="89"/>
  <c r="K33" i="89"/>
  <c r="H33" i="89" s="1"/>
  <c r="F33" i="89"/>
  <c r="C33" i="89" s="1"/>
  <c r="H32" i="89"/>
  <c r="C32" i="89"/>
  <c r="K31" i="89"/>
  <c r="H31" i="89" s="1"/>
  <c r="F31" i="89"/>
  <c r="C31" i="89" s="1"/>
  <c r="H30" i="89"/>
  <c r="C30" i="89"/>
  <c r="H29" i="89"/>
  <c r="C29" i="89"/>
  <c r="H28" i="89"/>
  <c r="C28" i="89"/>
  <c r="K27" i="89"/>
  <c r="H27" i="89" s="1"/>
  <c r="F27" i="89"/>
  <c r="C27" i="89" s="1"/>
  <c r="F26" i="89"/>
  <c r="C26" i="89" s="1"/>
  <c r="H25" i="89"/>
  <c r="C25" i="89"/>
  <c r="H24" i="89"/>
  <c r="H23" i="89"/>
  <c r="C23" i="89"/>
  <c r="H22" i="89"/>
  <c r="C22" i="89"/>
  <c r="L21" i="89"/>
  <c r="K21" i="89"/>
  <c r="K292" i="89" s="1"/>
  <c r="K291" i="89" s="1"/>
  <c r="J21" i="89"/>
  <c r="J292" i="89" s="1"/>
  <c r="I21" i="89"/>
  <c r="H21" i="89"/>
  <c r="G21" i="89"/>
  <c r="G292" i="89" s="1"/>
  <c r="G291" i="89" s="1"/>
  <c r="F21" i="89"/>
  <c r="F292" i="89" s="1"/>
  <c r="E21" i="89"/>
  <c r="D21" i="89"/>
  <c r="J20" i="89"/>
  <c r="I20" i="89"/>
  <c r="G20" i="89"/>
  <c r="E20" i="89"/>
  <c r="H301" i="88"/>
  <c r="C301" i="88"/>
  <c r="H300" i="88"/>
  <c r="C300" i="88"/>
  <c r="H299" i="88"/>
  <c r="C299" i="88"/>
  <c r="H298" i="88"/>
  <c r="C298" i="88"/>
  <c r="H297" i="88"/>
  <c r="C297" i="88"/>
  <c r="H296" i="88"/>
  <c r="C296" i="88"/>
  <c r="H295" i="88"/>
  <c r="C295" i="88"/>
  <c r="H294" i="88"/>
  <c r="C294" i="88"/>
  <c r="L293" i="88"/>
  <c r="K293" i="88"/>
  <c r="J293" i="88"/>
  <c r="I293" i="88"/>
  <c r="H293" i="88"/>
  <c r="G293" i="88"/>
  <c r="F293" i="88"/>
  <c r="E293" i="88"/>
  <c r="D293" i="88"/>
  <c r="C293" i="88"/>
  <c r="H288" i="88"/>
  <c r="C288" i="88"/>
  <c r="H287" i="88"/>
  <c r="C287" i="88"/>
  <c r="L286" i="88"/>
  <c r="K286" i="88"/>
  <c r="J286" i="88"/>
  <c r="I286" i="88"/>
  <c r="G286" i="88"/>
  <c r="F286" i="88"/>
  <c r="E286" i="88"/>
  <c r="D286" i="88"/>
  <c r="H285" i="88"/>
  <c r="C285" i="88"/>
  <c r="L284" i="88"/>
  <c r="K284" i="88"/>
  <c r="J284" i="88"/>
  <c r="I284" i="88"/>
  <c r="I283" i="88" s="1"/>
  <c r="G284" i="88"/>
  <c r="F284" i="88"/>
  <c r="E284" i="88"/>
  <c r="D284" i="88"/>
  <c r="L283" i="88"/>
  <c r="K283" i="88"/>
  <c r="G283" i="88"/>
  <c r="E283" i="88"/>
  <c r="D283" i="88"/>
  <c r="H282" i="88"/>
  <c r="C282" i="88"/>
  <c r="L281" i="88"/>
  <c r="K281" i="88"/>
  <c r="J281" i="88"/>
  <c r="I281" i="88"/>
  <c r="H281" i="88" s="1"/>
  <c r="G281" i="88"/>
  <c r="F281" i="88"/>
  <c r="E281" i="88"/>
  <c r="D281" i="88"/>
  <c r="H280" i="88"/>
  <c r="C280" i="88"/>
  <c r="H279" i="88"/>
  <c r="C279" i="88"/>
  <c r="H278" i="88"/>
  <c r="C278" i="88"/>
  <c r="H277" i="88"/>
  <c r="C277" i="88"/>
  <c r="L276" i="88"/>
  <c r="K276" i="88"/>
  <c r="J276" i="88"/>
  <c r="I276" i="88"/>
  <c r="G276" i="88"/>
  <c r="G270" i="88" s="1"/>
  <c r="G269" i="88" s="1"/>
  <c r="F276" i="88"/>
  <c r="E276" i="88"/>
  <c r="D276" i="88"/>
  <c r="H275" i="88"/>
  <c r="C275" i="88"/>
  <c r="H274" i="88"/>
  <c r="C274" i="88"/>
  <c r="H273" i="88"/>
  <c r="C273" i="88"/>
  <c r="L272" i="88"/>
  <c r="K272" i="88"/>
  <c r="J272" i="88"/>
  <c r="H272" i="88" s="1"/>
  <c r="I272" i="88"/>
  <c r="G272" i="88"/>
  <c r="F272" i="88"/>
  <c r="E272" i="88"/>
  <c r="E270" i="88" s="1"/>
  <c r="E269" i="88" s="1"/>
  <c r="D272" i="88"/>
  <c r="H271" i="88"/>
  <c r="C271" i="88"/>
  <c r="L270" i="88"/>
  <c r="L269" i="88" s="1"/>
  <c r="K270" i="88"/>
  <c r="I270" i="88"/>
  <c r="F270" i="88"/>
  <c r="F269" i="88" s="1"/>
  <c r="D270" i="88"/>
  <c r="K269" i="88"/>
  <c r="I269" i="88"/>
  <c r="D269" i="88"/>
  <c r="H268" i="88"/>
  <c r="C268" i="88"/>
  <c r="H267" i="88"/>
  <c r="C267" i="88"/>
  <c r="H266" i="88"/>
  <c r="C266" i="88"/>
  <c r="H265" i="88"/>
  <c r="C265" i="88"/>
  <c r="L264" i="88"/>
  <c r="K264" i="88"/>
  <c r="J264" i="88"/>
  <c r="I264" i="88"/>
  <c r="I259" i="88" s="1"/>
  <c r="G264" i="88"/>
  <c r="F264" i="88"/>
  <c r="E264" i="88"/>
  <c r="D264" i="88"/>
  <c r="H263" i="88"/>
  <c r="C263" i="88"/>
  <c r="H262" i="88"/>
  <c r="C262" i="88"/>
  <c r="H261" i="88"/>
  <c r="C261" i="88"/>
  <c r="L260" i="88"/>
  <c r="K260" i="88"/>
  <c r="J260" i="88"/>
  <c r="I260" i="88"/>
  <c r="G260" i="88"/>
  <c r="F260" i="88"/>
  <c r="E260" i="88"/>
  <c r="D260" i="88"/>
  <c r="L259" i="88"/>
  <c r="K259" i="88"/>
  <c r="G259" i="88"/>
  <c r="E259" i="88"/>
  <c r="D259" i="88"/>
  <c r="H258" i="88"/>
  <c r="C258" i="88"/>
  <c r="H257" i="88"/>
  <c r="C257" i="88"/>
  <c r="H256" i="88"/>
  <c r="C256" i="88"/>
  <c r="H255" i="88"/>
  <c r="C255" i="88"/>
  <c r="H254" i="88"/>
  <c r="C254" i="88"/>
  <c r="H253" i="88"/>
  <c r="C253" i="88"/>
  <c r="L252" i="88"/>
  <c r="K252" i="88"/>
  <c r="J252" i="88"/>
  <c r="I252" i="88"/>
  <c r="I251" i="88" s="1"/>
  <c r="G252" i="88"/>
  <c r="F252" i="88"/>
  <c r="E252" i="88"/>
  <c r="D252" i="88"/>
  <c r="D251" i="88" s="1"/>
  <c r="L251" i="88"/>
  <c r="K251" i="88"/>
  <c r="G251" i="88"/>
  <c r="E251" i="88"/>
  <c r="H250" i="88"/>
  <c r="C250" i="88"/>
  <c r="H249" i="88"/>
  <c r="C249" i="88"/>
  <c r="H248" i="88"/>
  <c r="C248" i="88"/>
  <c r="H247" i="88"/>
  <c r="C247" i="88"/>
  <c r="L246" i="88"/>
  <c r="K246" i="88"/>
  <c r="J246" i="88"/>
  <c r="I246" i="88"/>
  <c r="G246" i="88"/>
  <c r="F246" i="88"/>
  <c r="C246" i="88" s="1"/>
  <c r="E246" i="88"/>
  <c r="D246" i="88"/>
  <c r="H245" i="88"/>
  <c r="C245" i="88"/>
  <c r="H244" i="88"/>
  <c r="C244" i="88"/>
  <c r="H243" i="88"/>
  <c r="C243" i="88"/>
  <c r="H242" i="88"/>
  <c r="C242" i="88"/>
  <c r="H241" i="88"/>
  <c r="C241" i="88"/>
  <c r="H240" i="88"/>
  <c r="C240" i="88"/>
  <c r="H239" i="88"/>
  <c r="C239" i="88"/>
  <c r="L238" i="88"/>
  <c r="K238" i="88"/>
  <c r="J238" i="88"/>
  <c r="I238" i="88"/>
  <c r="H238" i="88" s="1"/>
  <c r="G238" i="88"/>
  <c r="F238" i="88"/>
  <c r="E238" i="88"/>
  <c r="D238" i="88"/>
  <c r="H237" i="88"/>
  <c r="C237" i="88"/>
  <c r="H236" i="88"/>
  <c r="C236" i="88"/>
  <c r="L235" i="88"/>
  <c r="K235" i="88"/>
  <c r="J235" i="88"/>
  <c r="I235" i="88"/>
  <c r="H235" i="88" s="1"/>
  <c r="G235" i="88"/>
  <c r="F235" i="88"/>
  <c r="E235" i="88"/>
  <c r="E231" i="88" s="1"/>
  <c r="E230" i="88" s="1"/>
  <c r="D235" i="88"/>
  <c r="H234" i="88"/>
  <c r="C234" i="88"/>
  <c r="L233" i="88"/>
  <c r="L231" i="88" s="1"/>
  <c r="K233" i="88"/>
  <c r="K231" i="88" s="1"/>
  <c r="K230" i="88" s="1"/>
  <c r="J233" i="88"/>
  <c r="I233" i="88"/>
  <c r="H233" i="88"/>
  <c r="G233" i="88"/>
  <c r="F233" i="88"/>
  <c r="E233" i="88"/>
  <c r="D233" i="88"/>
  <c r="C233" i="88" s="1"/>
  <c r="H232" i="88"/>
  <c r="C232" i="88"/>
  <c r="I231" i="88"/>
  <c r="I230" i="88" s="1"/>
  <c r="G231" i="88"/>
  <c r="G230" i="88" s="1"/>
  <c r="H229" i="88"/>
  <c r="C229" i="88"/>
  <c r="H228" i="88"/>
  <c r="C228" i="88"/>
  <c r="L227" i="88"/>
  <c r="L204" i="88" s="1"/>
  <c r="K227" i="88"/>
  <c r="J227" i="88"/>
  <c r="I227" i="88"/>
  <c r="H227" i="88"/>
  <c r="G227" i="88"/>
  <c r="F227" i="88"/>
  <c r="E227" i="88"/>
  <c r="D227" i="88"/>
  <c r="H226" i="88"/>
  <c r="C226" i="88"/>
  <c r="H225" i="88"/>
  <c r="C225" i="88"/>
  <c r="H224" i="88"/>
  <c r="C224" i="88"/>
  <c r="H223" i="88"/>
  <c r="C223" i="88"/>
  <c r="H222" i="88"/>
  <c r="C222" i="88"/>
  <c r="H221" i="88"/>
  <c r="C221" i="88"/>
  <c r="H220" i="88"/>
  <c r="C220" i="88"/>
  <c r="H219" i="88"/>
  <c r="C219" i="88"/>
  <c r="K218" i="88"/>
  <c r="H218" i="88"/>
  <c r="C218" i="88"/>
  <c r="H217" i="88"/>
  <c r="C217" i="88"/>
  <c r="L216" i="88"/>
  <c r="K216" i="88"/>
  <c r="J216" i="88"/>
  <c r="I216" i="88"/>
  <c r="G216" i="88"/>
  <c r="F216" i="88"/>
  <c r="E216" i="88"/>
  <c r="C216" i="88" s="1"/>
  <c r="D216" i="88"/>
  <c r="H215" i="88"/>
  <c r="C215" i="88"/>
  <c r="H214" i="88"/>
  <c r="C214" i="88"/>
  <c r="H213" i="88"/>
  <c r="C213" i="88"/>
  <c r="H212" i="88"/>
  <c r="C212" i="88"/>
  <c r="H211" i="88"/>
  <c r="C211" i="88"/>
  <c r="H210" i="88"/>
  <c r="C210" i="88"/>
  <c r="H209" i="88"/>
  <c r="C209" i="88"/>
  <c r="H208" i="88"/>
  <c r="C208" i="88"/>
  <c r="H207" i="88"/>
  <c r="C207" i="88"/>
  <c r="H206" i="88"/>
  <c r="C206" i="88"/>
  <c r="L205" i="88"/>
  <c r="K205" i="88"/>
  <c r="K204" i="88" s="1"/>
  <c r="J205" i="88"/>
  <c r="I205" i="88"/>
  <c r="G205" i="88"/>
  <c r="F205" i="88"/>
  <c r="F204" i="88" s="1"/>
  <c r="F195" i="88" s="1"/>
  <c r="E205" i="88"/>
  <c r="D205" i="88"/>
  <c r="J204" i="88"/>
  <c r="J195" i="88" s="1"/>
  <c r="G204" i="88"/>
  <c r="H203" i="88"/>
  <c r="C203" i="88"/>
  <c r="H202" i="88"/>
  <c r="C202" i="88"/>
  <c r="H201" i="88"/>
  <c r="C201" i="88"/>
  <c r="H200" i="88"/>
  <c r="C200" i="88"/>
  <c r="H199" i="88"/>
  <c r="C199" i="88"/>
  <c r="L198" i="88"/>
  <c r="K198" i="88"/>
  <c r="J198" i="88"/>
  <c r="I198" i="88"/>
  <c r="I196" i="88" s="1"/>
  <c r="H196" i="88" s="1"/>
  <c r="G198" i="88"/>
  <c r="F198" i="88"/>
  <c r="E198" i="88"/>
  <c r="D198" i="88"/>
  <c r="C198" i="88" s="1"/>
  <c r="H197" i="88"/>
  <c r="C197" i="88"/>
  <c r="L196" i="88"/>
  <c r="K196" i="88"/>
  <c r="J196" i="88"/>
  <c r="G196" i="88"/>
  <c r="F196" i="88"/>
  <c r="E196" i="88"/>
  <c r="D196" i="88"/>
  <c r="C196" i="88" s="1"/>
  <c r="H193" i="88"/>
  <c r="C193" i="88"/>
  <c r="L192" i="88"/>
  <c r="K192" i="88"/>
  <c r="J192" i="88"/>
  <c r="J191" i="88" s="1"/>
  <c r="I192" i="88"/>
  <c r="G192" i="88"/>
  <c r="F192" i="88"/>
  <c r="F191" i="88" s="1"/>
  <c r="E192" i="88"/>
  <c r="E191" i="88" s="1"/>
  <c r="D192" i="88"/>
  <c r="L191" i="88"/>
  <c r="K191" i="88"/>
  <c r="G191" i="88"/>
  <c r="D191" i="88"/>
  <c r="H190" i="88"/>
  <c r="C190" i="88"/>
  <c r="H189" i="88"/>
  <c r="C189" i="88"/>
  <c r="L188" i="88"/>
  <c r="K188" i="88"/>
  <c r="J188" i="88"/>
  <c r="I188" i="88"/>
  <c r="G188" i="88"/>
  <c r="F188" i="88"/>
  <c r="F187" i="88" s="1"/>
  <c r="E188" i="88"/>
  <c r="D188" i="88"/>
  <c r="D187" i="88" s="1"/>
  <c r="L187" i="88"/>
  <c r="K187" i="88"/>
  <c r="H186" i="88"/>
  <c r="C186" i="88"/>
  <c r="H185" i="88"/>
  <c r="C185" i="88"/>
  <c r="L184" i="88"/>
  <c r="K184" i="88"/>
  <c r="J184" i="88"/>
  <c r="I184" i="88"/>
  <c r="G184" i="88"/>
  <c r="F184" i="88"/>
  <c r="E184" i="88"/>
  <c r="D184" i="88"/>
  <c r="H183" i="88"/>
  <c r="C183" i="88"/>
  <c r="H182" i="88"/>
  <c r="C182" i="88"/>
  <c r="H181" i="88"/>
  <c r="C181" i="88"/>
  <c r="H180" i="88"/>
  <c r="C180" i="88"/>
  <c r="L179" i="88"/>
  <c r="K179" i="88"/>
  <c r="J179" i="88"/>
  <c r="I179" i="88"/>
  <c r="G179" i="88"/>
  <c r="F179" i="88"/>
  <c r="E179" i="88"/>
  <c r="D179" i="88"/>
  <c r="C179" i="88"/>
  <c r="H178" i="88"/>
  <c r="C178" i="88"/>
  <c r="H177" i="88"/>
  <c r="C177" i="88"/>
  <c r="H176" i="88"/>
  <c r="C176" i="88"/>
  <c r="L175" i="88"/>
  <c r="K175" i="88"/>
  <c r="J175" i="88"/>
  <c r="I175" i="88"/>
  <c r="G175" i="88"/>
  <c r="F175" i="88"/>
  <c r="F174" i="88" s="1"/>
  <c r="F173" i="88" s="1"/>
  <c r="E175" i="88"/>
  <c r="D175" i="88"/>
  <c r="D174" i="88" s="1"/>
  <c r="J174" i="88"/>
  <c r="J173" i="88" s="1"/>
  <c r="I174" i="88"/>
  <c r="E174" i="88"/>
  <c r="H172" i="88"/>
  <c r="C172" i="88"/>
  <c r="H171" i="88"/>
  <c r="C171" i="88"/>
  <c r="H170" i="88"/>
  <c r="C170" i="88"/>
  <c r="H169" i="88"/>
  <c r="C169" i="88"/>
  <c r="H168" i="88"/>
  <c r="C168" i="88"/>
  <c r="H167" i="88"/>
  <c r="C167" i="88"/>
  <c r="L166" i="88"/>
  <c r="K166" i="88"/>
  <c r="J166" i="88"/>
  <c r="J165" i="88" s="1"/>
  <c r="I166" i="88"/>
  <c r="G166" i="88"/>
  <c r="G165" i="88" s="1"/>
  <c r="F166" i="88"/>
  <c r="F165" i="88" s="1"/>
  <c r="E166" i="88"/>
  <c r="E165" i="88" s="1"/>
  <c r="D166" i="88"/>
  <c r="L165" i="88"/>
  <c r="K165" i="88"/>
  <c r="D165" i="88"/>
  <c r="H164" i="88"/>
  <c r="C164" i="88"/>
  <c r="H163" i="88"/>
  <c r="C163" i="88"/>
  <c r="H162" i="88"/>
  <c r="C162" i="88"/>
  <c r="H161" i="88"/>
  <c r="C161" i="88"/>
  <c r="L160" i="88"/>
  <c r="K160" i="88"/>
  <c r="J160" i="88"/>
  <c r="I160" i="88"/>
  <c r="G160" i="88"/>
  <c r="F160" i="88"/>
  <c r="E160" i="88"/>
  <c r="D160" i="88"/>
  <c r="H159" i="88"/>
  <c r="C159" i="88"/>
  <c r="H158" i="88"/>
  <c r="C158" i="88"/>
  <c r="H157" i="88"/>
  <c r="C157" i="88"/>
  <c r="H156" i="88"/>
  <c r="C156" i="88"/>
  <c r="H155" i="88"/>
  <c r="C155" i="88"/>
  <c r="H154" i="88"/>
  <c r="C154" i="88"/>
  <c r="H153" i="88"/>
  <c r="C153" i="88"/>
  <c r="H152" i="88"/>
  <c r="C152" i="88"/>
  <c r="L151" i="88"/>
  <c r="K151" i="88"/>
  <c r="J151" i="88"/>
  <c r="I151" i="88"/>
  <c r="G151" i="88"/>
  <c r="F151" i="88"/>
  <c r="E151" i="88"/>
  <c r="D151" i="88"/>
  <c r="C151" i="88"/>
  <c r="H150" i="88"/>
  <c r="C150" i="88"/>
  <c r="H149" i="88"/>
  <c r="C149" i="88"/>
  <c r="H148" i="88"/>
  <c r="C148" i="88"/>
  <c r="H147" i="88"/>
  <c r="C147" i="88"/>
  <c r="H146" i="88"/>
  <c r="C146" i="88"/>
  <c r="H145" i="88"/>
  <c r="C145" i="88"/>
  <c r="L144" i="88"/>
  <c r="K144" i="88"/>
  <c r="J144" i="88"/>
  <c r="I144" i="88"/>
  <c r="H144" i="88" s="1"/>
  <c r="G144" i="88"/>
  <c r="F144" i="88"/>
  <c r="E144" i="88"/>
  <c r="D144" i="88"/>
  <c r="C144" i="88" s="1"/>
  <c r="H143" i="88"/>
  <c r="C143" i="88"/>
  <c r="H142" i="88"/>
  <c r="C142" i="88"/>
  <c r="L141" i="88"/>
  <c r="K141" i="88"/>
  <c r="J141" i="88"/>
  <c r="I141" i="88"/>
  <c r="G141" i="88"/>
  <c r="F141" i="88"/>
  <c r="E141" i="88"/>
  <c r="D141" i="88"/>
  <c r="C141" i="88" s="1"/>
  <c r="H140" i="88"/>
  <c r="C140" i="88"/>
  <c r="H139" i="88"/>
  <c r="C139" i="88"/>
  <c r="H138" i="88"/>
  <c r="C138" i="88"/>
  <c r="H137" i="88"/>
  <c r="C137" i="88"/>
  <c r="L136" i="88"/>
  <c r="K136" i="88"/>
  <c r="J136" i="88"/>
  <c r="I136" i="88"/>
  <c r="G136" i="88"/>
  <c r="F136" i="88"/>
  <c r="E136" i="88"/>
  <c r="D136" i="88"/>
  <c r="H135" i="88"/>
  <c r="C135" i="88"/>
  <c r="H134" i="88"/>
  <c r="C134" i="88"/>
  <c r="I133" i="88"/>
  <c r="H133" i="88"/>
  <c r="C133" i="88"/>
  <c r="H132" i="88"/>
  <c r="C132" i="88"/>
  <c r="L131" i="88"/>
  <c r="K131" i="88"/>
  <c r="H131" i="88" s="1"/>
  <c r="J131" i="88"/>
  <c r="I131" i="88"/>
  <c r="G131" i="88"/>
  <c r="F131" i="88"/>
  <c r="E131" i="88"/>
  <c r="D131" i="88"/>
  <c r="J130" i="88"/>
  <c r="F130" i="88"/>
  <c r="H129" i="88"/>
  <c r="H128" i="88" s="1"/>
  <c r="C129" i="88"/>
  <c r="L128" i="88"/>
  <c r="K128" i="88"/>
  <c r="J128" i="88"/>
  <c r="I128" i="88"/>
  <c r="G128" i="88"/>
  <c r="F128" i="88"/>
  <c r="E128" i="88"/>
  <c r="D128" i="88"/>
  <c r="C128" i="88"/>
  <c r="H127" i="88"/>
  <c r="C127" i="88"/>
  <c r="H126" i="88"/>
  <c r="C126" i="88"/>
  <c r="H125" i="88"/>
  <c r="C125" i="88"/>
  <c r="H124" i="88"/>
  <c r="C124" i="88"/>
  <c r="H123" i="88"/>
  <c r="C123" i="88"/>
  <c r="L122" i="88"/>
  <c r="K122" i="88"/>
  <c r="J122" i="88"/>
  <c r="I122" i="88"/>
  <c r="G122" i="88"/>
  <c r="F122" i="88"/>
  <c r="C122" i="88" s="1"/>
  <c r="E122" i="88"/>
  <c r="D122" i="88"/>
  <c r="H121" i="88"/>
  <c r="C121" i="88"/>
  <c r="H120" i="88"/>
  <c r="C120" i="88"/>
  <c r="H119" i="88"/>
  <c r="C119" i="88"/>
  <c r="H118" i="88"/>
  <c r="C118" i="88"/>
  <c r="H117" i="88"/>
  <c r="C117" i="88"/>
  <c r="L116" i="88"/>
  <c r="K116" i="88"/>
  <c r="J116" i="88"/>
  <c r="I116" i="88"/>
  <c r="H116" i="88" s="1"/>
  <c r="G116" i="88"/>
  <c r="F116" i="88"/>
  <c r="E116" i="88"/>
  <c r="D116" i="88"/>
  <c r="H115" i="88"/>
  <c r="C115" i="88"/>
  <c r="H114" i="88"/>
  <c r="C114" i="88"/>
  <c r="H113" i="88"/>
  <c r="C113" i="88"/>
  <c r="L112" i="88"/>
  <c r="K112" i="88"/>
  <c r="J112" i="88"/>
  <c r="I112" i="88"/>
  <c r="G112" i="88"/>
  <c r="F112" i="88"/>
  <c r="E112" i="88"/>
  <c r="D112" i="88"/>
  <c r="H111" i="88"/>
  <c r="C111" i="88"/>
  <c r="H110" i="88"/>
  <c r="C110" i="88"/>
  <c r="H109" i="88"/>
  <c r="C109" i="88"/>
  <c r="H108" i="88"/>
  <c r="C108" i="88"/>
  <c r="H107" i="88"/>
  <c r="C107" i="88"/>
  <c r="H106" i="88"/>
  <c r="C106" i="88"/>
  <c r="H105" i="88"/>
  <c r="C105" i="88"/>
  <c r="H104" i="88"/>
  <c r="C104" i="88"/>
  <c r="L103" i="88"/>
  <c r="K103" i="88"/>
  <c r="J103" i="88"/>
  <c r="I103" i="88"/>
  <c r="H103" i="88" s="1"/>
  <c r="G103" i="88"/>
  <c r="G83" i="88" s="1"/>
  <c r="F103" i="88"/>
  <c r="E103" i="88"/>
  <c r="D103" i="88"/>
  <c r="I102" i="88"/>
  <c r="H102" i="88"/>
  <c r="C102" i="88"/>
  <c r="H101" i="88"/>
  <c r="C101" i="88"/>
  <c r="H100" i="88"/>
  <c r="C100" i="88"/>
  <c r="H99" i="88"/>
  <c r="C99" i="88"/>
  <c r="H98" i="88"/>
  <c r="C98" i="88"/>
  <c r="H97" i="88"/>
  <c r="C97" i="88"/>
  <c r="H96" i="88"/>
  <c r="C96" i="88"/>
  <c r="L95" i="88"/>
  <c r="K95" i="88"/>
  <c r="K83" i="88" s="1"/>
  <c r="J95" i="88"/>
  <c r="I95" i="88"/>
  <c r="G95" i="88"/>
  <c r="F95" i="88"/>
  <c r="E95" i="88"/>
  <c r="D95" i="88"/>
  <c r="H94" i="88"/>
  <c r="C94" i="88"/>
  <c r="H93" i="88"/>
  <c r="C93" i="88"/>
  <c r="H92" i="88"/>
  <c r="C92" i="88"/>
  <c r="I91" i="88"/>
  <c r="H91" i="88" s="1"/>
  <c r="C91" i="88"/>
  <c r="H90" i="88"/>
  <c r="C90" i="88"/>
  <c r="L89" i="88"/>
  <c r="K89" i="88"/>
  <c r="J89" i="88"/>
  <c r="I89" i="88"/>
  <c r="H89" i="88" s="1"/>
  <c r="G89" i="88"/>
  <c r="F89" i="88"/>
  <c r="E89" i="88"/>
  <c r="D89" i="88"/>
  <c r="H88" i="88"/>
  <c r="C88" i="88"/>
  <c r="H87" i="88"/>
  <c r="C87" i="88"/>
  <c r="H86" i="88"/>
  <c r="C86" i="88"/>
  <c r="H85" i="88"/>
  <c r="C85" i="88"/>
  <c r="L84" i="88"/>
  <c r="K84" i="88"/>
  <c r="J84" i="88"/>
  <c r="I84" i="88"/>
  <c r="I83" i="88" s="1"/>
  <c r="G84" i="88"/>
  <c r="F84" i="88"/>
  <c r="E84" i="88"/>
  <c r="E83" i="88" s="1"/>
  <c r="D84" i="88"/>
  <c r="H82" i="88"/>
  <c r="C82" i="88"/>
  <c r="H81" i="88"/>
  <c r="C81" i="88"/>
  <c r="L80" i="88"/>
  <c r="L76" i="88" s="1"/>
  <c r="K80" i="88"/>
  <c r="J80" i="88"/>
  <c r="I80" i="88"/>
  <c r="H80" i="88"/>
  <c r="G80" i="88"/>
  <c r="F80" i="88"/>
  <c r="E80" i="88"/>
  <c r="D80" i="88"/>
  <c r="C80" i="88" s="1"/>
  <c r="H79" i="88"/>
  <c r="C79" i="88"/>
  <c r="H78" i="88"/>
  <c r="C78" i="88"/>
  <c r="L77" i="88"/>
  <c r="K77" i="88"/>
  <c r="K76" i="88" s="1"/>
  <c r="J77" i="88"/>
  <c r="J76" i="88" s="1"/>
  <c r="I77" i="88"/>
  <c r="I76" i="88" s="1"/>
  <c r="G77" i="88"/>
  <c r="G76" i="88" s="1"/>
  <c r="F77" i="88"/>
  <c r="E77" i="88"/>
  <c r="D77" i="88"/>
  <c r="E76" i="88"/>
  <c r="H74" i="88"/>
  <c r="C74" i="88"/>
  <c r="H73" i="88"/>
  <c r="C73" i="88"/>
  <c r="H72" i="88"/>
  <c r="C72" i="88"/>
  <c r="H71" i="88"/>
  <c r="C71" i="88"/>
  <c r="H70" i="88"/>
  <c r="C70" i="88"/>
  <c r="L69" i="88"/>
  <c r="K69" i="88"/>
  <c r="J69" i="88"/>
  <c r="J67" i="88" s="1"/>
  <c r="J53" i="88" s="1"/>
  <c r="I69" i="88"/>
  <c r="G69" i="88"/>
  <c r="F69" i="88"/>
  <c r="E69" i="88"/>
  <c r="E67" i="88" s="1"/>
  <c r="D69" i="88"/>
  <c r="H68" i="88"/>
  <c r="C68" i="88"/>
  <c r="L67" i="88"/>
  <c r="K67" i="88"/>
  <c r="I67" i="88"/>
  <c r="G67" i="88"/>
  <c r="D67" i="88"/>
  <c r="H66" i="88"/>
  <c r="C66" i="88"/>
  <c r="H65" i="88"/>
  <c r="C65" i="88"/>
  <c r="H64" i="88"/>
  <c r="C64" i="88"/>
  <c r="H63" i="88"/>
  <c r="C63" i="88"/>
  <c r="H62" i="88"/>
  <c r="C62" i="88"/>
  <c r="H61" i="88"/>
  <c r="C61" i="88"/>
  <c r="H60" i="88"/>
  <c r="C60" i="88"/>
  <c r="H59" i="88"/>
  <c r="C59" i="88"/>
  <c r="L58" i="88"/>
  <c r="K58" i="88"/>
  <c r="H58" i="88" s="1"/>
  <c r="J58" i="88"/>
  <c r="I58" i="88"/>
  <c r="G58" i="88"/>
  <c r="F58" i="88"/>
  <c r="E58" i="88"/>
  <c r="D58" i="88"/>
  <c r="H57" i="88"/>
  <c r="C57" i="88"/>
  <c r="H56" i="88"/>
  <c r="C56" i="88"/>
  <c r="L55" i="88"/>
  <c r="K55" i="88"/>
  <c r="J55" i="88"/>
  <c r="J54" i="88" s="1"/>
  <c r="I55" i="88"/>
  <c r="G55" i="88"/>
  <c r="G54" i="88" s="1"/>
  <c r="G53" i="88" s="1"/>
  <c r="F55" i="88"/>
  <c r="E55" i="88"/>
  <c r="E54" i="88" s="1"/>
  <c r="D55" i="88"/>
  <c r="I54" i="88"/>
  <c r="I53" i="88" s="1"/>
  <c r="H47" i="88"/>
  <c r="C47" i="88"/>
  <c r="H46" i="88"/>
  <c r="C46" i="88"/>
  <c r="L45" i="88"/>
  <c r="H45" i="88"/>
  <c r="G45" i="88"/>
  <c r="H44" i="88"/>
  <c r="C44" i="88"/>
  <c r="K43" i="88"/>
  <c r="H43" i="88" s="1"/>
  <c r="J43" i="88"/>
  <c r="I43" i="88"/>
  <c r="F43" i="88"/>
  <c r="E43" i="88"/>
  <c r="E20" i="88" s="1"/>
  <c r="D43" i="88"/>
  <c r="H42" i="88"/>
  <c r="C42" i="88"/>
  <c r="I41" i="88"/>
  <c r="H41" i="88" s="1"/>
  <c r="D41" i="88"/>
  <c r="C41" i="88" s="1"/>
  <c r="H40" i="88"/>
  <c r="C40" i="88"/>
  <c r="H39" i="88"/>
  <c r="C39" i="88"/>
  <c r="H38" i="88"/>
  <c r="C38" i="88"/>
  <c r="H37" i="88"/>
  <c r="C37" i="88"/>
  <c r="K36" i="88"/>
  <c r="H36" i="88"/>
  <c r="F36" i="88"/>
  <c r="C36" i="88" s="1"/>
  <c r="H35" i="88"/>
  <c r="C35" i="88"/>
  <c r="H34" i="88"/>
  <c r="C34" i="88"/>
  <c r="K33" i="88"/>
  <c r="H33" i="88" s="1"/>
  <c r="F33" i="88"/>
  <c r="C33" i="88" s="1"/>
  <c r="H32" i="88"/>
  <c r="C32" i="88"/>
  <c r="K31" i="88"/>
  <c r="F31" i="88"/>
  <c r="C31" i="88" s="1"/>
  <c r="H30" i="88"/>
  <c r="C30" i="88"/>
  <c r="H29" i="88"/>
  <c r="C29" i="88"/>
  <c r="H28" i="88"/>
  <c r="C28" i="88"/>
  <c r="K27" i="88"/>
  <c r="H27" i="88" s="1"/>
  <c r="F27" i="88"/>
  <c r="C27" i="88" s="1"/>
  <c r="H25" i="88"/>
  <c r="C25" i="88"/>
  <c r="H24" i="88"/>
  <c r="C24" i="88"/>
  <c r="H23" i="88"/>
  <c r="C23" i="88"/>
  <c r="H22" i="88"/>
  <c r="C22" i="88"/>
  <c r="L21" i="88"/>
  <c r="L292" i="88" s="1"/>
  <c r="L291" i="88" s="1"/>
  <c r="K21" i="88"/>
  <c r="K292" i="88" s="1"/>
  <c r="K291" i="88" s="1"/>
  <c r="J21" i="88"/>
  <c r="I21" i="88"/>
  <c r="G21" i="88"/>
  <c r="G292" i="88" s="1"/>
  <c r="F21" i="88"/>
  <c r="E21" i="88"/>
  <c r="E292" i="88" s="1"/>
  <c r="E291" i="88" s="1"/>
  <c r="D21" i="88"/>
  <c r="L20" i="88"/>
  <c r="I20" i="88"/>
  <c r="H301" i="87"/>
  <c r="C301" i="87"/>
  <c r="H300" i="87"/>
  <c r="C300" i="87"/>
  <c r="H299" i="87"/>
  <c r="C299" i="87"/>
  <c r="H298" i="87"/>
  <c r="C298" i="87"/>
  <c r="H297" i="87"/>
  <c r="C297" i="87"/>
  <c r="H296" i="87"/>
  <c r="C296" i="87"/>
  <c r="H295" i="87"/>
  <c r="C295" i="87"/>
  <c r="H294" i="87"/>
  <c r="H293" i="87" s="1"/>
  <c r="C294" i="87"/>
  <c r="L293" i="87"/>
  <c r="K293" i="87"/>
  <c r="J293" i="87"/>
  <c r="I293" i="87"/>
  <c r="G293" i="87"/>
  <c r="F293" i="87"/>
  <c r="E293" i="87"/>
  <c r="D293" i="87"/>
  <c r="C293" i="87"/>
  <c r="H288" i="87"/>
  <c r="C288" i="87"/>
  <c r="H287" i="87"/>
  <c r="C287" i="87"/>
  <c r="L286" i="87"/>
  <c r="K286" i="87"/>
  <c r="J286" i="87"/>
  <c r="I286" i="87"/>
  <c r="G286" i="87"/>
  <c r="F286" i="87"/>
  <c r="E286" i="87"/>
  <c r="D286" i="87"/>
  <c r="H285" i="87"/>
  <c r="C285" i="87"/>
  <c r="L284" i="87"/>
  <c r="L283" i="87" s="1"/>
  <c r="K284" i="87"/>
  <c r="K283" i="87" s="1"/>
  <c r="J284" i="87"/>
  <c r="J283" i="87" s="1"/>
  <c r="I284" i="87"/>
  <c r="I283" i="87" s="1"/>
  <c r="G284" i="87"/>
  <c r="F284" i="87"/>
  <c r="F283" i="87" s="1"/>
  <c r="E284" i="87"/>
  <c r="E283" i="87" s="1"/>
  <c r="D284" i="87"/>
  <c r="G283" i="87"/>
  <c r="H282" i="87"/>
  <c r="C282" i="87"/>
  <c r="L281" i="87"/>
  <c r="K281" i="87"/>
  <c r="J281" i="87"/>
  <c r="I281" i="87"/>
  <c r="G281" i="87"/>
  <c r="G269" i="87" s="1"/>
  <c r="F281" i="87"/>
  <c r="E281" i="87"/>
  <c r="D281" i="87"/>
  <c r="C281" i="87"/>
  <c r="H280" i="87"/>
  <c r="C280" i="87"/>
  <c r="H279" i="87"/>
  <c r="C279" i="87"/>
  <c r="H278" i="87"/>
  <c r="C278" i="87"/>
  <c r="H277" i="87"/>
  <c r="C277" i="87"/>
  <c r="L276" i="87"/>
  <c r="K276" i="87"/>
  <c r="J276" i="87"/>
  <c r="I276" i="87"/>
  <c r="H276" i="87" s="1"/>
  <c r="G276" i="87"/>
  <c r="F276" i="87"/>
  <c r="E276" i="87"/>
  <c r="D276" i="87"/>
  <c r="H275" i="87"/>
  <c r="C275" i="87"/>
  <c r="H274" i="87"/>
  <c r="C274" i="87"/>
  <c r="H273" i="87"/>
  <c r="C273" i="87"/>
  <c r="L272" i="87"/>
  <c r="K272" i="87"/>
  <c r="K270" i="87" s="1"/>
  <c r="K269" i="87" s="1"/>
  <c r="J272" i="87"/>
  <c r="I272" i="87"/>
  <c r="G272" i="87"/>
  <c r="F272" i="87"/>
  <c r="F270" i="87" s="1"/>
  <c r="F269" i="87" s="1"/>
  <c r="E272" i="87"/>
  <c r="D272" i="87"/>
  <c r="H271" i="87"/>
  <c r="C271" i="87"/>
  <c r="L270" i="87"/>
  <c r="J270" i="87"/>
  <c r="I270" i="87"/>
  <c r="G270" i="87"/>
  <c r="E270" i="87"/>
  <c r="E269" i="87" s="1"/>
  <c r="D270" i="87"/>
  <c r="H268" i="87"/>
  <c r="C268" i="87"/>
  <c r="H267" i="87"/>
  <c r="C267" i="87"/>
  <c r="H266" i="87"/>
  <c r="C266" i="87"/>
  <c r="H265" i="87"/>
  <c r="C265" i="87"/>
  <c r="L264" i="87"/>
  <c r="K264" i="87"/>
  <c r="J264" i="87"/>
  <c r="I264" i="87"/>
  <c r="G264" i="87"/>
  <c r="F264" i="87"/>
  <c r="E264" i="87"/>
  <c r="D264" i="87"/>
  <c r="H263" i="87"/>
  <c r="C263" i="87"/>
  <c r="H262" i="87"/>
  <c r="C262" i="87"/>
  <c r="H261" i="87"/>
  <c r="C261" i="87"/>
  <c r="L260" i="87"/>
  <c r="K260" i="87"/>
  <c r="J260" i="87"/>
  <c r="J259" i="87" s="1"/>
  <c r="I260" i="87"/>
  <c r="I259" i="87" s="1"/>
  <c r="G260" i="87"/>
  <c r="F260" i="87"/>
  <c r="E260" i="87"/>
  <c r="E259" i="87" s="1"/>
  <c r="D260" i="87"/>
  <c r="K259" i="87"/>
  <c r="G259" i="87"/>
  <c r="F259" i="87"/>
  <c r="H258" i="87"/>
  <c r="C258" i="87"/>
  <c r="H257" i="87"/>
  <c r="C257" i="87"/>
  <c r="H256" i="87"/>
  <c r="C256" i="87"/>
  <c r="H255" i="87"/>
  <c r="C255" i="87"/>
  <c r="H254" i="87"/>
  <c r="C254" i="87"/>
  <c r="H253" i="87"/>
  <c r="C253" i="87"/>
  <c r="L252" i="87"/>
  <c r="L251" i="87" s="1"/>
  <c r="K252" i="87"/>
  <c r="J252" i="87"/>
  <c r="H252" i="87" s="1"/>
  <c r="I252" i="87"/>
  <c r="I251" i="87" s="1"/>
  <c r="G252" i="87"/>
  <c r="F252" i="87"/>
  <c r="F251" i="87" s="1"/>
  <c r="E252" i="87"/>
  <c r="E251" i="87" s="1"/>
  <c r="D252" i="87"/>
  <c r="K251" i="87"/>
  <c r="J251" i="87"/>
  <c r="G251" i="87"/>
  <c r="H250" i="87"/>
  <c r="C250" i="87"/>
  <c r="H249" i="87"/>
  <c r="C249" i="87"/>
  <c r="H248" i="87"/>
  <c r="C248" i="87"/>
  <c r="H247" i="87"/>
  <c r="C247" i="87"/>
  <c r="L246" i="87"/>
  <c r="K246" i="87"/>
  <c r="K231" i="87" s="1"/>
  <c r="K230" i="87" s="1"/>
  <c r="J246" i="87"/>
  <c r="I246" i="87"/>
  <c r="G246" i="87"/>
  <c r="F246" i="87"/>
  <c r="E246" i="87"/>
  <c r="D246" i="87"/>
  <c r="H245" i="87"/>
  <c r="C245" i="87"/>
  <c r="H244" i="87"/>
  <c r="C244" i="87"/>
  <c r="H243" i="87"/>
  <c r="C243" i="87"/>
  <c r="H242" i="87"/>
  <c r="C242" i="87"/>
  <c r="H241" i="87"/>
  <c r="C241" i="87"/>
  <c r="H240" i="87"/>
  <c r="C240" i="87"/>
  <c r="H239" i="87"/>
  <c r="C239" i="87"/>
  <c r="L238" i="87"/>
  <c r="K238" i="87"/>
  <c r="J238" i="87"/>
  <c r="I238" i="87"/>
  <c r="G238" i="87"/>
  <c r="F238" i="87"/>
  <c r="E238" i="87"/>
  <c r="D238" i="87"/>
  <c r="H237" i="87"/>
  <c r="C237" i="87"/>
  <c r="H236" i="87"/>
  <c r="C236" i="87"/>
  <c r="L235" i="87"/>
  <c r="K235" i="87"/>
  <c r="J235" i="87"/>
  <c r="I235" i="87"/>
  <c r="G235" i="87"/>
  <c r="F235" i="87"/>
  <c r="E235" i="87"/>
  <c r="D235" i="87"/>
  <c r="C235" i="87" s="1"/>
  <c r="H234" i="87"/>
  <c r="C234" i="87"/>
  <c r="L233" i="87"/>
  <c r="K233" i="87"/>
  <c r="J233" i="87"/>
  <c r="I233" i="87"/>
  <c r="G233" i="87"/>
  <c r="G231" i="87" s="1"/>
  <c r="G230" i="87" s="1"/>
  <c r="F233" i="87"/>
  <c r="E233" i="87"/>
  <c r="D233" i="87"/>
  <c r="C233" i="87"/>
  <c r="H232" i="87"/>
  <c r="C232" i="87"/>
  <c r="H229" i="87"/>
  <c r="C229" i="87"/>
  <c r="H228" i="87"/>
  <c r="C228" i="87"/>
  <c r="L227" i="87"/>
  <c r="L204" i="87" s="1"/>
  <c r="K227" i="87"/>
  <c r="J227" i="87"/>
  <c r="I227" i="87"/>
  <c r="G227" i="87"/>
  <c r="F227" i="87"/>
  <c r="E227" i="87"/>
  <c r="D227" i="87"/>
  <c r="C227" i="87"/>
  <c r="H226" i="87"/>
  <c r="C226" i="87"/>
  <c r="H225" i="87"/>
  <c r="C225" i="87"/>
  <c r="H224" i="87"/>
  <c r="C224" i="87"/>
  <c r="H223" i="87"/>
  <c r="C223" i="87"/>
  <c r="H222" i="87"/>
  <c r="C222" i="87"/>
  <c r="H221" i="87"/>
  <c r="C221" i="87"/>
  <c r="H220" i="87"/>
  <c r="C220" i="87"/>
  <c r="H219" i="87"/>
  <c r="C219" i="87"/>
  <c r="H218" i="87"/>
  <c r="C218" i="87"/>
  <c r="H217" i="87"/>
  <c r="C217" i="87"/>
  <c r="L216" i="87"/>
  <c r="K216" i="87"/>
  <c r="J216" i="87"/>
  <c r="I216" i="87"/>
  <c r="H216" i="87" s="1"/>
  <c r="G216" i="87"/>
  <c r="F216" i="87"/>
  <c r="E216" i="87"/>
  <c r="D216" i="87"/>
  <c r="H215" i="87"/>
  <c r="C215" i="87"/>
  <c r="H214" i="87"/>
  <c r="C214" i="87"/>
  <c r="H213" i="87"/>
  <c r="C213" i="87"/>
  <c r="H212" i="87"/>
  <c r="C212" i="87"/>
  <c r="H211" i="87"/>
  <c r="C211" i="87"/>
  <c r="H210" i="87"/>
  <c r="C210" i="87"/>
  <c r="H209" i="87"/>
  <c r="C209" i="87"/>
  <c r="H208" i="87"/>
  <c r="C208" i="87"/>
  <c r="H207" i="87"/>
  <c r="C207" i="87"/>
  <c r="H206" i="87"/>
  <c r="C206" i="87"/>
  <c r="L205" i="87"/>
  <c r="K205" i="87"/>
  <c r="K204" i="87" s="1"/>
  <c r="J205" i="87"/>
  <c r="I205" i="87"/>
  <c r="I204" i="87" s="1"/>
  <c r="G205" i="87"/>
  <c r="F205" i="87"/>
  <c r="F204" i="87" s="1"/>
  <c r="E205" i="87"/>
  <c r="D205" i="87"/>
  <c r="C205" i="87" s="1"/>
  <c r="E204" i="87"/>
  <c r="H203" i="87"/>
  <c r="C203" i="87"/>
  <c r="H202" i="87"/>
  <c r="C202" i="87"/>
  <c r="H201" i="87"/>
  <c r="C201" i="87"/>
  <c r="H200" i="87"/>
  <c r="C200" i="87"/>
  <c r="H199" i="87"/>
  <c r="C199" i="87"/>
  <c r="L198" i="87"/>
  <c r="L196" i="87" s="1"/>
  <c r="K198" i="87"/>
  <c r="J198" i="87"/>
  <c r="I198" i="87"/>
  <c r="H198" i="87"/>
  <c r="G198" i="87"/>
  <c r="F198" i="87"/>
  <c r="E198" i="87"/>
  <c r="D198" i="87"/>
  <c r="H197" i="87"/>
  <c r="C197" i="87"/>
  <c r="K196" i="87"/>
  <c r="J196" i="87"/>
  <c r="I196" i="87"/>
  <c r="G196" i="87"/>
  <c r="F196" i="87"/>
  <c r="E196" i="87"/>
  <c r="K195" i="87"/>
  <c r="H193" i="87"/>
  <c r="C193" i="87"/>
  <c r="L192" i="87"/>
  <c r="L191" i="87" s="1"/>
  <c r="K192" i="87"/>
  <c r="J192" i="87"/>
  <c r="I192" i="87"/>
  <c r="I191" i="87" s="1"/>
  <c r="H192" i="87"/>
  <c r="G192" i="87"/>
  <c r="F192" i="87"/>
  <c r="E192" i="87"/>
  <c r="E191" i="87" s="1"/>
  <c r="D192" i="87"/>
  <c r="K191" i="87"/>
  <c r="J191" i="87"/>
  <c r="G191" i="87"/>
  <c r="F191" i="87"/>
  <c r="F187" i="87" s="1"/>
  <c r="H190" i="87"/>
  <c r="C190" i="87"/>
  <c r="H189" i="87"/>
  <c r="C189" i="87"/>
  <c r="L188" i="87"/>
  <c r="K188" i="87"/>
  <c r="J188" i="87"/>
  <c r="I188" i="87"/>
  <c r="I187" i="87" s="1"/>
  <c r="G188" i="87"/>
  <c r="F188" i="87"/>
  <c r="E188" i="87"/>
  <c r="E187" i="87" s="1"/>
  <c r="D188" i="87"/>
  <c r="J187" i="87"/>
  <c r="G187" i="87"/>
  <c r="H186" i="87"/>
  <c r="C186" i="87"/>
  <c r="H185" i="87"/>
  <c r="C185" i="87"/>
  <c r="L184" i="87"/>
  <c r="K184" i="87"/>
  <c r="H184" i="87" s="1"/>
  <c r="J184" i="87"/>
  <c r="I184" i="87"/>
  <c r="G184" i="87"/>
  <c r="F184" i="87"/>
  <c r="E184" i="87"/>
  <c r="D184" i="87"/>
  <c r="H183" i="87"/>
  <c r="C183" i="87"/>
  <c r="H182" i="87"/>
  <c r="C182" i="87"/>
  <c r="H181" i="87"/>
  <c r="C181" i="87"/>
  <c r="H180" i="87"/>
  <c r="C180" i="87"/>
  <c r="L179" i="87"/>
  <c r="K179" i="87"/>
  <c r="J179" i="87"/>
  <c r="I179" i="87"/>
  <c r="G179" i="87"/>
  <c r="C179" i="87" s="1"/>
  <c r="F179" i="87"/>
  <c r="E179" i="87"/>
  <c r="D179" i="87"/>
  <c r="H178" i="87"/>
  <c r="C178" i="87"/>
  <c r="H177" i="87"/>
  <c r="C177" i="87"/>
  <c r="H176" i="87"/>
  <c r="C176" i="87"/>
  <c r="L175" i="87"/>
  <c r="K175" i="87"/>
  <c r="K174" i="87" s="1"/>
  <c r="K173" i="87" s="1"/>
  <c r="J175" i="87"/>
  <c r="I175" i="87"/>
  <c r="G175" i="87"/>
  <c r="F175" i="87"/>
  <c r="F174" i="87" s="1"/>
  <c r="F173" i="87" s="1"/>
  <c r="E175" i="87"/>
  <c r="D175" i="87"/>
  <c r="L174" i="87"/>
  <c r="I174" i="87"/>
  <c r="E174" i="87"/>
  <c r="E173" i="87" s="1"/>
  <c r="D174" i="87"/>
  <c r="H172" i="87"/>
  <c r="C172" i="87"/>
  <c r="H171" i="87"/>
  <c r="C171" i="87"/>
  <c r="H170" i="87"/>
  <c r="C170" i="87"/>
  <c r="H169" i="87"/>
  <c r="C169" i="87"/>
  <c r="H168" i="87"/>
  <c r="C168" i="87"/>
  <c r="H167" i="87"/>
  <c r="C167" i="87"/>
  <c r="L166" i="87"/>
  <c r="K166" i="87"/>
  <c r="J166" i="87"/>
  <c r="J165" i="87" s="1"/>
  <c r="I166" i="87"/>
  <c r="G166" i="87"/>
  <c r="F166" i="87"/>
  <c r="F165" i="87" s="1"/>
  <c r="E166" i="87"/>
  <c r="E165" i="87" s="1"/>
  <c r="D166" i="87"/>
  <c r="L165" i="87"/>
  <c r="K165" i="87"/>
  <c r="G165" i="87"/>
  <c r="D165" i="87"/>
  <c r="H164" i="87"/>
  <c r="C164" i="87"/>
  <c r="H163" i="87"/>
  <c r="C163" i="87"/>
  <c r="H162" i="87"/>
  <c r="C162" i="87"/>
  <c r="H161" i="87"/>
  <c r="C161" i="87"/>
  <c r="L160" i="87"/>
  <c r="K160" i="87"/>
  <c r="J160" i="87"/>
  <c r="I160" i="87"/>
  <c r="G160" i="87"/>
  <c r="F160" i="87"/>
  <c r="E160" i="87"/>
  <c r="D160" i="87"/>
  <c r="H159" i="87"/>
  <c r="C159" i="87"/>
  <c r="H158" i="87"/>
  <c r="C158" i="87"/>
  <c r="H157" i="87"/>
  <c r="C157" i="87"/>
  <c r="H156" i="87"/>
  <c r="C156" i="87"/>
  <c r="H155" i="87"/>
  <c r="C155" i="87"/>
  <c r="H154" i="87"/>
  <c r="C154" i="87"/>
  <c r="H153" i="87"/>
  <c r="C153" i="87"/>
  <c r="H152" i="87"/>
  <c r="C152" i="87"/>
  <c r="L151" i="87"/>
  <c r="K151" i="87"/>
  <c r="J151" i="87"/>
  <c r="I151" i="87"/>
  <c r="H151" i="87" s="1"/>
  <c r="G151" i="87"/>
  <c r="F151" i="87"/>
  <c r="E151" i="87"/>
  <c r="D151" i="87"/>
  <c r="H150" i="87"/>
  <c r="C150" i="87"/>
  <c r="H149" i="87"/>
  <c r="C149" i="87"/>
  <c r="H148" i="87"/>
  <c r="C148" i="87"/>
  <c r="H147" i="87"/>
  <c r="C147" i="87"/>
  <c r="H146" i="87"/>
  <c r="C146" i="87"/>
  <c r="H145" i="87"/>
  <c r="C145" i="87"/>
  <c r="L144" i="87"/>
  <c r="K144" i="87"/>
  <c r="J144" i="87"/>
  <c r="I144" i="87"/>
  <c r="G144" i="87"/>
  <c r="F144" i="87"/>
  <c r="E144" i="87"/>
  <c r="D144" i="87"/>
  <c r="H143" i="87"/>
  <c r="C143" i="87"/>
  <c r="H142" i="87"/>
  <c r="C142" i="87"/>
  <c r="L141" i="87"/>
  <c r="K141" i="87"/>
  <c r="J141" i="87"/>
  <c r="I141" i="87"/>
  <c r="H141" i="87" s="1"/>
  <c r="G141" i="87"/>
  <c r="F141" i="87"/>
  <c r="E141" i="87"/>
  <c r="D141" i="87"/>
  <c r="H140" i="87"/>
  <c r="C140" i="87"/>
  <c r="H139" i="87"/>
  <c r="C139" i="87"/>
  <c r="H138" i="87"/>
  <c r="C138" i="87"/>
  <c r="H137" i="87"/>
  <c r="C137" i="87"/>
  <c r="L136" i="87"/>
  <c r="K136" i="87"/>
  <c r="J136" i="87"/>
  <c r="I136" i="87"/>
  <c r="G136" i="87"/>
  <c r="F136" i="87"/>
  <c r="E136" i="87"/>
  <c r="D136" i="87"/>
  <c r="H135" i="87"/>
  <c r="C135" i="87"/>
  <c r="H134" i="87"/>
  <c r="C134" i="87"/>
  <c r="I133" i="87"/>
  <c r="H133" i="87" s="1"/>
  <c r="C133" i="87"/>
  <c r="H132" i="87"/>
  <c r="C132" i="87"/>
  <c r="L131" i="87"/>
  <c r="K131" i="87"/>
  <c r="J131" i="87"/>
  <c r="I131" i="87"/>
  <c r="G131" i="87"/>
  <c r="G130" i="87" s="1"/>
  <c r="F131" i="87"/>
  <c r="E131" i="87"/>
  <c r="D131" i="87"/>
  <c r="K130" i="87"/>
  <c r="H129" i="87"/>
  <c r="H128" i="87" s="1"/>
  <c r="C129" i="87"/>
  <c r="L128" i="87"/>
  <c r="K128" i="87"/>
  <c r="J128" i="87"/>
  <c r="I128" i="87"/>
  <c r="G128" i="87"/>
  <c r="F128" i="87"/>
  <c r="E128" i="87"/>
  <c r="D128" i="87"/>
  <c r="C128" i="87"/>
  <c r="H127" i="87"/>
  <c r="C127" i="87"/>
  <c r="H126" i="87"/>
  <c r="C126" i="87"/>
  <c r="H125" i="87"/>
  <c r="C125" i="87"/>
  <c r="H124" i="87"/>
  <c r="C124" i="87"/>
  <c r="H123" i="87"/>
  <c r="C123" i="87"/>
  <c r="L122" i="87"/>
  <c r="K122" i="87"/>
  <c r="J122" i="87"/>
  <c r="I122" i="87"/>
  <c r="G122" i="87"/>
  <c r="F122" i="87"/>
  <c r="E122" i="87"/>
  <c r="D122" i="87"/>
  <c r="C122" i="87" s="1"/>
  <c r="H121" i="87"/>
  <c r="C121" i="87"/>
  <c r="H120" i="87"/>
  <c r="C120" i="87"/>
  <c r="H119" i="87"/>
  <c r="C119" i="87"/>
  <c r="H118" i="87"/>
  <c r="C118" i="87"/>
  <c r="H117" i="87"/>
  <c r="C117" i="87"/>
  <c r="L116" i="87"/>
  <c r="K116" i="87"/>
  <c r="J116" i="87"/>
  <c r="I116" i="87"/>
  <c r="G116" i="87"/>
  <c r="F116" i="87"/>
  <c r="E116" i="87"/>
  <c r="C116" i="87" s="1"/>
  <c r="D116" i="87"/>
  <c r="H115" i="87"/>
  <c r="C115" i="87"/>
  <c r="H114" i="87"/>
  <c r="C114" i="87"/>
  <c r="H113" i="87"/>
  <c r="C113" i="87"/>
  <c r="L112" i="87"/>
  <c r="K112" i="87"/>
  <c r="J112" i="87"/>
  <c r="I112" i="87"/>
  <c r="G112" i="87"/>
  <c r="F112" i="87"/>
  <c r="E112" i="87"/>
  <c r="D112" i="87"/>
  <c r="C112" i="87" s="1"/>
  <c r="H111" i="87"/>
  <c r="C111" i="87"/>
  <c r="H110" i="87"/>
  <c r="C110" i="87"/>
  <c r="H109" i="87"/>
  <c r="C109" i="87"/>
  <c r="H108" i="87"/>
  <c r="C108" i="87"/>
  <c r="H107" i="87"/>
  <c r="C107" i="87"/>
  <c r="H106" i="87"/>
  <c r="C106" i="87"/>
  <c r="H105" i="87"/>
  <c r="C105" i="87"/>
  <c r="H104" i="87"/>
  <c r="C104" i="87"/>
  <c r="L103" i="87"/>
  <c r="K103" i="87"/>
  <c r="J103" i="87"/>
  <c r="I103" i="87"/>
  <c r="G103" i="87"/>
  <c r="F103" i="87"/>
  <c r="E103" i="87"/>
  <c r="E83" i="87" s="1"/>
  <c r="D103" i="87"/>
  <c r="I102" i="87"/>
  <c r="H102" i="87"/>
  <c r="C102" i="87"/>
  <c r="H101" i="87"/>
  <c r="C101" i="87"/>
  <c r="H100" i="87"/>
  <c r="C100" i="87"/>
  <c r="H99" i="87"/>
  <c r="C99" i="87"/>
  <c r="H98" i="87"/>
  <c r="C98" i="87"/>
  <c r="H97" i="87"/>
  <c r="C97" i="87"/>
  <c r="H96" i="87"/>
  <c r="C96" i="87"/>
  <c r="L95" i="87"/>
  <c r="K95" i="87"/>
  <c r="J95" i="87"/>
  <c r="I95" i="87"/>
  <c r="G95" i="87"/>
  <c r="F95" i="87"/>
  <c r="E95" i="87"/>
  <c r="D95" i="87"/>
  <c r="D83" i="87" s="1"/>
  <c r="H94" i="87"/>
  <c r="C94" i="87"/>
  <c r="I93" i="87"/>
  <c r="H93" i="87" s="1"/>
  <c r="C93" i="87"/>
  <c r="I92" i="87"/>
  <c r="H92" i="87" s="1"/>
  <c r="C92" i="87"/>
  <c r="I91" i="87"/>
  <c r="H91" i="87" s="1"/>
  <c r="C91" i="87"/>
  <c r="H90" i="87"/>
  <c r="C90" i="87"/>
  <c r="L89" i="87"/>
  <c r="K89" i="87"/>
  <c r="J89" i="87"/>
  <c r="I89" i="87"/>
  <c r="G89" i="87"/>
  <c r="F89" i="87"/>
  <c r="E89" i="87"/>
  <c r="D89" i="87"/>
  <c r="H88" i="87"/>
  <c r="C88" i="87"/>
  <c r="H87" i="87"/>
  <c r="C87" i="87"/>
  <c r="H86" i="87"/>
  <c r="C86" i="87"/>
  <c r="H85" i="87"/>
  <c r="C85" i="87"/>
  <c r="L84" i="87"/>
  <c r="K84" i="87"/>
  <c r="J84" i="87"/>
  <c r="I84" i="87"/>
  <c r="G84" i="87"/>
  <c r="F84" i="87"/>
  <c r="E84" i="87"/>
  <c r="D84" i="87"/>
  <c r="C84" i="87" s="1"/>
  <c r="L83" i="87"/>
  <c r="H82" i="87"/>
  <c r="C82" i="87"/>
  <c r="H81" i="87"/>
  <c r="C81" i="87"/>
  <c r="L80" i="87"/>
  <c r="K80" i="87"/>
  <c r="J80" i="87"/>
  <c r="I80" i="87"/>
  <c r="G80" i="87"/>
  <c r="F80" i="87"/>
  <c r="E80" i="87"/>
  <c r="D80" i="87"/>
  <c r="C80" i="87" s="1"/>
  <c r="H79" i="87"/>
  <c r="C79" i="87"/>
  <c r="H78" i="87"/>
  <c r="C78" i="87"/>
  <c r="L77" i="87"/>
  <c r="L76" i="87" s="1"/>
  <c r="K77" i="87"/>
  <c r="J77" i="87"/>
  <c r="J76" i="87" s="1"/>
  <c r="I77" i="87"/>
  <c r="G77" i="87"/>
  <c r="G76" i="87" s="1"/>
  <c r="F77" i="87"/>
  <c r="F76" i="87" s="1"/>
  <c r="E77" i="87"/>
  <c r="E76" i="87" s="1"/>
  <c r="D77" i="87"/>
  <c r="K76" i="87"/>
  <c r="H74" i="87"/>
  <c r="C74" i="87"/>
  <c r="H73" i="87"/>
  <c r="C73" i="87"/>
  <c r="H72" i="87"/>
  <c r="C72" i="87"/>
  <c r="H71" i="87"/>
  <c r="C71" i="87"/>
  <c r="H70" i="87"/>
  <c r="C70" i="87"/>
  <c r="L69" i="87"/>
  <c r="K69" i="87"/>
  <c r="J69" i="87"/>
  <c r="J67" i="87" s="1"/>
  <c r="I69" i="87"/>
  <c r="I67" i="87" s="1"/>
  <c r="H67" i="87" s="1"/>
  <c r="G69" i="87"/>
  <c r="F69" i="87"/>
  <c r="E69" i="87"/>
  <c r="E67" i="87" s="1"/>
  <c r="E53" i="87" s="1"/>
  <c r="D69" i="87"/>
  <c r="D67" i="87" s="1"/>
  <c r="H68" i="87"/>
  <c r="C68" i="87"/>
  <c r="L67" i="87"/>
  <c r="K67" i="87"/>
  <c r="G67" i="87"/>
  <c r="F67" i="87"/>
  <c r="H66" i="87"/>
  <c r="C66" i="87"/>
  <c r="H65" i="87"/>
  <c r="C65" i="87"/>
  <c r="H64" i="87"/>
  <c r="C64" i="87"/>
  <c r="H63" i="87"/>
  <c r="C63" i="87"/>
  <c r="H62" i="87"/>
  <c r="C62" i="87"/>
  <c r="H61" i="87"/>
  <c r="C61" i="87"/>
  <c r="H60" i="87"/>
  <c r="C60" i="87"/>
  <c r="H59" i="87"/>
  <c r="C59" i="87"/>
  <c r="L58" i="87"/>
  <c r="K58" i="87"/>
  <c r="J58" i="87"/>
  <c r="I58" i="87"/>
  <c r="G58" i="87"/>
  <c r="G54" i="87" s="1"/>
  <c r="G53" i="87" s="1"/>
  <c r="F58" i="87"/>
  <c r="E58" i="87"/>
  <c r="D58" i="87"/>
  <c r="C58" i="87"/>
  <c r="H57" i="87"/>
  <c r="C57" i="87"/>
  <c r="H56" i="87"/>
  <c r="C56" i="87"/>
  <c r="L55" i="87"/>
  <c r="K55" i="87"/>
  <c r="J55" i="87"/>
  <c r="I55" i="87"/>
  <c r="G55" i="87"/>
  <c r="F55" i="87"/>
  <c r="E55" i="87"/>
  <c r="E54" i="87" s="1"/>
  <c r="D55" i="87"/>
  <c r="K54" i="87"/>
  <c r="K53" i="87" s="1"/>
  <c r="J54" i="87"/>
  <c r="F54" i="87"/>
  <c r="F53" i="87" s="1"/>
  <c r="H47" i="87"/>
  <c r="C47" i="87"/>
  <c r="H46" i="87"/>
  <c r="C46" i="87"/>
  <c r="L45" i="87"/>
  <c r="G45" i="87"/>
  <c r="C45" i="87" s="1"/>
  <c r="H44" i="87"/>
  <c r="C44" i="87"/>
  <c r="K43" i="87"/>
  <c r="J43" i="87"/>
  <c r="I43" i="87"/>
  <c r="F43" i="87"/>
  <c r="E43" i="87"/>
  <c r="D43" i="87"/>
  <c r="C43" i="87" s="1"/>
  <c r="H42" i="87"/>
  <c r="C42" i="87"/>
  <c r="I41" i="87"/>
  <c r="H41" i="87" s="1"/>
  <c r="D41" i="87"/>
  <c r="C41" i="87"/>
  <c r="H40" i="87"/>
  <c r="C40" i="87"/>
  <c r="H39" i="87"/>
  <c r="C39" i="87"/>
  <c r="H38" i="87"/>
  <c r="C38" i="87"/>
  <c r="H37" i="87"/>
  <c r="C37" i="87"/>
  <c r="K36" i="87"/>
  <c r="H36" i="87" s="1"/>
  <c r="F36" i="87"/>
  <c r="C36" i="87"/>
  <c r="H35" i="87"/>
  <c r="C35" i="87"/>
  <c r="H34" i="87"/>
  <c r="C34" i="87"/>
  <c r="K33" i="87"/>
  <c r="H33" i="87" s="1"/>
  <c r="F33" i="87"/>
  <c r="C33" i="87"/>
  <c r="H32" i="87"/>
  <c r="C32" i="87"/>
  <c r="K31" i="87"/>
  <c r="H31" i="87"/>
  <c r="F31" i="87"/>
  <c r="C31" i="87" s="1"/>
  <c r="H30" i="87"/>
  <c r="C30" i="87"/>
  <c r="H29" i="87"/>
  <c r="C29" i="87"/>
  <c r="H28" i="87"/>
  <c r="C28" i="87"/>
  <c r="K27" i="87"/>
  <c r="H27" i="87" s="1"/>
  <c r="F27" i="87"/>
  <c r="C27" i="87"/>
  <c r="H25" i="87"/>
  <c r="C25" i="87"/>
  <c r="H24" i="87"/>
  <c r="C24" i="87"/>
  <c r="H23" i="87"/>
  <c r="C23" i="87"/>
  <c r="H22" i="87"/>
  <c r="C22" i="87"/>
  <c r="L21" i="87"/>
  <c r="K21" i="87"/>
  <c r="K292" i="87" s="1"/>
  <c r="K291" i="87" s="1"/>
  <c r="J21" i="87"/>
  <c r="J292" i="87" s="1"/>
  <c r="J291" i="87" s="1"/>
  <c r="I21" i="87"/>
  <c r="G21" i="87"/>
  <c r="F21" i="87"/>
  <c r="F292" i="87" s="1"/>
  <c r="F291" i="87" s="1"/>
  <c r="E21" i="87"/>
  <c r="D21" i="87"/>
  <c r="G20" i="87"/>
  <c r="H301" i="86"/>
  <c r="C301" i="86"/>
  <c r="H300" i="86"/>
  <c r="C300" i="86"/>
  <c r="H299" i="86"/>
  <c r="C299" i="86"/>
  <c r="H298" i="86"/>
  <c r="C298" i="86"/>
  <c r="H297" i="86"/>
  <c r="C297" i="86"/>
  <c r="H296" i="86"/>
  <c r="C296" i="86"/>
  <c r="H295" i="86"/>
  <c r="C295" i="86"/>
  <c r="H294" i="86"/>
  <c r="C294" i="86"/>
  <c r="C293" i="86" s="1"/>
  <c r="L293" i="86"/>
  <c r="K293" i="86"/>
  <c r="J293" i="86"/>
  <c r="I293" i="86"/>
  <c r="H293" i="86"/>
  <c r="G293" i="86"/>
  <c r="F293" i="86"/>
  <c r="E293" i="86"/>
  <c r="D293" i="86"/>
  <c r="H288" i="86"/>
  <c r="C288" i="86"/>
  <c r="H287" i="86"/>
  <c r="C287" i="86"/>
  <c r="L286" i="86"/>
  <c r="K286" i="86"/>
  <c r="J286" i="86"/>
  <c r="I286" i="86"/>
  <c r="G286" i="86"/>
  <c r="F286" i="86"/>
  <c r="E286" i="86"/>
  <c r="D286" i="86"/>
  <c r="C286" i="86" s="1"/>
  <c r="H285" i="86"/>
  <c r="C285" i="86"/>
  <c r="L284" i="86"/>
  <c r="K284" i="86"/>
  <c r="K283" i="86" s="1"/>
  <c r="J284" i="86"/>
  <c r="J283" i="86" s="1"/>
  <c r="I284" i="86"/>
  <c r="H284" i="86" s="1"/>
  <c r="G284" i="86"/>
  <c r="G283" i="86" s="1"/>
  <c r="F284" i="86"/>
  <c r="F283" i="86" s="1"/>
  <c r="E284" i="86"/>
  <c r="D284" i="86"/>
  <c r="C284" i="86" s="1"/>
  <c r="L283" i="86"/>
  <c r="E283" i="86"/>
  <c r="H282" i="86"/>
  <c r="C282" i="86"/>
  <c r="L281" i="86"/>
  <c r="K281" i="86"/>
  <c r="J281" i="86"/>
  <c r="I281" i="86"/>
  <c r="G281" i="86"/>
  <c r="F281" i="86"/>
  <c r="E281" i="86"/>
  <c r="D281" i="86"/>
  <c r="H280" i="86"/>
  <c r="C280" i="86"/>
  <c r="H279" i="86"/>
  <c r="C279" i="86"/>
  <c r="H278" i="86"/>
  <c r="C278" i="86"/>
  <c r="H277" i="86"/>
  <c r="C277" i="86"/>
  <c r="L276" i="86"/>
  <c r="L270" i="86" s="1"/>
  <c r="L269" i="86" s="1"/>
  <c r="K276" i="86"/>
  <c r="J276" i="86"/>
  <c r="I276" i="86"/>
  <c r="G276" i="86"/>
  <c r="G270" i="86" s="1"/>
  <c r="F276" i="86"/>
  <c r="E276" i="86"/>
  <c r="D276" i="86"/>
  <c r="C276" i="86"/>
  <c r="H275" i="86"/>
  <c r="C275" i="86"/>
  <c r="H274" i="86"/>
  <c r="C274" i="86"/>
  <c r="H273" i="86"/>
  <c r="C273" i="86"/>
  <c r="L272" i="86"/>
  <c r="K272" i="86"/>
  <c r="K270" i="86" s="1"/>
  <c r="K269" i="86" s="1"/>
  <c r="J272" i="86"/>
  <c r="I272" i="86"/>
  <c r="G272" i="86"/>
  <c r="F272" i="86"/>
  <c r="F270" i="86" s="1"/>
  <c r="F269" i="86" s="1"/>
  <c r="E272" i="86"/>
  <c r="D272" i="86"/>
  <c r="H271" i="86"/>
  <c r="C271" i="86"/>
  <c r="J270" i="86"/>
  <c r="J269" i="86" s="1"/>
  <c r="I270" i="86"/>
  <c r="I269" i="86" s="1"/>
  <c r="E270" i="86"/>
  <c r="D270" i="86"/>
  <c r="E269" i="86"/>
  <c r="D269" i="86"/>
  <c r="H268" i="86"/>
  <c r="C268" i="86"/>
  <c r="H267" i="86"/>
  <c r="C267" i="86"/>
  <c r="H266" i="86"/>
  <c r="C266" i="86"/>
  <c r="H265" i="86"/>
  <c r="C265" i="86"/>
  <c r="L264" i="86"/>
  <c r="K264" i="86"/>
  <c r="J264" i="86"/>
  <c r="I264" i="86"/>
  <c r="G264" i="86"/>
  <c r="F264" i="86"/>
  <c r="E264" i="86"/>
  <c r="D264" i="86"/>
  <c r="C264" i="86"/>
  <c r="H263" i="86"/>
  <c r="C263" i="86"/>
  <c r="H262" i="86"/>
  <c r="C262" i="86"/>
  <c r="H261" i="86"/>
  <c r="C261" i="86"/>
  <c r="L260" i="86"/>
  <c r="K260" i="86"/>
  <c r="J260" i="86"/>
  <c r="J259" i="86" s="1"/>
  <c r="I260" i="86"/>
  <c r="G260" i="86"/>
  <c r="F260" i="86"/>
  <c r="F259" i="86" s="1"/>
  <c r="E260" i="86"/>
  <c r="E259" i="86" s="1"/>
  <c r="D260" i="86"/>
  <c r="L259" i="86"/>
  <c r="I259" i="86"/>
  <c r="D259" i="86"/>
  <c r="H258" i="86"/>
  <c r="C258" i="86"/>
  <c r="H257" i="86"/>
  <c r="C257" i="86"/>
  <c r="H256" i="86"/>
  <c r="C256" i="86"/>
  <c r="H255" i="86"/>
  <c r="C255" i="86"/>
  <c r="H254" i="86"/>
  <c r="C254" i="86"/>
  <c r="H253" i="86"/>
  <c r="C253" i="86"/>
  <c r="L252" i="86"/>
  <c r="L251" i="86" s="1"/>
  <c r="K252" i="86"/>
  <c r="K251" i="86" s="1"/>
  <c r="J252" i="86"/>
  <c r="J251" i="86" s="1"/>
  <c r="I252" i="86"/>
  <c r="G252" i="86"/>
  <c r="G251" i="86" s="1"/>
  <c r="F252" i="86"/>
  <c r="F251" i="86" s="1"/>
  <c r="E252" i="86"/>
  <c r="D252" i="86"/>
  <c r="C252" i="86"/>
  <c r="I251" i="86"/>
  <c r="E251" i="86"/>
  <c r="D251" i="86"/>
  <c r="H250" i="86"/>
  <c r="C250" i="86"/>
  <c r="H249" i="86"/>
  <c r="C249" i="86"/>
  <c r="H248" i="86"/>
  <c r="C248" i="86"/>
  <c r="H247" i="86"/>
  <c r="C247" i="86"/>
  <c r="L246" i="86"/>
  <c r="K246" i="86"/>
  <c r="J246" i="86"/>
  <c r="I246" i="86"/>
  <c r="G246" i="86"/>
  <c r="F246" i="86"/>
  <c r="E246" i="86"/>
  <c r="D246" i="86"/>
  <c r="C246" i="86" s="1"/>
  <c r="H245" i="86"/>
  <c r="C245" i="86"/>
  <c r="H244" i="86"/>
  <c r="C244" i="86"/>
  <c r="H243" i="86"/>
  <c r="C243" i="86"/>
  <c r="H242" i="86"/>
  <c r="C242" i="86"/>
  <c r="H241" i="86"/>
  <c r="C241" i="86"/>
  <c r="H240" i="86"/>
  <c r="C240" i="86"/>
  <c r="H239" i="86"/>
  <c r="C239" i="86"/>
  <c r="L238" i="86"/>
  <c r="L231" i="86" s="1"/>
  <c r="L230" i="86" s="1"/>
  <c r="K238" i="86"/>
  <c r="J238" i="86"/>
  <c r="I238" i="86"/>
  <c r="G238" i="86"/>
  <c r="F238" i="86"/>
  <c r="E238" i="86"/>
  <c r="D238" i="86"/>
  <c r="C238" i="86"/>
  <c r="H237" i="86"/>
  <c r="C237" i="86"/>
  <c r="H236" i="86"/>
  <c r="C236" i="86"/>
  <c r="L235" i="86"/>
  <c r="K235" i="86"/>
  <c r="J235" i="86"/>
  <c r="I235" i="86"/>
  <c r="H235" i="86" s="1"/>
  <c r="G235" i="86"/>
  <c r="F235" i="86"/>
  <c r="E235" i="86"/>
  <c r="D235" i="86"/>
  <c r="D231" i="86" s="1"/>
  <c r="H234" i="86"/>
  <c r="C234" i="86"/>
  <c r="L233" i="86"/>
  <c r="K233" i="86"/>
  <c r="J233" i="86"/>
  <c r="I233" i="86"/>
  <c r="G233" i="86"/>
  <c r="F233" i="86"/>
  <c r="E233" i="86"/>
  <c r="E231" i="86" s="1"/>
  <c r="D233" i="86"/>
  <c r="H232" i="86"/>
  <c r="C232" i="86"/>
  <c r="H229" i="86"/>
  <c r="C229" i="86"/>
  <c r="H228" i="86"/>
  <c r="C228" i="86"/>
  <c r="L227" i="86"/>
  <c r="K227" i="86"/>
  <c r="J227" i="86"/>
  <c r="I227" i="86"/>
  <c r="G227" i="86"/>
  <c r="F227" i="86"/>
  <c r="E227" i="86"/>
  <c r="D227" i="86"/>
  <c r="H226" i="86"/>
  <c r="C226" i="86"/>
  <c r="H225" i="86"/>
  <c r="C225" i="86"/>
  <c r="H224" i="86"/>
  <c r="C224" i="86"/>
  <c r="H223" i="86"/>
  <c r="C223" i="86"/>
  <c r="H222" i="86"/>
  <c r="C222" i="86"/>
  <c r="H221" i="86"/>
  <c r="C221" i="86"/>
  <c r="H220" i="86"/>
  <c r="C220" i="86"/>
  <c r="H219" i="86"/>
  <c r="C219" i="86"/>
  <c r="H218" i="86"/>
  <c r="C218" i="86"/>
  <c r="H217" i="86"/>
  <c r="C217" i="86"/>
  <c r="L216" i="86"/>
  <c r="K216" i="86"/>
  <c r="J216" i="86"/>
  <c r="I216" i="86"/>
  <c r="G216" i="86"/>
  <c r="F216" i="86"/>
  <c r="E216" i="86"/>
  <c r="D216" i="86"/>
  <c r="C216" i="86"/>
  <c r="H215" i="86"/>
  <c r="C215" i="86"/>
  <c r="H214" i="86"/>
  <c r="C214" i="86"/>
  <c r="H213" i="86"/>
  <c r="C213" i="86"/>
  <c r="H212" i="86"/>
  <c r="C212" i="86"/>
  <c r="H211" i="86"/>
  <c r="C211" i="86"/>
  <c r="H210" i="86"/>
  <c r="C210" i="86"/>
  <c r="H209" i="86"/>
  <c r="C209" i="86"/>
  <c r="H208" i="86"/>
  <c r="C208" i="86"/>
  <c r="H207" i="86"/>
  <c r="C207" i="86"/>
  <c r="H206" i="86"/>
  <c r="C206" i="86"/>
  <c r="L205" i="86"/>
  <c r="K205" i="86"/>
  <c r="J205" i="86"/>
  <c r="I205" i="86"/>
  <c r="G205" i="86"/>
  <c r="G204" i="86" s="1"/>
  <c r="F205" i="86"/>
  <c r="E205" i="86"/>
  <c r="D205" i="86"/>
  <c r="K204" i="86"/>
  <c r="J204" i="86"/>
  <c r="F204" i="86"/>
  <c r="H203" i="86"/>
  <c r="C203" i="86"/>
  <c r="H202" i="86"/>
  <c r="C202" i="86"/>
  <c r="H201" i="86"/>
  <c r="C201" i="86"/>
  <c r="H200" i="86"/>
  <c r="C200" i="86"/>
  <c r="H199" i="86"/>
  <c r="C199" i="86"/>
  <c r="L198" i="86"/>
  <c r="K198" i="86"/>
  <c r="K196" i="86" s="1"/>
  <c r="K195" i="86" s="1"/>
  <c r="J198" i="86"/>
  <c r="I198" i="86"/>
  <c r="G198" i="86"/>
  <c r="F198" i="86"/>
  <c r="F196" i="86" s="1"/>
  <c r="F195" i="86" s="1"/>
  <c r="E198" i="86"/>
  <c r="C198" i="86" s="1"/>
  <c r="D198" i="86"/>
  <c r="H197" i="86"/>
  <c r="C197" i="86"/>
  <c r="L196" i="86"/>
  <c r="J196" i="86"/>
  <c r="I196" i="86"/>
  <c r="G196" i="86"/>
  <c r="E196" i="86"/>
  <c r="D196" i="86"/>
  <c r="H193" i="86"/>
  <c r="C193" i="86"/>
  <c r="L192" i="86"/>
  <c r="L191" i="86" s="1"/>
  <c r="L187" i="86" s="1"/>
  <c r="K192" i="86"/>
  <c r="K191" i="86" s="1"/>
  <c r="J192" i="86"/>
  <c r="I192" i="86"/>
  <c r="G192" i="86"/>
  <c r="G191" i="86" s="1"/>
  <c r="F192" i="86"/>
  <c r="F191" i="86" s="1"/>
  <c r="E192" i="86"/>
  <c r="D192" i="86"/>
  <c r="C192" i="86"/>
  <c r="I191" i="86"/>
  <c r="E191" i="86"/>
  <c r="D191" i="86"/>
  <c r="H190" i="86"/>
  <c r="C190" i="86"/>
  <c r="H189" i="86"/>
  <c r="C189" i="86"/>
  <c r="L188" i="86"/>
  <c r="K188" i="86"/>
  <c r="K187" i="86" s="1"/>
  <c r="J188" i="86"/>
  <c r="I188" i="86"/>
  <c r="G188" i="86"/>
  <c r="F188" i="86"/>
  <c r="F187" i="86" s="1"/>
  <c r="E188" i="86"/>
  <c r="D188" i="86"/>
  <c r="C188" i="86" s="1"/>
  <c r="E187" i="86"/>
  <c r="D187" i="86"/>
  <c r="H186" i="86"/>
  <c r="C186" i="86"/>
  <c r="H185" i="86"/>
  <c r="C185" i="86"/>
  <c r="L184" i="86"/>
  <c r="K184" i="86"/>
  <c r="J184" i="86"/>
  <c r="I184" i="86"/>
  <c r="G184" i="86"/>
  <c r="F184" i="86"/>
  <c r="E184" i="86"/>
  <c r="D184" i="86"/>
  <c r="C184" i="86" s="1"/>
  <c r="H183" i="86"/>
  <c r="C183" i="86"/>
  <c r="H182" i="86"/>
  <c r="C182" i="86"/>
  <c r="H181" i="86"/>
  <c r="C181" i="86"/>
  <c r="H180" i="86"/>
  <c r="C180" i="86"/>
  <c r="L179" i="86"/>
  <c r="K179" i="86"/>
  <c r="J179" i="86"/>
  <c r="J174" i="86" s="1"/>
  <c r="J173" i="86" s="1"/>
  <c r="I179" i="86"/>
  <c r="G179" i="86"/>
  <c r="F179" i="86"/>
  <c r="E179" i="86"/>
  <c r="D179" i="86"/>
  <c r="H178" i="86"/>
  <c r="C178" i="86"/>
  <c r="H177" i="86"/>
  <c r="C177" i="86"/>
  <c r="H176" i="86"/>
  <c r="C176" i="86"/>
  <c r="L175" i="86"/>
  <c r="L174" i="86" s="1"/>
  <c r="L173" i="86" s="1"/>
  <c r="K175" i="86"/>
  <c r="J175" i="86"/>
  <c r="I175" i="86"/>
  <c r="G175" i="86"/>
  <c r="G174" i="86" s="1"/>
  <c r="F175" i="86"/>
  <c r="E175" i="86"/>
  <c r="D175" i="86"/>
  <c r="K174" i="86"/>
  <c r="F174" i="86"/>
  <c r="F173" i="86" s="1"/>
  <c r="H172" i="86"/>
  <c r="C172" i="86"/>
  <c r="H171" i="86"/>
  <c r="C171" i="86"/>
  <c r="H170" i="86"/>
  <c r="C170" i="86"/>
  <c r="H169" i="86"/>
  <c r="C169" i="86"/>
  <c r="H168" i="86"/>
  <c r="C168" i="86"/>
  <c r="H167" i="86"/>
  <c r="C167" i="86"/>
  <c r="L166" i="86"/>
  <c r="K166" i="86"/>
  <c r="K165" i="86" s="1"/>
  <c r="J166" i="86"/>
  <c r="I166" i="86"/>
  <c r="I165" i="86" s="1"/>
  <c r="G166" i="86"/>
  <c r="G165" i="86" s="1"/>
  <c r="F166" i="86"/>
  <c r="F165" i="86" s="1"/>
  <c r="E166" i="86"/>
  <c r="D166" i="86"/>
  <c r="C166" i="86" s="1"/>
  <c r="L165" i="86"/>
  <c r="E165" i="86"/>
  <c r="H164" i="86"/>
  <c r="C164" i="86"/>
  <c r="H163" i="86"/>
  <c r="C163" i="86"/>
  <c r="H162" i="86"/>
  <c r="C162" i="86"/>
  <c r="H161" i="86"/>
  <c r="C161" i="86"/>
  <c r="L160" i="86"/>
  <c r="K160" i="86"/>
  <c r="J160" i="86"/>
  <c r="I160" i="86"/>
  <c r="G160" i="86"/>
  <c r="F160" i="86"/>
  <c r="E160" i="86"/>
  <c r="C160" i="86" s="1"/>
  <c r="D160" i="86"/>
  <c r="H159" i="86"/>
  <c r="C159" i="86"/>
  <c r="H158" i="86"/>
  <c r="C158" i="86"/>
  <c r="H157" i="86"/>
  <c r="C157" i="86"/>
  <c r="H156" i="86"/>
  <c r="C156" i="86"/>
  <c r="H155" i="86"/>
  <c r="C155" i="86"/>
  <c r="H154" i="86"/>
  <c r="C154" i="86"/>
  <c r="H153" i="86"/>
  <c r="C153" i="86"/>
  <c r="H152" i="86"/>
  <c r="C152" i="86"/>
  <c r="L151" i="86"/>
  <c r="K151" i="86"/>
  <c r="J151" i="86"/>
  <c r="I151" i="86"/>
  <c r="G151" i="86"/>
  <c r="F151" i="86"/>
  <c r="E151" i="86"/>
  <c r="D151" i="86"/>
  <c r="H150" i="86"/>
  <c r="C150" i="86"/>
  <c r="H149" i="86"/>
  <c r="C149" i="86"/>
  <c r="H148" i="86"/>
  <c r="C148" i="86"/>
  <c r="H147" i="86"/>
  <c r="C147" i="86"/>
  <c r="H146" i="86"/>
  <c r="C146" i="86"/>
  <c r="H145" i="86"/>
  <c r="C145" i="86"/>
  <c r="L144" i="86"/>
  <c r="K144" i="86"/>
  <c r="J144" i="86"/>
  <c r="I144" i="86"/>
  <c r="G144" i="86"/>
  <c r="F144" i="86"/>
  <c r="F130" i="86" s="1"/>
  <c r="E144" i="86"/>
  <c r="D144" i="86"/>
  <c r="H143" i="86"/>
  <c r="C143" i="86"/>
  <c r="H142" i="86"/>
  <c r="C142" i="86"/>
  <c r="L141" i="86"/>
  <c r="K141" i="86"/>
  <c r="J141" i="86"/>
  <c r="I141" i="86"/>
  <c r="G141" i="86"/>
  <c r="F141" i="86"/>
  <c r="E141" i="86"/>
  <c r="D141" i="86"/>
  <c r="H140" i="86"/>
  <c r="C140" i="86"/>
  <c r="H139" i="86"/>
  <c r="C139" i="86"/>
  <c r="H138" i="86"/>
  <c r="C138" i="86"/>
  <c r="H137" i="86"/>
  <c r="C137" i="86"/>
  <c r="L136" i="86"/>
  <c r="L130" i="86" s="1"/>
  <c r="K136" i="86"/>
  <c r="J136" i="86"/>
  <c r="I136" i="86"/>
  <c r="G136" i="86"/>
  <c r="F136" i="86"/>
  <c r="E136" i="86"/>
  <c r="D136" i="86"/>
  <c r="C136" i="86"/>
  <c r="H135" i="86"/>
  <c r="C135" i="86"/>
  <c r="H134" i="86"/>
  <c r="C134" i="86"/>
  <c r="H133" i="86"/>
  <c r="C133" i="86"/>
  <c r="H132" i="86"/>
  <c r="C132" i="86"/>
  <c r="L131" i="86"/>
  <c r="K131" i="86"/>
  <c r="J131" i="86"/>
  <c r="I131" i="86"/>
  <c r="G131" i="86"/>
  <c r="F131" i="86"/>
  <c r="E131" i="86"/>
  <c r="D131" i="86"/>
  <c r="D130" i="86" s="1"/>
  <c r="H129" i="86"/>
  <c r="H128" i="86" s="1"/>
  <c r="C129" i="86"/>
  <c r="L128" i="86"/>
  <c r="K128" i="86"/>
  <c r="J128" i="86"/>
  <c r="I128" i="86"/>
  <c r="G128" i="86"/>
  <c r="F128" i="86"/>
  <c r="E128" i="86"/>
  <c r="D128" i="86"/>
  <c r="C128" i="86"/>
  <c r="H127" i="86"/>
  <c r="C127" i="86"/>
  <c r="H126" i="86"/>
  <c r="C126" i="86"/>
  <c r="H125" i="86"/>
  <c r="C125" i="86"/>
  <c r="H124" i="86"/>
  <c r="C124" i="86"/>
  <c r="H123" i="86"/>
  <c r="C123" i="86"/>
  <c r="L122" i="86"/>
  <c r="K122" i="86"/>
  <c r="J122" i="86"/>
  <c r="I122" i="86"/>
  <c r="G122" i="86"/>
  <c r="F122" i="86"/>
  <c r="E122" i="86"/>
  <c r="D122" i="86"/>
  <c r="C122" i="86" s="1"/>
  <c r="H121" i="86"/>
  <c r="C121" i="86"/>
  <c r="H120" i="86"/>
  <c r="C120" i="86"/>
  <c r="H119" i="86"/>
  <c r="C119" i="86"/>
  <c r="H118" i="86"/>
  <c r="C118" i="86"/>
  <c r="H117" i="86"/>
  <c r="C117" i="86"/>
  <c r="L116" i="86"/>
  <c r="K116" i="86"/>
  <c r="J116" i="86"/>
  <c r="I116" i="86"/>
  <c r="H116" i="86" s="1"/>
  <c r="G116" i="86"/>
  <c r="F116" i="86"/>
  <c r="E116" i="86"/>
  <c r="D116" i="86"/>
  <c r="C116" i="86" s="1"/>
  <c r="H115" i="86"/>
  <c r="C115" i="86"/>
  <c r="H114" i="86"/>
  <c r="C114" i="86"/>
  <c r="H113" i="86"/>
  <c r="C113" i="86"/>
  <c r="L112" i="86"/>
  <c r="L83" i="86" s="1"/>
  <c r="K112" i="86"/>
  <c r="J112" i="86"/>
  <c r="I112" i="86"/>
  <c r="G112" i="86"/>
  <c r="G83" i="86" s="1"/>
  <c r="F112" i="86"/>
  <c r="E112" i="86"/>
  <c r="D112" i="86"/>
  <c r="C112" i="86"/>
  <c r="H111" i="86"/>
  <c r="C111" i="86"/>
  <c r="H110" i="86"/>
  <c r="C110" i="86"/>
  <c r="H109" i="86"/>
  <c r="C109" i="86"/>
  <c r="H108" i="86"/>
  <c r="C108" i="86"/>
  <c r="H107" i="86"/>
  <c r="C107" i="86"/>
  <c r="H106" i="86"/>
  <c r="C106" i="86"/>
  <c r="H105" i="86"/>
  <c r="C105" i="86"/>
  <c r="H104" i="86"/>
  <c r="C104" i="86"/>
  <c r="L103" i="86"/>
  <c r="K103" i="86"/>
  <c r="J103" i="86"/>
  <c r="I103" i="86"/>
  <c r="H103" i="86" s="1"/>
  <c r="G103" i="86"/>
  <c r="F103" i="86"/>
  <c r="E103" i="86"/>
  <c r="D103" i="86"/>
  <c r="D83" i="86" s="1"/>
  <c r="H102" i="86"/>
  <c r="C102" i="86"/>
  <c r="H101" i="86"/>
  <c r="C101" i="86"/>
  <c r="H100" i="86"/>
  <c r="C100" i="86"/>
  <c r="H99" i="86"/>
  <c r="C99" i="86"/>
  <c r="H98" i="86"/>
  <c r="C98" i="86"/>
  <c r="H97" i="86"/>
  <c r="C97" i="86"/>
  <c r="H96" i="86"/>
  <c r="C96" i="86"/>
  <c r="L95" i="86"/>
  <c r="K95" i="86"/>
  <c r="J95" i="86"/>
  <c r="I95" i="86"/>
  <c r="G95" i="86"/>
  <c r="F95" i="86"/>
  <c r="E95" i="86"/>
  <c r="D95" i="86"/>
  <c r="H94" i="86"/>
  <c r="C94" i="86"/>
  <c r="H93" i="86"/>
  <c r="C93" i="86"/>
  <c r="K92" i="86"/>
  <c r="H92" i="86"/>
  <c r="F92" i="86"/>
  <c r="C92" i="86" s="1"/>
  <c r="H91" i="86"/>
  <c r="C91" i="86"/>
  <c r="H90" i="86"/>
  <c r="C90" i="86"/>
  <c r="L89" i="86"/>
  <c r="K89" i="86"/>
  <c r="J89" i="86"/>
  <c r="J83" i="86" s="1"/>
  <c r="I89" i="86"/>
  <c r="G89" i="86"/>
  <c r="F89" i="86"/>
  <c r="E89" i="86"/>
  <c r="C89" i="86" s="1"/>
  <c r="D89" i="86"/>
  <c r="H88" i="86"/>
  <c r="C88" i="86"/>
  <c r="H87" i="86"/>
  <c r="C87" i="86"/>
  <c r="H86" i="86"/>
  <c r="C86" i="86"/>
  <c r="H85" i="86"/>
  <c r="C85" i="86"/>
  <c r="L84" i="86"/>
  <c r="K84" i="86"/>
  <c r="J84" i="86"/>
  <c r="I84" i="86"/>
  <c r="G84" i="86"/>
  <c r="F84" i="86"/>
  <c r="F83" i="86" s="1"/>
  <c r="E84" i="86"/>
  <c r="D84" i="86"/>
  <c r="K83" i="86"/>
  <c r="H82" i="86"/>
  <c r="C82" i="86"/>
  <c r="H81" i="86"/>
  <c r="C81" i="86"/>
  <c r="L80" i="86"/>
  <c r="K80" i="86"/>
  <c r="J80" i="86"/>
  <c r="I80" i="86"/>
  <c r="G80" i="86"/>
  <c r="F80" i="86"/>
  <c r="E80" i="86"/>
  <c r="D80" i="86"/>
  <c r="H79" i="86"/>
  <c r="C79" i="86"/>
  <c r="H78" i="86"/>
  <c r="C78" i="86"/>
  <c r="L77" i="86"/>
  <c r="L76" i="86" s="1"/>
  <c r="K77" i="86"/>
  <c r="K76" i="86" s="1"/>
  <c r="J77" i="86"/>
  <c r="I77" i="86"/>
  <c r="G77" i="86"/>
  <c r="G76" i="86" s="1"/>
  <c r="F77" i="86"/>
  <c r="E77" i="86"/>
  <c r="D77" i="86"/>
  <c r="C77" i="86"/>
  <c r="J76" i="86"/>
  <c r="I76" i="86"/>
  <c r="F76" i="86"/>
  <c r="D76" i="86"/>
  <c r="H74" i="86"/>
  <c r="C74" i="86"/>
  <c r="H73" i="86"/>
  <c r="C73" i="86"/>
  <c r="H72" i="86"/>
  <c r="C72" i="86"/>
  <c r="H71" i="86"/>
  <c r="C71" i="86"/>
  <c r="H70" i="86"/>
  <c r="C70" i="86"/>
  <c r="L69" i="86"/>
  <c r="K69" i="86"/>
  <c r="J69" i="86"/>
  <c r="J67" i="86" s="1"/>
  <c r="J53" i="86" s="1"/>
  <c r="I69" i="86"/>
  <c r="G69" i="86"/>
  <c r="G67" i="86" s="1"/>
  <c r="F69" i="86"/>
  <c r="E69" i="86"/>
  <c r="E67" i="86" s="1"/>
  <c r="D69" i="86"/>
  <c r="C69" i="86" s="1"/>
  <c r="H68" i="86"/>
  <c r="C68" i="86"/>
  <c r="L67" i="86"/>
  <c r="K67" i="86"/>
  <c r="I67" i="86"/>
  <c r="F67" i="86"/>
  <c r="D67" i="86"/>
  <c r="H66" i="86"/>
  <c r="C66" i="86"/>
  <c r="H65" i="86"/>
  <c r="C65" i="86"/>
  <c r="H64" i="86"/>
  <c r="C64" i="86"/>
  <c r="H63" i="86"/>
  <c r="C63" i="86"/>
  <c r="H62" i="86"/>
  <c r="C62" i="86"/>
  <c r="H61" i="86"/>
  <c r="C61" i="86"/>
  <c r="H60" i="86"/>
  <c r="C60" i="86"/>
  <c r="H59" i="86"/>
  <c r="C59" i="86"/>
  <c r="L58" i="86"/>
  <c r="K58" i="86"/>
  <c r="J58" i="86"/>
  <c r="I58" i="86"/>
  <c r="G58" i="86"/>
  <c r="F58" i="86"/>
  <c r="E58" i="86"/>
  <c r="D58" i="86"/>
  <c r="H57" i="86"/>
  <c r="C57" i="86"/>
  <c r="H56" i="86"/>
  <c r="C56" i="86"/>
  <c r="L55" i="86"/>
  <c r="L54" i="86" s="1"/>
  <c r="L53" i="86" s="1"/>
  <c r="K55" i="86"/>
  <c r="K54" i="86" s="1"/>
  <c r="J55" i="86"/>
  <c r="I55" i="86"/>
  <c r="G55" i="86"/>
  <c r="G54" i="86" s="1"/>
  <c r="F55" i="86"/>
  <c r="E55" i="86"/>
  <c r="D55" i="86"/>
  <c r="C55" i="86"/>
  <c r="J54" i="86"/>
  <c r="I54" i="86"/>
  <c r="F54" i="86"/>
  <c r="F53" i="86" s="1"/>
  <c r="E54" i="86"/>
  <c r="D54" i="86"/>
  <c r="D53" i="86"/>
  <c r="H47" i="86"/>
  <c r="C47" i="86"/>
  <c r="H46" i="86"/>
  <c r="C46" i="86"/>
  <c r="L45" i="86"/>
  <c r="H45" i="86"/>
  <c r="G45" i="86"/>
  <c r="C45" i="86" s="1"/>
  <c r="H44" i="86"/>
  <c r="C44" i="86"/>
  <c r="K43" i="86"/>
  <c r="J43" i="86"/>
  <c r="H43" i="86" s="1"/>
  <c r="I43" i="86"/>
  <c r="F43" i="86"/>
  <c r="C43" i="86" s="1"/>
  <c r="E43" i="86"/>
  <c r="D43" i="86"/>
  <c r="H42" i="86"/>
  <c r="C42" i="86"/>
  <c r="I41" i="86"/>
  <c r="H41" i="86"/>
  <c r="D41" i="86"/>
  <c r="C41" i="86" s="1"/>
  <c r="H40" i="86"/>
  <c r="C40" i="86"/>
  <c r="H39" i="86"/>
  <c r="C39" i="86"/>
  <c r="H38" i="86"/>
  <c r="C38" i="86"/>
  <c r="H37" i="86"/>
  <c r="C37" i="86"/>
  <c r="K36" i="86"/>
  <c r="H36" i="86" s="1"/>
  <c r="F36" i="86"/>
  <c r="C36" i="86" s="1"/>
  <c r="H35" i="86"/>
  <c r="C35" i="86"/>
  <c r="H34" i="86"/>
  <c r="C34" i="86"/>
  <c r="K33" i="86"/>
  <c r="H33" i="86" s="1"/>
  <c r="F33" i="86"/>
  <c r="C33" i="86" s="1"/>
  <c r="H32" i="86"/>
  <c r="C32" i="86"/>
  <c r="K31" i="86"/>
  <c r="H31" i="86" s="1"/>
  <c r="F31" i="86"/>
  <c r="C31" i="86"/>
  <c r="H30" i="86"/>
  <c r="C30" i="86"/>
  <c r="H29" i="86"/>
  <c r="C29" i="86"/>
  <c r="H28" i="86"/>
  <c r="C28" i="86"/>
  <c r="K27" i="86"/>
  <c r="H27" i="86" s="1"/>
  <c r="F27" i="86"/>
  <c r="C27" i="86" s="1"/>
  <c r="H25" i="86"/>
  <c r="C25" i="86"/>
  <c r="H24" i="86"/>
  <c r="C24" i="86"/>
  <c r="H23" i="86"/>
  <c r="C23" i="86"/>
  <c r="H22" i="86"/>
  <c r="C22" i="86"/>
  <c r="L21" i="86"/>
  <c r="L292" i="86" s="1"/>
  <c r="L291" i="86" s="1"/>
  <c r="K21" i="86"/>
  <c r="K292" i="86" s="1"/>
  <c r="K291" i="86" s="1"/>
  <c r="J21" i="86"/>
  <c r="I21" i="86"/>
  <c r="I292" i="86" s="1"/>
  <c r="I291" i="86" s="1"/>
  <c r="G21" i="86"/>
  <c r="G20" i="86" s="1"/>
  <c r="F21" i="86"/>
  <c r="F292" i="86" s="1"/>
  <c r="F291" i="86" s="1"/>
  <c r="E21" i="86"/>
  <c r="D21" i="86"/>
  <c r="D292" i="86" s="1"/>
  <c r="C21" i="86"/>
  <c r="J20" i="86"/>
  <c r="I20" i="86"/>
  <c r="E20" i="86"/>
  <c r="H301" i="85"/>
  <c r="C301" i="85"/>
  <c r="H300" i="85"/>
  <c r="C300" i="85"/>
  <c r="H299" i="85"/>
  <c r="C299" i="85"/>
  <c r="H298" i="85"/>
  <c r="C298" i="85"/>
  <c r="H297" i="85"/>
  <c r="C297" i="85"/>
  <c r="H296" i="85"/>
  <c r="C296" i="85"/>
  <c r="H295" i="85"/>
  <c r="C295" i="85"/>
  <c r="H294" i="85"/>
  <c r="C294" i="85"/>
  <c r="L293" i="85"/>
  <c r="K293" i="85"/>
  <c r="J293" i="85"/>
  <c r="I293" i="85"/>
  <c r="H293" i="85"/>
  <c r="G293" i="85"/>
  <c r="F293" i="85"/>
  <c r="E293" i="85"/>
  <c r="D293" i="85"/>
  <c r="C293" i="85"/>
  <c r="H288" i="85"/>
  <c r="C288" i="85"/>
  <c r="H287" i="85"/>
  <c r="C287" i="85"/>
  <c r="L286" i="85"/>
  <c r="K286" i="85"/>
  <c r="J286" i="85"/>
  <c r="I286" i="85"/>
  <c r="G286" i="85"/>
  <c r="F286" i="85"/>
  <c r="E286" i="85"/>
  <c r="D286" i="85"/>
  <c r="H285" i="85"/>
  <c r="C285" i="85"/>
  <c r="L284" i="85"/>
  <c r="K284" i="85"/>
  <c r="J284" i="85"/>
  <c r="I284" i="85"/>
  <c r="G284" i="85"/>
  <c r="G283" i="85" s="1"/>
  <c r="F284" i="85"/>
  <c r="E284" i="85"/>
  <c r="D284" i="85"/>
  <c r="L283" i="85"/>
  <c r="K283" i="85"/>
  <c r="J283" i="85"/>
  <c r="F283" i="85"/>
  <c r="D283" i="85"/>
  <c r="H282" i="85"/>
  <c r="C282" i="85"/>
  <c r="L281" i="85"/>
  <c r="L269" i="85" s="1"/>
  <c r="K281" i="85"/>
  <c r="J281" i="85"/>
  <c r="I281" i="85"/>
  <c r="G281" i="85"/>
  <c r="F281" i="85"/>
  <c r="E281" i="85"/>
  <c r="D281" i="85"/>
  <c r="C281" i="85"/>
  <c r="H280" i="85"/>
  <c r="C280" i="85"/>
  <c r="H279" i="85"/>
  <c r="C279" i="85"/>
  <c r="H278" i="85"/>
  <c r="C278" i="85"/>
  <c r="H277" i="85"/>
  <c r="C277" i="85"/>
  <c r="L276" i="85"/>
  <c r="K276" i="85"/>
  <c r="J276" i="85"/>
  <c r="I276" i="85"/>
  <c r="H276" i="85" s="1"/>
  <c r="G276" i="85"/>
  <c r="F276" i="85"/>
  <c r="E276" i="85"/>
  <c r="D276" i="85"/>
  <c r="H275" i="85"/>
  <c r="C275" i="85"/>
  <c r="H274" i="85"/>
  <c r="C274" i="85"/>
  <c r="H273" i="85"/>
  <c r="C273" i="85"/>
  <c r="L272" i="85"/>
  <c r="K272" i="85"/>
  <c r="K270" i="85" s="1"/>
  <c r="K269" i="85" s="1"/>
  <c r="J272" i="85"/>
  <c r="I272" i="85"/>
  <c r="G272" i="85"/>
  <c r="F272" i="85"/>
  <c r="F270" i="85" s="1"/>
  <c r="F269" i="85" s="1"/>
  <c r="E272" i="85"/>
  <c r="D272" i="85"/>
  <c r="H271" i="85"/>
  <c r="C271" i="85"/>
  <c r="L270" i="85"/>
  <c r="J270" i="85"/>
  <c r="I270" i="85"/>
  <c r="G270" i="85"/>
  <c r="E270" i="85"/>
  <c r="D270" i="85"/>
  <c r="D269" i="85" s="1"/>
  <c r="J269" i="85"/>
  <c r="G269" i="85"/>
  <c r="H268" i="85"/>
  <c r="C268" i="85"/>
  <c r="H267" i="85"/>
  <c r="C267" i="85"/>
  <c r="H266" i="85"/>
  <c r="C266" i="85"/>
  <c r="H265" i="85"/>
  <c r="C265" i="85"/>
  <c r="L264" i="85"/>
  <c r="K264" i="85"/>
  <c r="K259" i="85" s="1"/>
  <c r="J264" i="85"/>
  <c r="I264" i="85"/>
  <c r="G264" i="85"/>
  <c r="F264" i="85"/>
  <c r="F259" i="85" s="1"/>
  <c r="E264" i="85"/>
  <c r="D264" i="85"/>
  <c r="H263" i="85"/>
  <c r="C263" i="85"/>
  <c r="H262" i="85"/>
  <c r="C262" i="85"/>
  <c r="H261" i="85"/>
  <c r="C261" i="85"/>
  <c r="L260" i="85"/>
  <c r="K260" i="85"/>
  <c r="J260" i="85"/>
  <c r="I260" i="85"/>
  <c r="G260" i="85"/>
  <c r="F260" i="85"/>
  <c r="E260" i="85"/>
  <c r="D260" i="85"/>
  <c r="D259" i="85" s="1"/>
  <c r="L259" i="85"/>
  <c r="J259" i="85"/>
  <c r="G259" i="85"/>
  <c r="H258" i="85"/>
  <c r="C258" i="85"/>
  <c r="H257" i="85"/>
  <c r="C257" i="85"/>
  <c r="H256" i="85"/>
  <c r="C256" i="85"/>
  <c r="H255" i="85"/>
  <c r="C255" i="85"/>
  <c r="H254" i="85"/>
  <c r="C254" i="85"/>
  <c r="H253" i="85"/>
  <c r="C253" i="85"/>
  <c r="L252" i="85"/>
  <c r="K252" i="85"/>
  <c r="J252" i="85"/>
  <c r="I252" i="85"/>
  <c r="G252" i="85"/>
  <c r="F252" i="85"/>
  <c r="F251" i="85" s="1"/>
  <c r="E252" i="85"/>
  <c r="D252" i="85"/>
  <c r="L251" i="85"/>
  <c r="K251" i="85"/>
  <c r="J251" i="85"/>
  <c r="G251" i="85"/>
  <c r="D251" i="85"/>
  <c r="H250" i="85"/>
  <c r="C250" i="85"/>
  <c r="H249" i="85"/>
  <c r="C249" i="85"/>
  <c r="H248" i="85"/>
  <c r="C248" i="85"/>
  <c r="H247" i="85"/>
  <c r="C247" i="85"/>
  <c r="L246" i="85"/>
  <c r="K246" i="85"/>
  <c r="J246" i="85"/>
  <c r="I246" i="85"/>
  <c r="H246" i="85" s="1"/>
  <c r="G246" i="85"/>
  <c r="F246" i="85"/>
  <c r="E246" i="85"/>
  <c r="D246" i="85"/>
  <c r="D231" i="85" s="1"/>
  <c r="D230" i="85" s="1"/>
  <c r="H245" i="85"/>
  <c r="C245" i="85"/>
  <c r="H244" i="85"/>
  <c r="C244" i="85"/>
  <c r="H243" i="85"/>
  <c r="C243" i="85"/>
  <c r="H242" i="85"/>
  <c r="C242" i="85"/>
  <c r="H241" i="85"/>
  <c r="C241" i="85"/>
  <c r="H240" i="85"/>
  <c r="C240" i="85"/>
  <c r="H239" i="85"/>
  <c r="C239" i="85"/>
  <c r="L238" i="85"/>
  <c r="K238" i="85"/>
  <c r="J238" i="85"/>
  <c r="I238" i="85"/>
  <c r="G238" i="85"/>
  <c r="F238" i="85"/>
  <c r="E238" i="85"/>
  <c r="D238" i="85"/>
  <c r="H237" i="85"/>
  <c r="C237" i="85"/>
  <c r="H236" i="85"/>
  <c r="C236" i="85"/>
  <c r="L235" i="85"/>
  <c r="K235" i="85"/>
  <c r="K231" i="85" s="1"/>
  <c r="J235" i="85"/>
  <c r="I235" i="85"/>
  <c r="G235" i="85"/>
  <c r="F235" i="85"/>
  <c r="C235" i="85" s="1"/>
  <c r="E235" i="85"/>
  <c r="D235" i="85"/>
  <c r="H234" i="85"/>
  <c r="C234" i="85"/>
  <c r="L233" i="85"/>
  <c r="K233" i="85"/>
  <c r="J233" i="85"/>
  <c r="J231" i="85" s="1"/>
  <c r="J230" i="85" s="1"/>
  <c r="I233" i="85"/>
  <c r="G233" i="85"/>
  <c r="F233" i="85"/>
  <c r="E233" i="85"/>
  <c r="D233" i="85"/>
  <c r="C233" i="85" s="1"/>
  <c r="H232" i="85"/>
  <c r="C232" i="85"/>
  <c r="L231" i="85"/>
  <c r="L230" i="85" s="1"/>
  <c r="G231" i="85"/>
  <c r="F231" i="85"/>
  <c r="H229" i="85"/>
  <c r="C229" i="85"/>
  <c r="H228" i="85"/>
  <c r="C228" i="85"/>
  <c r="L227" i="85"/>
  <c r="K227" i="85"/>
  <c r="J227" i="85"/>
  <c r="J204" i="85" s="1"/>
  <c r="J195" i="85" s="1"/>
  <c r="J194" i="85" s="1"/>
  <c r="I227" i="85"/>
  <c r="G227" i="85"/>
  <c r="F227" i="85"/>
  <c r="E227" i="85"/>
  <c r="D227" i="85"/>
  <c r="C227" i="85" s="1"/>
  <c r="H226" i="85"/>
  <c r="C226" i="85"/>
  <c r="H225" i="85"/>
  <c r="C225" i="85"/>
  <c r="H224" i="85"/>
  <c r="C224" i="85"/>
  <c r="H223" i="85"/>
  <c r="C223" i="85"/>
  <c r="H222" i="85"/>
  <c r="C222" i="85"/>
  <c r="H221" i="85"/>
  <c r="C221" i="85"/>
  <c r="H220" i="85"/>
  <c r="C220" i="85"/>
  <c r="H219" i="85"/>
  <c r="C219" i="85"/>
  <c r="H218" i="85"/>
  <c r="C218" i="85"/>
  <c r="H217" i="85"/>
  <c r="C217" i="85"/>
  <c r="L216" i="85"/>
  <c r="K216" i="85"/>
  <c r="J216" i="85"/>
  <c r="I216" i="85"/>
  <c r="G216" i="85"/>
  <c r="F216" i="85"/>
  <c r="E216" i="85"/>
  <c r="D216" i="85"/>
  <c r="H215" i="85"/>
  <c r="C215" i="85"/>
  <c r="H214" i="85"/>
  <c r="C214" i="85"/>
  <c r="H213" i="85"/>
  <c r="C213" i="85"/>
  <c r="H212" i="85"/>
  <c r="C212" i="85"/>
  <c r="H211" i="85"/>
  <c r="C211" i="85"/>
  <c r="H210" i="85"/>
  <c r="C210" i="85"/>
  <c r="H209" i="85"/>
  <c r="C209" i="85"/>
  <c r="H208" i="85"/>
  <c r="C208" i="85"/>
  <c r="H207" i="85"/>
  <c r="C207" i="85"/>
  <c r="H206" i="85"/>
  <c r="C206" i="85"/>
  <c r="L205" i="85"/>
  <c r="K205" i="85"/>
  <c r="J205" i="85"/>
  <c r="I205" i="85"/>
  <c r="G205" i="85"/>
  <c r="G204" i="85" s="1"/>
  <c r="F205" i="85"/>
  <c r="C205" i="85" s="1"/>
  <c r="E205" i="85"/>
  <c r="D205" i="85"/>
  <c r="L204" i="85"/>
  <c r="I204" i="85"/>
  <c r="D204" i="85"/>
  <c r="H203" i="85"/>
  <c r="C203" i="85"/>
  <c r="H202" i="85"/>
  <c r="C202" i="85"/>
  <c r="H201" i="85"/>
  <c r="C201" i="85"/>
  <c r="H200" i="85"/>
  <c r="C200" i="85"/>
  <c r="H199" i="85"/>
  <c r="C199" i="85"/>
  <c r="L198" i="85"/>
  <c r="L196" i="85" s="1"/>
  <c r="L195" i="85" s="1"/>
  <c r="K198" i="85"/>
  <c r="K196" i="85" s="1"/>
  <c r="J198" i="85"/>
  <c r="I198" i="85"/>
  <c r="G198" i="85"/>
  <c r="G196" i="85" s="1"/>
  <c r="G195" i="85" s="1"/>
  <c r="F198" i="85"/>
  <c r="F196" i="85" s="1"/>
  <c r="E198" i="85"/>
  <c r="D198" i="85"/>
  <c r="H197" i="85"/>
  <c r="C197" i="85"/>
  <c r="J196" i="85"/>
  <c r="I196" i="85"/>
  <c r="E196" i="85"/>
  <c r="D196" i="85"/>
  <c r="D195" i="85" s="1"/>
  <c r="D194" i="85" s="1"/>
  <c r="H193" i="85"/>
  <c r="C193" i="85"/>
  <c r="L192" i="85"/>
  <c r="K192" i="85"/>
  <c r="J192" i="85"/>
  <c r="J191" i="85" s="1"/>
  <c r="I192" i="85"/>
  <c r="G192" i="85"/>
  <c r="G191" i="85" s="1"/>
  <c r="F192" i="85"/>
  <c r="F191" i="85" s="1"/>
  <c r="E192" i="85"/>
  <c r="E191" i="85" s="1"/>
  <c r="D192" i="85"/>
  <c r="L191" i="85"/>
  <c r="K191" i="85"/>
  <c r="D191" i="85"/>
  <c r="H190" i="85"/>
  <c r="C190" i="85"/>
  <c r="H189" i="85"/>
  <c r="C189" i="85"/>
  <c r="L188" i="85"/>
  <c r="L187" i="85" s="1"/>
  <c r="K188" i="85"/>
  <c r="J188" i="85"/>
  <c r="J187" i="85" s="1"/>
  <c r="I188" i="85"/>
  <c r="G188" i="85"/>
  <c r="G187" i="85" s="1"/>
  <c r="F188" i="85"/>
  <c r="F187" i="85" s="1"/>
  <c r="E188" i="85"/>
  <c r="E187" i="85" s="1"/>
  <c r="D188" i="85"/>
  <c r="K187" i="85"/>
  <c r="D187" i="85"/>
  <c r="H186" i="85"/>
  <c r="C186" i="85"/>
  <c r="H185" i="85"/>
  <c r="C185" i="85"/>
  <c r="L184" i="85"/>
  <c r="K184" i="85"/>
  <c r="J184" i="85"/>
  <c r="I184" i="85"/>
  <c r="G184" i="85"/>
  <c r="F184" i="85"/>
  <c r="E184" i="85"/>
  <c r="D184" i="85"/>
  <c r="H183" i="85"/>
  <c r="C183" i="85"/>
  <c r="H182" i="85"/>
  <c r="C182" i="85"/>
  <c r="H181" i="85"/>
  <c r="C181" i="85"/>
  <c r="H180" i="85"/>
  <c r="C180" i="85"/>
  <c r="L179" i="85"/>
  <c r="K179" i="85"/>
  <c r="J179" i="85"/>
  <c r="I179" i="85"/>
  <c r="G179" i="85"/>
  <c r="F179" i="85"/>
  <c r="E179" i="85"/>
  <c r="D179" i="85"/>
  <c r="C179" i="85"/>
  <c r="H178" i="85"/>
  <c r="C178" i="85"/>
  <c r="H177" i="85"/>
  <c r="C177" i="85"/>
  <c r="H176" i="85"/>
  <c r="C176" i="85"/>
  <c r="L175" i="85"/>
  <c r="K175" i="85"/>
  <c r="J175" i="85"/>
  <c r="I175" i="85"/>
  <c r="I174" i="85" s="1"/>
  <c r="G175" i="85"/>
  <c r="F175" i="85"/>
  <c r="F174" i="85" s="1"/>
  <c r="F173" i="85" s="1"/>
  <c r="E175" i="85"/>
  <c r="D175" i="85"/>
  <c r="D174" i="85" s="1"/>
  <c r="J174" i="85"/>
  <c r="J173" i="85" s="1"/>
  <c r="E174" i="85"/>
  <c r="E173" i="85" s="1"/>
  <c r="H172" i="85"/>
  <c r="C172" i="85"/>
  <c r="H171" i="85"/>
  <c r="C171" i="85"/>
  <c r="H170" i="85"/>
  <c r="C170" i="85"/>
  <c r="H169" i="85"/>
  <c r="C169" i="85"/>
  <c r="H168" i="85"/>
  <c r="C168" i="85"/>
  <c r="H167" i="85"/>
  <c r="C167" i="85"/>
  <c r="L166" i="85"/>
  <c r="K166" i="85"/>
  <c r="J166" i="85"/>
  <c r="J165" i="85" s="1"/>
  <c r="I166" i="85"/>
  <c r="G166" i="85"/>
  <c r="G165" i="85" s="1"/>
  <c r="F166" i="85"/>
  <c r="F165" i="85" s="1"/>
  <c r="E166" i="85"/>
  <c r="D166" i="85"/>
  <c r="L165" i="85"/>
  <c r="K165" i="85"/>
  <c r="D165" i="85"/>
  <c r="H164" i="85"/>
  <c r="C164" i="85"/>
  <c r="H163" i="85"/>
  <c r="C163" i="85"/>
  <c r="H162" i="85"/>
  <c r="C162" i="85"/>
  <c r="H161" i="85"/>
  <c r="C161" i="85"/>
  <c r="L160" i="85"/>
  <c r="K160" i="85"/>
  <c r="J160" i="85"/>
  <c r="I160" i="85"/>
  <c r="G160" i="85"/>
  <c r="F160" i="85"/>
  <c r="E160" i="85"/>
  <c r="D160" i="85"/>
  <c r="H159" i="85"/>
  <c r="C159" i="85"/>
  <c r="H158" i="85"/>
  <c r="C158" i="85"/>
  <c r="H157" i="85"/>
  <c r="C157" i="85"/>
  <c r="H156" i="85"/>
  <c r="C156" i="85"/>
  <c r="H155" i="85"/>
  <c r="C155" i="85"/>
  <c r="H154" i="85"/>
  <c r="C154" i="85"/>
  <c r="H153" i="85"/>
  <c r="C153" i="85"/>
  <c r="H152" i="85"/>
  <c r="C152" i="85"/>
  <c r="L151" i="85"/>
  <c r="K151" i="85"/>
  <c r="J151" i="85"/>
  <c r="I151" i="85"/>
  <c r="G151" i="85"/>
  <c r="F151" i="85"/>
  <c r="E151" i="85"/>
  <c r="D151" i="85"/>
  <c r="C151" i="85"/>
  <c r="H150" i="85"/>
  <c r="C150" i="85"/>
  <c r="H149" i="85"/>
  <c r="C149" i="85"/>
  <c r="H148" i="85"/>
  <c r="C148" i="85"/>
  <c r="H147" i="85"/>
  <c r="C147" i="85"/>
  <c r="H146" i="85"/>
  <c r="C146" i="85"/>
  <c r="H145" i="85"/>
  <c r="C145" i="85"/>
  <c r="L144" i="85"/>
  <c r="K144" i="85"/>
  <c r="J144" i="85"/>
  <c r="I144" i="85"/>
  <c r="H144" i="85" s="1"/>
  <c r="G144" i="85"/>
  <c r="F144" i="85"/>
  <c r="E144" i="85"/>
  <c r="D144" i="85"/>
  <c r="C144" i="85" s="1"/>
  <c r="H143" i="85"/>
  <c r="C143" i="85"/>
  <c r="H142" i="85"/>
  <c r="C142" i="85"/>
  <c r="L141" i="85"/>
  <c r="K141" i="85"/>
  <c r="J141" i="85"/>
  <c r="I141" i="85"/>
  <c r="G141" i="85"/>
  <c r="F141" i="85"/>
  <c r="E141" i="85"/>
  <c r="D141" i="85"/>
  <c r="C141" i="85" s="1"/>
  <c r="H140" i="85"/>
  <c r="C140" i="85"/>
  <c r="H139" i="85"/>
  <c r="C139" i="85"/>
  <c r="H138" i="85"/>
  <c r="C138" i="85"/>
  <c r="H137" i="85"/>
  <c r="C137" i="85"/>
  <c r="L136" i="85"/>
  <c r="K136" i="85"/>
  <c r="J136" i="85"/>
  <c r="I136" i="85"/>
  <c r="G136" i="85"/>
  <c r="F136" i="85"/>
  <c r="E136" i="85"/>
  <c r="D136" i="85"/>
  <c r="H135" i="85"/>
  <c r="C135" i="85"/>
  <c r="H134" i="85"/>
  <c r="C134" i="85"/>
  <c r="H133" i="85"/>
  <c r="C133" i="85"/>
  <c r="H132" i="85"/>
  <c r="C132" i="85"/>
  <c r="L131" i="85"/>
  <c r="K131" i="85"/>
  <c r="J131" i="85"/>
  <c r="J130" i="85" s="1"/>
  <c r="I131" i="85"/>
  <c r="G131" i="85"/>
  <c r="F131" i="85"/>
  <c r="E131" i="85"/>
  <c r="C131" i="85" s="1"/>
  <c r="D131" i="85"/>
  <c r="F130" i="85"/>
  <c r="H129" i="85"/>
  <c r="H128" i="85" s="1"/>
  <c r="C129" i="85"/>
  <c r="C128" i="85" s="1"/>
  <c r="L128" i="85"/>
  <c r="K128" i="85"/>
  <c r="J128" i="85"/>
  <c r="I128" i="85"/>
  <c r="G128" i="85"/>
  <c r="F128" i="85"/>
  <c r="E128" i="85"/>
  <c r="D128" i="85"/>
  <c r="H127" i="85"/>
  <c r="C127" i="85"/>
  <c r="H126" i="85"/>
  <c r="C126" i="85"/>
  <c r="H125" i="85"/>
  <c r="C125" i="85"/>
  <c r="H124" i="85"/>
  <c r="C124" i="85"/>
  <c r="H123" i="85"/>
  <c r="C123" i="85"/>
  <c r="L122" i="85"/>
  <c r="K122" i="85"/>
  <c r="J122" i="85"/>
  <c r="I122" i="85"/>
  <c r="H122" i="85" s="1"/>
  <c r="G122" i="85"/>
  <c r="F122" i="85"/>
  <c r="E122" i="85"/>
  <c r="D122" i="85"/>
  <c r="H121" i="85"/>
  <c r="C121" i="85"/>
  <c r="H120" i="85"/>
  <c r="C120" i="85"/>
  <c r="H119" i="85"/>
  <c r="C119" i="85"/>
  <c r="H118" i="85"/>
  <c r="C118" i="85"/>
  <c r="H117" i="85"/>
  <c r="C117" i="85"/>
  <c r="L116" i="85"/>
  <c r="K116" i="85"/>
  <c r="J116" i="85"/>
  <c r="I116" i="85"/>
  <c r="G116" i="85"/>
  <c r="F116" i="85"/>
  <c r="E116" i="85"/>
  <c r="D116" i="85"/>
  <c r="H115" i="85"/>
  <c r="C115" i="85"/>
  <c r="H114" i="85"/>
  <c r="C114" i="85"/>
  <c r="H113" i="85"/>
  <c r="C113" i="85"/>
  <c r="L112" i="85"/>
  <c r="K112" i="85"/>
  <c r="J112" i="85"/>
  <c r="I112" i="85"/>
  <c r="G112" i="85"/>
  <c r="F112" i="85"/>
  <c r="E112" i="85"/>
  <c r="D112" i="85"/>
  <c r="H111" i="85"/>
  <c r="C111" i="85"/>
  <c r="H110" i="85"/>
  <c r="C110" i="85"/>
  <c r="H109" i="85"/>
  <c r="C109" i="85"/>
  <c r="H108" i="85"/>
  <c r="C108" i="85"/>
  <c r="H107" i="85"/>
  <c r="C107" i="85"/>
  <c r="H106" i="85"/>
  <c r="C106" i="85"/>
  <c r="H105" i="85"/>
  <c r="C105" i="85"/>
  <c r="H104" i="85"/>
  <c r="C104" i="85"/>
  <c r="L103" i="85"/>
  <c r="K103" i="85"/>
  <c r="J103" i="85"/>
  <c r="I103" i="85"/>
  <c r="G103" i="85"/>
  <c r="F103" i="85"/>
  <c r="E103" i="85"/>
  <c r="D103" i="85"/>
  <c r="C103" i="85" s="1"/>
  <c r="I102" i="85"/>
  <c r="H102" i="85" s="1"/>
  <c r="C102" i="85"/>
  <c r="H101" i="85"/>
  <c r="C101" i="85"/>
  <c r="H100" i="85"/>
  <c r="C100" i="85"/>
  <c r="H99" i="85"/>
  <c r="C99" i="85"/>
  <c r="H98" i="85"/>
  <c r="C98" i="85"/>
  <c r="H97" i="85"/>
  <c r="C97" i="85"/>
  <c r="H96" i="85"/>
  <c r="C96" i="85"/>
  <c r="L95" i="85"/>
  <c r="K95" i="85"/>
  <c r="J95" i="85"/>
  <c r="I95" i="85"/>
  <c r="H95" i="85"/>
  <c r="G95" i="85"/>
  <c r="F95" i="85"/>
  <c r="E95" i="85"/>
  <c r="D95" i="85"/>
  <c r="C95" i="85" s="1"/>
  <c r="H94" i="85"/>
  <c r="C94" i="85"/>
  <c r="H93" i="85"/>
  <c r="C93" i="85"/>
  <c r="H92" i="85"/>
  <c r="C92" i="85"/>
  <c r="H91" i="85"/>
  <c r="C91" i="85"/>
  <c r="H90" i="85"/>
  <c r="C90" i="85"/>
  <c r="L89" i="85"/>
  <c r="K89" i="85"/>
  <c r="J89" i="85"/>
  <c r="I89" i="85"/>
  <c r="H89" i="85" s="1"/>
  <c r="G89" i="85"/>
  <c r="F89" i="85"/>
  <c r="E89" i="85"/>
  <c r="D89" i="85"/>
  <c r="H88" i="85"/>
  <c r="C88" i="85"/>
  <c r="H87" i="85"/>
  <c r="C87" i="85"/>
  <c r="H86" i="85"/>
  <c r="C86" i="85"/>
  <c r="H85" i="85"/>
  <c r="C85" i="85"/>
  <c r="L84" i="85"/>
  <c r="K84" i="85"/>
  <c r="J84" i="85"/>
  <c r="I84" i="85"/>
  <c r="G84" i="85"/>
  <c r="F84" i="85"/>
  <c r="E84" i="85"/>
  <c r="D84" i="85"/>
  <c r="H82" i="85"/>
  <c r="C82" i="85"/>
  <c r="H81" i="85"/>
  <c r="C81" i="85"/>
  <c r="L80" i="85"/>
  <c r="K80" i="85"/>
  <c r="J80" i="85"/>
  <c r="I80" i="85"/>
  <c r="G80" i="85"/>
  <c r="G76" i="85" s="1"/>
  <c r="F80" i="85"/>
  <c r="E80" i="85"/>
  <c r="D80" i="85"/>
  <c r="H79" i="85"/>
  <c r="C79" i="85"/>
  <c r="H78" i="85"/>
  <c r="C78" i="85"/>
  <c r="L77" i="85"/>
  <c r="L76" i="85" s="1"/>
  <c r="K77" i="85"/>
  <c r="J77" i="85"/>
  <c r="I77" i="85"/>
  <c r="I76" i="85" s="1"/>
  <c r="H77" i="85"/>
  <c r="G77" i="85"/>
  <c r="F77" i="85"/>
  <c r="E77" i="85"/>
  <c r="E76" i="85" s="1"/>
  <c r="D77" i="85"/>
  <c r="K76" i="85"/>
  <c r="J76" i="85"/>
  <c r="F76" i="85"/>
  <c r="H74" i="85"/>
  <c r="C74" i="85"/>
  <c r="H73" i="85"/>
  <c r="C73" i="85"/>
  <c r="H72" i="85"/>
  <c r="C72" i="85"/>
  <c r="H71" i="85"/>
  <c r="C71" i="85"/>
  <c r="H70" i="85"/>
  <c r="C70" i="85"/>
  <c r="L69" i="85"/>
  <c r="L67" i="85" s="1"/>
  <c r="K69" i="85"/>
  <c r="K67" i="85" s="1"/>
  <c r="J69" i="85"/>
  <c r="I69" i="85"/>
  <c r="G69" i="85"/>
  <c r="G67" i="85" s="1"/>
  <c r="F69" i="85"/>
  <c r="E69" i="85"/>
  <c r="D69" i="85"/>
  <c r="H68" i="85"/>
  <c r="C68" i="85"/>
  <c r="J67" i="85"/>
  <c r="I67" i="85"/>
  <c r="F67" i="85"/>
  <c r="E67" i="85"/>
  <c r="H66" i="85"/>
  <c r="C66" i="85"/>
  <c r="H65" i="85"/>
  <c r="C65" i="85"/>
  <c r="H64" i="85"/>
  <c r="C64" i="85"/>
  <c r="H63" i="85"/>
  <c r="C63" i="85"/>
  <c r="H62" i="85"/>
  <c r="C62" i="85"/>
  <c r="H61" i="85"/>
  <c r="C61" i="85"/>
  <c r="H60" i="85"/>
  <c r="C60" i="85"/>
  <c r="H59" i="85"/>
  <c r="C59" i="85"/>
  <c r="L58" i="85"/>
  <c r="K58" i="85"/>
  <c r="J58" i="85"/>
  <c r="I58" i="85"/>
  <c r="G58" i="85"/>
  <c r="G54" i="85" s="1"/>
  <c r="F58" i="85"/>
  <c r="E58" i="85"/>
  <c r="D58" i="85"/>
  <c r="H57" i="85"/>
  <c r="C57" i="85"/>
  <c r="H56" i="85"/>
  <c r="C56" i="85"/>
  <c r="L55" i="85"/>
  <c r="L54" i="85" s="1"/>
  <c r="K55" i="85"/>
  <c r="J55" i="85"/>
  <c r="I55" i="85"/>
  <c r="I54" i="85" s="1"/>
  <c r="H55" i="85"/>
  <c r="G55" i="85"/>
  <c r="F55" i="85"/>
  <c r="E55" i="85"/>
  <c r="E54" i="85" s="1"/>
  <c r="E53" i="85" s="1"/>
  <c r="D55" i="85"/>
  <c r="K54" i="85"/>
  <c r="J54" i="85"/>
  <c r="J53" i="85" s="1"/>
  <c r="L53" i="85"/>
  <c r="H47" i="85"/>
  <c r="C47" i="85"/>
  <c r="H46" i="85"/>
  <c r="C46" i="85"/>
  <c r="L45" i="85"/>
  <c r="G45" i="85"/>
  <c r="C45" i="85"/>
  <c r="H44" i="85"/>
  <c r="C44" i="85"/>
  <c r="K43" i="85"/>
  <c r="J43" i="85"/>
  <c r="I43" i="85"/>
  <c r="H43" i="85" s="1"/>
  <c r="F43" i="85"/>
  <c r="E43" i="85"/>
  <c r="D43" i="85"/>
  <c r="C43" i="85" s="1"/>
  <c r="H42" i="85"/>
  <c r="C42" i="85"/>
  <c r="I41" i="85"/>
  <c r="H41" i="85" s="1"/>
  <c r="D41" i="85"/>
  <c r="C41" i="85"/>
  <c r="H40" i="85"/>
  <c r="C40" i="85"/>
  <c r="H39" i="85"/>
  <c r="C39" i="85"/>
  <c r="H38" i="85"/>
  <c r="C38" i="85"/>
  <c r="H37" i="85"/>
  <c r="C37" i="85"/>
  <c r="K36" i="85"/>
  <c r="H36" i="85" s="1"/>
  <c r="F36" i="85"/>
  <c r="C36" i="85"/>
  <c r="H35" i="85"/>
  <c r="C35" i="85"/>
  <c r="H34" i="85"/>
  <c r="C34" i="85"/>
  <c r="K33" i="85"/>
  <c r="H33" i="85" s="1"/>
  <c r="F33" i="85"/>
  <c r="C33" i="85"/>
  <c r="H32" i="85"/>
  <c r="C32" i="85"/>
  <c r="K31" i="85"/>
  <c r="H31" i="85"/>
  <c r="F31" i="85"/>
  <c r="H30" i="85"/>
  <c r="C30" i="85"/>
  <c r="H29" i="85"/>
  <c r="C29" i="85"/>
  <c r="H28" i="85"/>
  <c r="C28" i="85"/>
  <c r="K27" i="85"/>
  <c r="H27" i="85" s="1"/>
  <c r="F27" i="85"/>
  <c r="C27" i="85"/>
  <c r="H25" i="85"/>
  <c r="C25" i="85"/>
  <c r="H24" i="85"/>
  <c r="C24" i="85"/>
  <c r="H23" i="85"/>
  <c r="C23" i="85"/>
  <c r="H22" i="85"/>
  <c r="C22" i="85"/>
  <c r="L21" i="85"/>
  <c r="K21" i="85"/>
  <c r="K292" i="85" s="1"/>
  <c r="J21" i="85"/>
  <c r="I21" i="85"/>
  <c r="H21" i="85" s="1"/>
  <c r="G21" i="85"/>
  <c r="G292" i="85" s="1"/>
  <c r="F21" i="85"/>
  <c r="F292" i="85" s="1"/>
  <c r="F291" i="85" s="1"/>
  <c r="E21" i="85"/>
  <c r="E20" i="85" s="1"/>
  <c r="D21" i="85"/>
  <c r="J20" i="85"/>
  <c r="G20" i="85"/>
  <c r="H301" i="84"/>
  <c r="C301" i="84"/>
  <c r="H300" i="84"/>
  <c r="C300" i="84"/>
  <c r="H299" i="84"/>
  <c r="C299" i="84"/>
  <c r="H298" i="84"/>
  <c r="C298" i="84"/>
  <c r="H297" i="84"/>
  <c r="C297" i="84"/>
  <c r="H296" i="84"/>
  <c r="C296" i="84"/>
  <c r="H295" i="84"/>
  <c r="C295" i="84"/>
  <c r="H294" i="84"/>
  <c r="C294" i="84"/>
  <c r="C293" i="84" s="1"/>
  <c r="L293" i="84"/>
  <c r="K293" i="84"/>
  <c r="J293" i="84"/>
  <c r="I293" i="84"/>
  <c r="H293" i="84"/>
  <c r="G293" i="84"/>
  <c r="F293" i="84"/>
  <c r="E293" i="84"/>
  <c r="D293" i="84"/>
  <c r="H288" i="84"/>
  <c r="C288" i="84"/>
  <c r="H287" i="84"/>
  <c r="C287" i="84"/>
  <c r="L286" i="84"/>
  <c r="K286" i="84"/>
  <c r="J286" i="84"/>
  <c r="I286" i="84"/>
  <c r="G286" i="84"/>
  <c r="F286" i="84"/>
  <c r="E286" i="84"/>
  <c r="D286" i="84"/>
  <c r="H285" i="84"/>
  <c r="C285" i="84"/>
  <c r="L284" i="84"/>
  <c r="K284" i="84"/>
  <c r="K283" i="84" s="1"/>
  <c r="J284" i="84"/>
  <c r="J283" i="84" s="1"/>
  <c r="I284" i="84"/>
  <c r="H284" i="84" s="1"/>
  <c r="G284" i="84"/>
  <c r="G283" i="84" s="1"/>
  <c r="F284" i="84"/>
  <c r="E284" i="84"/>
  <c r="D284" i="84"/>
  <c r="L283" i="84"/>
  <c r="E283" i="84"/>
  <c r="D283" i="84"/>
  <c r="H282" i="84"/>
  <c r="C282" i="84"/>
  <c r="L281" i="84"/>
  <c r="K281" i="84"/>
  <c r="H281" i="84" s="1"/>
  <c r="J281" i="84"/>
  <c r="I281" i="84"/>
  <c r="G281" i="84"/>
  <c r="F281" i="84"/>
  <c r="E281" i="84"/>
  <c r="D281" i="84"/>
  <c r="H280" i="84"/>
  <c r="C280" i="84"/>
  <c r="H279" i="84"/>
  <c r="C279" i="84"/>
  <c r="H278" i="84"/>
  <c r="C278" i="84"/>
  <c r="H277" i="84"/>
  <c r="C277" i="84"/>
  <c r="L276" i="84"/>
  <c r="K276" i="84"/>
  <c r="J276" i="84"/>
  <c r="I276" i="84"/>
  <c r="G276" i="84"/>
  <c r="G270" i="84" s="1"/>
  <c r="G269" i="84" s="1"/>
  <c r="F276" i="84"/>
  <c r="E276" i="84"/>
  <c r="D276" i="84"/>
  <c r="H275" i="84"/>
  <c r="C275" i="84"/>
  <c r="H274" i="84"/>
  <c r="C274" i="84"/>
  <c r="H273" i="84"/>
  <c r="C273" i="84"/>
  <c r="L272" i="84"/>
  <c r="K272" i="84"/>
  <c r="J272" i="84"/>
  <c r="I272" i="84"/>
  <c r="G272" i="84"/>
  <c r="F272" i="84"/>
  <c r="E272" i="84"/>
  <c r="E270" i="84" s="1"/>
  <c r="E269" i="84" s="1"/>
  <c r="D272" i="84"/>
  <c r="H271" i="84"/>
  <c r="C271" i="84"/>
  <c r="L270" i="84"/>
  <c r="L269" i="84" s="1"/>
  <c r="K270" i="84"/>
  <c r="I270" i="84"/>
  <c r="F270" i="84"/>
  <c r="D270" i="84"/>
  <c r="I269" i="84"/>
  <c r="D269" i="84"/>
  <c r="H268" i="84"/>
  <c r="C268" i="84"/>
  <c r="H267" i="84"/>
  <c r="C267" i="84"/>
  <c r="H266" i="84"/>
  <c r="C266" i="84"/>
  <c r="H265" i="84"/>
  <c r="C265" i="84"/>
  <c r="L264" i="84"/>
  <c r="K264" i="84"/>
  <c r="J264" i="84"/>
  <c r="I264" i="84"/>
  <c r="G264" i="84"/>
  <c r="F264" i="84"/>
  <c r="C264" i="84" s="1"/>
  <c r="E264" i="84"/>
  <c r="D264" i="84"/>
  <c r="H263" i="84"/>
  <c r="C263" i="84"/>
  <c r="H262" i="84"/>
  <c r="C262" i="84"/>
  <c r="H261" i="84"/>
  <c r="C261" i="84"/>
  <c r="L260" i="84"/>
  <c r="K260" i="84"/>
  <c r="J260" i="84"/>
  <c r="I260" i="84"/>
  <c r="I259" i="84" s="1"/>
  <c r="G260" i="84"/>
  <c r="G259" i="84" s="1"/>
  <c r="F260" i="84"/>
  <c r="E260" i="84"/>
  <c r="D260" i="84"/>
  <c r="L259" i="84"/>
  <c r="E259" i="84"/>
  <c r="D259" i="84"/>
  <c r="H258" i="84"/>
  <c r="C258" i="84"/>
  <c r="H257" i="84"/>
  <c r="C257" i="84"/>
  <c r="H256" i="84"/>
  <c r="C256" i="84"/>
  <c r="H255" i="84"/>
  <c r="C255" i="84"/>
  <c r="H254" i="84"/>
  <c r="C254" i="84"/>
  <c r="H253" i="84"/>
  <c r="C253" i="84"/>
  <c r="L252" i="84"/>
  <c r="K252" i="84"/>
  <c r="K251" i="84" s="1"/>
  <c r="J252" i="84"/>
  <c r="I252" i="84"/>
  <c r="I251" i="84" s="1"/>
  <c r="G252" i="84"/>
  <c r="G251" i="84" s="1"/>
  <c r="F252" i="84"/>
  <c r="E252" i="84"/>
  <c r="D252" i="84"/>
  <c r="L251" i="84"/>
  <c r="E251" i="84"/>
  <c r="D251" i="84"/>
  <c r="H250" i="84"/>
  <c r="C250" i="84"/>
  <c r="H249" i="84"/>
  <c r="C249" i="84"/>
  <c r="H248" i="84"/>
  <c r="C248" i="84"/>
  <c r="H247" i="84"/>
  <c r="C247" i="84"/>
  <c r="L246" i="84"/>
  <c r="K246" i="84"/>
  <c r="J246" i="84"/>
  <c r="I246" i="84"/>
  <c r="H246" i="84" s="1"/>
  <c r="G246" i="84"/>
  <c r="F246" i="84"/>
  <c r="E246" i="84"/>
  <c r="D246" i="84"/>
  <c r="H245" i="84"/>
  <c r="C245" i="84"/>
  <c r="H244" i="84"/>
  <c r="C244" i="84"/>
  <c r="H243" i="84"/>
  <c r="C243" i="84"/>
  <c r="H242" i="84"/>
  <c r="C242" i="84"/>
  <c r="H241" i="84"/>
  <c r="C241" i="84"/>
  <c r="H240" i="84"/>
  <c r="C240" i="84"/>
  <c r="H239" i="84"/>
  <c r="C239" i="84"/>
  <c r="L238" i="84"/>
  <c r="K238" i="84"/>
  <c r="K231" i="84" s="1"/>
  <c r="J238" i="84"/>
  <c r="I238" i="84"/>
  <c r="G238" i="84"/>
  <c r="F238" i="84"/>
  <c r="E238" i="84"/>
  <c r="D238" i="84"/>
  <c r="H237" i="84"/>
  <c r="C237" i="84"/>
  <c r="H236" i="84"/>
  <c r="C236" i="84"/>
  <c r="L235" i="84"/>
  <c r="K235" i="84"/>
  <c r="J235" i="84"/>
  <c r="H235" i="84" s="1"/>
  <c r="I235" i="84"/>
  <c r="G235" i="84"/>
  <c r="F235" i="84"/>
  <c r="E235" i="84"/>
  <c r="D235" i="84"/>
  <c r="H234" i="84"/>
  <c r="C234" i="84"/>
  <c r="L233" i="84"/>
  <c r="K233" i="84"/>
  <c r="J233" i="84"/>
  <c r="I233" i="84"/>
  <c r="H233" i="84" s="1"/>
  <c r="G233" i="84"/>
  <c r="F233" i="84"/>
  <c r="E233" i="84"/>
  <c r="D233" i="84"/>
  <c r="H232" i="84"/>
  <c r="C232" i="84"/>
  <c r="L231" i="84"/>
  <c r="L230" i="84" s="1"/>
  <c r="E231" i="84"/>
  <c r="E230" i="84" s="1"/>
  <c r="D231" i="84"/>
  <c r="H229" i="84"/>
  <c r="C229" i="84"/>
  <c r="H228" i="84"/>
  <c r="C228" i="84"/>
  <c r="L227" i="84"/>
  <c r="K227" i="84"/>
  <c r="J227" i="84"/>
  <c r="I227" i="84"/>
  <c r="H227" i="84" s="1"/>
  <c r="G227" i="84"/>
  <c r="F227" i="84"/>
  <c r="E227" i="84"/>
  <c r="E204" i="84" s="1"/>
  <c r="D227" i="84"/>
  <c r="H226" i="84"/>
  <c r="C226" i="84"/>
  <c r="H225" i="84"/>
  <c r="C225" i="84"/>
  <c r="I224" i="84"/>
  <c r="H224" i="84"/>
  <c r="C224" i="84"/>
  <c r="H223" i="84"/>
  <c r="C223" i="84"/>
  <c r="H222" i="84"/>
  <c r="C222" i="84"/>
  <c r="H221" i="84"/>
  <c r="C221" i="84"/>
  <c r="H220" i="84"/>
  <c r="C220" i="84"/>
  <c r="H219" i="84"/>
  <c r="C219" i="84"/>
  <c r="I218" i="84"/>
  <c r="H218" i="84"/>
  <c r="C218" i="84"/>
  <c r="H217" i="84"/>
  <c r="C217" i="84"/>
  <c r="L216" i="84"/>
  <c r="L204" i="84" s="1"/>
  <c r="K216" i="84"/>
  <c r="J216" i="84"/>
  <c r="I216" i="84"/>
  <c r="G216" i="84"/>
  <c r="F216" i="84"/>
  <c r="E216" i="84"/>
  <c r="D216" i="84"/>
  <c r="C216" i="84" s="1"/>
  <c r="H215" i="84"/>
  <c r="C215" i="84"/>
  <c r="H214" i="84"/>
  <c r="C214" i="84"/>
  <c r="H213" i="84"/>
  <c r="C213" i="84"/>
  <c r="H212" i="84"/>
  <c r="C212" i="84"/>
  <c r="H211" i="84"/>
  <c r="C211" i="84"/>
  <c r="H210" i="84"/>
  <c r="C210" i="84"/>
  <c r="H209" i="84"/>
  <c r="C209" i="84"/>
  <c r="H208" i="84"/>
  <c r="C208" i="84"/>
  <c r="H207" i="84"/>
  <c r="C207" i="84"/>
  <c r="H206" i="84"/>
  <c r="C206" i="84"/>
  <c r="L205" i="84"/>
  <c r="K205" i="84"/>
  <c r="K204" i="84" s="1"/>
  <c r="J205" i="84"/>
  <c r="J204" i="84" s="1"/>
  <c r="I205" i="84"/>
  <c r="H205" i="84" s="1"/>
  <c r="G205" i="84"/>
  <c r="G204" i="84" s="1"/>
  <c r="F205" i="84"/>
  <c r="E205" i="84"/>
  <c r="D205" i="84"/>
  <c r="D204" i="84" s="1"/>
  <c r="H203" i="84"/>
  <c r="C203" i="84"/>
  <c r="H202" i="84"/>
  <c r="C202" i="84"/>
  <c r="H201" i="84"/>
  <c r="C201" i="84"/>
  <c r="H200" i="84"/>
  <c r="C200" i="84"/>
  <c r="H199" i="84"/>
  <c r="C199" i="84"/>
  <c r="L198" i="84"/>
  <c r="L196" i="84" s="1"/>
  <c r="K198" i="84"/>
  <c r="K196" i="84" s="1"/>
  <c r="J198" i="84"/>
  <c r="I198" i="84"/>
  <c r="G198" i="84"/>
  <c r="G196" i="84" s="1"/>
  <c r="F198" i="84"/>
  <c r="E198" i="84"/>
  <c r="D198" i="84"/>
  <c r="H197" i="84"/>
  <c r="C197" i="84"/>
  <c r="J196" i="84"/>
  <c r="I196" i="84"/>
  <c r="F196" i="84"/>
  <c r="E196" i="84"/>
  <c r="J195" i="84"/>
  <c r="H193" i="84"/>
  <c r="C193" i="84"/>
  <c r="L192" i="84"/>
  <c r="L191" i="84" s="1"/>
  <c r="K192" i="84"/>
  <c r="H192" i="84" s="1"/>
  <c r="J192" i="84"/>
  <c r="I192" i="84"/>
  <c r="I191" i="84" s="1"/>
  <c r="G192" i="84"/>
  <c r="G191" i="84" s="1"/>
  <c r="G187" i="84" s="1"/>
  <c r="F192" i="84"/>
  <c r="E192" i="84"/>
  <c r="E191" i="84" s="1"/>
  <c r="D192" i="84"/>
  <c r="K191" i="84"/>
  <c r="K187" i="84" s="1"/>
  <c r="J191" i="84"/>
  <c r="F191" i="84"/>
  <c r="H190" i="84"/>
  <c r="C190" i="84"/>
  <c r="H189" i="84"/>
  <c r="C189" i="84"/>
  <c r="L188" i="84"/>
  <c r="L187" i="84" s="1"/>
  <c r="K188" i="84"/>
  <c r="J188" i="84"/>
  <c r="I188" i="84"/>
  <c r="H188" i="84"/>
  <c r="G188" i="84"/>
  <c r="F188" i="84"/>
  <c r="E188" i="84"/>
  <c r="D188" i="84"/>
  <c r="F187" i="84"/>
  <c r="H186" i="84"/>
  <c r="C186" i="84"/>
  <c r="H185" i="84"/>
  <c r="C185" i="84"/>
  <c r="L184" i="84"/>
  <c r="H184" i="84" s="1"/>
  <c r="K184" i="84"/>
  <c r="J184" i="84"/>
  <c r="I184" i="84"/>
  <c r="G184" i="84"/>
  <c r="F184" i="84"/>
  <c r="E184" i="84"/>
  <c r="D184" i="84"/>
  <c r="H183" i="84"/>
  <c r="C183" i="84"/>
  <c r="H182" i="84"/>
  <c r="C182" i="84"/>
  <c r="H181" i="84"/>
  <c r="C181" i="84"/>
  <c r="H180" i="84"/>
  <c r="C180" i="84"/>
  <c r="L179" i="84"/>
  <c r="L174" i="84" s="1"/>
  <c r="K179" i="84"/>
  <c r="J179" i="84"/>
  <c r="I179" i="84"/>
  <c r="G179" i="84"/>
  <c r="F179" i="84"/>
  <c r="E179" i="84"/>
  <c r="D179" i="84"/>
  <c r="H178" i="84"/>
  <c r="C178" i="84"/>
  <c r="H177" i="84"/>
  <c r="C177" i="84"/>
  <c r="H176" i="84"/>
  <c r="C176" i="84"/>
  <c r="L175" i="84"/>
  <c r="K175" i="84"/>
  <c r="K174" i="84" s="1"/>
  <c r="K173" i="84" s="1"/>
  <c r="J175" i="84"/>
  <c r="I175" i="84"/>
  <c r="G175" i="84"/>
  <c r="F175" i="84"/>
  <c r="E175" i="84"/>
  <c r="D175" i="84"/>
  <c r="I174" i="84"/>
  <c r="I173" i="84" s="1"/>
  <c r="E174" i="84"/>
  <c r="E173" i="84" s="1"/>
  <c r="D174" i="84"/>
  <c r="H172" i="84"/>
  <c r="C172" i="84"/>
  <c r="H171" i="84"/>
  <c r="C171" i="84"/>
  <c r="H170" i="84"/>
  <c r="C170" i="84"/>
  <c r="H169" i="84"/>
  <c r="C169" i="84"/>
  <c r="H168" i="84"/>
  <c r="C168" i="84"/>
  <c r="H167" i="84"/>
  <c r="C167" i="84"/>
  <c r="L166" i="84"/>
  <c r="L165" i="84" s="1"/>
  <c r="K166" i="84"/>
  <c r="J166" i="84"/>
  <c r="H166" i="84" s="1"/>
  <c r="I166" i="84"/>
  <c r="I165" i="84" s="1"/>
  <c r="G166" i="84"/>
  <c r="F166" i="84"/>
  <c r="F165" i="84" s="1"/>
  <c r="E166" i="84"/>
  <c r="E165" i="84" s="1"/>
  <c r="D166" i="84"/>
  <c r="K165" i="84"/>
  <c r="J165" i="84"/>
  <c r="G165" i="84"/>
  <c r="H164" i="84"/>
  <c r="C164" i="84"/>
  <c r="H163" i="84"/>
  <c r="C163" i="84"/>
  <c r="H162" i="84"/>
  <c r="C162" i="84"/>
  <c r="H161" i="84"/>
  <c r="C161" i="84"/>
  <c r="L160" i="84"/>
  <c r="K160" i="84"/>
  <c r="J160" i="84"/>
  <c r="I160" i="84"/>
  <c r="H160" i="84" s="1"/>
  <c r="G160" i="84"/>
  <c r="F160" i="84"/>
  <c r="E160" i="84"/>
  <c r="D160" i="84"/>
  <c r="H159" i="84"/>
  <c r="C159" i="84"/>
  <c r="H158" i="84"/>
  <c r="C158" i="84"/>
  <c r="H157" i="84"/>
  <c r="C157" i="84"/>
  <c r="H156" i="84"/>
  <c r="C156" i="84"/>
  <c r="H155" i="84"/>
  <c r="C155" i="84"/>
  <c r="H154" i="84"/>
  <c r="C154" i="84"/>
  <c r="H153" i="84"/>
  <c r="C153" i="84"/>
  <c r="H152" i="84"/>
  <c r="C152" i="84"/>
  <c r="L151" i="84"/>
  <c r="K151" i="84"/>
  <c r="J151" i="84"/>
  <c r="I151" i="84"/>
  <c r="G151" i="84"/>
  <c r="F151" i="84"/>
  <c r="E151" i="84"/>
  <c r="D151" i="84"/>
  <c r="H150" i="84"/>
  <c r="C150" i="84"/>
  <c r="H149" i="84"/>
  <c r="C149" i="84"/>
  <c r="H148" i="84"/>
  <c r="C148" i="84"/>
  <c r="H147" i="84"/>
  <c r="C147" i="84"/>
  <c r="H146" i="84"/>
  <c r="C146" i="84"/>
  <c r="H145" i="84"/>
  <c r="C145" i="84"/>
  <c r="L144" i="84"/>
  <c r="H144" i="84" s="1"/>
  <c r="K144" i="84"/>
  <c r="J144" i="84"/>
  <c r="I144" i="84"/>
  <c r="G144" i="84"/>
  <c r="F144" i="84"/>
  <c r="E144" i="84"/>
  <c r="D144" i="84"/>
  <c r="C144" i="84" s="1"/>
  <c r="H143" i="84"/>
  <c r="C143" i="84"/>
  <c r="H142" i="84"/>
  <c r="C142" i="84"/>
  <c r="L141" i="84"/>
  <c r="K141" i="84"/>
  <c r="J141" i="84"/>
  <c r="I141" i="84"/>
  <c r="H141" i="84" s="1"/>
  <c r="G141" i="84"/>
  <c r="F141" i="84"/>
  <c r="E141" i="84"/>
  <c r="D141" i="84"/>
  <c r="H140" i="84"/>
  <c r="C140" i="84"/>
  <c r="H139" i="84"/>
  <c r="C139" i="84"/>
  <c r="H138" i="84"/>
  <c r="C138" i="84"/>
  <c r="H137" i="84"/>
  <c r="C137" i="84"/>
  <c r="L136" i="84"/>
  <c r="K136" i="84"/>
  <c r="J136" i="84"/>
  <c r="I136" i="84"/>
  <c r="H136" i="84" s="1"/>
  <c r="G136" i="84"/>
  <c r="F136" i="84"/>
  <c r="E136" i="84"/>
  <c r="E130" i="84" s="1"/>
  <c r="D136" i="84"/>
  <c r="H135" i="84"/>
  <c r="C135" i="84"/>
  <c r="H134" i="84"/>
  <c r="C134" i="84"/>
  <c r="I133" i="84"/>
  <c r="H133" i="84"/>
  <c r="C133" i="84"/>
  <c r="H132" i="84"/>
  <c r="C132" i="84"/>
  <c r="L131" i="84"/>
  <c r="K131" i="84"/>
  <c r="J131" i="84"/>
  <c r="I131" i="84"/>
  <c r="G131" i="84"/>
  <c r="F131" i="84"/>
  <c r="C131" i="84" s="1"/>
  <c r="E131" i="84"/>
  <c r="D131" i="84"/>
  <c r="I130" i="84"/>
  <c r="H129" i="84"/>
  <c r="H128" i="84" s="1"/>
  <c r="C129" i="84"/>
  <c r="C128" i="84" s="1"/>
  <c r="L128" i="84"/>
  <c r="K128" i="84"/>
  <c r="J128" i="84"/>
  <c r="I128" i="84"/>
  <c r="G128" i="84"/>
  <c r="F128" i="84"/>
  <c r="E128" i="84"/>
  <c r="D128" i="84"/>
  <c r="H127" i="84"/>
  <c r="C127" i="84"/>
  <c r="H126" i="84"/>
  <c r="C126" i="84"/>
  <c r="H125" i="84"/>
  <c r="C125" i="84"/>
  <c r="H124" i="84"/>
  <c r="C124" i="84"/>
  <c r="H123" i="84"/>
  <c r="C123" i="84"/>
  <c r="L122" i="84"/>
  <c r="K122" i="84"/>
  <c r="J122" i="84"/>
  <c r="I122" i="84"/>
  <c r="G122" i="84"/>
  <c r="F122" i="84"/>
  <c r="E122" i="84"/>
  <c r="C122" i="84" s="1"/>
  <c r="D122" i="84"/>
  <c r="H121" i="84"/>
  <c r="C121" i="84"/>
  <c r="H120" i="84"/>
  <c r="C120" i="84"/>
  <c r="H119" i="84"/>
  <c r="C119" i="84"/>
  <c r="H118" i="84"/>
  <c r="C118" i="84"/>
  <c r="H117" i="84"/>
  <c r="C117" i="84"/>
  <c r="L116" i="84"/>
  <c r="K116" i="84"/>
  <c r="J116" i="84"/>
  <c r="I116" i="84"/>
  <c r="G116" i="84"/>
  <c r="F116" i="84"/>
  <c r="E116" i="84"/>
  <c r="D116" i="84"/>
  <c r="H115" i="84"/>
  <c r="C115" i="84"/>
  <c r="H114" i="84"/>
  <c r="C114" i="84"/>
  <c r="H113" i="84"/>
  <c r="C113" i="84"/>
  <c r="L112" i="84"/>
  <c r="K112" i="84"/>
  <c r="J112" i="84"/>
  <c r="J83" i="84" s="1"/>
  <c r="I112" i="84"/>
  <c r="G112" i="84"/>
  <c r="F112" i="84"/>
  <c r="E112" i="84"/>
  <c r="C112" i="84" s="1"/>
  <c r="D112" i="84"/>
  <c r="H111" i="84"/>
  <c r="C111" i="84"/>
  <c r="H110" i="84"/>
  <c r="C110" i="84"/>
  <c r="I109" i="84"/>
  <c r="H109" i="84"/>
  <c r="C109" i="84"/>
  <c r="H108" i="84"/>
  <c r="C108" i="84"/>
  <c r="H107" i="84"/>
  <c r="C107" i="84"/>
  <c r="H106" i="84"/>
  <c r="C106" i="84"/>
  <c r="H105" i="84"/>
  <c r="C105" i="84"/>
  <c r="H104" i="84"/>
  <c r="C104" i="84"/>
  <c r="L103" i="84"/>
  <c r="K103" i="84"/>
  <c r="J103" i="84"/>
  <c r="H103" i="84" s="1"/>
  <c r="I103" i="84"/>
  <c r="G103" i="84"/>
  <c r="F103" i="84"/>
  <c r="E103" i="84"/>
  <c r="D103" i="84"/>
  <c r="I102" i="84"/>
  <c r="H102" i="84"/>
  <c r="C102" i="84"/>
  <c r="H101" i="84"/>
  <c r="C101" i="84"/>
  <c r="H100" i="84"/>
  <c r="C100" i="84"/>
  <c r="H99" i="84"/>
  <c r="C99" i="84"/>
  <c r="H98" i="84"/>
  <c r="C98" i="84"/>
  <c r="H97" i="84"/>
  <c r="C97" i="84"/>
  <c r="H96" i="84"/>
  <c r="C96" i="84"/>
  <c r="L95" i="84"/>
  <c r="K95" i="84"/>
  <c r="J95" i="84"/>
  <c r="I95" i="84"/>
  <c r="G95" i="84"/>
  <c r="F95" i="84"/>
  <c r="F83" i="84" s="1"/>
  <c r="E95" i="84"/>
  <c r="D95" i="84"/>
  <c r="H94" i="84"/>
  <c r="C94" i="84"/>
  <c r="H93" i="84"/>
  <c r="C93" i="84"/>
  <c r="H92" i="84"/>
  <c r="C92" i="84"/>
  <c r="H91" i="84"/>
  <c r="C91" i="84"/>
  <c r="H90" i="84"/>
  <c r="C90" i="84"/>
  <c r="L89" i="84"/>
  <c r="K89" i="84"/>
  <c r="J89" i="84"/>
  <c r="I89" i="84"/>
  <c r="G89" i="84"/>
  <c r="F89" i="84"/>
  <c r="E89" i="84"/>
  <c r="D89" i="84"/>
  <c r="C89" i="84" s="1"/>
  <c r="H88" i="84"/>
  <c r="C88" i="84"/>
  <c r="H87" i="84"/>
  <c r="C87" i="84"/>
  <c r="H86" i="84"/>
  <c r="C86" i="84"/>
  <c r="H85" i="84"/>
  <c r="C85" i="84"/>
  <c r="L84" i="84"/>
  <c r="K84" i="84"/>
  <c r="J84" i="84"/>
  <c r="I84" i="84"/>
  <c r="G84" i="84"/>
  <c r="F84" i="84"/>
  <c r="E84" i="84"/>
  <c r="D84" i="84"/>
  <c r="D83" i="84" s="1"/>
  <c r="E83" i="84"/>
  <c r="H82" i="84"/>
  <c r="C82" i="84"/>
  <c r="H81" i="84"/>
  <c r="C81" i="84"/>
  <c r="L80" i="84"/>
  <c r="K80" i="84"/>
  <c r="J80" i="84"/>
  <c r="I80" i="84"/>
  <c r="G80" i="84"/>
  <c r="F80" i="84"/>
  <c r="E80" i="84"/>
  <c r="D80" i="84"/>
  <c r="C80" i="84" s="1"/>
  <c r="H79" i="84"/>
  <c r="C79" i="84"/>
  <c r="H78" i="84"/>
  <c r="C78" i="84"/>
  <c r="L77" i="84"/>
  <c r="K77" i="84"/>
  <c r="J77" i="84"/>
  <c r="J76" i="84" s="1"/>
  <c r="I77" i="84"/>
  <c r="G77" i="84"/>
  <c r="F77" i="84"/>
  <c r="F76" i="84" s="1"/>
  <c r="E77" i="84"/>
  <c r="D77" i="84"/>
  <c r="L76" i="84"/>
  <c r="K76" i="84"/>
  <c r="G76" i="84"/>
  <c r="H74" i="84"/>
  <c r="C74" i="84"/>
  <c r="H73" i="84"/>
  <c r="C73" i="84"/>
  <c r="H72" i="84"/>
  <c r="C72" i="84"/>
  <c r="H71" i="84"/>
  <c r="C71" i="84"/>
  <c r="H70" i="84"/>
  <c r="C70" i="84"/>
  <c r="L69" i="84"/>
  <c r="L67" i="84" s="1"/>
  <c r="K69" i="84"/>
  <c r="J69" i="84"/>
  <c r="I69" i="84"/>
  <c r="G69" i="84"/>
  <c r="G67" i="84" s="1"/>
  <c r="F69" i="84"/>
  <c r="E69" i="84"/>
  <c r="D69" i="84"/>
  <c r="H68" i="84"/>
  <c r="C68" i="84"/>
  <c r="K67" i="84"/>
  <c r="J67" i="84"/>
  <c r="I67" i="84"/>
  <c r="F67" i="84"/>
  <c r="E67" i="84"/>
  <c r="D67" i="84"/>
  <c r="H66" i="84"/>
  <c r="C66" i="84"/>
  <c r="H65" i="84"/>
  <c r="C65" i="84"/>
  <c r="H64" i="84"/>
  <c r="C64" i="84"/>
  <c r="H63" i="84"/>
  <c r="C63" i="84"/>
  <c r="H62" i="84"/>
  <c r="C62" i="84"/>
  <c r="H61" i="84"/>
  <c r="C61" i="84"/>
  <c r="H60" i="84"/>
  <c r="C60" i="84"/>
  <c r="H59" i="84"/>
  <c r="C59" i="84"/>
  <c r="L58" i="84"/>
  <c r="K58" i="84"/>
  <c r="J58" i="84"/>
  <c r="I58" i="84"/>
  <c r="G58" i="84"/>
  <c r="F58" i="84"/>
  <c r="E58" i="84"/>
  <c r="D58" i="84"/>
  <c r="C58" i="84" s="1"/>
  <c r="H57" i="84"/>
  <c r="C57" i="84"/>
  <c r="H56" i="84"/>
  <c r="C56" i="84"/>
  <c r="L55" i="84"/>
  <c r="K55" i="84"/>
  <c r="J55" i="84"/>
  <c r="I55" i="84"/>
  <c r="G55" i="84"/>
  <c r="F55" i="84"/>
  <c r="F54" i="84" s="1"/>
  <c r="F53" i="84" s="1"/>
  <c r="E55" i="84"/>
  <c r="D55" i="84"/>
  <c r="L54" i="84"/>
  <c r="K54" i="84"/>
  <c r="K53" i="84" s="1"/>
  <c r="G54" i="84"/>
  <c r="D54" i="84"/>
  <c r="D53" i="84" s="1"/>
  <c r="H47" i="84"/>
  <c r="C47" i="84"/>
  <c r="H46" i="84"/>
  <c r="C46" i="84"/>
  <c r="L45" i="84"/>
  <c r="H45" i="84"/>
  <c r="G45" i="84"/>
  <c r="C45" i="84" s="1"/>
  <c r="H44" i="84"/>
  <c r="C44" i="84"/>
  <c r="K43" i="84"/>
  <c r="J43" i="84"/>
  <c r="I43" i="84"/>
  <c r="F43" i="84"/>
  <c r="E43" i="84"/>
  <c r="D43" i="84"/>
  <c r="H42" i="84"/>
  <c r="C42" i="84"/>
  <c r="I41" i="84"/>
  <c r="H41" i="84" s="1"/>
  <c r="D41" i="84"/>
  <c r="C41" i="84"/>
  <c r="H40" i="84"/>
  <c r="C40" i="84"/>
  <c r="H39" i="84"/>
  <c r="C39" i="84"/>
  <c r="H38" i="84"/>
  <c r="C38" i="84"/>
  <c r="H37" i="84"/>
  <c r="C37" i="84"/>
  <c r="K36" i="84"/>
  <c r="H36" i="84" s="1"/>
  <c r="F36" i="84"/>
  <c r="C36" i="84"/>
  <c r="H35" i="84"/>
  <c r="C35" i="84"/>
  <c r="H34" i="84"/>
  <c r="C34" i="84"/>
  <c r="K33" i="84"/>
  <c r="H33" i="84" s="1"/>
  <c r="F33" i="84"/>
  <c r="C33" i="84"/>
  <c r="H32" i="84"/>
  <c r="C32" i="84"/>
  <c r="K31" i="84"/>
  <c r="H31" i="84"/>
  <c r="F31" i="84"/>
  <c r="C31" i="84" s="1"/>
  <c r="H30" i="84"/>
  <c r="C30" i="84"/>
  <c r="H29" i="84"/>
  <c r="C29" i="84"/>
  <c r="H28" i="84"/>
  <c r="C28" i="84"/>
  <c r="K27" i="84"/>
  <c r="H27" i="84" s="1"/>
  <c r="F27" i="84"/>
  <c r="F26" i="84" s="1"/>
  <c r="C26" i="84" s="1"/>
  <c r="C27" i="84"/>
  <c r="H25" i="84"/>
  <c r="C25" i="84"/>
  <c r="C24" i="84"/>
  <c r="H23" i="84"/>
  <c r="C23" i="84"/>
  <c r="H22" i="84"/>
  <c r="C22" i="84"/>
  <c r="L21" i="84"/>
  <c r="L292" i="84" s="1"/>
  <c r="K21" i="84"/>
  <c r="J21" i="84"/>
  <c r="I21" i="84"/>
  <c r="I292" i="84" s="1"/>
  <c r="I291" i="84" s="1"/>
  <c r="G21" i="84"/>
  <c r="G20" i="84" s="1"/>
  <c r="F21" i="84"/>
  <c r="F292" i="84" s="1"/>
  <c r="F291" i="84" s="1"/>
  <c r="E21" i="84"/>
  <c r="E292" i="84" s="1"/>
  <c r="E291" i="84" s="1"/>
  <c r="D21" i="84"/>
  <c r="D292" i="84" s="1"/>
  <c r="D291" i="84" s="1"/>
  <c r="L20" i="84"/>
  <c r="H301" i="83"/>
  <c r="C301" i="83"/>
  <c r="H300" i="83"/>
  <c r="C300" i="83"/>
  <c r="H299" i="83"/>
  <c r="C299" i="83"/>
  <c r="H298" i="83"/>
  <c r="C298" i="83"/>
  <c r="H297" i="83"/>
  <c r="C297" i="83"/>
  <c r="H296" i="83"/>
  <c r="C296" i="83"/>
  <c r="H295" i="83"/>
  <c r="C295" i="83"/>
  <c r="H294" i="83"/>
  <c r="H293" i="83" s="1"/>
  <c r="C294" i="83"/>
  <c r="C293" i="83" s="1"/>
  <c r="L293" i="83"/>
  <c r="K293" i="83"/>
  <c r="J293" i="83"/>
  <c r="I293" i="83"/>
  <c r="G293" i="83"/>
  <c r="F293" i="83"/>
  <c r="E293" i="83"/>
  <c r="D293" i="83"/>
  <c r="H288" i="83"/>
  <c r="C288" i="83"/>
  <c r="H287" i="83"/>
  <c r="C287" i="83"/>
  <c r="L286" i="83"/>
  <c r="K286" i="83"/>
  <c r="J286" i="83"/>
  <c r="I286" i="83"/>
  <c r="H286" i="83" s="1"/>
  <c r="G286" i="83"/>
  <c r="F286" i="83"/>
  <c r="E286" i="83"/>
  <c r="D286" i="83"/>
  <c r="H285" i="83"/>
  <c r="C285" i="83"/>
  <c r="L284" i="83"/>
  <c r="L283" i="83" s="1"/>
  <c r="K284" i="83"/>
  <c r="J284" i="83"/>
  <c r="I284" i="83"/>
  <c r="I283" i="83" s="1"/>
  <c r="G284" i="83"/>
  <c r="F284" i="83"/>
  <c r="E284" i="83"/>
  <c r="E283" i="83" s="1"/>
  <c r="D284" i="83"/>
  <c r="K283" i="83"/>
  <c r="J283" i="83"/>
  <c r="G283" i="83"/>
  <c r="F283" i="83"/>
  <c r="H282" i="83"/>
  <c r="C282" i="83"/>
  <c r="L281" i="83"/>
  <c r="K281" i="83"/>
  <c r="J281" i="83"/>
  <c r="I281" i="83"/>
  <c r="G281" i="83"/>
  <c r="F281" i="83"/>
  <c r="E281" i="83"/>
  <c r="D281" i="83"/>
  <c r="H280" i="83"/>
  <c r="C280" i="83"/>
  <c r="H279" i="83"/>
  <c r="C279" i="83"/>
  <c r="H278" i="83"/>
  <c r="C278" i="83"/>
  <c r="H277" i="83"/>
  <c r="C277" i="83"/>
  <c r="L276" i="83"/>
  <c r="K276" i="83"/>
  <c r="J276" i="83"/>
  <c r="I276" i="83"/>
  <c r="H276" i="83"/>
  <c r="G276" i="83"/>
  <c r="F276" i="83"/>
  <c r="E276" i="83"/>
  <c r="D276" i="83"/>
  <c r="C276" i="83" s="1"/>
  <c r="H275" i="83"/>
  <c r="C275" i="83"/>
  <c r="H274" i="83"/>
  <c r="C274" i="83"/>
  <c r="H273" i="83"/>
  <c r="C273" i="83"/>
  <c r="L272" i="83"/>
  <c r="K272" i="83"/>
  <c r="K270" i="83" s="1"/>
  <c r="K269" i="83" s="1"/>
  <c r="J272" i="83"/>
  <c r="I272" i="83"/>
  <c r="G272" i="83"/>
  <c r="G270" i="83" s="1"/>
  <c r="G269" i="83" s="1"/>
  <c r="F272" i="83"/>
  <c r="E272" i="83"/>
  <c r="D272" i="83"/>
  <c r="H271" i="83"/>
  <c r="C271" i="83"/>
  <c r="J270" i="83"/>
  <c r="I270" i="83"/>
  <c r="I269" i="83" s="1"/>
  <c r="F270" i="83"/>
  <c r="E270" i="83"/>
  <c r="E269" i="83" s="1"/>
  <c r="F269" i="83"/>
  <c r="H268" i="83"/>
  <c r="C268" i="83"/>
  <c r="H267" i="83"/>
  <c r="C267" i="83"/>
  <c r="H266" i="83"/>
  <c r="C266" i="83"/>
  <c r="H265" i="83"/>
  <c r="C265" i="83"/>
  <c r="L264" i="83"/>
  <c r="K264" i="83"/>
  <c r="H264" i="83" s="1"/>
  <c r="J264" i="83"/>
  <c r="I264" i="83"/>
  <c r="G264" i="83"/>
  <c r="G259" i="83" s="1"/>
  <c r="F264" i="83"/>
  <c r="E264" i="83"/>
  <c r="D264" i="83"/>
  <c r="H263" i="83"/>
  <c r="C263" i="83"/>
  <c r="H262" i="83"/>
  <c r="C262" i="83"/>
  <c r="H261" i="83"/>
  <c r="C261" i="83"/>
  <c r="L260" i="83"/>
  <c r="L259" i="83" s="1"/>
  <c r="K260" i="83"/>
  <c r="J260" i="83"/>
  <c r="H260" i="83" s="1"/>
  <c r="I260" i="83"/>
  <c r="I259" i="83" s="1"/>
  <c r="G260" i="83"/>
  <c r="F260" i="83"/>
  <c r="F259" i="83" s="1"/>
  <c r="E260" i="83"/>
  <c r="E259" i="83" s="1"/>
  <c r="D260" i="83"/>
  <c r="J259" i="83"/>
  <c r="H258" i="83"/>
  <c r="C258" i="83"/>
  <c r="H257" i="83"/>
  <c r="C257" i="83"/>
  <c r="H256" i="83"/>
  <c r="C256" i="83"/>
  <c r="H255" i="83"/>
  <c r="C255" i="83"/>
  <c r="H254" i="83"/>
  <c r="C254" i="83"/>
  <c r="H253" i="83"/>
  <c r="C253" i="83"/>
  <c r="L252" i="83"/>
  <c r="L251" i="83" s="1"/>
  <c r="K252" i="83"/>
  <c r="H252" i="83" s="1"/>
  <c r="J252" i="83"/>
  <c r="I252" i="83"/>
  <c r="I251" i="83" s="1"/>
  <c r="G252" i="83"/>
  <c r="G251" i="83" s="1"/>
  <c r="F252" i="83"/>
  <c r="E252" i="83"/>
  <c r="E251" i="83" s="1"/>
  <c r="D252" i="83"/>
  <c r="K251" i="83"/>
  <c r="J251" i="83"/>
  <c r="F251" i="83"/>
  <c r="H250" i="83"/>
  <c r="C250" i="83"/>
  <c r="H249" i="83"/>
  <c r="C249" i="83"/>
  <c r="H248" i="83"/>
  <c r="C248" i="83"/>
  <c r="H247" i="83"/>
  <c r="C247" i="83"/>
  <c r="L246" i="83"/>
  <c r="K246" i="83"/>
  <c r="J246" i="83"/>
  <c r="I246" i="83"/>
  <c r="H246" i="83"/>
  <c r="G246" i="83"/>
  <c r="F246" i="83"/>
  <c r="E246" i="83"/>
  <c r="D246" i="83"/>
  <c r="C246" i="83" s="1"/>
  <c r="H245" i="83"/>
  <c r="C245" i="83"/>
  <c r="H244" i="83"/>
  <c r="C244" i="83"/>
  <c r="H243" i="83"/>
  <c r="C243" i="83"/>
  <c r="H242" i="83"/>
  <c r="C242" i="83"/>
  <c r="H241" i="83"/>
  <c r="C241" i="83"/>
  <c r="H240" i="83"/>
  <c r="C240" i="83"/>
  <c r="H239" i="83"/>
  <c r="C239" i="83"/>
  <c r="L238" i="83"/>
  <c r="K238" i="83"/>
  <c r="H238" i="83" s="1"/>
  <c r="J238" i="83"/>
  <c r="I238" i="83"/>
  <c r="G238" i="83"/>
  <c r="F238" i="83"/>
  <c r="E238" i="83"/>
  <c r="D238" i="83"/>
  <c r="H237" i="83"/>
  <c r="C237" i="83"/>
  <c r="H236" i="83"/>
  <c r="C236" i="83"/>
  <c r="L235" i="83"/>
  <c r="K235" i="83"/>
  <c r="J235" i="83"/>
  <c r="I235" i="83"/>
  <c r="G235" i="83"/>
  <c r="F235" i="83"/>
  <c r="E235" i="83"/>
  <c r="D235" i="83"/>
  <c r="H234" i="83"/>
  <c r="C234" i="83"/>
  <c r="L233" i="83"/>
  <c r="K233" i="83"/>
  <c r="J233" i="83"/>
  <c r="I233" i="83"/>
  <c r="G233" i="83"/>
  <c r="G231" i="83" s="1"/>
  <c r="G230" i="83" s="1"/>
  <c r="F233" i="83"/>
  <c r="E233" i="83"/>
  <c r="D233" i="83"/>
  <c r="H232" i="83"/>
  <c r="C232" i="83"/>
  <c r="K231" i="83"/>
  <c r="F231" i="83"/>
  <c r="H229" i="83"/>
  <c r="C229" i="83"/>
  <c r="H228" i="83"/>
  <c r="C228" i="83"/>
  <c r="L227" i="83"/>
  <c r="K227" i="83"/>
  <c r="J227" i="83"/>
  <c r="I227" i="83"/>
  <c r="G227" i="83"/>
  <c r="F227" i="83"/>
  <c r="E227" i="83"/>
  <c r="D227" i="83"/>
  <c r="H226" i="83"/>
  <c r="C226" i="83"/>
  <c r="H225" i="83"/>
  <c r="C225" i="83"/>
  <c r="H224" i="83"/>
  <c r="C224" i="83"/>
  <c r="H223" i="83"/>
  <c r="C223" i="83"/>
  <c r="H222" i="83"/>
  <c r="C222" i="83"/>
  <c r="H221" i="83"/>
  <c r="C221" i="83"/>
  <c r="H220" i="83"/>
  <c r="C220" i="83"/>
  <c r="H219" i="83"/>
  <c r="C219" i="83"/>
  <c r="I218" i="83"/>
  <c r="H218" i="83" s="1"/>
  <c r="C218" i="83"/>
  <c r="H217" i="83"/>
  <c r="C217" i="83"/>
  <c r="L216" i="83"/>
  <c r="K216" i="83"/>
  <c r="J216" i="83"/>
  <c r="G216" i="83"/>
  <c r="F216" i="83"/>
  <c r="E216" i="83"/>
  <c r="D216" i="83"/>
  <c r="H215" i="83"/>
  <c r="C215" i="83"/>
  <c r="H214" i="83"/>
  <c r="C214" i="83"/>
  <c r="H213" i="83"/>
  <c r="C213" i="83"/>
  <c r="H212" i="83"/>
  <c r="C212" i="83"/>
  <c r="H211" i="83"/>
  <c r="C211" i="83"/>
  <c r="H210" i="83"/>
  <c r="C210" i="83"/>
  <c r="H209" i="83"/>
  <c r="C209" i="83"/>
  <c r="H208" i="83"/>
  <c r="C208" i="83"/>
  <c r="H207" i="83"/>
  <c r="C207" i="83"/>
  <c r="H206" i="83"/>
  <c r="C206" i="83"/>
  <c r="L205" i="83"/>
  <c r="L204" i="83" s="1"/>
  <c r="K205" i="83"/>
  <c r="J205" i="83"/>
  <c r="I205" i="83"/>
  <c r="G205" i="83"/>
  <c r="G204" i="83" s="1"/>
  <c r="F205" i="83"/>
  <c r="E205" i="83"/>
  <c r="C205" i="83" s="1"/>
  <c r="D205" i="83"/>
  <c r="D204" i="83" s="1"/>
  <c r="H203" i="83"/>
  <c r="C203" i="83"/>
  <c r="H202" i="83"/>
  <c r="C202" i="83"/>
  <c r="H201" i="83"/>
  <c r="C201" i="83"/>
  <c r="H200" i="83"/>
  <c r="C200" i="83"/>
  <c r="H199" i="83"/>
  <c r="C199" i="83"/>
  <c r="L198" i="83"/>
  <c r="K198" i="83"/>
  <c r="J198" i="83"/>
  <c r="J196" i="83" s="1"/>
  <c r="I198" i="83"/>
  <c r="G198" i="83"/>
  <c r="G196" i="83" s="1"/>
  <c r="G195" i="83" s="1"/>
  <c r="F198" i="83"/>
  <c r="E198" i="83"/>
  <c r="E196" i="83" s="1"/>
  <c r="D198" i="83"/>
  <c r="H197" i="83"/>
  <c r="C197" i="83"/>
  <c r="L196" i="83"/>
  <c r="K196" i="83"/>
  <c r="F196" i="83"/>
  <c r="D196" i="83"/>
  <c r="H193" i="83"/>
  <c r="C193" i="83"/>
  <c r="L192" i="83"/>
  <c r="K192" i="83"/>
  <c r="J192" i="83"/>
  <c r="J191" i="83" s="1"/>
  <c r="I192" i="83"/>
  <c r="G192" i="83"/>
  <c r="F192" i="83"/>
  <c r="F191" i="83" s="1"/>
  <c r="E192" i="83"/>
  <c r="E191" i="83" s="1"/>
  <c r="C191" i="83" s="1"/>
  <c r="D192" i="83"/>
  <c r="L191" i="83"/>
  <c r="K191" i="83"/>
  <c r="G191" i="83"/>
  <c r="D191" i="83"/>
  <c r="H190" i="83"/>
  <c r="C190" i="83"/>
  <c r="H189" i="83"/>
  <c r="C189" i="83"/>
  <c r="L188" i="83"/>
  <c r="K188" i="83"/>
  <c r="J188" i="83"/>
  <c r="I188" i="83"/>
  <c r="G188" i="83"/>
  <c r="F188" i="83"/>
  <c r="E188" i="83"/>
  <c r="D188" i="83"/>
  <c r="D187" i="83" s="1"/>
  <c r="L187" i="83"/>
  <c r="G187" i="83"/>
  <c r="H186" i="83"/>
  <c r="C186" i="83"/>
  <c r="H185" i="83"/>
  <c r="C185" i="83"/>
  <c r="L184" i="83"/>
  <c r="K184" i="83"/>
  <c r="J184" i="83"/>
  <c r="I184" i="83"/>
  <c r="G184" i="83"/>
  <c r="F184" i="83"/>
  <c r="E184" i="83"/>
  <c r="D184" i="83"/>
  <c r="H183" i="83"/>
  <c r="C183" i="83"/>
  <c r="H182" i="83"/>
  <c r="C182" i="83"/>
  <c r="H181" i="83"/>
  <c r="C181" i="83"/>
  <c r="H180" i="83"/>
  <c r="C180" i="83"/>
  <c r="L179" i="83"/>
  <c r="K179" i="83"/>
  <c r="J179" i="83"/>
  <c r="J174" i="83" s="1"/>
  <c r="I179" i="83"/>
  <c r="G179" i="83"/>
  <c r="F179" i="83"/>
  <c r="E179" i="83"/>
  <c r="C179" i="83" s="1"/>
  <c r="D179" i="83"/>
  <c r="H178" i="83"/>
  <c r="C178" i="83"/>
  <c r="H177" i="83"/>
  <c r="C177" i="83"/>
  <c r="H176" i="83"/>
  <c r="C176" i="83"/>
  <c r="L175" i="83"/>
  <c r="L174" i="83" s="1"/>
  <c r="K175" i="83"/>
  <c r="J175" i="83"/>
  <c r="I175" i="83"/>
  <c r="I174" i="83" s="1"/>
  <c r="G175" i="83"/>
  <c r="G174" i="83" s="1"/>
  <c r="G173" i="83" s="1"/>
  <c r="F175" i="83"/>
  <c r="E175" i="83"/>
  <c r="D175" i="83"/>
  <c r="D174" i="83" s="1"/>
  <c r="D173" i="83" s="1"/>
  <c r="F174" i="83"/>
  <c r="L173" i="83"/>
  <c r="H172" i="83"/>
  <c r="C172" i="83"/>
  <c r="H171" i="83"/>
  <c r="C171" i="83"/>
  <c r="H170" i="83"/>
  <c r="C170" i="83"/>
  <c r="H169" i="83"/>
  <c r="C169" i="83"/>
  <c r="H168" i="83"/>
  <c r="C168" i="83"/>
  <c r="H167" i="83"/>
  <c r="C167" i="83"/>
  <c r="L166" i="83"/>
  <c r="K166" i="83"/>
  <c r="J166" i="83"/>
  <c r="J165" i="83" s="1"/>
  <c r="I166" i="83"/>
  <c r="G166" i="83"/>
  <c r="G165" i="83" s="1"/>
  <c r="F166" i="83"/>
  <c r="F165" i="83" s="1"/>
  <c r="E166" i="83"/>
  <c r="D166" i="83"/>
  <c r="L165" i="83"/>
  <c r="K165" i="83"/>
  <c r="D165" i="83"/>
  <c r="H164" i="83"/>
  <c r="C164" i="83"/>
  <c r="H163" i="83"/>
  <c r="C163" i="83"/>
  <c r="H162" i="83"/>
  <c r="C162" i="83"/>
  <c r="H161" i="83"/>
  <c r="C161" i="83"/>
  <c r="L160" i="83"/>
  <c r="K160" i="83"/>
  <c r="J160" i="83"/>
  <c r="I160" i="83"/>
  <c r="G160" i="83"/>
  <c r="F160" i="83"/>
  <c r="E160" i="83"/>
  <c r="D160" i="83"/>
  <c r="I159" i="83"/>
  <c r="H159" i="83" s="1"/>
  <c r="C159" i="83"/>
  <c r="H158" i="83"/>
  <c r="C158" i="83"/>
  <c r="H157" i="83"/>
  <c r="C157" i="83"/>
  <c r="H156" i="83"/>
  <c r="C156" i="83"/>
  <c r="H155" i="83"/>
  <c r="C155" i="83"/>
  <c r="H154" i="83"/>
  <c r="C154" i="83"/>
  <c r="H153" i="83"/>
  <c r="C153" i="83"/>
  <c r="H152" i="83"/>
  <c r="C152" i="83"/>
  <c r="L151" i="83"/>
  <c r="K151" i="83"/>
  <c r="J151" i="83"/>
  <c r="I151" i="83"/>
  <c r="G151" i="83"/>
  <c r="F151" i="83"/>
  <c r="E151" i="83"/>
  <c r="D151" i="83"/>
  <c r="H150" i="83"/>
  <c r="C150" i="83"/>
  <c r="H149" i="83"/>
  <c r="C149" i="83"/>
  <c r="H148" i="83"/>
  <c r="C148" i="83"/>
  <c r="H147" i="83"/>
  <c r="C147" i="83"/>
  <c r="H146" i="83"/>
  <c r="C146" i="83"/>
  <c r="H145" i="83"/>
  <c r="C145" i="83"/>
  <c r="L144" i="83"/>
  <c r="K144" i="83"/>
  <c r="J144" i="83"/>
  <c r="I144" i="83"/>
  <c r="G144" i="83"/>
  <c r="F144" i="83"/>
  <c r="E144" i="83"/>
  <c r="D144" i="83"/>
  <c r="H143" i="83"/>
  <c r="C143" i="83"/>
  <c r="H142" i="83"/>
  <c r="C142" i="83"/>
  <c r="L141" i="83"/>
  <c r="L130" i="83" s="1"/>
  <c r="K141" i="83"/>
  <c r="J141" i="83"/>
  <c r="I141" i="83"/>
  <c r="G141" i="83"/>
  <c r="F141" i="83"/>
  <c r="E141" i="83"/>
  <c r="D141" i="83"/>
  <c r="H140" i="83"/>
  <c r="C140" i="83"/>
  <c r="H139" i="83"/>
  <c r="C139" i="83"/>
  <c r="H138" i="83"/>
  <c r="C138" i="83"/>
  <c r="H137" i="83"/>
  <c r="C137" i="83"/>
  <c r="L136" i="83"/>
  <c r="K136" i="83"/>
  <c r="J136" i="83"/>
  <c r="I136" i="83"/>
  <c r="G136" i="83"/>
  <c r="F136" i="83"/>
  <c r="E136" i="83"/>
  <c r="D136" i="83"/>
  <c r="C136" i="83" s="1"/>
  <c r="H135" i="83"/>
  <c r="C135" i="83"/>
  <c r="H134" i="83"/>
  <c r="C134" i="83"/>
  <c r="I133" i="83"/>
  <c r="H133" i="83" s="1"/>
  <c r="C133" i="83"/>
  <c r="H132" i="83"/>
  <c r="C132" i="83"/>
  <c r="L131" i="83"/>
  <c r="K131" i="83"/>
  <c r="J131" i="83"/>
  <c r="I131" i="83"/>
  <c r="G131" i="83"/>
  <c r="F131" i="83"/>
  <c r="E131" i="83"/>
  <c r="D131" i="83"/>
  <c r="H129" i="83"/>
  <c r="C129" i="83"/>
  <c r="L128" i="83"/>
  <c r="K128" i="83"/>
  <c r="J128" i="83"/>
  <c r="I128" i="83"/>
  <c r="H128" i="83"/>
  <c r="G128" i="83"/>
  <c r="F128" i="83"/>
  <c r="E128" i="83"/>
  <c r="D128" i="83"/>
  <c r="C128" i="83"/>
  <c r="H127" i="83"/>
  <c r="C127" i="83"/>
  <c r="H126" i="83"/>
  <c r="C126" i="83"/>
  <c r="I125" i="83"/>
  <c r="H125" i="83" s="1"/>
  <c r="C125" i="83"/>
  <c r="H124" i="83"/>
  <c r="C124" i="83"/>
  <c r="H123" i="83"/>
  <c r="C123" i="83"/>
  <c r="L122" i="83"/>
  <c r="K122" i="83"/>
  <c r="J122" i="83"/>
  <c r="I122" i="83"/>
  <c r="G122" i="83"/>
  <c r="F122" i="83"/>
  <c r="E122" i="83"/>
  <c r="D122" i="83"/>
  <c r="H121" i="83"/>
  <c r="C121" i="83"/>
  <c r="H120" i="83"/>
  <c r="C120" i="83"/>
  <c r="H119" i="83"/>
  <c r="C119" i="83"/>
  <c r="H118" i="83"/>
  <c r="C118" i="83"/>
  <c r="H117" i="83"/>
  <c r="C117" i="83"/>
  <c r="L116" i="83"/>
  <c r="K116" i="83"/>
  <c r="J116" i="83"/>
  <c r="J83" i="83" s="1"/>
  <c r="I116" i="83"/>
  <c r="G116" i="83"/>
  <c r="F116" i="83"/>
  <c r="E116" i="83"/>
  <c r="D116" i="83"/>
  <c r="H115" i="83"/>
  <c r="C115" i="83"/>
  <c r="H114" i="83"/>
  <c r="C114" i="83"/>
  <c r="H113" i="83"/>
  <c r="C113" i="83"/>
  <c r="L112" i="83"/>
  <c r="K112" i="83"/>
  <c r="J112" i="83"/>
  <c r="I112" i="83"/>
  <c r="H112" i="83"/>
  <c r="G112" i="83"/>
  <c r="F112" i="83"/>
  <c r="E112" i="83"/>
  <c r="D112" i="83"/>
  <c r="C112" i="83" s="1"/>
  <c r="H111" i="83"/>
  <c r="C111" i="83"/>
  <c r="H110" i="83"/>
  <c r="C110" i="83"/>
  <c r="H109" i="83"/>
  <c r="C109" i="83"/>
  <c r="H108" i="83"/>
  <c r="C108" i="83"/>
  <c r="H107" i="83"/>
  <c r="C107" i="83"/>
  <c r="H106" i="83"/>
  <c r="C106" i="83"/>
  <c r="H105" i="83"/>
  <c r="C105" i="83"/>
  <c r="H104" i="83"/>
  <c r="C104" i="83"/>
  <c r="L103" i="83"/>
  <c r="K103" i="83"/>
  <c r="J103" i="83"/>
  <c r="I103" i="83"/>
  <c r="G103" i="83"/>
  <c r="F103" i="83"/>
  <c r="E103" i="83"/>
  <c r="D103" i="83"/>
  <c r="C103" i="83" s="1"/>
  <c r="H102" i="83"/>
  <c r="C102" i="83"/>
  <c r="H101" i="83"/>
  <c r="C101" i="83"/>
  <c r="H100" i="83"/>
  <c r="C100" i="83"/>
  <c r="H99" i="83"/>
  <c r="C99" i="83"/>
  <c r="H98" i="83"/>
  <c r="C98" i="83"/>
  <c r="H97" i="83"/>
  <c r="C97" i="83"/>
  <c r="H96" i="83"/>
  <c r="C96" i="83"/>
  <c r="L95" i="83"/>
  <c r="K95" i="83"/>
  <c r="J95" i="83"/>
  <c r="I95" i="83"/>
  <c r="G95" i="83"/>
  <c r="F95" i="83"/>
  <c r="E95" i="83"/>
  <c r="D95" i="83"/>
  <c r="C95" i="83"/>
  <c r="H94" i="83"/>
  <c r="C94" i="83"/>
  <c r="H93" i="83"/>
  <c r="C93" i="83"/>
  <c r="H92" i="83"/>
  <c r="C92" i="83"/>
  <c r="I91" i="83"/>
  <c r="H91" i="83"/>
  <c r="C91" i="83"/>
  <c r="K90" i="83"/>
  <c r="K89" i="83" s="1"/>
  <c r="I90" i="83"/>
  <c r="H90" i="83"/>
  <c r="C90" i="83"/>
  <c r="L89" i="83"/>
  <c r="J89" i="83"/>
  <c r="I89" i="83"/>
  <c r="H89" i="83" s="1"/>
  <c r="G89" i="83"/>
  <c r="F89" i="83"/>
  <c r="E89" i="83"/>
  <c r="D89" i="83"/>
  <c r="C89" i="83" s="1"/>
  <c r="H88" i="83"/>
  <c r="C88" i="83"/>
  <c r="H87" i="83"/>
  <c r="C87" i="83"/>
  <c r="H86" i="83"/>
  <c r="C86" i="83"/>
  <c r="H85" i="83"/>
  <c r="C85" i="83"/>
  <c r="L84" i="83"/>
  <c r="K84" i="83"/>
  <c r="J84" i="83"/>
  <c r="I84" i="83"/>
  <c r="I83" i="83" s="1"/>
  <c r="G84" i="83"/>
  <c r="F84" i="83"/>
  <c r="E84" i="83"/>
  <c r="D84" i="83"/>
  <c r="F83" i="83"/>
  <c r="H82" i="83"/>
  <c r="C82" i="83"/>
  <c r="H81" i="83"/>
  <c r="C81" i="83"/>
  <c r="L80" i="83"/>
  <c r="K80" i="83"/>
  <c r="J80" i="83"/>
  <c r="I80" i="83"/>
  <c r="G80" i="83"/>
  <c r="F80" i="83"/>
  <c r="E80" i="83"/>
  <c r="D80" i="83"/>
  <c r="C80" i="83" s="1"/>
  <c r="H79" i="83"/>
  <c r="C79" i="83"/>
  <c r="H78" i="83"/>
  <c r="C78" i="83"/>
  <c r="L77" i="83"/>
  <c r="K77" i="83"/>
  <c r="J77" i="83"/>
  <c r="J76" i="83" s="1"/>
  <c r="I77" i="83"/>
  <c r="G77" i="83"/>
  <c r="F77" i="83"/>
  <c r="F76" i="83" s="1"/>
  <c r="E77" i="83"/>
  <c r="D77" i="83"/>
  <c r="L76" i="83"/>
  <c r="G76" i="83"/>
  <c r="D76" i="83"/>
  <c r="H74" i="83"/>
  <c r="C74" i="83"/>
  <c r="H73" i="83"/>
  <c r="C73" i="83"/>
  <c r="H72" i="83"/>
  <c r="C72" i="83"/>
  <c r="H71" i="83"/>
  <c r="C71" i="83"/>
  <c r="H70" i="83"/>
  <c r="C70" i="83"/>
  <c r="L69" i="83"/>
  <c r="L67" i="83" s="1"/>
  <c r="K69" i="83"/>
  <c r="K67" i="83" s="1"/>
  <c r="J69" i="83"/>
  <c r="I69" i="83"/>
  <c r="G69" i="83"/>
  <c r="F69" i="83"/>
  <c r="F67" i="83" s="1"/>
  <c r="F53" i="83" s="1"/>
  <c r="E69" i="83"/>
  <c r="D69" i="83"/>
  <c r="H68" i="83"/>
  <c r="C68" i="83"/>
  <c r="J67" i="83"/>
  <c r="G67" i="83"/>
  <c r="E67" i="83"/>
  <c r="D67" i="83"/>
  <c r="H66" i="83"/>
  <c r="C66" i="83"/>
  <c r="H65" i="83"/>
  <c r="C65" i="83"/>
  <c r="H64" i="83"/>
  <c r="C64" i="83"/>
  <c r="H63" i="83"/>
  <c r="C63" i="83"/>
  <c r="H62" i="83"/>
  <c r="C62" i="83"/>
  <c r="H61" i="83"/>
  <c r="C61" i="83"/>
  <c r="H60" i="83"/>
  <c r="C60" i="83"/>
  <c r="H59" i="83"/>
  <c r="C59" i="83"/>
  <c r="L58" i="83"/>
  <c r="L54" i="83" s="1"/>
  <c r="L53" i="83" s="1"/>
  <c r="K58" i="83"/>
  <c r="J58" i="83"/>
  <c r="I58" i="83"/>
  <c r="G58" i="83"/>
  <c r="G54" i="83" s="1"/>
  <c r="G53" i="83" s="1"/>
  <c r="F58" i="83"/>
  <c r="E58" i="83"/>
  <c r="D58" i="83"/>
  <c r="H57" i="83"/>
  <c r="C57" i="83"/>
  <c r="H56" i="83"/>
  <c r="C56" i="83"/>
  <c r="L55" i="83"/>
  <c r="K55" i="83"/>
  <c r="J55" i="83"/>
  <c r="J54" i="83" s="1"/>
  <c r="I55" i="83"/>
  <c r="G55" i="83"/>
  <c r="F55" i="83"/>
  <c r="F54" i="83" s="1"/>
  <c r="E55" i="83"/>
  <c r="E54" i="83" s="1"/>
  <c r="D55" i="83"/>
  <c r="C55" i="83" s="1"/>
  <c r="H47" i="83"/>
  <c r="C47" i="83"/>
  <c r="H46" i="83"/>
  <c r="C46" i="83"/>
  <c r="L45" i="83"/>
  <c r="H45" i="83" s="1"/>
  <c r="G45" i="83"/>
  <c r="C45" i="83"/>
  <c r="H44" i="83"/>
  <c r="C44" i="83"/>
  <c r="K43" i="83"/>
  <c r="J43" i="83"/>
  <c r="I43" i="83"/>
  <c r="F43" i="83"/>
  <c r="E43" i="83"/>
  <c r="D43" i="83"/>
  <c r="H42" i="83"/>
  <c r="C42" i="83"/>
  <c r="I41" i="83"/>
  <c r="H41" i="83"/>
  <c r="D41" i="83"/>
  <c r="C41" i="83"/>
  <c r="H40" i="83"/>
  <c r="C40" i="83"/>
  <c r="H39" i="83"/>
  <c r="C39" i="83"/>
  <c r="H38" i="83"/>
  <c r="C38" i="83"/>
  <c r="H37" i="83"/>
  <c r="C37" i="83"/>
  <c r="K36" i="83"/>
  <c r="H36" i="83"/>
  <c r="F36" i="83"/>
  <c r="C36" i="83"/>
  <c r="H35" i="83"/>
  <c r="C35" i="83"/>
  <c r="H34" i="83"/>
  <c r="C34" i="83"/>
  <c r="K33" i="83"/>
  <c r="H33" i="83"/>
  <c r="F33" i="83"/>
  <c r="C33" i="83"/>
  <c r="H32" i="83"/>
  <c r="C32" i="83"/>
  <c r="K31" i="83"/>
  <c r="K26" i="83" s="1"/>
  <c r="H31" i="83"/>
  <c r="F31" i="83"/>
  <c r="C31" i="83"/>
  <c r="H30" i="83"/>
  <c r="C30" i="83"/>
  <c r="H29" i="83"/>
  <c r="C29" i="83"/>
  <c r="H28" i="83"/>
  <c r="C28" i="83"/>
  <c r="K27" i="83"/>
  <c r="H27" i="83"/>
  <c r="F27" i="83"/>
  <c r="F26" i="83" s="1"/>
  <c r="C26" i="83" s="1"/>
  <c r="C27" i="83"/>
  <c r="H25" i="83"/>
  <c r="C25" i="83"/>
  <c r="H24" i="83"/>
  <c r="C24" i="83"/>
  <c r="H23" i="83"/>
  <c r="C23" i="83"/>
  <c r="H22" i="83"/>
  <c r="C22" i="83"/>
  <c r="L21" i="83"/>
  <c r="K21" i="83"/>
  <c r="K292" i="83" s="1"/>
  <c r="K291" i="83" s="1"/>
  <c r="J21" i="83"/>
  <c r="I21" i="83"/>
  <c r="G21" i="83"/>
  <c r="G292" i="83" s="1"/>
  <c r="G291" i="83" s="1"/>
  <c r="F21" i="83"/>
  <c r="E21" i="83"/>
  <c r="D21" i="83"/>
  <c r="D20" i="83" s="1"/>
  <c r="G20" i="83"/>
  <c r="H301" i="82"/>
  <c r="C301" i="82"/>
  <c r="H300" i="82"/>
  <c r="C300" i="82"/>
  <c r="H299" i="82"/>
  <c r="C299" i="82"/>
  <c r="H298" i="82"/>
  <c r="C298" i="82"/>
  <c r="H297" i="82"/>
  <c r="C297" i="82"/>
  <c r="H296" i="82"/>
  <c r="C296" i="82"/>
  <c r="H295" i="82"/>
  <c r="C295" i="82"/>
  <c r="H294" i="82"/>
  <c r="H293" i="82" s="1"/>
  <c r="C294" i="82"/>
  <c r="C293" i="82" s="1"/>
  <c r="L293" i="82"/>
  <c r="K293" i="82"/>
  <c r="J293" i="82"/>
  <c r="I293" i="82"/>
  <c r="G293" i="82"/>
  <c r="F293" i="82"/>
  <c r="E293" i="82"/>
  <c r="D293" i="82"/>
  <c r="H288" i="82"/>
  <c r="C288" i="82"/>
  <c r="H287" i="82"/>
  <c r="C287" i="82"/>
  <c r="L286" i="82"/>
  <c r="K286" i="82"/>
  <c r="J286" i="82"/>
  <c r="I286" i="82"/>
  <c r="G286" i="82"/>
  <c r="F286" i="82"/>
  <c r="E286" i="82"/>
  <c r="D286" i="82"/>
  <c r="C286" i="82" s="1"/>
  <c r="H285" i="82"/>
  <c r="C285" i="82"/>
  <c r="L284" i="82"/>
  <c r="L283" i="82" s="1"/>
  <c r="K284" i="82"/>
  <c r="K283" i="82" s="1"/>
  <c r="J284" i="82"/>
  <c r="J283" i="82" s="1"/>
  <c r="I284" i="82"/>
  <c r="G284" i="82"/>
  <c r="G283" i="82" s="1"/>
  <c r="F284" i="82"/>
  <c r="F283" i="82" s="1"/>
  <c r="E284" i="82"/>
  <c r="C284" i="82" s="1"/>
  <c r="D284" i="82"/>
  <c r="D283" i="82" s="1"/>
  <c r="I283" i="82"/>
  <c r="H282" i="82"/>
  <c r="C282" i="82"/>
  <c r="L281" i="82"/>
  <c r="K281" i="82"/>
  <c r="J281" i="82"/>
  <c r="I281" i="82"/>
  <c r="H281" i="82" s="1"/>
  <c r="G281" i="82"/>
  <c r="F281" i="82"/>
  <c r="E281" i="82"/>
  <c r="D281" i="82"/>
  <c r="H280" i="82"/>
  <c r="C280" i="82"/>
  <c r="H279" i="82"/>
  <c r="C279" i="82"/>
  <c r="H278" i="82"/>
  <c r="C278" i="82"/>
  <c r="H277" i="82"/>
  <c r="C277" i="82"/>
  <c r="L276" i="82"/>
  <c r="K276" i="82"/>
  <c r="J276" i="82"/>
  <c r="I276" i="82"/>
  <c r="I270" i="82" s="1"/>
  <c r="I269" i="82" s="1"/>
  <c r="G276" i="82"/>
  <c r="F276" i="82"/>
  <c r="E276" i="82"/>
  <c r="D276" i="82"/>
  <c r="C276" i="82" s="1"/>
  <c r="H275" i="82"/>
  <c r="C275" i="82"/>
  <c r="H274" i="82"/>
  <c r="C274" i="82"/>
  <c r="H273" i="82"/>
  <c r="C273" i="82"/>
  <c r="L272" i="82"/>
  <c r="L270" i="82" s="1"/>
  <c r="L269" i="82" s="1"/>
  <c r="K272" i="82"/>
  <c r="J272" i="82"/>
  <c r="I272" i="82"/>
  <c r="G272" i="82"/>
  <c r="G270" i="82" s="1"/>
  <c r="G269" i="82" s="1"/>
  <c r="F272" i="82"/>
  <c r="E272" i="82"/>
  <c r="D272" i="82"/>
  <c r="C272" i="82"/>
  <c r="H271" i="82"/>
  <c r="C271" i="82"/>
  <c r="K270" i="82"/>
  <c r="K269" i="82" s="1"/>
  <c r="J270" i="82"/>
  <c r="F270" i="82"/>
  <c r="E270" i="82"/>
  <c r="J269" i="82"/>
  <c r="E269" i="82"/>
  <c r="H268" i="82"/>
  <c r="C268" i="82"/>
  <c r="H267" i="82"/>
  <c r="C267" i="82"/>
  <c r="H266" i="82"/>
  <c r="C266" i="82"/>
  <c r="H265" i="82"/>
  <c r="C265" i="82"/>
  <c r="L264" i="82"/>
  <c r="K264" i="82"/>
  <c r="H264" i="82" s="1"/>
  <c r="J264" i="82"/>
  <c r="I264" i="82"/>
  <c r="G264" i="82"/>
  <c r="F264" i="82"/>
  <c r="F259" i="82" s="1"/>
  <c r="E264" i="82"/>
  <c r="D264" i="82"/>
  <c r="H263" i="82"/>
  <c r="C263" i="82"/>
  <c r="H262" i="82"/>
  <c r="C262" i="82"/>
  <c r="H261" i="82"/>
  <c r="C261" i="82"/>
  <c r="L260" i="82"/>
  <c r="L259" i="82" s="1"/>
  <c r="K260" i="82"/>
  <c r="J260" i="82"/>
  <c r="J259" i="82" s="1"/>
  <c r="I260" i="82"/>
  <c r="G260" i="82"/>
  <c r="G259" i="82" s="1"/>
  <c r="F260" i="82"/>
  <c r="E260" i="82"/>
  <c r="C260" i="82" s="1"/>
  <c r="D260" i="82"/>
  <c r="D259" i="82" s="1"/>
  <c r="I259" i="82"/>
  <c r="H258" i="82"/>
  <c r="C258" i="82"/>
  <c r="H257" i="82"/>
  <c r="C257" i="82"/>
  <c r="H256" i="82"/>
  <c r="C256" i="82"/>
  <c r="H255" i="82"/>
  <c r="C255" i="82"/>
  <c r="H254" i="82"/>
  <c r="C254" i="82"/>
  <c r="H253" i="82"/>
  <c r="C253" i="82"/>
  <c r="L252" i="82"/>
  <c r="L251" i="82" s="1"/>
  <c r="K252" i="82"/>
  <c r="K251" i="82" s="1"/>
  <c r="J252" i="82"/>
  <c r="I252" i="82"/>
  <c r="G252" i="82"/>
  <c r="G251" i="82" s="1"/>
  <c r="F252" i="82"/>
  <c r="E252" i="82"/>
  <c r="D252" i="82"/>
  <c r="D251" i="82" s="1"/>
  <c r="J251" i="82"/>
  <c r="I251" i="82"/>
  <c r="F251" i="82"/>
  <c r="E251" i="82"/>
  <c r="H250" i="82"/>
  <c r="C250" i="82"/>
  <c r="H249" i="82"/>
  <c r="C249" i="82"/>
  <c r="H248" i="82"/>
  <c r="C248" i="82"/>
  <c r="H247" i="82"/>
  <c r="C247" i="82"/>
  <c r="L246" i="82"/>
  <c r="K246" i="82"/>
  <c r="J246" i="82"/>
  <c r="I246" i="82"/>
  <c r="G246" i="82"/>
  <c r="F246" i="82"/>
  <c r="E246" i="82"/>
  <c r="D246" i="82"/>
  <c r="C246" i="82"/>
  <c r="H245" i="82"/>
  <c r="C245" i="82"/>
  <c r="H244" i="82"/>
  <c r="C244" i="82"/>
  <c r="H243" i="82"/>
  <c r="C243" i="82"/>
  <c r="H242" i="82"/>
  <c r="C242" i="82"/>
  <c r="H241" i="82"/>
  <c r="C241" i="82"/>
  <c r="H240" i="82"/>
  <c r="C240" i="82"/>
  <c r="H239" i="82"/>
  <c r="C239" i="82"/>
  <c r="L238" i="82"/>
  <c r="K238" i="82"/>
  <c r="K231" i="82" s="1"/>
  <c r="J238" i="82"/>
  <c r="I238" i="82"/>
  <c r="G238" i="82"/>
  <c r="F238" i="82"/>
  <c r="C238" i="82" s="1"/>
  <c r="E238" i="82"/>
  <c r="D238" i="82"/>
  <c r="H237" i="82"/>
  <c r="C237" i="82"/>
  <c r="H236" i="82"/>
  <c r="C236" i="82"/>
  <c r="L235" i="82"/>
  <c r="K235" i="82"/>
  <c r="J235" i="82"/>
  <c r="I235" i="82"/>
  <c r="G235" i="82"/>
  <c r="F235" i="82"/>
  <c r="E235" i="82"/>
  <c r="D235" i="82"/>
  <c r="H234" i="82"/>
  <c r="C234" i="82"/>
  <c r="L233" i="82"/>
  <c r="K233" i="82"/>
  <c r="J233" i="82"/>
  <c r="I233" i="82"/>
  <c r="G233" i="82"/>
  <c r="F233" i="82"/>
  <c r="E233" i="82"/>
  <c r="C233" i="82" s="1"/>
  <c r="D233" i="82"/>
  <c r="H232" i="82"/>
  <c r="C232" i="82"/>
  <c r="J231" i="82"/>
  <c r="H229" i="82"/>
  <c r="C229" i="82"/>
  <c r="H228" i="82"/>
  <c r="C228" i="82"/>
  <c r="L227" i="82"/>
  <c r="K227" i="82"/>
  <c r="J227" i="82"/>
  <c r="I227" i="82"/>
  <c r="G227" i="82"/>
  <c r="F227" i="82"/>
  <c r="E227" i="82"/>
  <c r="D227" i="82"/>
  <c r="H226" i="82"/>
  <c r="C226" i="82"/>
  <c r="H225" i="82"/>
  <c r="C225" i="82"/>
  <c r="H224" i="82"/>
  <c r="C224" i="82"/>
  <c r="H223" i="82"/>
  <c r="C223" i="82"/>
  <c r="H222" i="82"/>
  <c r="C222" i="82"/>
  <c r="H221" i="82"/>
  <c r="C221" i="82"/>
  <c r="H220" i="82"/>
  <c r="C220" i="82"/>
  <c r="H219" i="82"/>
  <c r="C219" i="82"/>
  <c r="H218" i="82"/>
  <c r="C218" i="82"/>
  <c r="H217" i="82"/>
  <c r="C217" i="82"/>
  <c r="L216" i="82"/>
  <c r="L204" i="82" s="1"/>
  <c r="K216" i="82"/>
  <c r="J216" i="82"/>
  <c r="I216" i="82"/>
  <c r="G216" i="82"/>
  <c r="G204" i="82" s="1"/>
  <c r="F216" i="82"/>
  <c r="E216" i="82"/>
  <c r="D216" i="82"/>
  <c r="C216" i="82"/>
  <c r="H215" i="82"/>
  <c r="C215" i="82"/>
  <c r="H214" i="82"/>
  <c r="C214" i="82"/>
  <c r="H213" i="82"/>
  <c r="C213" i="82"/>
  <c r="H212" i="82"/>
  <c r="C212" i="82"/>
  <c r="H211" i="82"/>
  <c r="C211" i="82"/>
  <c r="H210" i="82"/>
  <c r="C210" i="82"/>
  <c r="H209" i="82"/>
  <c r="C209" i="82"/>
  <c r="H208" i="82"/>
  <c r="C208" i="82"/>
  <c r="H207" i="82"/>
  <c r="C207" i="82"/>
  <c r="H206" i="82"/>
  <c r="C206" i="82"/>
  <c r="L205" i="82"/>
  <c r="K205" i="82"/>
  <c r="J205" i="82"/>
  <c r="I205" i="82"/>
  <c r="G205" i="82"/>
  <c r="F205" i="82"/>
  <c r="E205" i="82"/>
  <c r="D205" i="82"/>
  <c r="D204" i="82" s="1"/>
  <c r="H203" i="82"/>
  <c r="C203" i="82"/>
  <c r="H202" i="82"/>
  <c r="C202" i="82"/>
  <c r="H201" i="82"/>
  <c r="C201" i="82"/>
  <c r="H200" i="82"/>
  <c r="C200" i="82"/>
  <c r="H199" i="82"/>
  <c r="C199" i="82"/>
  <c r="L198" i="82"/>
  <c r="K198" i="82"/>
  <c r="J198" i="82"/>
  <c r="H198" i="82" s="1"/>
  <c r="I198" i="82"/>
  <c r="G198" i="82"/>
  <c r="F198" i="82"/>
  <c r="F196" i="82" s="1"/>
  <c r="E198" i="82"/>
  <c r="D198" i="82"/>
  <c r="H197" i="82"/>
  <c r="C197" i="82"/>
  <c r="L196" i="82"/>
  <c r="K196" i="82"/>
  <c r="I196" i="82"/>
  <c r="G196" i="82"/>
  <c r="E196" i="82"/>
  <c r="D196" i="82"/>
  <c r="H193" i="82"/>
  <c r="C193" i="82"/>
  <c r="L192" i="82"/>
  <c r="L191" i="82" s="1"/>
  <c r="K192" i="82"/>
  <c r="K191" i="82" s="1"/>
  <c r="J192" i="82"/>
  <c r="I192" i="82"/>
  <c r="G192" i="82"/>
  <c r="G191" i="82" s="1"/>
  <c r="F192" i="82"/>
  <c r="F191" i="82" s="1"/>
  <c r="F187" i="82" s="1"/>
  <c r="E192" i="82"/>
  <c r="D192" i="82"/>
  <c r="D191" i="82" s="1"/>
  <c r="J191" i="82"/>
  <c r="J187" i="82" s="1"/>
  <c r="I191" i="82"/>
  <c r="E191" i="82"/>
  <c r="H190" i="82"/>
  <c r="C190" i="82"/>
  <c r="H189" i="82"/>
  <c r="C189" i="82"/>
  <c r="L188" i="82"/>
  <c r="L187" i="82" s="1"/>
  <c r="K188" i="82"/>
  <c r="J188" i="82"/>
  <c r="I188" i="82"/>
  <c r="I187" i="82" s="1"/>
  <c r="H188" i="82"/>
  <c r="G188" i="82"/>
  <c r="F188" i="82"/>
  <c r="E188" i="82"/>
  <c r="D188" i="82"/>
  <c r="D187" i="82" s="1"/>
  <c r="H186" i="82"/>
  <c r="C186" i="82"/>
  <c r="H185" i="82"/>
  <c r="C185" i="82"/>
  <c r="L184" i="82"/>
  <c r="K184" i="82"/>
  <c r="H184" i="82" s="1"/>
  <c r="J184" i="82"/>
  <c r="I184" i="82"/>
  <c r="G184" i="82"/>
  <c r="F184" i="82"/>
  <c r="C184" i="82" s="1"/>
  <c r="E184" i="82"/>
  <c r="D184" i="82"/>
  <c r="H183" i="82"/>
  <c r="C183" i="82"/>
  <c r="H182" i="82"/>
  <c r="C182" i="82"/>
  <c r="H181" i="82"/>
  <c r="C181" i="82"/>
  <c r="H180" i="82"/>
  <c r="C180" i="82"/>
  <c r="L179" i="82"/>
  <c r="L174" i="82" s="1"/>
  <c r="L173" i="82" s="1"/>
  <c r="K179" i="82"/>
  <c r="J179" i="82"/>
  <c r="I179" i="82"/>
  <c r="G179" i="82"/>
  <c r="F179" i="82"/>
  <c r="E179" i="82"/>
  <c r="D179" i="82"/>
  <c r="H178" i="82"/>
  <c r="C178" i="82"/>
  <c r="H177" i="82"/>
  <c r="C177" i="82"/>
  <c r="H176" i="82"/>
  <c r="C176" i="82"/>
  <c r="L175" i="82"/>
  <c r="K175" i="82"/>
  <c r="J175" i="82"/>
  <c r="J174" i="82" s="1"/>
  <c r="J173" i="82" s="1"/>
  <c r="I175" i="82"/>
  <c r="G175" i="82"/>
  <c r="F175" i="82"/>
  <c r="F174" i="82" s="1"/>
  <c r="E175" i="82"/>
  <c r="D175" i="82"/>
  <c r="K174" i="82"/>
  <c r="G174" i="82"/>
  <c r="D174" i="82"/>
  <c r="D173" i="82" s="1"/>
  <c r="H172" i="82"/>
  <c r="C172" i="82"/>
  <c r="H171" i="82"/>
  <c r="C171" i="82"/>
  <c r="H170" i="82"/>
  <c r="C170" i="82"/>
  <c r="H169" i="82"/>
  <c r="C169" i="82"/>
  <c r="H168" i="82"/>
  <c r="C168" i="82"/>
  <c r="H167" i="82"/>
  <c r="C167" i="82"/>
  <c r="L166" i="82"/>
  <c r="L165" i="82" s="1"/>
  <c r="K166" i="82"/>
  <c r="K165" i="82" s="1"/>
  <c r="J166" i="82"/>
  <c r="I166" i="82"/>
  <c r="G166" i="82"/>
  <c r="G165" i="82" s="1"/>
  <c r="F166" i="82"/>
  <c r="F165" i="82" s="1"/>
  <c r="E166" i="82"/>
  <c r="D166" i="82"/>
  <c r="D165" i="82" s="1"/>
  <c r="J165" i="82"/>
  <c r="I165" i="82"/>
  <c r="E165" i="82"/>
  <c r="H164" i="82"/>
  <c r="C164" i="82"/>
  <c r="H163" i="82"/>
  <c r="C163" i="82"/>
  <c r="H162" i="82"/>
  <c r="C162" i="82"/>
  <c r="H161" i="82"/>
  <c r="C161" i="82"/>
  <c r="L160" i="82"/>
  <c r="K160" i="82"/>
  <c r="H160" i="82" s="1"/>
  <c r="J160" i="82"/>
  <c r="I160" i="82"/>
  <c r="G160" i="82"/>
  <c r="F160" i="82"/>
  <c r="C160" i="82" s="1"/>
  <c r="E160" i="82"/>
  <c r="D160" i="82"/>
  <c r="H159" i="82"/>
  <c r="C159" i="82"/>
  <c r="H158" i="82"/>
  <c r="C158" i="82"/>
  <c r="H157" i="82"/>
  <c r="C157" i="82"/>
  <c r="H156" i="82"/>
  <c r="C156" i="82"/>
  <c r="H155" i="82"/>
  <c r="C155" i="82"/>
  <c r="H154" i="82"/>
  <c r="C154" i="82"/>
  <c r="H153" i="82"/>
  <c r="C153" i="82"/>
  <c r="H152" i="82"/>
  <c r="C152" i="82"/>
  <c r="L151" i="82"/>
  <c r="K151" i="82"/>
  <c r="J151" i="82"/>
  <c r="I151" i="82"/>
  <c r="G151" i="82"/>
  <c r="G130" i="82" s="1"/>
  <c r="F151" i="82"/>
  <c r="E151" i="82"/>
  <c r="D151" i="82"/>
  <c r="H150" i="82"/>
  <c r="C150" i="82"/>
  <c r="H149" i="82"/>
  <c r="C149" i="82"/>
  <c r="H148" i="82"/>
  <c r="C148" i="82"/>
  <c r="H147" i="82"/>
  <c r="C147" i="82"/>
  <c r="H146" i="82"/>
  <c r="C146" i="82"/>
  <c r="H145" i="82"/>
  <c r="C145" i="82"/>
  <c r="L144" i="82"/>
  <c r="L130" i="82" s="1"/>
  <c r="K144" i="82"/>
  <c r="J144" i="82"/>
  <c r="I144" i="82"/>
  <c r="H144" i="82"/>
  <c r="G144" i="82"/>
  <c r="F144" i="82"/>
  <c r="E144" i="82"/>
  <c r="D144" i="82"/>
  <c r="C144" i="82" s="1"/>
  <c r="H143" i="82"/>
  <c r="C143" i="82"/>
  <c r="H142" i="82"/>
  <c r="C142" i="82"/>
  <c r="L141" i="82"/>
  <c r="K141" i="82"/>
  <c r="J141" i="82"/>
  <c r="I141" i="82"/>
  <c r="G141" i="82"/>
  <c r="F141" i="82"/>
  <c r="E141" i="82"/>
  <c r="D141" i="82"/>
  <c r="H140" i="82"/>
  <c r="C140" i="82"/>
  <c r="H139" i="82"/>
  <c r="C139" i="82"/>
  <c r="H138" i="82"/>
  <c r="C138" i="82"/>
  <c r="H137" i="82"/>
  <c r="C137" i="82"/>
  <c r="L136" i="82"/>
  <c r="K136" i="82"/>
  <c r="J136" i="82"/>
  <c r="I136" i="82"/>
  <c r="G136" i="82"/>
  <c r="F136" i="82"/>
  <c r="E136" i="82"/>
  <c r="D136" i="82"/>
  <c r="C136" i="82" s="1"/>
  <c r="H135" i="82"/>
  <c r="C135" i="82"/>
  <c r="H134" i="82"/>
  <c r="C134" i="82"/>
  <c r="H133" i="82"/>
  <c r="C133" i="82"/>
  <c r="H132" i="82"/>
  <c r="C132" i="82"/>
  <c r="L131" i="82"/>
  <c r="K131" i="82"/>
  <c r="J131" i="82"/>
  <c r="I131" i="82"/>
  <c r="G131" i="82"/>
  <c r="F131" i="82"/>
  <c r="E131" i="82"/>
  <c r="D131" i="82"/>
  <c r="D130" i="82"/>
  <c r="H129" i="82"/>
  <c r="C129" i="82"/>
  <c r="L128" i="82"/>
  <c r="K128" i="82"/>
  <c r="J128" i="82"/>
  <c r="I128" i="82"/>
  <c r="H128" i="82"/>
  <c r="G128" i="82"/>
  <c r="F128" i="82"/>
  <c r="E128" i="82"/>
  <c r="D128" i="82"/>
  <c r="C128" i="82"/>
  <c r="H127" i="82"/>
  <c r="C127" i="82"/>
  <c r="H126" i="82"/>
  <c r="C126" i="82"/>
  <c r="H125" i="82"/>
  <c r="C125" i="82"/>
  <c r="H124" i="82"/>
  <c r="C124" i="82"/>
  <c r="H123" i="82"/>
  <c r="C123" i="82"/>
  <c r="L122" i="82"/>
  <c r="K122" i="82"/>
  <c r="J122" i="82"/>
  <c r="I122" i="82"/>
  <c r="G122" i="82"/>
  <c r="F122" i="82"/>
  <c r="E122" i="82"/>
  <c r="D122" i="82"/>
  <c r="H121" i="82"/>
  <c r="C121" i="82"/>
  <c r="H120" i="82"/>
  <c r="C120" i="82"/>
  <c r="H119" i="82"/>
  <c r="C119" i="82"/>
  <c r="H118" i="82"/>
  <c r="C118" i="82"/>
  <c r="H117" i="82"/>
  <c r="C117" i="82"/>
  <c r="L116" i="82"/>
  <c r="K116" i="82"/>
  <c r="J116" i="82"/>
  <c r="I116" i="82"/>
  <c r="H116" i="82" s="1"/>
  <c r="G116" i="82"/>
  <c r="F116" i="82"/>
  <c r="E116" i="82"/>
  <c r="D116" i="82"/>
  <c r="H115" i="82"/>
  <c r="C115" i="82"/>
  <c r="H114" i="82"/>
  <c r="C114" i="82"/>
  <c r="H113" i="82"/>
  <c r="C113" i="82"/>
  <c r="L112" i="82"/>
  <c r="K112" i="82"/>
  <c r="J112" i="82"/>
  <c r="I112" i="82"/>
  <c r="H112" i="82"/>
  <c r="G112" i="82"/>
  <c r="F112" i="82"/>
  <c r="E112" i="82"/>
  <c r="D112" i="82"/>
  <c r="C112" i="82" s="1"/>
  <c r="H111" i="82"/>
  <c r="C111" i="82"/>
  <c r="H110" i="82"/>
  <c r="C110" i="82"/>
  <c r="H109" i="82"/>
  <c r="C109" i="82"/>
  <c r="H108" i="82"/>
  <c r="C108" i="82"/>
  <c r="H107" i="82"/>
  <c r="C107" i="82"/>
  <c r="H106" i="82"/>
  <c r="C106" i="82"/>
  <c r="H105" i="82"/>
  <c r="C105" i="82"/>
  <c r="H104" i="82"/>
  <c r="C104" i="82"/>
  <c r="L103" i="82"/>
  <c r="K103" i="82"/>
  <c r="J103" i="82"/>
  <c r="I103" i="82"/>
  <c r="G103" i="82"/>
  <c r="F103" i="82"/>
  <c r="E103" i="82"/>
  <c r="D103" i="82"/>
  <c r="I102" i="82"/>
  <c r="I95" i="82" s="1"/>
  <c r="H102" i="82"/>
  <c r="C102" i="82"/>
  <c r="H101" i="82"/>
  <c r="C101" i="82"/>
  <c r="H100" i="82"/>
  <c r="C100" i="82"/>
  <c r="H99" i="82"/>
  <c r="C99" i="82"/>
  <c r="H98" i="82"/>
  <c r="C98" i="82"/>
  <c r="H97" i="82"/>
  <c r="C97" i="82"/>
  <c r="H96" i="82"/>
  <c r="C96" i="82"/>
  <c r="L95" i="82"/>
  <c r="K95" i="82"/>
  <c r="J95" i="82"/>
  <c r="G95" i="82"/>
  <c r="F95" i="82"/>
  <c r="F83" i="82" s="1"/>
  <c r="E95" i="82"/>
  <c r="D95" i="82"/>
  <c r="H94" i="82"/>
  <c r="C94" i="82"/>
  <c r="H93" i="82"/>
  <c r="C93" i="82"/>
  <c r="H92" i="82"/>
  <c r="C92" i="82"/>
  <c r="H91" i="82"/>
  <c r="C91" i="82"/>
  <c r="H90" i="82"/>
  <c r="C90" i="82"/>
  <c r="L89" i="82"/>
  <c r="K89" i="82"/>
  <c r="J89" i="82"/>
  <c r="I89" i="82"/>
  <c r="G89" i="82"/>
  <c r="F89" i="82"/>
  <c r="E89" i="82"/>
  <c r="D89" i="82"/>
  <c r="H88" i="82"/>
  <c r="C88" i="82"/>
  <c r="H87" i="82"/>
  <c r="C87" i="82"/>
  <c r="H86" i="82"/>
  <c r="C86" i="82"/>
  <c r="H85" i="82"/>
  <c r="C85" i="82"/>
  <c r="L84" i="82"/>
  <c r="K84" i="82"/>
  <c r="J84" i="82"/>
  <c r="I84" i="82"/>
  <c r="I83" i="82" s="1"/>
  <c r="G84" i="82"/>
  <c r="F84" i="82"/>
  <c r="E84" i="82"/>
  <c r="D84" i="82"/>
  <c r="H82" i="82"/>
  <c r="C82" i="82"/>
  <c r="H81" i="82"/>
  <c r="C81" i="82"/>
  <c r="L80" i="82"/>
  <c r="K80" i="82"/>
  <c r="J80" i="82"/>
  <c r="I80" i="82"/>
  <c r="G80" i="82"/>
  <c r="F80" i="82"/>
  <c r="E80" i="82"/>
  <c r="D80" i="82"/>
  <c r="H79" i="82"/>
  <c r="C79" i="82"/>
  <c r="H78" i="82"/>
  <c r="C78" i="82"/>
  <c r="L77" i="82"/>
  <c r="K77" i="82"/>
  <c r="K76" i="82" s="1"/>
  <c r="J77" i="82"/>
  <c r="I77" i="82"/>
  <c r="G77" i="82"/>
  <c r="G76" i="82" s="1"/>
  <c r="F77" i="82"/>
  <c r="F76" i="82" s="1"/>
  <c r="E77" i="82"/>
  <c r="D77" i="82"/>
  <c r="L76" i="82"/>
  <c r="I76" i="82"/>
  <c r="E76" i="82"/>
  <c r="D76" i="82"/>
  <c r="H74" i="82"/>
  <c r="C74" i="82"/>
  <c r="H73" i="82"/>
  <c r="C73" i="82"/>
  <c r="H72" i="82"/>
  <c r="C72" i="82"/>
  <c r="H71" i="82"/>
  <c r="C71" i="82"/>
  <c r="H70" i="82"/>
  <c r="C70" i="82"/>
  <c r="L69" i="82"/>
  <c r="K69" i="82"/>
  <c r="K67" i="82" s="1"/>
  <c r="K53" i="82" s="1"/>
  <c r="J69" i="82"/>
  <c r="I69" i="82"/>
  <c r="I67" i="82" s="1"/>
  <c r="G69" i="82"/>
  <c r="G67" i="82" s="1"/>
  <c r="F69" i="82"/>
  <c r="E69" i="82"/>
  <c r="E67" i="82" s="1"/>
  <c r="D69" i="82"/>
  <c r="C69" i="82" s="1"/>
  <c r="H68" i="82"/>
  <c r="C68" i="82"/>
  <c r="L67" i="82"/>
  <c r="J67" i="82"/>
  <c r="F67" i="82"/>
  <c r="H66" i="82"/>
  <c r="C66" i="82"/>
  <c r="H65" i="82"/>
  <c r="C65" i="82"/>
  <c r="H64" i="82"/>
  <c r="C64" i="82"/>
  <c r="H63" i="82"/>
  <c r="C63" i="82"/>
  <c r="H62" i="82"/>
  <c r="C62" i="82"/>
  <c r="H61" i="82"/>
  <c r="C61" i="82"/>
  <c r="H60" i="82"/>
  <c r="C60" i="82"/>
  <c r="H59" i="82"/>
  <c r="C59" i="82"/>
  <c r="L58" i="82"/>
  <c r="K58" i="82"/>
  <c r="J58" i="82"/>
  <c r="I58" i="82"/>
  <c r="G58" i="82"/>
  <c r="F58" i="82"/>
  <c r="E58" i="82"/>
  <c r="D58" i="82"/>
  <c r="H57" i="82"/>
  <c r="C57" i="82"/>
  <c r="H56" i="82"/>
  <c r="C56" i="82"/>
  <c r="L55" i="82"/>
  <c r="K55" i="82"/>
  <c r="K54" i="82" s="1"/>
  <c r="J55" i="82"/>
  <c r="I55" i="82"/>
  <c r="G55" i="82"/>
  <c r="G54" i="82" s="1"/>
  <c r="F55" i="82"/>
  <c r="F54" i="82" s="1"/>
  <c r="E55" i="82"/>
  <c r="D55" i="82"/>
  <c r="I54" i="82"/>
  <c r="H47" i="82"/>
  <c r="C47" i="82"/>
  <c r="H46" i="82"/>
  <c r="C46" i="82"/>
  <c r="L45" i="82"/>
  <c r="H45" i="82"/>
  <c r="G45" i="82"/>
  <c r="C45" i="82" s="1"/>
  <c r="H44" i="82"/>
  <c r="C44" i="82"/>
  <c r="K43" i="82"/>
  <c r="J43" i="82"/>
  <c r="I43" i="82"/>
  <c r="F43" i="82"/>
  <c r="E43" i="82"/>
  <c r="D43" i="82"/>
  <c r="H42" i="82"/>
  <c r="C42" i="82"/>
  <c r="I41" i="82"/>
  <c r="H41" i="82"/>
  <c r="D41" i="82"/>
  <c r="C41" i="82" s="1"/>
  <c r="H40" i="82"/>
  <c r="C40" i="82"/>
  <c r="H39" i="82"/>
  <c r="C39" i="82"/>
  <c r="H38" i="82"/>
  <c r="C38" i="82"/>
  <c r="H37" i="82"/>
  <c r="C37" i="82"/>
  <c r="K36" i="82"/>
  <c r="H36" i="82"/>
  <c r="F36" i="82"/>
  <c r="C36" i="82" s="1"/>
  <c r="H35" i="82"/>
  <c r="C35" i="82"/>
  <c r="H34" i="82"/>
  <c r="C34" i="82"/>
  <c r="K33" i="82"/>
  <c r="H33" i="82" s="1"/>
  <c r="F33" i="82"/>
  <c r="C33" i="82" s="1"/>
  <c r="H32" i="82"/>
  <c r="C32" i="82"/>
  <c r="K31" i="82"/>
  <c r="F31" i="82"/>
  <c r="C31" i="82"/>
  <c r="H30" i="82"/>
  <c r="C30" i="82"/>
  <c r="H29" i="82"/>
  <c r="C29" i="82"/>
  <c r="H28" i="82"/>
  <c r="C28" i="82"/>
  <c r="K27" i="82"/>
  <c r="H27" i="82"/>
  <c r="F27" i="82"/>
  <c r="C27" i="82" s="1"/>
  <c r="H25" i="82"/>
  <c r="C25" i="82"/>
  <c r="H24" i="82"/>
  <c r="C24" i="82"/>
  <c r="H23" i="82"/>
  <c r="C23" i="82"/>
  <c r="H22" i="82"/>
  <c r="C22" i="82"/>
  <c r="L21" i="82"/>
  <c r="L292" i="82" s="1"/>
  <c r="L291" i="82" s="1"/>
  <c r="K21" i="82"/>
  <c r="J21" i="82"/>
  <c r="I21" i="82"/>
  <c r="I292" i="82" s="1"/>
  <c r="I291" i="82" s="1"/>
  <c r="G21" i="82"/>
  <c r="F21" i="82"/>
  <c r="E21" i="82"/>
  <c r="E292" i="82" s="1"/>
  <c r="E291" i="82" s="1"/>
  <c r="D21" i="82"/>
  <c r="L20" i="82"/>
  <c r="E20" i="82"/>
  <c r="D20" i="82"/>
  <c r="H301" i="81"/>
  <c r="C301" i="81"/>
  <c r="H300" i="81"/>
  <c r="C300" i="81"/>
  <c r="H299" i="81"/>
  <c r="C299" i="81"/>
  <c r="H298" i="81"/>
  <c r="C298" i="81"/>
  <c r="H297" i="81"/>
  <c r="C297" i="81"/>
  <c r="H296" i="81"/>
  <c r="C296" i="81"/>
  <c r="H295" i="81"/>
  <c r="C295" i="81"/>
  <c r="H294" i="81"/>
  <c r="H293" i="81" s="1"/>
  <c r="C294" i="81"/>
  <c r="C293" i="81" s="1"/>
  <c r="L293" i="81"/>
  <c r="K293" i="81"/>
  <c r="J293" i="81"/>
  <c r="I293" i="81"/>
  <c r="G293" i="81"/>
  <c r="F293" i="81"/>
  <c r="E293" i="81"/>
  <c r="D293" i="81"/>
  <c r="H288" i="81"/>
  <c r="C288" i="81"/>
  <c r="H287" i="81"/>
  <c r="C287" i="81"/>
  <c r="L286" i="81"/>
  <c r="K286" i="81"/>
  <c r="J286" i="81"/>
  <c r="I286" i="81"/>
  <c r="G286" i="81"/>
  <c r="F286" i="81"/>
  <c r="E286" i="81"/>
  <c r="D286" i="81"/>
  <c r="H285" i="81"/>
  <c r="C285" i="81"/>
  <c r="L284" i="81"/>
  <c r="L283" i="81" s="1"/>
  <c r="K284" i="81"/>
  <c r="J284" i="81"/>
  <c r="I284" i="81"/>
  <c r="I283" i="81" s="1"/>
  <c r="H283" i="81" s="1"/>
  <c r="G284" i="81"/>
  <c r="F284" i="81"/>
  <c r="E284" i="81"/>
  <c r="E283" i="81" s="1"/>
  <c r="D284" i="81"/>
  <c r="K283" i="81"/>
  <c r="J283" i="81"/>
  <c r="G283" i="81"/>
  <c r="F283" i="81"/>
  <c r="H282" i="81"/>
  <c r="C282" i="81"/>
  <c r="L281" i="81"/>
  <c r="K281" i="81"/>
  <c r="K269" i="81" s="1"/>
  <c r="J281" i="81"/>
  <c r="I281" i="81"/>
  <c r="G281" i="81"/>
  <c r="F281" i="81"/>
  <c r="E281" i="81"/>
  <c r="D281" i="81"/>
  <c r="C281" i="81" s="1"/>
  <c r="H280" i="81"/>
  <c r="C280" i="81"/>
  <c r="H279" i="81"/>
  <c r="C279" i="81"/>
  <c r="H278" i="81"/>
  <c r="C278" i="81"/>
  <c r="H277" i="81"/>
  <c r="C277" i="81"/>
  <c r="L276" i="81"/>
  <c r="K276" i="81"/>
  <c r="J276" i="81"/>
  <c r="I276" i="81"/>
  <c r="G276" i="81"/>
  <c r="G270" i="81" s="1"/>
  <c r="G269" i="81" s="1"/>
  <c r="F276" i="81"/>
  <c r="E276" i="81"/>
  <c r="D276" i="81"/>
  <c r="H275" i="81"/>
  <c r="C275" i="81"/>
  <c r="H274" i="81"/>
  <c r="C274" i="81"/>
  <c r="H273" i="81"/>
  <c r="C273" i="81"/>
  <c r="L272" i="81"/>
  <c r="K272" i="81"/>
  <c r="J272" i="81"/>
  <c r="J270" i="81" s="1"/>
  <c r="I272" i="81"/>
  <c r="G272" i="81"/>
  <c r="F272" i="81"/>
  <c r="E272" i="81"/>
  <c r="E270" i="81" s="1"/>
  <c r="E269" i="81" s="1"/>
  <c r="D272" i="81"/>
  <c r="H271" i="81"/>
  <c r="C271" i="81"/>
  <c r="L270" i="81"/>
  <c r="L269" i="81" s="1"/>
  <c r="K270" i="81"/>
  <c r="F270" i="81"/>
  <c r="D270" i="81"/>
  <c r="F269" i="81"/>
  <c r="H268" i="81"/>
  <c r="C268" i="81"/>
  <c r="H267" i="81"/>
  <c r="C267" i="81"/>
  <c r="H266" i="81"/>
  <c r="C266" i="81"/>
  <c r="H265" i="81"/>
  <c r="C265" i="81"/>
  <c r="L264" i="81"/>
  <c r="K264" i="81"/>
  <c r="J264" i="81"/>
  <c r="I264" i="81"/>
  <c r="H264" i="81" s="1"/>
  <c r="G264" i="81"/>
  <c r="F264" i="81"/>
  <c r="E264" i="81"/>
  <c r="D264" i="81"/>
  <c r="H263" i="81"/>
  <c r="C263" i="81"/>
  <c r="H262" i="81"/>
  <c r="C262" i="81"/>
  <c r="H261" i="81"/>
  <c r="C261" i="81"/>
  <c r="L260" i="81"/>
  <c r="L259" i="81" s="1"/>
  <c r="K260" i="81"/>
  <c r="K259" i="81" s="1"/>
  <c r="J260" i="81"/>
  <c r="I260" i="81"/>
  <c r="G260" i="81"/>
  <c r="F260" i="81"/>
  <c r="F259" i="81" s="1"/>
  <c r="E260" i="81"/>
  <c r="E259" i="81" s="1"/>
  <c r="D260" i="81"/>
  <c r="J259" i="81"/>
  <c r="G259" i="81"/>
  <c r="H258" i="81"/>
  <c r="C258" i="81"/>
  <c r="H257" i="81"/>
  <c r="C257" i="81"/>
  <c r="H256" i="81"/>
  <c r="C256" i="81"/>
  <c r="H255" i="81"/>
  <c r="C255" i="81"/>
  <c r="H254" i="81"/>
  <c r="C254" i="81"/>
  <c r="H253" i="81"/>
  <c r="C253" i="81"/>
  <c r="L252" i="81"/>
  <c r="L251" i="81" s="1"/>
  <c r="K252" i="81"/>
  <c r="H252" i="81" s="1"/>
  <c r="J252" i="81"/>
  <c r="I252" i="81"/>
  <c r="I251" i="81" s="1"/>
  <c r="G252" i="81"/>
  <c r="G251" i="81" s="1"/>
  <c r="F252" i="81"/>
  <c r="E252" i="81"/>
  <c r="E251" i="81" s="1"/>
  <c r="D252" i="81"/>
  <c r="K251" i="81"/>
  <c r="J251" i="81"/>
  <c r="F251" i="81"/>
  <c r="H250" i="81"/>
  <c r="C250" i="81"/>
  <c r="H249" i="81"/>
  <c r="C249" i="81"/>
  <c r="H248" i="81"/>
  <c r="C248" i="81"/>
  <c r="H247" i="81"/>
  <c r="C247" i="81"/>
  <c r="L246" i="81"/>
  <c r="K246" i="81"/>
  <c r="J246" i="81"/>
  <c r="I246" i="81"/>
  <c r="G246" i="81"/>
  <c r="F246" i="81"/>
  <c r="E246" i="81"/>
  <c r="D246" i="81"/>
  <c r="H245" i="81"/>
  <c r="C245" i="81"/>
  <c r="H244" i="81"/>
  <c r="C244" i="81"/>
  <c r="H243" i="81"/>
  <c r="C243" i="81"/>
  <c r="H242" i="81"/>
  <c r="C242" i="81"/>
  <c r="H241" i="81"/>
  <c r="C241" i="81"/>
  <c r="H240" i="81"/>
  <c r="C240" i="81"/>
  <c r="H239" i="81"/>
  <c r="C239" i="81"/>
  <c r="L238" i="81"/>
  <c r="K238" i="81"/>
  <c r="J238" i="81"/>
  <c r="H238" i="81" s="1"/>
  <c r="I238" i="81"/>
  <c r="G238" i="81"/>
  <c r="F238" i="81"/>
  <c r="E238" i="81"/>
  <c r="D238" i="81"/>
  <c r="H237" i="81"/>
  <c r="C237" i="81"/>
  <c r="H236" i="81"/>
  <c r="C236" i="81"/>
  <c r="L235" i="81"/>
  <c r="K235" i="81"/>
  <c r="K231" i="81" s="1"/>
  <c r="J235" i="81"/>
  <c r="I235" i="81"/>
  <c r="G235" i="81"/>
  <c r="F235" i="81"/>
  <c r="E235" i="81"/>
  <c r="D235" i="81"/>
  <c r="C235" i="81" s="1"/>
  <c r="H234" i="81"/>
  <c r="C234" i="81"/>
  <c r="L233" i="81"/>
  <c r="K233" i="81"/>
  <c r="J233" i="81"/>
  <c r="J231" i="81" s="1"/>
  <c r="J230" i="81" s="1"/>
  <c r="I233" i="81"/>
  <c r="G233" i="81"/>
  <c r="F233" i="81"/>
  <c r="E233" i="81"/>
  <c r="C233" i="81" s="1"/>
  <c r="D233" i="81"/>
  <c r="H232" i="81"/>
  <c r="C232" i="81"/>
  <c r="H229" i="81"/>
  <c r="C229" i="81"/>
  <c r="H228" i="81"/>
  <c r="C228" i="81"/>
  <c r="L227" i="81"/>
  <c r="L204" i="81" s="1"/>
  <c r="K227" i="81"/>
  <c r="J227" i="81"/>
  <c r="I227" i="81"/>
  <c r="G227" i="81"/>
  <c r="C227" i="81" s="1"/>
  <c r="F227" i="81"/>
  <c r="E227" i="81"/>
  <c r="D227" i="81"/>
  <c r="H226" i="81"/>
  <c r="C226" i="81"/>
  <c r="H225" i="81"/>
  <c r="C225" i="81"/>
  <c r="H224" i="81"/>
  <c r="C224" i="81"/>
  <c r="H223" i="81"/>
  <c r="C223" i="81"/>
  <c r="H222" i="81"/>
  <c r="C222" i="81"/>
  <c r="H221" i="81"/>
  <c r="C221" i="81"/>
  <c r="H220" i="81"/>
  <c r="C220" i="81"/>
  <c r="H219" i="81"/>
  <c r="C219" i="81"/>
  <c r="H218" i="81"/>
  <c r="C218" i="81"/>
  <c r="H217" i="81"/>
  <c r="C217" i="81"/>
  <c r="L216" i="81"/>
  <c r="K216" i="81"/>
  <c r="J216" i="81"/>
  <c r="I216" i="81"/>
  <c r="H216" i="81" s="1"/>
  <c r="G216" i="81"/>
  <c r="F216" i="81"/>
  <c r="E216" i="81"/>
  <c r="D216" i="81"/>
  <c r="H215" i="81"/>
  <c r="C215" i="81"/>
  <c r="H214" i="81"/>
  <c r="C214" i="81"/>
  <c r="H213" i="81"/>
  <c r="C213" i="81"/>
  <c r="H212" i="81"/>
  <c r="C212" i="81"/>
  <c r="H211" i="81"/>
  <c r="C211" i="81"/>
  <c r="H210" i="81"/>
  <c r="C210" i="81"/>
  <c r="H209" i="81"/>
  <c r="C209" i="81"/>
  <c r="H208" i="81"/>
  <c r="C208" i="81"/>
  <c r="H207" i="81"/>
  <c r="C207" i="81"/>
  <c r="H206" i="81"/>
  <c r="C206" i="81"/>
  <c r="L205" i="81"/>
  <c r="K205" i="81"/>
  <c r="K204" i="81" s="1"/>
  <c r="J205" i="81"/>
  <c r="I205" i="81"/>
  <c r="I204" i="81" s="1"/>
  <c r="G205" i="81"/>
  <c r="F205" i="81"/>
  <c r="F204" i="81" s="1"/>
  <c r="E205" i="81"/>
  <c r="D205" i="81"/>
  <c r="E204" i="81"/>
  <c r="D204" i="81"/>
  <c r="H203" i="81"/>
  <c r="C203" i="81"/>
  <c r="H202" i="81"/>
  <c r="C202" i="81"/>
  <c r="H201" i="81"/>
  <c r="C201" i="81"/>
  <c r="H200" i="81"/>
  <c r="C200" i="81"/>
  <c r="H199" i="81"/>
  <c r="C199" i="81"/>
  <c r="L198" i="81"/>
  <c r="L196" i="81" s="1"/>
  <c r="K198" i="81"/>
  <c r="K196" i="81" s="1"/>
  <c r="J198" i="81"/>
  <c r="I198" i="81"/>
  <c r="H198" i="81" s="1"/>
  <c r="G198" i="81"/>
  <c r="G196" i="81" s="1"/>
  <c r="F198" i="81"/>
  <c r="E198" i="81"/>
  <c r="D198" i="81"/>
  <c r="H197" i="81"/>
  <c r="C197" i="81"/>
  <c r="J196" i="81"/>
  <c r="I196" i="81"/>
  <c r="F196" i="81"/>
  <c r="E196" i="81"/>
  <c r="H193" i="81"/>
  <c r="C193" i="81"/>
  <c r="L192" i="81"/>
  <c r="L191" i="81" s="1"/>
  <c r="K192" i="81"/>
  <c r="J192" i="81"/>
  <c r="H192" i="81" s="1"/>
  <c r="I192" i="81"/>
  <c r="I191" i="81" s="1"/>
  <c r="G192" i="81"/>
  <c r="G191" i="81" s="1"/>
  <c r="G187" i="81" s="1"/>
  <c r="F192" i="81"/>
  <c r="F191" i="81" s="1"/>
  <c r="F187" i="81" s="1"/>
  <c r="E192" i="81"/>
  <c r="E191" i="81" s="1"/>
  <c r="D192" i="81"/>
  <c r="K191" i="81"/>
  <c r="J191" i="81"/>
  <c r="J187" i="81" s="1"/>
  <c r="H190" i="81"/>
  <c r="C190" i="81"/>
  <c r="H189" i="81"/>
  <c r="C189" i="81"/>
  <c r="L188" i="81"/>
  <c r="K188" i="81"/>
  <c r="J188" i="81"/>
  <c r="I188" i="81"/>
  <c r="I187" i="81" s="1"/>
  <c r="G188" i="81"/>
  <c r="F188" i="81"/>
  <c r="E188" i="81"/>
  <c r="E187" i="81" s="1"/>
  <c r="D188" i="81"/>
  <c r="H186" i="81"/>
  <c r="C186" i="81"/>
  <c r="H185" i="81"/>
  <c r="C185" i="81"/>
  <c r="L184" i="81"/>
  <c r="K184" i="81"/>
  <c r="J184" i="81"/>
  <c r="I184" i="81"/>
  <c r="H184" i="81" s="1"/>
  <c r="G184" i="81"/>
  <c r="F184" i="81"/>
  <c r="E184" i="81"/>
  <c r="D184" i="81"/>
  <c r="H183" i="81"/>
  <c r="C183" i="81"/>
  <c r="H182" i="81"/>
  <c r="C182" i="81"/>
  <c r="H181" i="81"/>
  <c r="C181" i="81"/>
  <c r="H180" i="81"/>
  <c r="C180" i="81"/>
  <c r="L179" i="81"/>
  <c r="K179" i="81"/>
  <c r="J179" i="81"/>
  <c r="I179" i="81"/>
  <c r="G179" i="81"/>
  <c r="F179" i="81"/>
  <c r="E179" i="81"/>
  <c r="C179" i="81" s="1"/>
  <c r="D179" i="81"/>
  <c r="H178" i="81"/>
  <c r="C178" i="81"/>
  <c r="H177" i="81"/>
  <c r="C177" i="81"/>
  <c r="H176" i="81"/>
  <c r="C176" i="81"/>
  <c r="L175" i="81"/>
  <c r="K175" i="81"/>
  <c r="K174" i="81" s="1"/>
  <c r="K173" i="81" s="1"/>
  <c r="J175" i="81"/>
  <c r="I175" i="81"/>
  <c r="I174" i="81" s="1"/>
  <c r="I173" i="81" s="1"/>
  <c r="G175" i="81"/>
  <c r="F175" i="81"/>
  <c r="F174" i="81" s="1"/>
  <c r="F173" i="81" s="1"/>
  <c r="E175" i="81"/>
  <c r="D175" i="81"/>
  <c r="D174" i="81" s="1"/>
  <c r="L174" i="81"/>
  <c r="L173" i="81" s="1"/>
  <c r="H172" i="81"/>
  <c r="C172" i="81"/>
  <c r="H171" i="81"/>
  <c r="C171" i="81"/>
  <c r="H170" i="81"/>
  <c r="C170" i="81"/>
  <c r="H169" i="81"/>
  <c r="C169" i="81"/>
  <c r="H168" i="81"/>
  <c r="C168" i="81"/>
  <c r="H167" i="81"/>
  <c r="C167" i="81"/>
  <c r="L166" i="81"/>
  <c r="L165" i="81" s="1"/>
  <c r="K166" i="81"/>
  <c r="J166" i="81"/>
  <c r="J165" i="81" s="1"/>
  <c r="I166" i="81"/>
  <c r="I165" i="81" s="1"/>
  <c r="G166" i="81"/>
  <c r="F166" i="81"/>
  <c r="E166" i="81"/>
  <c r="E165" i="81" s="1"/>
  <c r="D166" i="81"/>
  <c r="K165" i="81"/>
  <c r="G165" i="81"/>
  <c r="F165" i="81"/>
  <c r="H164" i="81"/>
  <c r="C164" i="81"/>
  <c r="H163" i="81"/>
  <c r="C163" i="81"/>
  <c r="H162" i="81"/>
  <c r="C162" i="81"/>
  <c r="H161" i="81"/>
  <c r="C161" i="81"/>
  <c r="L160" i="81"/>
  <c r="K160" i="81"/>
  <c r="J160" i="81"/>
  <c r="H160" i="81" s="1"/>
  <c r="I160" i="81"/>
  <c r="G160" i="81"/>
  <c r="F160" i="81"/>
  <c r="E160" i="81"/>
  <c r="D160" i="81"/>
  <c r="H159" i="81"/>
  <c r="C159" i="81"/>
  <c r="H158" i="81"/>
  <c r="C158" i="81"/>
  <c r="H157" i="81"/>
  <c r="C157" i="81"/>
  <c r="H156" i="81"/>
  <c r="C156" i="81"/>
  <c r="H155" i="81"/>
  <c r="C155" i="81"/>
  <c r="H154" i="81"/>
  <c r="C154" i="81"/>
  <c r="H153" i="81"/>
  <c r="C153" i="81"/>
  <c r="H152" i="81"/>
  <c r="C152" i="81"/>
  <c r="L151" i="81"/>
  <c r="K151" i="81"/>
  <c r="J151" i="81"/>
  <c r="I151" i="81"/>
  <c r="G151" i="81"/>
  <c r="F151" i="81"/>
  <c r="E151" i="81"/>
  <c r="D151" i="81"/>
  <c r="C151" i="81" s="1"/>
  <c r="H150" i="81"/>
  <c r="C150" i="81"/>
  <c r="H149" i="81"/>
  <c r="C149" i="81"/>
  <c r="H148" i="81"/>
  <c r="C148" i="81"/>
  <c r="H147" i="81"/>
  <c r="C147" i="81"/>
  <c r="H146" i="81"/>
  <c r="C146" i="81"/>
  <c r="H145" i="81"/>
  <c r="C145" i="81"/>
  <c r="L144" i="81"/>
  <c r="K144" i="81"/>
  <c r="J144" i="81"/>
  <c r="I144" i="81"/>
  <c r="G144" i="81"/>
  <c r="F144" i="81"/>
  <c r="E144" i="81"/>
  <c r="D144" i="81"/>
  <c r="H143" i="81"/>
  <c r="C143" i="81"/>
  <c r="H142" i="81"/>
  <c r="C142" i="81"/>
  <c r="L141" i="81"/>
  <c r="K141" i="81"/>
  <c r="J141" i="81"/>
  <c r="I141" i="81"/>
  <c r="G141" i="81"/>
  <c r="F141" i="81"/>
  <c r="E141" i="81"/>
  <c r="D141" i="81"/>
  <c r="H140" i="81"/>
  <c r="C140" i="81"/>
  <c r="H139" i="81"/>
  <c r="C139" i="81"/>
  <c r="H138" i="81"/>
  <c r="C138" i="81"/>
  <c r="H137" i="81"/>
  <c r="C137" i="81"/>
  <c r="L136" i="81"/>
  <c r="K136" i="81"/>
  <c r="J136" i="81"/>
  <c r="I136" i="81"/>
  <c r="H136" i="81"/>
  <c r="G136" i="81"/>
  <c r="F136" i="81"/>
  <c r="E136" i="81"/>
  <c r="D136" i="81"/>
  <c r="C136" i="81" s="1"/>
  <c r="H135" i="81"/>
  <c r="C135" i="81"/>
  <c r="H134" i="81"/>
  <c r="C134" i="81"/>
  <c r="H133" i="81"/>
  <c r="C133" i="81"/>
  <c r="C132" i="81"/>
  <c r="L131" i="81"/>
  <c r="K131" i="81"/>
  <c r="J131" i="81"/>
  <c r="I131" i="81"/>
  <c r="G131" i="81"/>
  <c r="G130" i="81" s="1"/>
  <c r="F131" i="81"/>
  <c r="E131" i="81"/>
  <c r="D131" i="81"/>
  <c r="L130" i="81"/>
  <c r="H129" i="81"/>
  <c r="C129" i="81"/>
  <c r="C128" i="81" s="1"/>
  <c r="L128" i="81"/>
  <c r="K128" i="81"/>
  <c r="J128" i="81"/>
  <c r="I128" i="81"/>
  <c r="H128" i="81"/>
  <c r="G128" i="81"/>
  <c r="F128" i="81"/>
  <c r="E128" i="81"/>
  <c r="D128" i="81"/>
  <c r="H127" i="81"/>
  <c r="C127" i="81"/>
  <c r="H126" i="81"/>
  <c r="C126" i="81"/>
  <c r="H125" i="81"/>
  <c r="C125" i="81"/>
  <c r="H124" i="81"/>
  <c r="C124" i="81"/>
  <c r="H123" i="81"/>
  <c r="C123" i="81"/>
  <c r="L122" i="81"/>
  <c r="K122" i="81"/>
  <c r="J122" i="81"/>
  <c r="I122" i="81"/>
  <c r="H122" i="81" s="1"/>
  <c r="G122" i="81"/>
  <c r="F122" i="81"/>
  <c r="E122" i="81"/>
  <c r="D122" i="81"/>
  <c r="H121" i="81"/>
  <c r="C121" i="81"/>
  <c r="H120" i="81"/>
  <c r="C120" i="81"/>
  <c r="H119" i="81"/>
  <c r="C119" i="81"/>
  <c r="H118" i="81"/>
  <c r="C118" i="81"/>
  <c r="H117" i="81"/>
  <c r="C117" i="81"/>
  <c r="L116" i="81"/>
  <c r="K116" i="81"/>
  <c r="J116" i="81"/>
  <c r="I116" i="81"/>
  <c r="H116" i="81"/>
  <c r="G116" i="81"/>
  <c r="F116" i="81"/>
  <c r="E116" i="81"/>
  <c r="D116" i="81"/>
  <c r="C116" i="81" s="1"/>
  <c r="H115" i="81"/>
  <c r="C115" i="81"/>
  <c r="H114" i="81"/>
  <c r="C114" i="81"/>
  <c r="H113" i="81"/>
  <c r="C113" i="81"/>
  <c r="L112" i="81"/>
  <c r="K112" i="81"/>
  <c r="K83" i="81" s="1"/>
  <c r="J112" i="81"/>
  <c r="H112" i="81" s="1"/>
  <c r="I112" i="81"/>
  <c r="G112" i="81"/>
  <c r="G83" i="81" s="1"/>
  <c r="F112" i="81"/>
  <c r="E112" i="81"/>
  <c r="D112" i="81"/>
  <c r="H111" i="81"/>
  <c r="C111" i="81"/>
  <c r="H110" i="81"/>
  <c r="C110" i="81"/>
  <c r="I109" i="81"/>
  <c r="H109" i="81"/>
  <c r="C109" i="81"/>
  <c r="H108" i="81"/>
  <c r="C108" i="81"/>
  <c r="H107" i="81"/>
  <c r="C107" i="81"/>
  <c r="H106" i="81"/>
  <c r="C106" i="81"/>
  <c r="I105" i="81"/>
  <c r="H105" i="81"/>
  <c r="C105" i="81"/>
  <c r="H104" i="81"/>
  <c r="C104" i="81"/>
  <c r="L103" i="81"/>
  <c r="K103" i="81"/>
  <c r="J103" i="81"/>
  <c r="I103" i="81"/>
  <c r="H103" i="81" s="1"/>
  <c r="G103" i="81"/>
  <c r="F103" i="81"/>
  <c r="E103" i="81"/>
  <c r="D103" i="81"/>
  <c r="H102" i="81"/>
  <c r="C102" i="81"/>
  <c r="H101" i="81"/>
  <c r="C101" i="81"/>
  <c r="H100" i="81"/>
  <c r="C100" i="81"/>
  <c r="H99" i="81"/>
  <c r="C99" i="81"/>
  <c r="H98" i="81"/>
  <c r="C98" i="81"/>
  <c r="H97" i="81"/>
  <c r="C97" i="81"/>
  <c r="H96" i="81"/>
  <c r="C96" i="81"/>
  <c r="L95" i="81"/>
  <c r="K95" i="81"/>
  <c r="J95" i="81"/>
  <c r="I95" i="81"/>
  <c r="H95" i="81" s="1"/>
  <c r="G95" i="81"/>
  <c r="F95" i="81"/>
  <c r="E95" i="81"/>
  <c r="D95" i="81"/>
  <c r="H94" i="81"/>
  <c r="C94" i="81"/>
  <c r="H93" i="81"/>
  <c r="C93" i="81"/>
  <c r="H92" i="81"/>
  <c r="C92" i="81"/>
  <c r="H91" i="81"/>
  <c r="C91" i="81"/>
  <c r="H90" i="81"/>
  <c r="C90" i="81"/>
  <c r="L89" i="81"/>
  <c r="L83" i="81" s="1"/>
  <c r="K89" i="81"/>
  <c r="J89" i="81"/>
  <c r="I89" i="81"/>
  <c r="H89" i="81"/>
  <c r="G89" i="81"/>
  <c r="F89" i="81"/>
  <c r="E89" i="81"/>
  <c r="D89" i="81"/>
  <c r="C89" i="81" s="1"/>
  <c r="H88" i="81"/>
  <c r="C88" i="81"/>
  <c r="H87" i="81"/>
  <c r="C87" i="81"/>
  <c r="H86" i="81"/>
  <c r="C86" i="81"/>
  <c r="H85" i="81"/>
  <c r="C85" i="81"/>
  <c r="L84" i="81"/>
  <c r="K84" i="81"/>
  <c r="J84" i="81"/>
  <c r="I84" i="81"/>
  <c r="G84" i="81"/>
  <c r="F84" i="81"/>
  <c r="E84" i="81"/>
  <c r="D84" i="81"/>
  <c r="H82" i="81"/>
  <c r="C82" i="81"/>
  <c r="H81" i="81"/>
  <c r="C81" i="81"/>
  <c r="L80" i="81"/>
  <c r="K80" i="81"/>
  <c r="J80" i="81"/>
  <c r="I80" i="81"/>
  <c r="G80" i="81"/>
  <c r="F80" i="81"/>
  <c r="F76" i="81" s="1"/>
  <c r="E80" i="81"/>
  <c r="D80" i="81"/>
  <c r="H79" i="81"/>
  <c r="C79" i="81"/>
  <c r="H78" i="81"/>
  <c r="C78" i="81"/>
  <c r="L77" i="81"/>
  <c r="L76" i="81" s="1"/>
  <c r="K77" i="81"/>
  <c r="K76" i="81" s="1"/>
  <c r="J77" i="81"/>
  <c r="I77" i="81"/>
  <c r="I76" i="81" s="1"/>
  <c r="G77" i="81"/>
  <c r="G76" i="81" s="1"/>
  <c r="F77" i="81"/>
  <c r="E77" i="81"/>
  <c r="D77" i="81"/>
  <c r="D76" i="81" s="1"/>
  <c r="J76" i="81"/>
  <c r="E76" i="81"/>
  <c r="H74" i="81"/>
  <c r="C74" i="81"/>
  <c r="H73" i="81"/>
  <c r="C73" i="81"/>
  <c r="H72" i="81"/>
  <c r="C72" i="81"/>
  <c r="H71" i="81"/>
  <c r="C71" i="81"/>
  <c r="H70" i="81"/>
  <c r="C70" i="81"/>
  <c r="L69" i="81"/>
  <c r="L67" i="81" s="1"/>
  <c r="K69" i="81"/>
  <c r="K67" i="81" s="1"/>
  <c r="J69" i="81"/>
  <c r="J67" i="81" s="1"/>
  <c r="I69" i="81"/>
  <c r="G69" i="81"/>
  <c r="G67" i="81" s="1"/>
  <c r="F69" i="81"/>
  <c r="F67" i="81" s="1"/>
  <c r="E69" i="81"/>
  <c r="C69" i="81" s="1"/>
  <c r="D69" i="81"/>
  <c r="D67" i="81" s="1"/>
  <c r="J68" i="81"/>
  <c r="I68" i="81"/>
  <c r="H68" i="81"/>
  <c r="C68" i="81"/>
  <c r="I67" i="81"/>
  <c r="H66" i="81"/>
  <c r="C66" i="81"/>
  <c r="H65" i="81"/>
  <c r="C65" i="81"/>
  <c r="H64" i="81"/>
  <c r="C64" i="81"/>
  <c r="H63" i="81"/>
  <c r="C63" i="81"/>
  <c r="H62" i="81"/>
  <c r="C62" i="81"/>
  <c r="H61" i="81"/>
  <c r="C61" i="81"/>
  <c r="H60" i="81"/>
  <c r="C60" i="81"/>
  <c r="H59" i="81"/>
  <c r="C59" i="81"/>
  <c r="L58" i="81"/>
  <c r="K58" i="81"/>
  <c r="J58" i="81"/>
  <c r="I58" i="81"/>
  <c r="H58" i="81" s="1"/>
  <c r="G58" i="81"/>
  <c r="F58" i="81"/>
  <c r="E58" i="81"/>
  <c r="D58" i="81"/>
  <c r="J57" i="81"/>
  <c r="I57" i="81"/>
  <c r="H57" i="81"/>
  <c r="C57" i="81"/>
  <c r="H56" i="81"/>
  <c r="C56" i="81"/>
  <c r="L55" i="81"/>
  <c r="L54" i="81" s="1"/>
  <c r="L53" i="81" s="1"/>
  <c r="K55" i="81"/>
  <c r="J55" i="81"/>
  <c r="H55" i="81" s="1"/>
  <c r="I55" i="81"/>
  <c r="G55" i="81"/>
  <c r="F55" i="81"/>
  <c r="F54" i="81" s="1"/>
  <c r="E55" i="81"/>
  <c r="D55" i="81"/>
  <c r="D54" i="81" s="1"/>
  <c r="I54" i="81"/>
  <c r="E54" i="81"/>
  <c r="H47" i="81"/>
  <c r="C47" i="81"/>
  <c r="H46" i="81"/>
  <c r="C46" i="81"/>
  <c r="L45" i="81"/>
  <c r="H45" i="81" s="1"/>
  <c r="G45" i="81"/>
  <c r="H44" i="81"/>
  <c r="C44" i="81"/>
  <c r="K43" i="81"/>
  <c r="J43" i="81"/>
  <c r="I43" i="81"/>
  <c r="F43" i="81"/>
  <c r="E43" i="81"/>
  <c r="D43" i="81"/>
  <c r="H42" i="81"/>
  <c r="C42" i="81"/>
  <c r="I41" i="81"/>
  <c r="H41" i="81" s="1"/>
  <c r="D41" i="81"/>
  <c r="C41" i="81" s="1"/>
  <c r="H40" i="81"/>
  <c r="C40" i="81"/>
  <c r="H39" i="81"/>
  <c r="C39" i="81"/>
  <c r="H38" i="81"/>
  <c r="C38" i="81"/>
  <c r="H37" i="81"/>
  <c r="C37" i="81"/>
  <c r="K36" i="81"/>
  <c r="H36" i="81" s="1"/>
  <c r="F36" i="81"/>
  <c r="C36" i="81" s="1"/>
  <c r="H35" i="81"/>
  <c r="C35" i="81"/>
  <c r="H34" i="81"/>
  <c r="C34" i="81"/>
  <c r="K33" i="81"/>
  <c r="H33" i="81"/>
  <c r="F33" i="81"/>
  <c r="C33" i="81" s="1"/>
  <c r="H32" i="81"/>
  <c r="C32" i="81"/>
  <c r="K31" i="81"/>
  <c r="H31" i="81" s="1"/>
  <c r="F31" i="81"/>
  <c r="F26" i="81" s="1"/>
  <c r="F20" i="81" s="1"/>
  <c r="H30" i="81"/>
  <c r="C30" i="81"/>
  <c r="H29" i="81"/>
  <c r="C29" i="81"/>
  <c r="H28" i="81"/>
  <c r="C28" i="81"/>
  <c r="K27" i="81"/>
  <c r="H27" i="81" s="1"/>
  <c r="F27" i="81"/>
  <c r="C27" i="81" s="1"/>
  <c r="H25" i="81"/>
  <c r="C25" i="81"/>
  <c r="J24" i="81"/>
  <c r="H24" i="81" s="1"/>
  <c r="C24" i="81"/>
  <c r="H23" i="81"/>
  <c r="C23" i="81"/>
  <c r="H22" i="81"/>
  <c r="C22" i="81"/>
  <c r="L21" i="81"/>
  <c r="K21" i="81"/>
  <c r="K292" i="81" s="1"/>
  <c r="K291" i="81" s="1"/>
  <c r="J21" i="81"/>
  <c r="J292" i="81" s="1"/>
  <c r="J291" i="81" s="1"/>
  <c r="I21" i="81"/>
  <c r="I292" i="81" s="1"/>
  <c r="G21" i="81"/>
  <c r="G292" i="81" s="1"/>
  <c r="G291" i="81" s="1"/>
  <c r="F21" i="81"/>
  <c r="E21" i="81"/>
  <c r="E20" i="81" s="1"/>
  <c r="D21" i="81"/>
  <c r="J20" i="81"/>
  <c r="H301" i="80"/>
  <c r="C301" i="80"/>
  <c r="H300" i="80"/>
  <c r="C300" i="80"/>
  <c r="H299" i="80"/>
  <c r="C299" i="80"/>
  <c r="H298" i="80"/>
  <c r="C298" i="80"/>
  <c r="H297" i="80"/>
  <c r="C297" i="80"/>
  <c r="H296" i="80"/>
  <c r="C296" i="80"/>
  <c r="H295" i="80"/>
  <c r="C295" i="80"/>
  <c r="H294" i="80"/>
  <c r="C294" i="80"/>
  <c r="L293" i="80"/>
  <c r="K293" i="80"/>
  <c r="J293" i="80"/>
  <c r="I293" i="80"/>
  <c r="H293" i="80"/>
  <c r="G293" i="80"/>
  <c r="F293" i="80"/>
  <c r="E293" i="80"/>
  <c r="D293" i="80"/>
  <c r="G292" i="80"/>
  <c r="G291" i="80" s="1"/>
  <c r="H288" i="80"/>
  <c r="C288" i="80"/>
  <c r="H287" i="80"/>
  <c r="C287" i="80"/>
  <c r="L286" i="80"/>
  <c r="K286" i="80"/>
  <c r="J286" i="80"/>
  <c r="I286" i="80"/>
  <c r="G286" i="80"/>
  <c r="F286" i="80"/>
  <c r="E286" i="80"/>
  <c r="D286" i="80"/>
  <c r="H285" i="80"/>
  <c r="C285" i="80"/>
  <c r="L284" i="80"/>
  <c r="K284" i="80"/>
  <c r="K283" i="80" s="1"/>
  <c r="J284" i="80"/>
  <c r="J283" i="80" s="1"/>
  <c r="I284" i="80"/>
  <c r="H284" i="80" s="1"/>
  <c r="G284" i="80"/>
  <c r="G283" i="80" s="1"/>
  <c r="F284" i="80"/>
  <c r="F283" i="80" s="1"/>
  <c r="E284" i="80"/>
  <c r="D284" i="80"/>
  <c r="C284" i="80" s="1"/>
  <c r="L283" i="80"/>
  <c r="E283" i="80"/>
  <c r="H282" i="80"/>
  <c r="C282" i="80"/>
  <c r="L281" i="80"/>
  <c r="K281" i="80"/>
  <c r="J281" i="80"/>
  <c r="I281" i="80"/>
  <c r="H281" i="80" s="1"/>
  <c r="G281" i="80"/>
  <c r="F281" i="80"/>
  <c r="E281" i="80"/>
  <c r="D281" i="80"/>
  <c r="H280" i="80"/>
  <c r="C280" i="80"/>
  <c r="H279" i="80"/>
  <c r="C279" i="80"/>
  <c r="H278" i="80"/>
  <c r="C278" i="80"/>
  <c r="H277" i="80"/>
  <c r="C277" i="80"/>
  <c r="L276" i="80"/>
  <c r="K276" i="80"/>
  <c r="J276" i="80"/>
  <c r="I276" i="80"/>
  <c r="I270" i="80" s="1"/>
  <c r="G276" i="80"/>
  <c r="F276" i="80"/>
  <c r="E276" i="80"/>
  <c r="D276" i="80"/>
  <c r="D270" i="80" s="1"/>
  <c r="D269" i="80" s="1"/>
  <c r="H275" i="80"/>
  <c r="C275" i="80"/>
  <c r="H274" i="80"/>
  <c r="C274" i="80"/>
  <c r="H273" i="80"/>
  <c r="C273" i="80"/>
  <c r="L272" i="80"/>
  <c r="K272" i="80"/>
  <c r="J272" i="80"/>
  <c r="I272" i="80"/>
  <c r="G272" i="80"/>
  <c r="F272" i="80"/>
  <c r="E272" i="80"/>
  <c r="D272" i="80"/>
  <c r="C272" i="80" s="1"/>
  <c r="H271" i="80"/>
  <c r="C271" i="80"/>
  <c r="L270" i="80"/>
  <c r="L269" i="80" s="1"/>
  <c r="G270" i="80"/>
  <c r="G269" i="80" s="1"/>
  <c r="E270" i="80"/>
  <c r="E269" i="80"/>
  <c r="H268" i="80"/>
  <c r="C268" i="80"/>
  <c r="H267" i="80"/>
  <c r="C267" i="80"/>
  <c r="H266" i="80"/>
  <c r="C266" i="80"/>
  <c r="H265" i="80"/>
  <c r="C265" i="80"/>
  <c r="L264" i="80"/>
  <c r="K264" i="80"/>
  <c r="J264" i="80"/>
  <c r="H264" i="80" s="1"/>
  <c r="I264" i="80"/>
  <c r="G264" i="80"/>
  <c r="F264" i="80"/>
  <c r="E264" i="80"/>
  <c r="E259" i="80" s="1"/>
  <c r="D264" i="80"/>
  <c r="H263" i="80"/>
  <c r="C263" i="80"/>
  <c r="H262" i="80"/>
  <c r="C262" i="80"/>
  <c r="H261" i="80"/>
  <c r="C261" i="80"/>
  <c r="L260" i="80"/>
  <c r="L259" i="80" s="1"/>
  <c r="K260" i="80"/>
  <c r="J260" i="80"/>
  <c r="I260" i="80"/>
  <c r="G260" i="80"/>
  <c r="G259" i="80" s="1"/>
  <c r="F260" i="80"/>
  <c r="E260" i="80"/>
  <c r="D260" i="80"/>
  <c r="C260" i="80"/>
  <c r="I259" i="80"/>
  <c r="D259" i="80"/>
  <c r="H258" i="80"/>
  <c r="C258" i="80"/>
  <c r="H257" i="80"/>
  <c r="C257" i="80"/>
  <c r="H256" i="80"/>
  <c r="C256" i="80"/>
  <c r="H255" i="80"/>
  <c r="C255" i="80"/>
  <c r="H254" i="80"/>
  <c r="C254" i="80"/>
  <c r="H253" i="80"/>
  <c r="C253" i="80"/>
  <c r="L252" i="80"/>
  <c r="K252" i="80"/>
  <c r="K251" i="80" s="1"/>
  <c r="J252" i="80"/>
  <c r="I252" i="80"/>
  <c r="I251" i="80" s="1"/>
  <c r="G252" i="80"/>
  <c r="G251" i="80" s="1"/>
  <c r="F252" i="80"/>
  <c r="F251" i="80" s="1"/>
  <c r="E252" i="80"/>
  <c r="D252" i="80"/>
  <c r="L251" i="80"/>
  <c r="E251" i="80"/>
  <c r="D251" i="80"/>
  <c r="C251" i="80" s="1"/>
  <c r="H250" i="80"/>
  <c r="C250" i="80"/>
  <c r="H249" i="80"/>
  <c r="C249" i="80"/>
  <c r="H248" i="80"/>
  <c r="C248" i="80"/>
  <c r="H247" i="80"/>
  <c r="C247" i="80"/>
  <c r="L246" i="80"/>
  <c r="K246" i="80"/>
  <c r="J246" i="80"/>
  <c r="I246" i="80"/>
  <c r="G246" i="80"/>
  <c r="F246" i="80"/>
  <c r="E246" i="80"/>
  <c r="D246" i="80"/>
  <c r="C246" i="80" s="1"/>
  <c r="H245" i="80"/>
  <c r="C245" i="80"/>
  <c r="H244" i="80"/>
  <c r="C244" i="80"/>
  <c r="H243" i="80"/>
  <c r="C243" i="80"/>
  <c r="H242" i="80"/>
  <c r="C242" i="80"/>
  <c r="H241" i="80"/>
  <c r="C241" i="80"/>
  <c r="H240" i="80"/>
  <c r="C240" i="80"/>
  <c r="H239" i="80"/>
  <c r="C239" i="80"/>
  <c r="L238" i="80"/>
  <c r="K238" i="80"/>
  <c r="J238" i="80"/>
  <c r="I238" i="80"/>
  <c r="G238" i="80"/>
  <c r="F238" i="80"/>
  <c r="E238" i="80"/>
  <c r="D238" i="80"/>
  <c r="C238" i="80"/>
  <c r="H237" i="80"/>
  <c r="C237" i="80"/>
  <c r="H236" i="80"/>
  <c r="C236" i="80"/>
  <c r="L235" i="80"/>
  <c r="K235" i="80"/>
  <c r="J235" i="80"/>
  <c r="I235" i="80"/>
  <c r="H235" i="80" s="1"/>
  <c r="G235" i="80"/>
  <c r="F235" i="80"/>
  <c r="E235" i="80"/>
  <c r="D235" i="80"/>
  <c r="H234" i="80"/>
  <c r="C234" i="80"/>
  <c r="L233" i="80"/>
  <c r="K233" i="80"/>
  <c r="H233" i="80" s="1"/>
  <c r="J233" i="80"/>
  <c r="I233" i="80"/>
  <c r="G233" i="80"/>
  <c r="F233" i="80"/>
  <c r="E233" i="80"/>
  <c r="E231" i="80" s="1"/>
  <c r="D233" i="80"/>
  <c r="H232" i="80"/>
  <c r="C232" i="80"/>
  <c r="H229" i="80"/>
  <c r="C229" i="80"/>
  <c r="H228" i="80"/>
  <c r="C228" i="80"/>
  <c r="L227" i="80"/>
  <c r="K227" i="80"/>
  <c r="J227" i="80"/>
  <c r="I227" i="80"/>
  <c r="G227" i="80"/>
  <c r="F227" i="80"/>
  <c r="E227" i="80"/>
  <c r="D227" i="80"/>
  <c r="H226" i="80"/>
  <c r="C226" i="80"/>
  <c r="H225" i="80"/>
  <c r="C225" i="80"/>
  <c r="H224" i="80"/>
  <c r="C224" i="80"/>
  <c r="H223" i="80"/>
  <c r="C223" i="80"/>
  <c r="H222" i="80"/>
  <c r="C222" i="80"/>
  <c r="H221" i="80"/>
  <c r="C221" i="80"/>
  <c r="H220" i="80"/>
  <c r="C220" i="80"/>
  <c r="H219" i="80"/>
  <c r="C219" i="80"/>
  <c r="H218" i="80"/>
  <c r="C218" i="80"/>
  <c r="H217" i="80"/>
  <c r="C217" i="80"/>
  <c r="L216" i="80"/>
  <c r="K216" i="80"/>
  <c r="J216" i="80"/>
  <c r="I216" i="80"/>
  <c r="G216" i="80"/>
  <c r="F216" i="80"/>
  <c r="C216" i="80" s="1"/>
  <c r="E216" i="80"/>
  <c r="D216" i="80"/>
  <c r="H215" i="80"/>
  <c r="C215" i="80"/>
  <c r="H214" i="80"/>
  <c r="C214" i="80"/>
  <c r="H213" i="80"/>
  <c r="C213" i="80"/>
  <c r="H212" i="80"/>
  <c r="C212" i="80"/>
  <c r="H211" i="80"/>
  <c r="C211" i="80"/>
  <c r="H210" i="80"/>
  <c r="C210" i="80"/>
  <c r="H209" i="80"/>
  <c r="C209" i="80"/>
  <c r="H208" i="80"/>
  <c r="C208" i="80"/>
  <c r="H207" i="80"/>
  <c r="C207" i="80"/>
  <c r="H206" i="80"/>
  <c r="C206" i="80"/>
  <c r="L205" i="80"/>
  <c r="L204" i="80" s="1"/>
  <c r="K205" i="80"/>
  <c r="H205" i="80" s="1"/>
  <c r="J205" i="80"/>
  <c r="I205" i="80"/>
  <c r="G205" i="80"/>
  <c r="G204" i="80" s="1"/>
  <c r="F205" i="80"/>
  <c r="E205" i="80"/>
  <c r="D205" i="80"/>
  <c r="K204" i="80"/>
  <c r="H203" i="80"/>
  <c r="C203" i="80"/>
  <c r="H202" i="80"/>
  <c r="C202" i="80"/>
  <c r="H201" i="80"/>
  <c r="C201" i="80"/>
  <c r="H200" i="80"/>
  <c r="C200" i="80"/>
  <c r="H199" i="80"/>
  <c r="C199" i="80"/>
  <c r="L198" i="80"/>
  <c r="K198" i="80"/>
  <c r="K196" i="80" s="1"/>
  <c r="J198" i="80"/>
  <c r="I198" i="80"/>
  <c r="I196" i="80" s="1"/>
  <c r="G198" i="80"/>
  <c r="G196" i="80" s="1"/>
  <c r="F198" i="80"/>
  <c r="E198" i="80"/>
  <c r="D198" i="80"/>
  <c r="D196" i="80" s="1"/>
  <c r="H197" i="80"/>
  <c r="C197" i="80"/>
  <c r="L196" i="80"/>
  <c r="J196" i="80"/>
  <c r="E196" i="80"/>
  <c r="L195" i="80"/>
  <c r="H193" i="80"/>
  <c r="C193" i="80"/>
  <c r="L192" i="80"/>
  <c r="K192" i="80"/>
  <c r="K191" i="80" s="1"/>
  <c r="J192" i="80"/>
  <c r="I192" i="80"/>
  <c r="G192" i="80"/>
  <c r="G191" i="80" s="1"/>
  <c r="F192" i="80"/>
  <c r="F191" i="80" s="1"/>
  <c r="E192" i="80"/>
  <c r="D192" i="80"/>
  <c r="L191" i="80"/>
  <c r="I191" i="80"/>
  <c r="E191" i="80"/>
  <c r="D191" i="80"/>
  <c r="H190" i="80"/>
  <c r="C190" i="80"/>
  <c r="H189" i="80"/>
  <c r="C189" i="80"/>
  <c r="L188" i="80"/>
  <c r="K188" i="80"/>
  <c r="J188" i="80"/>
  <c r="I188" i="80"/>
  <c r="G188" i="80"/>
  <c r="F188" i="80"/>
  <c r="E188" i="80"/>
  <c r="D188" i="80"/>
  <c r="C188" i="80" s="1"/>
  <c r="I187" i="80"/>
  <c r="H186" i="80"/>
  <c r="C186" i="80"/>
  <c r="H185" i="80"/>
  <c r="C185" i="80"/>
  <c r="L184" i="80"/>
  <c r="K184" i="80"/>
  <c r="J184" i="80"/>
  <c r="I184" i="80"/>
  <c r="G184" i="80"/>
  <c r="F184" i="80"/>
  <c r="E184" i="80"/>
  <c r="D184" i="80"/>
  <c r="H183" i="80"/>
  <c r="C183" i="80"/>
  <c r="H182" i="80"/>
  <c r="C182" i="80"/>
  <c r="H181" i="80"/>
  <c r="C181" i="80"/>
  <c r="H180" i="80"/>
  <c r="C180" i="80"/>
  <c r="L179" i="80"/>
  <c r="K179" i="80"/>
  <c r="J179" i="80"/>
  <c r="I179" i="80"/>
  <c r="H179" i="80" s="1"/>
  <c r="G179" i="80"/>
  <c r="F179" i="80"/>
  <c r="E179" i="80"/>
  <c r="D179" i="80"/>
  <c r="H178" i="80"/>
  <c r="C178" i="80"/>
  <c r="H177" i="80"/>
  <c r="C177" i="80"/>
  <c r="H176" i="80"/>
  <c r="C176" i="80"/>
  <c r="L175" i="80"/>
  <c r="K175" i="80"/>
  <c r="J175" i="80"/>
  <c r="I175" i="80"/>
  <c r="H175" i="80"/>
  <c r="G175" i="80"/>
  <c r="G174" i="80" s="1"/>
  <c r="F175" i="80"/>
  <c r="E175" i="80"/>
  <c r="D175" i="80"/>
  <c r="K174" i="80"/>
  <c r="K173" i="80" s="1"/>
  <c r="J174" i="80"/>
  <c r="J173" i="80" s="1"/>
  <c r="F174" i="80"/>
  <c r="H172" i="80"/>
  <c r="C172" i="80"/>
  <c r="H171" i="80"/>
  <c r="C171" i="80"/>
  <c r="H170" i="80"/>
  <c r="C170" i="80"/>
  <c r="H169" i="80"/>
  <c r="C169" i="80"/>
  <c r="H168" i="80"/>
  <c r="C168" i="80"/>
  <c r="H167" i="80"/>
  <c r="C167" i="80"/>
  <c r="L166" i="80"/>
  <c r="K166" i="80"/>
  <c r="K165" i="80" s="1"/>
  <c r="J166" i="80"/>
  <c r="I166" i="80"/>
  <c r="I165" i="80" s="1"/>
  <c r="G166" i="80"/>
  <c r="G165" i="80" s="1"/>
  <c r="F166" i="80"/>
  <c r="F165" i="80" s="1"/>
  <c r="E166" i="80"/>
  <c r="D166" i="80"/>
  <c r="L165" i="80"/>
  <c r="E165" i="80"/>
  <c r="D165" i="80"/>
  <c r="C165" i="80" s="1"/>
  <c r="H164" i="80"/>
  <c r="C164" i="80"/>
  <c r="H163" i="80"/>
  <c r="C163" i="80"/>
  <c r="H162" i="80"/>
  <c r="C162" i="80"/>
  <c r="H161" i="80"/>
  <c r="C161" i="80"/>
  <c r="L160" i="80"/>
  <c r="K160" i="80"/>
  <c r="J160" i="80"/>
  <c r="I160" i="80"/>
  <c r="G160" i="80"/>
  <c r="F160" i="80"/>
  <c r="E160" i="80"/>
  <c r="D160" i="80"/>
  <c r="C160" i="80" s="1"/>
  <c r="H159" i="80"/>
  <c r="C159" i="80"/>
  <c r="H158" i="80"/>
  <c r="C158" i="80"/>
  <c r="H157" i="80"/>
  <c r="C157" i="80"/>
  <c r="H156" i="80"/>
  <c r="C156" i="80"/>
  <c r="H155" i="80"/>
  <c r="C155" i="80"/>
  <c r="H154" i="80"/>
  <c r="C154" i="80"/>
  <c r="H153" i="80"/>
  <c r="C153" i="80"/>
  <c r="H152" i="80"/>
  <c r="C152" i="80"/>
  <c r="L151" i="80"/>
  <c r="K151" i="80"/>
  <c r="J151" i="80"/>
  <c r="I151" i="80"/>
  <c r="G151" i="80"/>
  <c r="F151" i="80"/>
  <c r="E151" i="80"/>
  <c r="D151" i="80"/>
  <c r="H150" i="80"/>
  <c r="C150" i="80"/>
  <c r="H149" i="80"/>
  <c r="C149" i="80"/>
  <c r="H148" i="80"/>
  <c r="C148" i="80"/>
  <c r="H147" i="80"/>
  <c r="C147" i="80"/>
  <c r="H146" i="80"/>
  <c r="C146" i="80"/>
  <c r="H145" i="80"/>
  <c r="C145" i="80"/>
  <c r="L144" i="80"/>
  <c r="K144" i="80"/>
  <c r="J144" i="80"/>
  <c r="I144" i="80"/>
  <c r="G144" i="80"/>
  <c r="F144" i="80"/>
  <c r="E144" i="80"/>
  <c r="D144" i="80"/>
  <c r="H143" i="80"/>
  <c r="C143" i="80"/>
  <c r="H142" i="80"/>
  <c r="C142" i="80"/>
  <c r="L141" i="80"/>
  <c r="K141" i="80"/>
  <c r="J141" i="80"/>
  <c r="J130" i="80" s="1"/>
  <c r="I141" i="80"/>
  <c r="H141" i="80" s="1"/>
  <c r="G141" i="80"/>
  <c r="F141" i="80"/>
  <c r="E141" i="80"/>
  <c r="D141" i="80"/>
  <c r="H140" i="80"/>
  <c r="C140" i="80"/>
  <c r="H139" i="80"/>
  <c r="C139" i="80"/>
  <c r="H138" i="80"/>
  <c r="C138" i="80"/>
  <c r="H137" i="80"/>
  <c r="C137" i="80"/>
  <c r="L136" i="80"/>
  <c r="K136" i="80"/>
  <c r="J136" i="80"/>
  <c r="I136" i="80"/>
  <c r="G136" i="80"/>
  <c r="F136" i="80"/>
  <c r="C136" i="80" s="1"/>
  <c r="E136" i="80"/>
  <c r="D136" i="80"/>
  <c r="H135" i="80"/>
  <c r="C135" i="80"/>
  <c r="H134" i="80"/>
  <c r="C134" i="80"/>
  <c r="H133" i="80"/>
  <c r="C133" i="80"/>
  <c r="H132" i="80"/>
  <c r="C132" i="80"/>
  <c r="L131" i="80"/>
  <c r="L130" i="80" s="1"/>
  <c r="K131" i="80"/>
  <c r="H131" i="80" s="1"/>
  <c r="J131" i="80"/>
  <c r="I131" i="80"/>
  <c r="G131" i="80"/>
  <c r="F131" i="80"/>
  <c r="E131" i="80"/>
  <c r="D131" i="80"/>
  <c r="K130" i="80"/>
  <c r="H129" i="80"/>
  <c r="H128" i="80" s="1"/>
  <c r="C129" i="80"/>
  <c r="C128" i="80" s="1"/>
  <c r="L128" i="80"/>
  <c r="K128" i="80"/>
  <c r="J128" i="80"/>
  <c r="I128" i="80"/>
  <c r="I83" i="80" s="1"/>
  <c r="G128" i="80"/>
  <c r="F128" i="80"/>
  <c r="E128" i="80"/>
  <c r="D128" i="80"/>
  <c r="H127" i="80"/>
  <c r="C127" i="80"/>
  <c r="H126" i="80"/>
  <c r="C126" i="80"/>
  <c r="H125" i="80"/>
  <c r="C125" i="80"/>
  <c r="H124" i="80"/>
  <c r="C124" i="80"/>
  <c r="H123" i="80"/>
  <c r="C123" i="80"/>
  <c r="L122" i="80"/>
  <c r="K122" i="80"/>
  <c r="J122" i="80"/>
  <c r="I122" i="80"/>
  <c r="G122" i="80"/>
  <c r="F122" i="80"/>
  <c r="E122" i="80"/>
  <c r="D122" i="80"/>
  <c r="H121" i="80"/>
  <c r="C121" i="80"/>
  <c r="H120" i="80"/>
  <c r="C120" i="80"/>
  <c r="H119" i="80"/>
  <c r="C119" i="80"/>
  <c r="H118" i="80"/>
  <c r="C118" i="80"/>
  <c r="H117" i="80"/>
  <c r="C117" i="80"/>
  <c r="L116" i="80"/>
  <c r="K116" i="80"/>
  <c r="J116" i="80"/>
  <c r="I116" i="80"/>
  <c r="G116" i="80"/>
  <c r="F116" i="80"/>
  <c r="E116" i="80"/>
  <c r="D116" i="80"/>
  <c r="H115" i="80"/>
  <c r="C115" i="80"/>
  <c r="H114" i="80"/>
  <c r="C114" i="80"/>
  <c r="H113" i="80"/>
  <c r="C113" i="80"/>
  <c r="L112" i="80"/>
  <c r="K112" i="80"/>
  <c r="J112" i="80"/>
  <c r="I112" i="80"/>
  <c r="G112" i="80"/>
  <c r="F112" i="80"/>
  <c r="E112" i="80"/>
  <c r="D112" i="80"/>
  <c r="H111" i="80"/>
  <c r="C111" i="80"/>
  <c r="H110" i="80"/>
  <c r="C110" i="80"/>
  <c r="H109" i="80"/>
  <c r="C109" i="80"/>
  <c r="H108" i="80"/>
  <c r="C108" i="80"/>
  <c r="H107" i="80"/>
  <c r="C107" i="80"/>
  <c r="H106" i="80"/>
  <c r="C106" i="80"/>
  <c r="H105" i="80"/>
  <c r="C105" i="80"/>
  <c r="H104" i="80"/>
  <c r="C104" i="80"/>
  <c r="L103" i="80"/>
  <c r="K103" i="80"/>
  <c r="J103" i="80"/>
  <c r="I103" i="80"/>
  <c r="H103" i="80"/>
  <c r="G103" i="80"/>
  <c r="F103" i="80"/>
  <c r="E103" i="80"/>
  <c r="D103" i="80"/>
  <c r="C103" i="80" s="1"/>
  <c r="I102" i="80"/>
  <c r="H102" i="80"/>
  <c r="C102" i="80"/>
  <c r="H101" i="80"/>
  <c r="C101" i="80"/>
  <c r="H100" i="80"/>
  <c r="C100" i="80"/>
  <c r="H99" i="80"/>
  <c r="C99" i="80"/>
  <c r="H98" i="80"/>
  <c r="C98" i="80"/>
  <c r="H97" i="80"/>
  <c r="C97" i="80"/>
  <c r="H96" i="80"/>
  <c r="C96" i="80"/>
  <c r="L95" i="80"/>
  <c r="K95" i="80"/>
  <c r="J95" i="80"/>
  <c r="I95" i="80"/>
  <c r="G95" i="80"/>
  <c r="F95" i="80"/>
  <c r="E95" i="80"/>
  <c r="D95" i="80"/>
  <c r="H94" i="80"/>
  <c r="C94" i="80"/>
  <c r="H93" i="80"/>
  <c r="C93" i="80"/>
  <c r="H92" i="80"/>
  <c r="C92" i="80"/>
  <c r="H91" i="80"/>
  <c r="C91" i="80"/>
  <c r="H90" i="80"/>
  <c r="C90" i="80"/>
  <c r="L89" i="80"/>
  <c r="K89" i="80"/>
  <c r="J89" i="80"/>
  <c r="I89" i="80"/>
  <c r="G89" i="80"/>
  <c r="F89" i="80"/>
  <c r="E89" i="80"/>
  <c r="D89" i="80"/>
  <c r="H88" i="80"/>
  <c r="C88" i="80"/>
  <c r="H87" i="80"/>
  <c r="C87" i="80"/>
  <c r="H86" i="80"/>
  <c r="C86" i="80"/>
  <c r="H85" i="80"/>
  <c r="C85" i="80"/>
  <c r="L84" i="80"/>
  <c r="K84" i="80"/>
  <c r="K83" i="80" s="1"/>
  <c r="J84" i="80"/>
  <c r="I84" i="80"/>
  <c r="G84" i="80"/>
  <c r="F84" i="80"/>
  <c r="E84" i="80"/>
  <c r="C84" i="80" s="1"/>
  <c r="D84" i="80"/>
  <c r="E83" i="80"/>
  <c r="H82" i="80"/>
  <c r="C82" i="80"/>
  <c r="H81" i="80"/>
  <c r="C81" i="80"/>
  <c r="L80" i="80"/>
  <c r="K80" i="80"/>
  <c r="J80" i="80"/>
  <c r="I80" i="80"/>
  <c r="G80" i="80"/>
  <c r="F80" i="80"/>
  <c r="E80" i="80"/>
  <c r="D80" i="80"/>
  <c r="C80" i="80" s="1"/>
  <c r="H79" i="80"/>
  <c r="C79" i="80"/>
  <c r="H78" i="80"/>
  <c r="C78" i="80"/>
  <c r="L77" i="80"/>
  <c r="K77" i="80"/>
  <c r="J77" i="80"/>
  <c r="J76" i="80" s="1"/>
  <c r="I77" i="80"/>
  <c r="G77" i="80"/>
  <c r="F77" i="80"/>
  <c r="F76" i="80" s="1"/>
  <c r="E77" i="80"/>
  <c r="E76" i="80" s="1"/>
  <c r="D77" i="80"/>
  <c r="L76" i="80"/>
  <c r="K76" i="80"/>
  <c r="G76" i="80"/>
  <c r="H74" i="80"/>
  <c r="C74" i="80"/>
  <c r="H73" i="80"/>
  <c r="C73" i="80"/>
  <c r="H72" i="80"/>
  <c r="C72" i="80"/>
  <c r="H71" i="80"/>
  <c r="C71" i="80"/>
  <c r="H70" i="80"/>
  <c r="C70" i="80"/>
  <c r="L69" i="80"/>
  <c r="L67" i="80" s="1"/>
  <c r="K69" i="80"/>
  <c r="J69" i="80"/>
  <c r="I69" i="80"/>
  <c r="G69" i="80"/>
  <c r="G67" i="80" s="1"/>
  <c r="F69" i="80"/>
  <c r="E69" i="80"/>
  <c r="D69" i="80"/>
  <c r="H68" i="80"/>
  <c r="C68" i="80"/>
  <c r="K67" i="80"/>
  <c r="J67" i="80"/>
  <c r="F67" i="80"/>
  <c r="E67" i="80"/>
  <c r="H66" i="80"/>
  <c r="C66" i="80"/>
  <c r="H65" i="80"/>
  <c r="C65" i="80"/>
  <c r="H64" i="80"/>
  <c r="C64" i="80"/>
  <c r="H63" i="80"/>
  <c r="C63" i="80"/>
  <c r="H62" i="80"/>
  <c r="C62" i="80"/>
  <c r="H61" i="80"/>
  <c r="C61" i="80"/>
  <c r="H60" i="80"/>
  <c r="C60" i="80"/>
  <c r="H59" i="80"/>
  <c r="C59" i="80"/>
  <c r="L58" i="80"/>
  <c r="K58" i="80"/>
  <c r="J58" i="80"/>
  <c r="I58" i="80"/>
  <c r="G58" i="80"/>
  <c r="F58" i="80"/>
  <c r="E58" i="80"/>
  <c r="C58" i="80" s="1"/>
  <c r="D58" i="80"/>
  <c r="H57" i="80"/>
  <c r="C57" i="80"/>
  <c r="H56" i="80"/>
  <c r="C56" i="80"/>
  <c r="L55" i="80"/>
  <c r="K55" i="80"/>
  <c r="J55" i="80"/>
  <c r="I55" i="80"/>
  <c r="G55" i="80"/>
  <c r="G54" i="80" s="1"/>
  <c r="F55" i="80"/>
  <c r="F54" i="80" s="1"/>
  <c r="F53" i="80" s="1"/>
  <c r="E55" i="80"/>
  <c r="D55" i="80"/>
  <c r="L54" i="80"/>
  <c r="K54" i="80"/>
  <c r="K53" i="80" s="1"/>
  <c r="D54" i="80"/>
  <c r="H47" i="80"/>
  <c r="C47" i="80"/>
  <c r="H46" i="80"/>
  <c r="C46" i="80"/>
  <c r="L45" i="80"/>
  <c r="H45" i="80" s="1"/>
  <c r="G45" i="80"/>
  <c r="C45" i="80" s="1"/>
  <c r="H44" i="80"/>
  <c r="C44" i="80"/>
  <c r="K43" i="80"/>
  <c r="J43" i="80"/>
  <c r="I43" i="80"/>
  <c r="F43" i="80"/>
  <c r="E43" i="80"/>
  <c r="D43" i="80"/>
  <c r="H42" i="80"/>
  <c r="C42" i="80"/>
  <c r="I41" i="80"/>
  <c r="H41" i="80" s="1"/>
  <c r="D41" i="80"/>
  <c r="C41" i="80"/>
  <c r="H40" i="80"/>
  <c r="C40" i="80"/>
  <c r="H39" i="80"/>
  <c r="C39" i="80"/>
  <c r="H38" i="80"/>
  <c r="C38" i="80"/>
  <c r="H37" i="80"/>
  <c r="C37" i="80"/>
  <c r="K36" i="80"/>
  <c r="H36" i="80" s="1"/>
  <c r="F36" i="80"/>
  <c r="C36" i="80" s="1"/>
  <c r="H35" i="80"/>
  <c r="C35" i="80"/>
  <c r="H34" i="80"/>
  <c r="C34" i="80"/>
  <c r="K33" i="80"/>
  <c r="H33" i="80" s="1"/>
  <c r="F33" i="80"/>
  <c r="C33" i="80"/>
  <c r="H32" i="80"/>
  <c r="C32" i="80"/>
  <c r="K31" i="80"/>
  <c r="H31" i="80"/>
  <c r="F31" i="80"/>
  <c r="C31" i="80" s="1"/>
  <c r="H30" i="80"/>
  <c r="C30" i="80"/>
  <c r="H29" i="80"/>
  <c r="C29" i="80"/>
  <c r="H28" i="80"/>
  <c r="C28" i="80"/>
  <c r="K27" i="80"/>
  <c r="H27" i="80" s="1"/>
  <c r="F27" i="80"/>
  <c r="C27" i="80"/>
  <c r="H25" i="80"/>
  <c r="C25" i="80"/>
  <c r="H24" i="80"/>
  <c r="C24" i="80"/>
  <c r="H23" i="80"/>
  <c r="C23" i="80"/>
  <c r="H22" i="80"/>
  <c r="C22" i="80"/>
  <c r="L21" i="80"/>
  <c r="L292" i="80" s="1"/>
  <c r="L291" i="80" s="1"/>
  <c r="K21" i="80"/>
  <c r="J21" i="80"/>
  <c r="J20" i="80" s="1"/>
  <c r="I21" i="80"/>
  <c r="I292" i="80" s="1"/>
  <c r="I291" i="80" s="1"/>
  <c r="G21" i="80"/>
  <c r="F21" i="80"/>
  <c r="E21" i="80"/>
  <c r="E292" i="80" s="1"/>
  <c r="E291" i="80" s="1"/>
  <c r="D21" i="80"/>
  <c r="D292" i="80" s="1"/>
  <c r="D291" i="80" s="1"/>
  <c r="L20" i="80"/>
  <c r="H301" i="79"/>
  <c r="C301" i="79"/>
  <c r="H300" i="79"/>
  <c r="C300" i="79"/>
  <c r="H299" i="79"/>
  <c r="C299" i="79"/>
  <c r="H298" i="79"/>
  <c r="C298" i="79"/>
  <c r="H297" i="79"/>
  <c r="C297" i="79"/>
  <c r="H296" i="79"/>
  <c r="C296" i="79"/>
  <c r="H295" i="79"/>
  <c r="C295" i="79"/>
  <c r="H294" i="79"/>
  <c r="C294" i="79"/>
  <c r="C293" i="79" s="1"/>
  <c r="L293" i="79"/>
  <c r="K293" i="79"/>
  <c r="J293" i="79"/>
  <c r="I293" i="79"/>
  <c r="G293" i="79"/>
  <c r="F293" i="79"/>
  <c r="E293" i="79"/>
  <c r="D293" i="79"/>
  <c r="H288" i="79"/>
  <c r="C288" i="79"/>
  <c r="H287" i="79"/>
  <c r="C287" i="79"/>
  <c r="L286" i="79"/>
  <c r="K286" i="79"/>
  <c r="J286" i="79"/>
  <c r="I286" i="79"/>
  <c r="G286" i="79"/>
  <c r="F286" i="79"/>
  <c r="E286" i="79"/>
  <c r="D286" i="79"/>
  <c r="H285" i="79"/>
  <c r="C285" i="79"/>
  <c r="L284" i="79"/>
  <c r="L283" i="79" s="1"/>
  <c r="K284" i="79"/>
  <c r="K283" i="79" s="1"/>
  <c r="J284" i="79"/>
  <c r="J283" i="79" s="1"/>
  <c r="I284" i="79"/>
  <c r="G284" i="79"/>
  <c r="G283" i="79" s="1"/>
  <c r="F284" i="79"/>
  <c r="E284" i="79"/>
  <c r="E283" i="79" s="1"/>
  <c r="D284" i="79"/>
  <c r="D283" i="79" s="1"/>
  <c r="I283" i="79"/>
  <c r="F283" i="79"/>
  <c r="H282" i="79"/>
  <c r="C282" i="79"/>
  <c r="L281" i="79"/>
  <c r="K281" i="79"/>
  <c r="J281" i="79"/>
  <c r="I281" i="79"/>
  <c r="G281" i="79"/>
  <c r="F281" i="79"/>
  <c r="E281" i="79"/>
  <c r="D281" i="79"/>
  <c r="H280" i="79"/>
  <c r="C280" i="79"/>
  <c r="H279" i="79"/>
  <c r="C279" i="79"/>
  <c r="H278" i="79"/>
  <c r="C278" i="79"/>
  <c r="H277" i="79"/>
  <c r="C277" i="79"/>
  <c r="L276" i="79"/>
  <c r="K276" i="79"/>
  <c r="J276" i="79"/>
  <c r="I276" i="79"/>
  <c r="G276" i="79"/>
  <c r="C276" i="79" s="1"/>
  <c r="F276" i="79"/>
  <c r="E276" i="79"/>
  <c r="D276" i="79"/>
  <c r="H275" i="79"/>
  <c r="C275" i="79"/>
  <c r="H274" i="79"/>
  <c r="C274" i="79"/>
  <c r="H273" i="79"/>
  <c r="C273" i="79"/>
  <c r="L272" i="79"/>
  <c r="K272" i="79"/>
  <c r="J272" i="79"/>
  <c r="J270" i="79" s="1"/>
  <c r="J269" i="79" s="1"/>
  <c r="I272" i="79"/>
  <c r="G272" i="79"/>
  <c r="F272" i="79"/>
  <c r="E272" i="79"/>
  <c r="E270" i="79" s="1"/>
  <c r="E269" i="79" s="1"/>
  <c r="D272" i="79"/>
  <c r="H271" i="79"/>
  <c r="C271" i="79"/>
  <c r="L270" i="79"/>
  <c r="L269" i="79" s="1"/>
  <c r="K270" i="79"/>
  <c r="K269" i="79" s="1"/>
  <c r="I270" i="79"/>
  <c r="G270" i="79"/>
  <c r="G269" i="79" s="1"/>
  <c r="F270" i="79"/>
  <c r="F269" i="79" s="1"/>
  <c r="D270" i="79"/>
  <c r="D269" i="79" s="1"/>
  <c r="I269" i="79"/>
  <c r="H268" i="79"/>
  <c r="C268" i="79"/>
  <c r="H267" i="79"/>
  <c r="C267" i="79"/>
  <c r="H266" i="79"/>
  <c r="C266" i="79"/>
  <c r="H265" i="79"/>
  <c r="C265" i="79"/>
  <c r="L264" i="79"/>
  <c r="K264" i="79"/>
  <c r="J264" i="79"/>
  <c r="I264" i="79"/>
  <c r="G264" i="79"/>
  <c r="C264" i="79" s="1"/>
  <c r="F264" i="79"/>
  <c r="E264" i="79"/>
  <c r="D264" i="79"/>
  <c r="H263" i="79"/>
  <c r="C263" i="79"/>
  <c r="H262" i="79"/>
  <c r="C262" i="79"/>
  <c r="H261" i="79"/>
  <c r="C261" i="79"/>
  <c r="L260" i="79"/>
  <c r="K260" i="79"/>
  <c r="K259" i="79" s="1"/>
  <c r="J260" i="79"/>
  <c r="J259" i="79" s="1"/>
  <c r="I260" i="79"/>
  <c r="G260" i="79"/>
  <c r="F260" i="79"/>
  <c r="E260" i="79"/>
  <c r="C260" i="79" s="1"/>
  <c r="D260" i="79"/>
  <c r="D259" i="79" s="1"/>
  <c r="I259" i="79"/>
  <c r="F259" i="79"/>
  <c r="H258" i="79"/>
  <c r="C258" i="79"/>
  <c r="H257" i="79"/>
  <c r="C257" i="79"/>
  <c r="H256" i="79"/>
  <c r="C256" i="79"/>
  <c r="H255" i="79"/>
  <c r="C255" i="79"/>
  <c r="H254" i="79"/>
  <c r="C254" i="79"/>
  <c r="H253" i="79"/>
  <c r="C253" i="79"/>
  <c r="L252" i="79"/>
  <c r="L251" i="79" s="1"/>
  <c r="K252" i="79"/>
  <c r="K251" i="79" s="1"/>
  <c r="J252" i="79"/>
  <c r="I252" i="79"/>
  <c r="G252" i="79"/>
  <c r="G251" i="79" s="1"/>
  <c r="F252" i="79"/>
  <c r="F251" i="79" s="1"/>
  <c r="E252" i="79"/>
  <c r="D252" i="79"/>
  <c r="D251" i="79" s="1"/>
  <c r="J251" i="79"/>
  <c r="I251" i="79"/>
  <c r="E251" i="79"/>
  <c r="H250" i="79"/>
  <c r="C250" i="79"/>
  <c r="H249" i="79"/>
  <c r="C249" i="79"/>
  <c r="H248" i="79"/>
  <c r="C248" i="79"/>
  <c r="H247" i="79"/>
  <c r="C247" i="79"/>
  <c r="L246" i="79"/>
  <c r="K246" i="79"/>
  <c r="J246" i="79"/>
  <c r="I246" i="79"/>
  <c r="G246" i="79"/>
  <c r="F246" i="79"/>
  <c r="E246" i="79"/>
  <c r="D246" i="79"/>
  <c r="C246" i="79"/>
  <c r="H245" i="79"/>
  <c r="C245" i="79"/>
  <c r="H244" i="79"/>
  <c r="C244" i="79"/>
  <c r="H243" i="79"/>
  <c r="C243" i="79"/>
  <c r="H242" i="79"/>
  <c r="C242" i="79"/>
  <c r="H241" i="79"/>
  <c r="C241" i="79"/>
  <c r="H240" i="79"/>
  <c r="C240" i="79"/>
  <c r="H239" i="79"/>
  <c r="C239" i="79"/>
  <c r="L238" i="79"/>
  <c r="K238" i="79"/>
  <c r="K231" i="79" s="1"/>
  <c r="K230" i="79" s="1"/>
  <c r="J238" i="79"/>
  <c r="I238" i="79"/>
  <c r="G238" i="79"/>
  <c r="F238" i="79"/>
  <c r="C238" i="79" s="1"/>
  <c r="E238" i="79"/>
  <c r="D238" i="79"/>
  <c r="H237" i="79"/>
  <c r="C237" i="79"/>
  <c r="H236" i="79"/>
  <c r="C236" i="79"/>
  <c r="L235" i="79"/>
  <c r="K235" i="79"/>
  <c r="J235" i="79"/>
  <c r="I235" i="79"/>
  <c r="G235" i="79"/>
  <c r="F235" i="79"/>
  <c r="E235" i="79"/>
  <c r="D235" i="79"/>
  <c r="H234" i="79"/>
  <c r="C234" i="79"/>
  <c r="L233" i="79"/>
  <c r="K233" i="79"/>
  <c r="J233" i="79"/>
  <c r="I233" i="79"/>
  <c r="G233" i="79"/>
  <c r="F233" i="79"/>
  <c r="F231" i="79" s="1"/>
  <c r="F230" i="79" s="1"/>
  <c r="E233" i="79"/>
  <c r="E231" i="79" s="1"/>
  <c r="D233" i="79"/>
  <c r="H232" i="79"/>
  <c r="C232" i="79"/>
  <c r="J231" i="79"/>
  <c r="H229" i="79"/>
  <c r="C229" i="79"/>
  <c r="H228" i="79"/>
  <c r="C228" i="79"/>
  <c r="L227" i="79"/>
  <c r="L204" i="79" s="1"/>
  <c r="K227" i="79"/>
  <c r="J227" i="79"/>
  <c r="I227" i="79"/>
  <c r="G227" i="79"/>
  <c r="F227" i="79"/>
  <c r="E227" i="79"/>
  <c r="D227" i="79"/>
  <c r="H226" i="79"/>
  <c r="C226" i="79"/>
  <c r="H225" i="79"/>
  <c r="C225" i="79"/>
  <c r="H224" i="79"/>
  <c r="C224" i="79"/>
  <c r="H223" i="79"/>
  <c r="C223" i="79"/>
  <c r="H222" i="79"/>
  <c r="C222" i="79"/>
  <c r="H221" i="79"/>
  <c r="C221" i="79"/>
  <c r="H220" i="79"/>
  <c r="C220" i="79"/>
  <c r="H219" i="79"/>
  <c r="C219" i="79"/>
  <c r="I218" i="79"/>
  <c r="H218" i="79"/>
  <c r="C218" i="79"/>
  <c r="H217" i="79"/>
  <c r="C217" i="79"/>
  <c r="L216" i="79"/>
  <c r="K216" i="79"/>
  <c r="J216" i="79"/>
  <c r="I216" i="79"/>
  <c r="H216" i="79" s="1"/>
  <c r="G216" i="79"/>
  <c r="F216" i="79"/>
  <c r="E216" i="79"/>
  <c r="D216" i="79"/>
  <c r="H215" i="79"/>
  <c r="C215" i="79"/>
  <c r="H214" i="79"/>
  <c r="C214" i="79"/>
  <c r="H213" i="79"/>
  <c r="C213" i="79"/>
  <c r="H212" i="79"/>
  <c r="C212" i="79"/>
  <c r="H211" i="79"/>
  <c r="C211" i="79"/>
  <c r="H210" i="79"/>
  <c r="C210" i="79"/>
  <c r="H209" i="79"/>
  <c r="C209" i="79"/>
  <c r="H208" i="79"/>
  <c r="C208" i="79"/>
  <c r="H207" i="79"/>
  <c r="C207" i="79"/>
  <c r="H206" i="79"/>
  <c r="C206" i="79"/>
  <c r="L205" i="79"/>
  <c r="K205" i="79"/>
  <c r="K204" i="79" s="1"/>
  <c r="J205" i="79"/>
  <c r="J204" i="79" s="1"/>
  <c r="I205" i="79"/>
  <c r="G205" i="79"/>
  <c r="F205" i="79"/>
  <c r="F204" i="79" s="1"/>
  <c r="E205" i="79"/>
  <c r="D205" i="79"/>
  <c r="D204" i="79"/>
  <c r="H203" i="79"/>
  <c r="C203" i="79"/>
  <c r="H202" i="79"/>
  <c r="C202" i="79"/>
  <c r="H201" i="79"/>
  <c r="C201" i="79"/>
  <c r="H200" i="79"/>
  <c r="C200" i="79"/>
  <c r="H199" i="79"/>
  <c r="C199" i="79"/>
  <c r="L198" i="79"/>
  <c r="L196" i="79" s="1"/>
  <c r="L195" i="79" s="1"/>
  <c r="K198" i="79"/>
  <c r="K196" i="79" s="1"/>
  <c r="J198" i="79"/>
  <c r="H198" i="79" s="1"/>
  <c r="I198" i="79"/>
  <c r="G198" i="79"/>
  <c r="G196" i="79" s="1"/>
  <c r="F198" i="79"/>
  <c r="F196" i="79" s="1"/>
  <c r="E198" i="79"/>
  <c r="D198" i="79"/>
  <c r="H197" i="79"/>
  <c r="C197" i="79"/>
  <c r="I196" i="79"/>
  <c r="E196" i="79"/>
  <c r="D196" i="79"/>
  <c r="H193" i="79"/>
  <c r="C193" i="79"/>
  <c r="L192" i="79"/>
  <c r="L191" i="79" s="1"/>
  <c r="K192" i="79"/>
  <c r="H192" i="79" s="1"/>
  <c r="J192" i="79"/>
  <c r="I192" i="79"/>
  <c r="I191" i="79" s="1"/>
  <c r="G192" i="79"/>
  <c r="G191" i="79" s="1"/>
  <c r="G187" i="79" s="1"/>
  <c r="F192" i="79"/>
  <c r="E192" i="79"/>
  <c r="E191" i="79" s="1"/>
  <c r="D192" i="79"/>
  <c r="K191" i="79"/>
  <c r="K187" i="79" s="1"/>
  <c r="J191" i="79"/>
  <c r="F191" i="79"/>
  <c r="H190" i="79"/>
  <c r="C190" i="79"/>
  <c r="H189" i="79"/>
  <c r="C189" i="79"/>
  <c r="L188" i="79"/>
  <c r="L187" i="79" s="1"/>
  <c r="K188" i="79"/>
  <c r="J188" i="79"/>
  <c r="I188" i="79"/>
  <c r="I187" i="79" s="1"/>
  <c r="H188" i="79"/>
  <c r="G188" i="79"/>
  <c r="F188" i="79"/>
  <c r="E188" i="79"/>
  <c r="E187" i="79" s="1"/>
  <c r="D188" i="79"/>
  <c r="C188" i="79" s="1"/>
  <c r="J187" i="79"/>
  <c r="F187" i="79"/>
  <c r="H186" i="79"/>
  <c r="C186" i="79"/>
  <c r="H185" i="79"/>
  <c r="C185" i="79"/>
  <c r="L184" i="79"/>
  <c r="K184" i="79"/>
  <c r="J184" i="79"/>
  <c r="I184" i="79"/>
  <c r="H184" i="79" s="1"/>
  <c r="G184" i="79"/>
  <c r="F184" i="79"/>
  <c r="E184" i="79"/>
  <c r="D184" i="79"/>
  <c r="H183" i="79"/>
  <c r="C183" i="79"/>
  <c r="H182" i="79"/>
  <c r="C182" i="79"/>
  <c r="H181" i="79"/>
  <c r="C181" i="79"/>
  <c r="H180" i="79"/>
  <c r="C180" i="79"/>
  <c r="L179" i="79"/>
  <c r="K179" i="79"/>
  <c r="J179" i="79"/>
  <c r="I179" i="79"/>
  <c r="G179" i="79"/>
  <c r="F179" i="79"/>
  <c r="E179" i="79"/>
  <c r="E174" i="79" s="1"/>
  <c r="E173" i="79" s="1"/>
  <c r="D179" i="79"/>
  <c r="H178" i="79"/>
  <c r="C178" i="79"/>
  <c r="H177" i="79"/>
  <c r="C177" i="79"/>
  <c r="H176" i="79"/>
  <c r="C176" i="79"/>
  <c r="L175" i="79"/>
  <c r="K175" i="79"/>
  <c r="J175" i="79"/>
  <c r="I175" i="79"/>
  <c r="G175" i="79"/>
  <c r="G174" i="79" s="1"/>
  <c r="G173" i="79" s="1"/>
  <c r="F175" i="79"/>
  <c r="E175" i="79"/>
  <c r="D175" i="79"/>
  <c r="L174" i="79"/>
  <c r="L173" i="79" s="1"/>
  <c r="D174" i="79"/>
  <c r="H172" i="79"/>
  <c r="C172" i="79"/>
  <c r="H171" i="79"/>
  <c r="C171" i="79"/>
  <c r="H170" i="79"/>
  <c r="C170" i="79"/>
  <c r="H169" i="79"/>
  <c r="C169" i="79"/>
  <c r="H168" i="79"/>
  <c r="C168" i="79"/>
  <c r="H167" i="79"/>
  <c r="C167" i="79"/>
  <c r="L166" i="79"/>
  <c r="L165" i="79" s="1"/>
  <c r="K166" i="79"/>
  <c r="J166" i="79"/>
  <c r="I166" i="79"/>
  <c r="I165" i="79" s="1"/>
  <c r="G166" i="79"/>
  <c r="G165" i="79" s="1"/>
  <c r="F166" i="79"/>
  <c r="E166" i="79"/>
  <c r="E165" i="79" s="1"/>
  <c r="D166" i="79"/>
  <c r="K165" i="79"/>
  <c r="J165" i="79"/>
  <c r="F165" i="79"/>
  <c r="H164" i="79"/>
  <c r="C164" i="79"/>
  <c r="H163" i="79"/>
  <c r="C163" i="79"/>
  <c r="H162" i="79"/>
  <c r="C162" i="79"/>
  <c r="H161" i="79"/>
  <c r="C161" i="79"/>
  <c r="L160" i="79"/>
  <c r="K160" i="79"/>
  <c r="J160" i="79"/>
  <c r="I160" i="79"/>
  <c r="H160" i="79"/>
  <c r="G160" i="79"/>
  <c r="F160" i="79"/>
  <c r="E160" i="79"/>
  <c r="D160" i="79"/>
  <c r="C160" i="79" s="1"/>
  <c r="I159" i="79"/>
  <c r="H159" i="79"/>
  <c r="C159" i="79"/>
  <c r="H158" i="79"/>
  <c r="C158" i="79"/>
  <c r="H157" i="79"/>
  <c r="C157" i="79"/>
  <c r="H156" i="79"/>
  <c r="C156" i="79"/>
  <c r="H155" i="79"/>
  <c r="C155" i="79"/>
  <c r="H154" i="79"/>
  <c r="C154" i="79"/>
  <c r="H153" i="79"/>
  <c r="C153" i="79"/>
  <c r="H152" i="79"/>
  <c r="C152" i="79"/>
  <c r="L151" i="79"/>
  <c r="K151" i="79"/>
  <c r="J151" i="79"/>
  <c r="I151" i="79"/>
  <c r="G151" i="79"/>
  <c r="F151" i="79"/>
  <c r="E151" i="79"/>
  <c r="C151" i="79" s="1"/>
  <c r="D151" i="79"/>
  <c r="H150" i="79"/>
  <c r="C150" i="79"/>
  <c r="H149" i="79"/>
  <c r="C149" i="79"/>
  <c r="H148" i="79"/>
  <c r="C148" i="79"/>
  <c r="H147" i="79"/>
  <c r="C147" i="79"/>
  <c r="H146" i="79"/>
  <c r="C146" i="79"/>
  <c r="H145" i="79"/>
  <c r="C145" i="79"/>
  <c r="L144" i="79"/>
  <c r="K144" i="79"/>
  <c r="J144" i="79"/>
  <c r="I144" i="79"/>
  <c r="G144" i="79"/>
  <c r="F144" i="79"/>
  <c r="E144" i="79"/>
  <c r="D144" i="79"/>
  <c r="H143" i="79"/>
  <c r="C143" i="79"/>
  <c r="H142" i="79"/>
  <c r="C142" i="79"/>
  <c r="L141" i="79"/>
  <c r="K141" i="79"/>
  <c r="H141" i="79" s="1"/>
  <c r="J141" i="79"/>
  <c r="I141" i="79"/>
  <c r="G141" i="79"/>
  <c r="F141" i="79"/>
  <c r="C141" i="79" s="1"/>
  <c r="E141" i="79"/>
  <c r="D141" i="79"/>
  <c r="H140" i="79"/>
  <c r="C140" i="79"/>
  <c r="H139" i="79"/>
  <c r="C139" i="79"/>
  <c r="H138" i="79"/>
  <c r="C138" i="79"/>
  <c r="H137" i="79"/>
  <c r="C137" i="79"/>
  <c r="L136" i="79"/>
  <c r="K136" i="79"/>
  <c r="J136" i="79"/>
  <c r="I136" i="79"/>
  <c r="G136" i="79"/>
  <c r="F136" i="79"/>
  <c r="E136" i="79"/>
  <c r="D136" i="79"/>
  <c r="H135" i="79"/>
  <c r="C135" i="79"/>
  <c r="H134" i="79"/>
  <c r="C134" i="79"/>
  <c r="I133" i="79"/>
  <c r="H133" i="79"/>
  <c r="C133" i="79"/>
  <c r="H132" i="79"/>
  <c r="C132" i="79"/>
  <c r="L131" i="79"/>
  <c r="K131" i="79"/>
  <c r="J131" i="79"/>
  <c r="J130" i="79" s="1"/>
  <c r="I131" i="79"/>
  <c r="I130" i="79" s="1"/>
  <c r="G131" i="79"/>
  <c r="F131" i="79"/>
  <c r="E131" i="79"/>
  <c r="E130" i="79" s="1"/>
  <c r="D131" i="79"/>
  <c r="H129" i="79"/>
  <c r="H128" i="79" s="1"/>
  <c r="C129" i="79"/>
  <c r="L128" i="79"/>
  <c r="K128" i="79"/>
  <c r="J128" i="79"/>
  <c r="I128" i="79"/>
  <c r="G128" i="79"/>
  <c r="F128" i="79"/>
  <c r="E128" i="79"/>
  <c r="D128" i="79"/>
  <c r="C128" i="79"/>
  <c r="H127" i="79"/>
  <c r="C127" i="79"/>
  <c r="H126" i="79"/>
  <c r="C126" i="79"/>
  <c r="H125" i="79"/>
  <c r="C125" i="79"/>
  <c r="H124" i="79"/>
  <c r="C124" i="79"/>
  <c r="H123" i="79"/>
  <c r="C123" i="79"/>
  <c r="L122" i="79"/>
  <c r="K122" i="79"/>
  <c r="J122" i="79"/>
  <c r="I122" i="79"/>
  <c r="H122" i="79" s="1"/>
  <c r="G122" i="79"/>
  <c r="F122" i="79"/>
  <c r="E122" i="79"/>
  <c r="D122" i="79"/>
  <c r="H121" i="79"/>
  <c r="C121" i="79"/>
  <c r="H120" i="79"/>
  <c r="C120" i="79"/>
  <c r="H119" i="79"/>
  <c r="C119" i="79"/>
  <c r="H118" i="79"/>
  <c r="C118" i="79"/>
  <c r="H117" i="79"/>
  <c r="C117" i="79"/>
  <c r="L116" i="79"/>
  <c r="K116" i="79"/>
  <c r="K83" i="79" s="1"/>
  <c r="J116" i="79"/>
  <c r="I116" i="79"/>
  <c r="G116" i="79"/>
  <c r="F116" i="79"/>
  <c r="C116" i="79" s="1"/>
  <c r="E116" i="79"/>
  <c r="D116" i="79"/>
  <c r="H115" i="79"/>
  <c r="C115" i="79"/>
  <c r="H114" i="79"/>
  <c r="C114" i="79"/>
  <c r="H113" i="79"/>
  <c r="C113" i="79"/>
  <c r="L112" i="79"/>
  <c r="K112" i="79"/>
  <c r="J112" i="79"/>
  <c r="I112" i="79"/>
  <c r="H112" i="79" s="1"/>
  <c r="G112" i="79"/>
  <c r="F112" i="79"/>
  <c r="E112" i="79"/>
  <c r="D112" i="79"/>
  <c r="D83" i="79" s="1"/>
  <c r="H111" i="79"/>
  <c r="C111" i="79"/>
  <c r="H110" i="79"/>
  <c r="C110" i="79"/>
  <c r="I109" i="79"/>
  <c r="H109" i="79" s="1"/>
  <c r="C109" i="79"/>
  <c r="H108" i="79"/>
  <c r="C108" i="79"/>
  <c r="H107" i="79"/>
  <c r="C107" i="79"/>
  <c r="H106" i="79"/>
  <c r="C106" i="79"/>
  <c r="I105" i="79"/>
  <c r="H105" i="79" s="1"/>
  <c r="C105" i="79"/>
  <c r="H104" i="79"/>
  <c r="C104" i="79"/>
  <c r="L103" i="79"/>
  <c r="K103" i="79"/>
  <c r="J103" i="79"/>
  <c r="G103" i="79"/>
  <c r="F103" i="79"/>
  <c r="E103" i="79"/>
  <c r="D103" i="79"/>
  <c r="H102" i="79"/>
  <c r="C102" i="79"/>
  <c r="H101" i="79"/>
  <c r="C101" i="79"/>
  <c r="H100" i="79"/>
  <c r="C100" i="79"/>
  <c r="H99" i="79"/>
  <c r="C99" i="79"/>
  <c r="H98" i="79"/>
  <c r="C98" i="79"/>
  <c r="H97" i="79"/>
  <c r="C97" i="79"/>
  <c r="H96" i="79"/>
  <c r="C96" i="79"/>
  <c r="L95" i="79"/>
  <c r="K95" i="79"/>
  <c r="J95" i="79"/>
  <c r="I95" i="79"/>
  <c r="G95" i="79"/>
  <c r="F95" i="79"/>
  <c r="E95" i="79"/>
  <c r="D95" i="79"/>
  <c r="H94" i="79"/>
  <c r="C94" i="79"/>
  <c r="H93" i="79"/>
  <c r="C93" i="79"/>
  <c r="H92" i="79"/>
  <c r="C92" i="79"/>
  <c r="H91" i="79"/>
  <c r="C91" i="79"/>
  <c r="H90" i="79"/>
  <c r="C90" i="79"/>
  <c r="L89" i="79"/>
  <c r="K89" i="79"/>
  <c r="J89" i="79"/>
  <c r="I89" i="79"/>
  <c r="G89" i="79"/>
  <c r="F89" i="79"/>
  <c r="E89" i="79"/>
  <c r="D89" i="79"/>
  <c r="H88" i="79"/>
  <c r="C88" i="79"/>
  <c r="H87" i="79"/>
  <c r="C87" i="79"/>
  <c r="I86" i="79"/>
  <c r="H86" i="79" s="1"/>
  <c r="C86" i="79"/>
  <c r="H85" i="79"/>
  <c r="C85" i="79"/>
  <c r="L84" i="79"/>
  <c r="K84" i="79"/>
  <c r="J84" i="79"/>
  <c r="I84" i="79"/>
  <c r="G84" i="79"/>
  <c r="G83" i="79" s="1"/>
  <c r="F84" i="79"/>
  <c r="E84" i="79"/>
  <c r="D84" i="79"/>
  <c r="L83" i="79"/>
  <c r="H82" i="79"/>
  <c r="C82" i="79"/>
  <c r="H81" i="79"/>
  <c r="C81" i="79"/>
  <c r="L80" i="79"/>
  <c r="K80" i="79"/>
  <c r="J80" i="79"/>
  <c r="I80" i="79"/>
  <c r="G80" i="79"/>
  <c r="F80" i="79"/>
  <c r="E80" i="79"/>
  <c r="D80" i="79"/>
  <c r="H79" i="79"/>
  <c r="C79" i="79"/>
  <c r="H78" i="79"/>
  <c r="C78" i="79"/>
  <c r="L77" i="79"/>
  <c r="L76" i="79" s="1"/>
  <c r="K77" i="79"/>
  <c r="K76" i="79" s="1"/>
  <c r="J77" i="79"/>
  <c r="I77" i="79"/>
  <c r="I76" i="79" s="1"/>
  <c r="G77" i="79"/>
  <c r="G76" i="79" s="1"/>
  <c r="F77" i="79"/>
  <c r="E77" i="79"/>
  <c r="D77" i="79"/>
  <c r="D76" i="79" s="1"/>
  <c r="C77" i="79"/>
  <c r="J76" i="79"/>
  <c r="F76" i="79"/>
  <c r="E76" i="79"/>
  <c r="I74" i="79"/>
  <c r="H74" i="79"/>
  <c r="C74" i="79"/>
  <c r="H73" i="79"/>
  <c r="C73" i="79"/>
  <c r="H72" i="79"/>
  <c r="C72" i="79"/>
  <c r="H71" i="79"/>
  <c r="C71" i="79"/>
  <c r="H70" i="79"/>
  <c r="C70" i="79"/>
  <c r="L69" i="79"/>
  <c r="L67" i="79" s="1"/>
  <c r="K69" i="79"/>
  <c r="J69" i="79"/>
  <c r="I69" i="79"/>
  <c r="I67" i="79" s="1"/>
  <c r="H69" i="79"/>
  <c r="G69" i="79"/>
  <c r="F69" i="79"/>
  <c r="E69" i="79"/>
  <c r="D69" i="79"/>
  <c r="C69" i="79" s="1"/>
  <c r="J68" i="79"/>
  <c r="H68" i="79"/>
  <c r="C68" i="79"/>
  <c r="K67" i="79"/>
  <c r="J67" i="79"/>
  <c r="G67" i="79"/>
  <c r="F67" i="79"/>
  <c r="E67" i="79"/>
  <c r="H66" i="79"/>
  <c r="C66" i="79"/>
  <c r="H65" i="79"/>
  <c r="C65" i="79"/>
  <c r="H64" i="79"/>
  <c r="C64" i="79"/>
  <c r="H63" i="79"/>
  <c r="C63" i="79"/>
  <c r="H62" i="79"/>
  <c r="C62" i="79"/>
  <c r="H61" i="79"/>
  <c r="C61" i="79"/>
  <c r="H60" i="79"/>
  <c r="C60" i="79"/>
  <c r="H59" i="79"/>
  <c r="C59" i="79"/>
  <c r="L58" i="79"/>
  <c r="K58" i="79"/>
  <c r="J58" i="79"/>
  <c r="I58" i="79"/>
  <c r="G58" i="79"/>
  <c r="F58" i="79"/>
  <c r="E58" i="79"/>
  <c r="D58" i="79"/>
  <c r="J57" i="79"/>
  <c r="H57" i="79" s="1"/>
  <c r="C57" i="79"/>
  <c r="H56" i="79"/>
  <c r="C56" i="79"/>
  <c r="L55" i="79"/>
  <c r="K55" i="79"/>
  <c r="K54" i="79" s="1"/>
  <c r="J55" i="79"/>
  <c r="J54" i="79" s="1"/>
  <c r="I55" i="79"/>
  <c r="G55" i="79"/>
  <c r="G54" i="79" s="1"/>
  <c r="G53" i="79" s="1"/>
  <c r="F55" i="79"/>
  <c r="F54" i="79" s="1"/>
  <c r="E55" i="79"/>
  <c r="D55" i="79"/>
  <c r="L54" i="79"/>
  <c r="I54" i="79"/>
  <c r="E54" i="79"/>
  <c r="E53" i="79" s="1"/>
  <c r="D54" i="79"/>
  <c r="H47" i="79"/>
  <c r="C47" i="79"/>
  <c r="H46" i="79"/>
  <c r="C46" i="79"/>
  <c r="L45" i="79"/>
  <c r="H45" i="79"/>
  <c r="G45" i="79"/>
  <c r="C45" i="79" s="1"/>
  <c r="H44" i="79"/>
  <c r="C44" i="79"/>
  <c r="K43" i="79"/>
  <c r="J43" i="79"/>
  <c r="I43" i="79"/>
  <c r="F43" i="79"/>
  <c r="E43" i="79"/>
  <c r="D43" i="79"/>
  <c r="D20" i="79" s="1"/>
  <c r="H42" i="79"/>
  <c r="C42" i="79"/>
  <c r="I41" i="79"/>
  <c r="H41" i="79"/>
  <c r="D41" i="79"/>
  <c r="C41" i="79" s="1"/>
  <c r="H40" i="79"/>
  <c r="C40" i="79"/>
  <c r="H39" i="79"/>
  <c r="C39" i="79"/>
  <c r="H38" i="79"/>
  <c r="C38" i="79"/>
  <c r="H37" i="79"/>
  <c r="C37" i="79"/>
  <c r="K36" i="79"/>
  <c r="H36" i="79"/>
  <c r="F36" i="79"/>
  <c r="C36" i="79" s="1"/>
  <c r="H35" i="79"/>
  <c r="C35" i="79"/>
  <c r="H34" i="79"/>
  <c r="C34" i="79"/>
  <c r="K33" i="79"/>
  <c r="H33" i="79"/>
  <c r="F33" i="79"/>
  <c r="C33" i="79" s="1"/>
  <c r="H32" i="79"/>
  <c r="C32" i="79"/>
  <c r="K31" i="79"/>
  <c r="H31" i="79" s="1"/>
  <c r="F31" i="79"/>
  <c r="C31" i="79"/>
  <c r="H30" i="79"/>
  <c r="C30" i="79"/>
  <c r="H29" i="79"/>
  <c r="C29" i="79"/>
  <c r="H28" i="79"/>
  <c r="C28" i="79"/>
  <c r="K27" i="79"/>
  <c r="H27" i="79"/>
  <c r="F27" i="79"/>
  <c r="C27" i="79" s="1"/>
  <c r="H25" i="79"/>
  <c r="C25" i="79"/>
  <c r="J24" i="79"/>
  <c r="H24" i="79" s="1"/>
  <c r="C24" i="79"/>
  <c r="H23" i="79"/>
  <c r="C23" i="79"/>
  <c r="H22" i="79"/>
  <c r="C22" i="79"/>
  <c r="L21" i="79"/>
  <c r="L20" i="79" s="1"/>
  <c r="K21" i="79"/>
  <c r="J21" i="79"/>
  <c r="J292" i="79" s="1"/>
  <c r="J291" i="79" s="1"/>
  <c r="I21" i="79"/>
  <c r="I292" i="79" s="1"/>
  <c r="I291" i="79" s="1"/>
  <c r="G21" i="79"/>
  <c r="F21" i="79"/>
  <c r="F292" i="79" s="1"/>
  <c r="F291" i="79" s="1"/>
  <c r="E21" i="79"/>
  <c r="E292" i="79" s="1"/>
  <c r="E291" i="79" s="1"/>
  <c r="D21" i="79"/>
  <c r="D292" i="79" s="1"/>
  <c r="D291" i="79" s="1"/>
  <c r="E20" i="79"/>
  <c r="H301" i="78"/>
  <c r="C301" i="78"/>
  <c r="H300" i="78"/>
  <c r="C300" i="78"/>
  <c r="H299" i="78"/>
  <c r="C299" i="78"/>
  <c r="H298" i="78"/>
  <c r="C298" i="78"/>
  <c r="H297" i="78"/>
  <c r="C297" i="78"/>
  <c r="H296" i="78"/>
  <c r="C296" i="78"/>
  <c r="H295" i="78"/>
  <c r="C295" i="78"/>
  <c r="H294" i="78"/>
  <c r="H293" i="78" s="1"/>
  <c r="C294" i="78"/>
  <c r="L293" i="78"/>
  <c r="K293" i="78"/>
  <c r="J293" i="78"/>
  <c r="I293" i="78"/>
  <c r="G293" i="78"/>
  <c r="F293" i="78"/>
  <c r="E293" i="78"/>
  <c r="D293" i="78"/>
  <c r="C293" i="78"/>
  <c r="H288" i="78"/>
  <c r="C288" i="78"/>
  <c r="H287" i="78"/>
  <c r="C287" i="78"/>
  <c r="L286" i="78"/>
  <c r="K286" i="78"/>
  <c r="J286" i="78"/>
  <c r="I286" i="78"/>
  <c r="H286" i="78" s="1"/>
  <c r="G286" i="78"/>
  <c r="F286" i="78"/>
  <c r="E286" i="78"/>
  <c r="D286" i="78"/>
  <c r="C286" i="78" s="1"/>
  <c r="H285" i="78"/>
  <c r="C285" i="78"/>
  <c r="L284" i="78"/>
  <c r="L283" i="78" s="1"/>
  <c r="K284" i="78"/>
  <c r="J284" i="78"/>
  <c r="I284" i="78"/>
  <c r="I283" i="78" s="1"/>
  <c r="H284" i="78"/>
  <c r="G284" i="78"/>
  <c r="F284" i="78"/>
  <c r="E284" i="78"/>
  <c r="E283" i="78" s="1"/>
  <c r="D284" i="78"/>
  <c r="C284" i="78" s="1"/>
  <c r="K283" i="78"/>
  <c r="J283" i="78"/>
  <c r="G283" i="78"/>
  <c r="F283" i="78"/>
  <c r="H282" i="78"/>
  <c r="C282" i="78"/>
  <c r="L281" i="78"/>
  <c r="K281" i="78"/>
  <c r="J281" i="78"/>
  <c r="I281" i="78"/>
  <c r="G281" i="78"/>
  <c r="F281" i="78"/>
  <c r="C281" i="78" s="1"/>
  <c r="E281" i="78"/>
  <c r="D281" i="78"/>
  <c r="H280" i="78"/>
  <c r="C280" i="78"/>
  <c r="H279" i="78"/>
  <c r="C279" i="78"/>
  <c r="H278" i="78"/>
  <c r="C278" i="78"/>
  <c r="H277" i="78"/>
  <c r="C277" i="78"/>
  <c r="L276" i="78"/>
  <c r="H276" i="78" s="1"/>
  <c r="K276" i="78"/>
  <c r="J276" i="78"/>
  <c r="I276" i="78"/>
  <c r="G276" i="78"/>
  <c r="F276" i="78"/>
  <c r="E276" i="78"/>
  <c r="D276" i="78"/>
  <c r="H275" i="78"/>
  <c r="C275" i="78"/>
  <c r="H274" i="78"/>
  <c r="C274" i="78"/>
  <c r="H273" i="78"/>
  <c r="C273" i="78"/>
  <c r="L272" i="78"/>
  <c r="K272" i="78"/>
  <c r="J272" i="78"/>
  <c r="I272" i="78"/>
  <c r="H272" i="78" s="1"/>
  <c r="G272" i="78"/>
  <c r="F272" i="78"/>
  <c r="E272" i="78"/>
  <c r="D272" i="78"/>
  <c r="C272" i="78" s="1"/>
  <c r="H271" i="78"/>
  <c r="C271" i="78"/>
  <c r="L270" i="78"/>
  <c r="L269" i="78" s="1"/>
  <c r="K270" i="78"/>
  <c r="J270" i="78"/>
  <c r="I270" i="78"/>
  <c r="I269" i="78" s="1"/>
  <c r="G270" i="78"/>
  <c r="G269" i="78" s="1"/>
  <c r="F270" i="78"/>
  <c r="E270" i="78"/>
  <c r="E269" i="78" s="1"/>
  <c r="D270" i="78"/>
  <c r="C270" i="78" s="1"/>
  <c r="K269" i="78"/>
  <c r="J269" i="78"/>
  <c r="F269" i="78"/>
  <c r="H268" i="78"/>
  <c r="C268" i="78"/>
  <c r="H267" i="78"/>
  <c r="C267" i="78"/>
  <c r="H266" i="78"/>
  <c r="C266" i="78"/>
  <c r="H265" i="78"/>
  <c r="C265" i="78"/>
  <c r="L264" i="78"/>
  <c r="K264" i="78"/>
  <c r="J264" i="78"/>
  <c r="I264" i="78"/>
  <c r="H264" i="78" s="1"/>
  <c r="G264" i="78"/>
  <c r="F264" i="78"/>
  <c r="E264" i="78"/>
  <c r="D264" i="78"/>
  <c r="C264" i="78" s="1"/>
  <c r="H263" i="78"/>
  <c r="C263" i="78"/>
  <c r="H262" i="78"/>
  <c r="C262" i="78"/>
  <c r="H261" i="78"/>
  <c r="C261" i="78"/>
  <c r="L260" i="78"/>
  <c r="L259" i="78" s="1"/>
  <c r="K260" i="78"/>
  <c r="J260" i="78"/>
  <c r="I260" i="78"/>
  <c r="I259" i="78" s="1"/>
  <c r="H260" i="78"/>
  <c r="G260" i="78"/>
  <c r="F260" i="78"/>
  <c r="E260" i="78"/>
  <c r="E259" i="78" s="1"/>
  <c r="D260" i="78"/>
  <c r="C260" i="78" s="1"/>
  <c r="K259" i="78"/>
  <c r="J259" i="78"/>
  <c r="G259" i="78"/>
  <c r="F259" i="78"/>
  <c r="H258" i="78"/>
  <c r="C258" i="78"/>
  <c r="H257" i="78"/>
  <c r="C257" i="78"/>
  <c r="H256" i="78"/>
  <c r="C256" i="78"/>
  <c r="H255" i="78"/>
  <c r="C255" i="78"/>
  <c r="H254" i="78"/>
  <c r="C254" i="78"/>
  <c r="H253" i="78"/>
  <c r="C253" i="78"/>
  <c r="L252" i="78"/>
  <c r="L251" i="78" s="1"/>
  <c r="K252" i="78"/>
  <c r="J252" i="78"/>
  <c r="I252" i="78"/>
  <c r="I251" i="78" s="1"/>
  <c r="H252" i="78"/>
  <c r="G252" i="78"/>
  <c r="F252" i="78"/>
  <c r="E252" i="78"/>
  <c r="E251" i="78" s="1"/>
  <c r="D252" i="78"/>
  <c r="C252" i="78" s="1"/>
  <c r="K251" i="78"/>
  <c r="J251" i="78"/>
  <c r="G251" i="78"/>
  <c r="F251" i="78"/>
  <c r="H250" i="78"/>
  <c r="C250" i="78"/>
  <c r="H249" i="78"/>
  <c r="C249" i="78"/>
  <c r="H248" i="78"/>
  <c r="C248" i="78"/>
  <c r="H247" i="78"/>
  <c r="C247" i="78"/>
  <c r="L246" i="78"/>
  <c r="K246" i="78"/>
  <c r="J246" i="78"/>
  <c r="I246" i="78"/>
  <c r="H246" i="78" s="1"/>
  <c r="G246" i="78"/>
  <c r="F246" i="78"/>
  <c r="E246" i="78"/>
  <c r="D246" i="78"/>
  <c r="H245" i="78"/>
  <c r="C245" i="78"/>
  <c r="H244" i="78"/>
  <c r="C244" i="78"/>
  <c r="H243" i="78"/>
  <c r="C243" i="78"/>
  <c r="H242" i="78"/>
  <c r="C242" i="78"/>
  <c r="H241" i="78"/>
  <c r="C241" i="78"/>
  <c r="H240" i="78"/>
  <c r="C240" i="78"/>
  <c r="H239" i="78"/>
  <c r="C239" i="78"/>
  <c r="L238" i="78"/>
  <c r="K238" i="78"/>
  <c r="J238" i="78"/>
  <c r="I238" i="78"/>
  <c r="G238" i="78"/>
  <c r="F238" i="78"/>
  <c r="E238" i="78"/>
  <c r="D238" i="78"/>
  <c r="C238" i="78" s="1"/>
  <c r="H237" i="78"/>
  <c r="C237" i="78"/>
  <c r="H236" i="78"/>
  <c r="C236" i="78"/>
  <c r="L235" i="78"/>
  <c r="K235" i="78"/>
  <c r="J235" i="78"/>
  <c r="I235" i="78"/>
  <c r="H235" i="78" s="1"/>
  <c r="G235" i="78"/>
  <c r="F235" i="78"/>
  <c r="E235" i="78"/>
  <c r="D235" i="78"/>
  <c r="H234" i="78"/>
  <c r="C234" i="78"/>
  <c r="L233" i="78"/>
  <c r="K233" i="78"/>
  <c r="J233" i="78"/>
  <c r="I233" i="78"/>
  <c r="G233" i="78"/>
  <c r="F233" i="78"/>
  <c r="C233" i="78" s="1"/>
  <c r="E233" i="78"/>
  <c r="D233" i="78"/>
  <c r="H232" i="78"/>
  <c r="C232" i="78"/>
  <c r="K231" i="78"/>
  <c r="K230" i="78" s="1"/>
  <c r="J231" i="78"/>
  <c r="J230" i="78" s="1"/>
  <c r="G231" i="78"/>
  <c r="G230" i="78" s="1"/>
  <c r="F231" i="78"/>
  <c r="F230" i="78" s="1"/>
  <c r="H229" i="78"/>
  <c r="C229" i="78"/>
  <c r="H228" i="78"/>
  <c r="C228" i="78"/>
  <c r="L227" i="78"/>
  <c r="K227" i="78"/>
  <c r="J227" i="78"/>
  <c r="I227" i="78"/>
  <c r="H227" i="78" s="1"/>
  <c r="G227" i="78"/>
  <c r="F227" i="78"/>
  <c r="E227" i="78"/>
  <c r="D227" i="78"/>
  <c r="H226" i="78"/>
  <c r="C226" i="78"/>
  <c r="H225" i="78"/>
  <c r="C225" i="78"/>
  <c r="H224" i="78"/>
  <c r="C224" i="78"/>
  <c r="H223" i="78"/>
  <c r="C223" i="78"/>
  <c r="H222" i="78"/>
  <c r="C222" i="78"/>
  <c r="H221" i="78"/>
  <c r="C221" i="78"/>
  <c r="H220" i="78"/>
  <c r="C220" i="78"/>
  <c r="H219" i="78"/>
  <c r="C219" i="78"/>
  <c r="H218" i="78"/>
  <c r="C218" i="78"/>
  <c r="H217" i="78"/>
  <c r="C217" i="78"/>
  <c r="L216" i="78"/>
  <c r="K216" i="78"/>
  <c r="J216" i="78"/>
  <c r="I216" i="78"/>
  <c r="H216" i="78" s="1"/>
  <c r="G216" i="78"/>
  <c r="F216" i="78"/>
  <c r="E216" i="78"/>
  <c r="D216" i="78"/>
  <c r="H215" i="78"/>
  <c r="C215" i="78"/>
  <c r="H214" i="78"/>
  <c r="C214" i="78"/>
  <c r="H213" i="78"/>
  <c r="C213" i="78"/>
  <c r="H212" i="78"/>
  <c r="C212" i="78"/>
  <c r="H211" i="78"/>
  <c r="C211" i="78"/>
  <c r="H210" i="78"/>
  <c r="C210" i="78"/>
  <c r="H209" i="78"/>
  <c r="C209" i="78"/>
  <c r="H208" i="78"/>
  <c r="C208" i="78"/>
  <c r="H207" i="78"/>
  <c r="C207" i="78"/>
  <c r="H206" i="78"/>
  <c r="C206" i="78"/>
  <c r="L205" i="78"/>
  <c r="K205" i="78"/>
  <c r="K204" i="78" s="1"/>
  <c r="J205" i="78"/>
  <c r="J204" i="78" s="1"/>
  <c r="I205" i="78"/>
  <c r="H205" i="78" s="1"/>
  <c r="G205" i="78"/>
  <c r="G204" i="78" s="1"/>
  <c r="F205" i="78"/>
  <c r="F204" i="78" s="1"/>
  <c r="E205" i="78"/>
  <c r="D205" i="78"/>
  <c r="L204" i="78"/>
  <c r="I204" i="78"/>
  <c r="E204" i="78"/>
  <c r="D204" i="78"/>
  <c r="H203" i="78"/>
  <c r="C203" i="78"/>
  <c r="H202" i="78"/>
  <c r="C202" i="78"/>
  <c r="H201" i="78"/>
  <c r="C201" i="78"/>
  <c r="H200" i="78"/>
  <c r="C200" i="78"/>
  <c r="H199" i="78"/>
  <c r="C199" i="78"/>
  <c r="L198" i="78"/>
  <c r="L196" i="78" s="1"/>
  <c r="L195" i="78" s="1"/>
  <c r="K198" i="78"/>
  <c r="J198" i="78"/>
  <c r="J196" i="78" s="1"/>
  <c r="I198" i="78"/>
  <c r="H198" i="78"/>
  <c r="G198" i="78"/>
  <c r="F198" i="78"/>
  <c r="E198" i="78"/>
  <c r="D198" i="78"/>
  <c r="C198" i="78" s="1"/>
  <c r="H197" i="78"/>
  <c r="C197" i="78"/>
  <c r="K196" i="78"/>
  <c r="I196" i="78"/>
  <c r="I195" i="78" s="1"/>
  <c r="G196" i="78"/>
  <c r="F196" i="78"/>
  <c r="E196" i="78"/>
  <c r="E195" i="78" s="1"/>
  <c r="D196" i="78"/>
  <c r="C196" i="78" s="1"/>
  <c r="H193" i="78"/>
  <c r="C193" i="78"/>
  <c r="L192" i="78"/>
  <c r="L191" i="78" s="1"/>
  <c r="K192" i="78"/>
  <c r="J192" i="78"/>
  <c r="I192" i="78"/>
  <c r="I191" i="78" s="1"/>
  <c r="G192" i="78"/>
  <c r="F192" i="78"/>
  <c r="E192" i="78"/>
  <c r="E191" i="78" s="1"/>
  <c r="D192" i="78"/>
  <c r="K191" i="78"/>
  <c r="K187" i="78" s="1"/>
  <c r="J191" i="78"/>
  <c r="G191" i="78"/>
  <c r="F191" i="78"/>
  <c r="H190" i="78"/>
  <c r="C190" i="78"/>
  <c r="H189" i="78"/>
  <c r="C189" i="78"/>
  <c r="L188" i="78"/>
  <c r="L187" i="78" s="1"/>
  <c r="K188" i="78"/>
  <c r="J188" i="78"/>
  <c r="I188" i="78"/>
  <c r="I187" i="78" s="1"/>
  <c r="H188" i="78"/>
  <c r="G188" i="78"/>
  <c r="F188" i="78"/>
  <c r="E188" i="78"/>
  <c r="E187" i="78" s="1"/>
  <c r="D188" i="78"/>
  <c r="C188" i="78" s="1"/>
  <c r="J187" i="78"/>
  <c r="G187" i="78"/>
  <c r="F187" i="78"/>
  <c r="H186" i="78"/>
  <c r="C186" i="78"/>
  <c r="H185" i="78"/>
  <c r="C185" i="78"/>
  <c r="L184" i="78"/>
  <c r="K184" i="78"/>
  <c r="J184" i="78"/>
  <c r="I184" i="78"/>
  <c r="H184" i="78" s="1"/>
  <c r="G184" i="78"/>
  <c r="F184" i="78"/>
  <c r="E184" i="78"/>
  <c r="D184" i="78"/>
  <c r="H183" i="78"/>
  <c r="C183" i="78"/>
  <c r="H182" i="78"/>
  <c r="C182" i="78"/>
  <c r="H181" i="78"/>
  <c r="C181" i="78"/>
  <c r="H180" i="78"/>
  <c r="C180" i="78"/>
  <c r="L179" i="78"/>
  <c r="K179" i="78"/>
  <c r="J179" i="78"/>
  <c r="I179" i="78"/>
  <c r="G179" i="78"/>
  <c r="F179" i="78"/>
  <c r="E179" i="78"/>
  <c r="D179" i="78"/>
  <c r="H178" i="78"/>
  <c r="C178" i="78"/>
  <c r="H177" i="78"/>
  <c r="C177" i="78"/>
  <c r="H176" i="78"/>
  <c r="C176" i="78"/>
  <c r="L175" i="78"/>
  <c r="K175" i="78"/>
  <c r="K174" i="78" s="1"/>
  <c r="K173" i="78" s="1"/>
  <c r="J175" i="78"/>
  <c r="J174" i="78" s="1"/>
  <c r="I175" i="78"/>
  <c r="H175" i="78" s="1"/>
  <c r="G175" i="78"/>
  <c r="G174" i="78" s="1"/>
  <c r="G173" i="78" s="1"/>
  <c r="F175" i="78"/>
  <c r="F174" i="78" s="1"/>
  <c r="F173" i="78" s="1"/>
  <c r="E175" i="78"/>
  <c r="D175" i="78"/>
  <c r="L174" i="78"/>
  <c r="L173" i="78" s="1"/>
  <c r="I174" i="78"/>
  <c r="I173" i="78" s="1"/>
  <c r="E174" i="78"/>
  <c r="E173" i="78" s="1"/>
  <c r="D174" i="78"/>
  <c r="H172" i="78"/>
  <c r="C172" i="78"/>
  <c r="H171" i="78"/>
  <c r="C171" i="78"/>
  <c r="H170" i="78"/>
  <c r="C170" i="78"/>
  <c r="H169" i="78"/>
  <c r="C169" i="78"/>
  <c r="H168" i="78"/>
  <c r="C168" i="78"/>
  <c r="H167" i="78"/>
  <c r="C167" i="78"/>
  <c r="L166" i="78"/>
  <c r="L165" i="78" s="1"/>
  <c r="K166" i="78"/>
  <c r="J166" i="78"/>
  <c r="I166" i="78"/>
  <c r="I165" i="78" s="1"/>
  <c r="G166" i="78"/>
  <c r="G165" i="78" s="1"/>
  <c r="F166" i="78"/>
  <c r="E166" i="78"/>
  <c r="E165" i="78" s="1"/>
  <c r="D166" i="78"/>
  <c r="K165" i="78"/>
  <c r="J165" i="78"/>
  <c r="F165" i="78"/>
  <c r="H164" i="78"/>
  <c r="C164" i="78"/>
  <c r="H163" i="78"/>
  <c r="C163" i="78"/>
  <c r="H162" i="78"/>
  <c r="C162" i="78"/>
  <c r="H161" i="78"/>
  <c r="C161" i="78"/>
  <c r="L160" i="78"/>
  <c r="K160" i="78"/>
  <c r="J160" i="78"/>
  <c r="I160" i="78"/>
  <c r="H160" i="78"/>
  <c r="G160" i="78"/>
  <c r="F160" i="78"/>
  <c r="E160" i="78"/>
  <c r="D160" i="78"/>
  <c r="C160" i="78" s="1"/>
  <c r="H159" i="78"/>
  <c r="C159" i="78"/>
  <c r="H158" i="78"/>
  <c r="C158" i="78"/>
  <c r="H157" i="78"/>
  <c r="C157" i="78"/>
  <c r="H156" i="78"/>
  <c r="C156" i="78"/>
  <c r="H155" i="78"/>
  <c r="C155" i="78"/>
  <c r="H154" i="78"/>
  <c r="C154" i="78"/>
  <c r="H153" i="78"/>
  <c r="C153" i="78"/>
  <c r="H152" i="78"/>
  <c r="C152" i="78"/>
  <c r="L151" i="78"/>
  <c r="K151" i="78"/>
  <c r="J151" i="78"/>
  <c r="I151" i="78"/>
  <c r="H151" i="78" s="1"/>
  <c r="G151" i="78"/>
  <c r="F151" i="78"/>
  <c r="E151" i="78"/>
  <c r="D151" i="78"/>
  <c r="H150" i="78"/>
  <c r="C150" i="78"/>
  <c r="H149" i="78"/>
  <c r="C149" i="78"/>
  <c r="H148" i="78"/>
  <c r="C148" i="78"/>
  <c r="H147" i="78"/>
  <c r="C147" i="78"/>
  <c r="H146" i="78"/>
  <c r="C146" i="78"/>
  <c r="H145" i="78"/>
  <c r="C145" i="78"/>
  <c r="L144" i="78"/>
  <c r="K144" i="78"/>
  <c r="J144" i="78"/>
  <c r="I144" i="78"/>
  <c r="H144" i="78" s="1"/>
  <c r="G144" i="78"/>
  <c r="F144" i="78"/>
  <c r="E144" i="78"/>
  <c r="D144" i="78"/>
  <c r="H143" i="78"/>
  <c r="C143" i="78"/>
  <c r="H142" i="78"/>
  <c r="C142" i="78"/>
  <c r="L141" i="78"/>
  <c r="K141" i="78"/>
  <c r="J141" i="78"/>
  <c r="I141" i="78"/>
  <c r="G141" i="78"/>
  <c r="F141" i="78"/>
  <c r="E141" i="78"/>
  <c r="D141" i="78"/>
  <c r="H140" i="78"/>
  <c r="C140" i="78"/>
  <c r="H139" i="78"/>
  <c r="C139" i="78"/>
  <c r="H138" i="78"/>
  <c r="C138" i="78"/>
  <c r="H137" i="78"/>
  <c r="C137" i="78"/>
  <c r="L136" i="78"/>
  <c r="K136" i="78"/>
  <c r="J136" i="78"/>
  <c r="I136" i="78"/>
  <c r="H136" i="78" s="1"/>
  <c r="G136" i="78"/>
  <c r="F136" i="78"/>
  <c r="E136" i="78"/>
  <c r="D136" i="78"/>
  <c r="C136" i="78" s="1"/>
  <c r="H135" i="78"/>
  <c r="C135" i="78"/>
  <c r="H134" i="78"/>
  <c r="C134" i="78"/>
  <c r="H133" i="78"/>
  <c r="C133" i="78"/>
  <c r="H132" i="78"/>
  <c r="C132" i="78"/>
  <c r="L131" i="78"/>
  <c r="K131" i="78"/>
  <c r="K130" i="78" s="1"/>
  <c r="J131" i="78"/>
  <c r="J130" i="78" s="1"/>
  <c r="I131" i="78"/>
  <c r="H131" i="78" s="1"/>
  <c r="G131" i="78"/>
  <c r="G130" i="78" s="1"/>
  <c r="F131" i="78"/>
  <c r="F130" i="78" s="1"/>
  <c r="E131" i="78"/>
  <c r="D131" i="78"/>
  <c r="L130" i="78"/>
  <c r="I130" i="78"/>
  <c r="E130" i="78"/>
  <c r="D130" i="78"/>
  <c r="H129" i="78"/>
  <c r="C129" i="78"/>
  <c r="C128" i="78" s="1"/>
  <c r="L128" i="78"/>
  <c r="K128" i="78"/>
  <c r="J128" i="78"/>
  <c r="I128" i="78"/>
  <c r="H128" i="78"/>
  <c r="G128" i="78"/>
  <c r="F128" i="78"/>
  <c r="E128" i="78"/>
  <c r="D128" i="78"/>
  <c r="H127" i="78"/>
  <c r="C127" i="78"/>
  <c r="H126" i="78"/>
  <c r="C126" i="78"/>
  <c r="H125" i="78"/>
  <c r="C125" i="78"/>
  <c r="H124" i="78"/>
  <c r="C124" i="78"/>
  <c r="H123" i="78"/>
  <c r="C123" i="78"/>
  <c r="L122" i="78"/>
  <c r="K122" i="78"/>
  <c r="J122" i="78"/>
  <c r="I122" i="78"/>
  <c r="H122" i="78"/>
  <c r="G122" i="78"/>
  <c r="F122" i="78"/>
  <c r="E122" i="78"/>
  <c r="D122" i="78"/>
  <c r="C122" i="78" s="1"/>
  <c r="H121" i="78"/>
  <c r="C121" i="78"/>
  <c r="H120" i="78"/>
  <c r="C120" i="78"/>
  <c r="H119" i="78"/>
  <c r="C119" i="78"/>
  <c r="H118" i="78"/>
  <c r="C118" i="78"/>
  <c r="H117" i="78"/>
  <c r="C117" i="78"/>
  <c r="L116" i="78"/>
  <c r="K116" i="78"/>
  <c r="J116" i="78"/>
  <c r="I116" i="78"/>
  <c r="H116" i="78" s="1"/>
  <c r="G116" i="78"/>
  <c r="F116" i="78"/>
  <c r="E116" i="78"/>
  <c r="D116" i="78"/>
  <c r="H115" i="78"/>
  <c r="C115" i="78"/>
  <c r="H114" i="78"/>
  <c r="C114" i="78"/>
  <c r="H113" i="78"/>
  <c r="C113" i="78"/>
  <c r="L112" i="78"/>
  <c r="K112" i="78"/>
  <c r="J112" i="78"/>
  <c r="I112" i="78"/>
  <c r="H112" i="78" s="1"/>
  <c r="G112" i="78"/>
  <c r="F112" i="78"/>
  <c r="E112" i="78"/>
  <c r="D112" i="78"/>
  <c r="H111" i="78"/>
  <c r="C111" i="78"/>
  <c r="H110" i="78"/>
  <c r="C110" i="78"/>
  <c r="H109" i="78"/>
  <c r="C109" i="78"/>
  <c r="H108" i="78"/>
  <c r="C108" i="78"/>
  <c r="H107" i="78"/>
  <c r="C107" i="78"/>
  <c r="H106" i="78"/>
  <c r="C106" i="78"/>
  <c r="H105" i="78"/>
  <c r="C105" i="78"/>
  <c r="H104" i="78"/>
  <c r="C104" i="78"/>
  <c r="L103" i="78"/>
  <c r="K103" i="78"/>
  <c r="J103" i="78"/>
  <c r="I103" i="78"/>
  <c r="G103" i="78"/>
  <c r="F103" i="78"/>
  <c r="C103" i="78" s="1"/>
  <c r="E103" i="78"/>
  <c r="D103" i="78"/>
  <c r="H102" i="78"/>
  <c r="C102" i="78"/>
  <c r="H101" i="78"/>
  <c r="C101" i="78"/>
  <c r="H100" i="78"/>
  <c r="C100" i="78"/>
  <c r="H99" i="78"/>
  <c r="C99" i="78"/>
  <c r="H98" i="78"/>
  <c r="C98" i="78"/>
  <c r="H97" i="78"/>
  <c r="C97" i="78"/>
  <c r="H96" i="78"/>
  <c r="C96" i="78"/>
  <c r="L95" i="78"/>
  <c r="K95" i="78"/>
  <c r="J95" i="78"/>
  <c r="I95" i="78"/>
  <c r="H95" i="78" s="1"/>
  <c r="G95" i="78"/>
  <c r="F95" i="78"/>
  <c r="E95" i="78"/>
  <c r="D95" i="78"/>
  <c r="H94" i="78"/>
  <c r="C94" i="78"/>
  <c r="H93" i="78"/>
  <c r="C93" i="78"/>
  <c r="H92" i="78"/>
  <c r="C92" i="78"/>
  <c r="H91" i="78"/>
  <c r="C91" i="78"/>
  <c r="H90" i="78"/>
  <c r="C90" i="78"/>
  <c r="L89" i="78"/>
  <c r="K89" i="78"/>
  <c r="J89" i="78"/>
  <c r="I89" i="78"/>
  <c r="G89" i="78"/>
  <c r="F89" i="78"/>
  <c r="C89" i="78" s="1"/>
  <c r="E89" i="78"/>
  <c r="D89" i="78"/>
  <c r="H88" i="78"/>
  <c r="C88" i="78"/>
  <c r="H87" i="78"/>
  <c r="C87" i="78"/>
  <c r="H86" i="78"/>
  <c r="C86" i="78"/>
  <c r="H85" i="78"/>
  <c r="C85" i="78"/>
  <c r="L84" i="78"/>
  <c r="K84" i="78"/>
  <c r="K83" i="78" s="1"/>
  <c r="J84" i="78"/>
  <c r="I84" i="78"/>
  <c r="I83" i="78" s="1"/>
  <c r="G84" i="78"/>
  <c r="F84" i="78"/>
  <c r="F83" i="78" s="1"/>
  <c r="E84" i="78"/>
  <c r="E83" i="78" s="1"/>
  <c r="D84" i="78"/>
  <c r="J83" i="78"/>
  <c r="G83" i="78"/>
  <c r="H82" i="78"/>
  <c r="C82" i="78"/>
  <c r="H81" i="78"/>
  <c r="C81" i="78"/>
  <c r="L80" i="78"/>
  <c r="K80" i="78"/>
  <c r="J80" i="78"/>
  <c r="I80" i="78"/>
  <c r="H80" i="78" s="1"/>
  <c r="G80" i="78"/>
  <c r="F80" i="78"/>
  <c r="E80" i="78"/>
  <c r="D80" i="78"/>
  <c r="H79" i="78"/>
  <c r="C79" i="78"/>
  <c r="H78" i="78"/>
  <c r="C78" i="78"/>
  <c r="L77" i="78"/>
  <c r="K77" i="78"/>
  <c r="J77" i="78"/>
  <c r="I77" i="78"/>
  <c r="G77" i="78"/>
  <c r="G76" i="78" s="1"/>
  <c r="F77" i="78"/>
  <c r="F76" i="78" s="1"/>
  <c r="E77" i="78"/>
  <c r="D77" i="78"/>
  <c r="L76" i="78"/>
  <c r="I76" i="78"/>
  <c r="I75" i="78" s="1"/>
  <c r="E76" i="78"/>
  <c r="D76" i="78"/>
  <c r="H74" i="78"/>
  <c r="C74" i="78"/>
  <c r="H73" i="78"/>
  <c r="C73" i="78"/>
  <c r="H72" i="78"/>
  <c r="C72" i="78"/>
  <c r="H71" i="78"/>
  <c r="C71" i="78"/>
  <c r="H70" i="78"/>
  <c r="C70" i="78"/>
  <c r="L69" i="78"/>
  <c r="K69" i="78"/>
  <c r="J69" i="78"/>
  <c r="I69" i="78"/>
  <c r="G69" i="78"/>
  <c r="G67" i="78" s="1"/>
  <c r="F69" i="78"/>
  <c r="F67" i="78" s="1"/>
  <c r="E69" i="78"/>
  <c r="D69" i="78"/>
  <c r="J68" i="78"/>
  <c r="H68" i="78" s="1"/>
  <c r="C68" i="78"/>
  <c r="L67" i="78"/>
  <c r="K67" i="78"/>
  <c r="E67" i="78"/>
  <c r="D67" i="78"/>
  <c r="H66" i="78"/>
  <c r="C66" i="78"/>
  <c r="H65" i="78"/>
  <c r="C65" i="78"/>
  <c r="H64" i="78"/>
  <c r="C64" i="78"/>
  <c r="H63" i="78"/>
  <c r="C63" i="78"/>
  <c r="H62" i="78"/>
  <c r="C62" i="78"/>
  <c r="H61" i="78"/>
  <c r="C61" i="78"/>
  <c r="H60" i="78"/>
  <c r="C60" i="78"/>
  <c r="H59" i="78"/>
  <c r="C59" i="78"/>
  <c r="L58" i="78"/>
  <c r="K58" i="78"/>
  <c r="J58" i="78"/>
  <c r="I58" i="78"/>
  <c r="G58" i="78"/>
  <c r="F58" i="78"/>
  <c r="E58" i="78"/>
  <c r="D58" i="78"/>
  <c r="J57" i="78"/>
  <c r="J55" i="78" s="1"/>
  <c r="H57" i="78"/>
  <c r="C57" i="78"/>
  <c r="H56" i="78"/>
  <c r="C56" i="78"/>
  <c r="L55" i="78"/>
  <c r="K55" i="78"/>
  <c r="K54" i="78" s="1"/>
  <c r="K53" i="78" s="1"/>
  <c r="I55" i="78"/>
  <c r="I54" i="78" s="1"/>
  <c r="G55" i="78"/>
  <c r="G54" i="78" s="1"/>
  <c r="F55" i="78"/>
  <c r="E55" i="78"/>
  <c r="E54" i="78" s="1"/>
  <c r="E53" i="78" s="1"/>
  <c r="D55" i="78"/>
  <c r="C55" i="78" s="1"/>
  <c r="F54" i="78"/>
  <c r="F53" i="78" s="1"/>
  <c r="H47" i="78"/>
  <c r="C47" i="78"/>
  <c r="H46" i="78"/>
  <c r="C46" i="78"/>
  <c r="L45" i="78"/>
  <c r="H45" i="78" s="1"/>
  <c r="G45" i="78"/>
  <c r="C45" i="78" s="1"/>
  <c r="H44" i="78"/>
  <c r="C44" i="78"/>
  <c r="K43" i="78"/>
  <c r="J43" i="78"/>
  <c r="I43" i="78"/>
  <c r="H43" i="78" s="1"/>
  <c r="F43" i="78"/>
  <c r="E43" i="78"/>
  <c r="D43" i="78"/>
  <c r="H42" i="78"/>
  <c r="C42" i="78"/>
  <c r="I41" i="78"/>
  <c r="H41" i="78" s="1"/>
  <c r="D41" i="78"/>
  <c r="C41" i="78"/>
  <c r="H40" i="78"/>
  <c r="C40" i="78"/>
  <c r="H39" i="78"/>
  <c r="C39" i="78"/>
  <c r="H38" i="78"/>
  <c r="C38" i="78"/>
  <c r="H37" i="78"/>
  <c r="C37" i="78"/>
  <c r="K36" i="78"/>
  <c r="H36" i="78" s="1"/>
  <c r="F36" i="78"/>
  <c r="C36" i="78" s="1"/>
  <c r="H35" i="78"/>
  <c r="C35" i="78"/>
  <c r="H34" i="78"/>
  <c r="C34" i="78"/>
  <c r="K33" i="78"/>
  <c r="H33" i="78" s="1"/>
  <c r="F33" i="78"/>
  <c r="C33" i="78" s="1"/>
  <c r="H32" i="78"/>
  <c r="C32" i="78"/>
  <c r="K31" i="78"/>
  <c r="H31" i="78" s="1"/>
  <c r="F31" i="78"/>
  <c r="C31" i="78" s="1"/>
  <c r="H30" i="78"/>
  <c r="C30" i="78"/>
  <c r="H29" i="78"/>
  <c r="C29" i="78"/>
  <c r="H28" i="78"/>
  <c r="C28" i="78"/>
  <c r="K27" i="78"/>
  <c r="H27" i="78" s="1"/>
  <c r="F27" i="78"/>
  <c r="C27" i="78"/>
  <c r="H25" i="78"/>
  <c r="C25" i="78"/>
  <c r="J24" i="78"/>
  <c r="H24" i="78"/>
  <c r="C24" i="78"/>
  <c r="H23" i="78"/>
  <c r="C23" i="78"/>
  <c r="H22" i="78"/>
  <c r="C22" i="78"/>
  <c r="L21" i="78"/>
  <c r="K21" i="78"/>
  <c r="K292" i="78" s="1"/>
  <c r="K291" i="78" s="1"/>
  <c r="J21" i="78"/>
  <c r="J20" i="78" s="1"/>
  <c r="I21" i="78"/>
  <c r="G21" i="78"/>
  <c r="G292" i="78" s="1"/>
  <c r="G291" i="78" s="1"/>
  <c r="F21" i="78"/>
  <c r="E21" i="78"/>
  <c r="D21" i="78"/>
  <c r="G20" i="78"/>
  <c r="H301" i="77"/>
  <c r="C301" i="77"/>
  <c r="H300" i="77"/>
  <c r="C300" i="77"/>
  <c r="H299" i="77"/>
  <c r="C299" i="77"/>
  <c r="H298" i="77"/>
  <c r="C298" i="77"/>
  <c r="H297" i="77"/>
  <c r="C297" i="77"/>
  <c r="H296" i="77"/>
  <c r="C296" i="77"/>
  <c r="H295" i="77"/>
  <c r="C295" i="77"/>
  <c r="H294" i="77"/>
  <c r="C294" i="77"/>
  <c r="C293" i="77" s="1"/>
  <c r="L293" i="77"/>
  <c r="K293" i="77"/>
  <c r="J293" i="77"/>
  <c r="I293" i="77"/>
  <c r="G293" i="77"/>
  <c r="F293" i="77"/>
  <c r="E293" i="77"/>
  <c r="D293" i="77"/>
  <c r="G292" i="77"/>
  <c r="G291" i="77" s="1"/>
  <c r="H288" i="77"/>
  <c r="C288" i="77"/>
  <c r="H287" i="77"/>
  <c r="C287" i="77"/>
  <c r="L286" i="77"/>
  <c r="K286" i="77"/>
  <c r="J286" i="77"/>
  <c r="I286" i="77"/>
  <c r="G286" i="77"/>
  <c r="F286" i="77"/>
  <c r="E286" i="77"/>
  <c r="D286" i="77"/>
  <c r="C286" i="77" s="1"/>
  <c r="H285" i="77"/>
  <c r="C285" i="77"/>
  <c r="L284" i="77"/>
  <c r="L283" i="77" s="1"/>
  <c r="K284" i="77"/>
  <c r="J284" i="77"/>
  <c r="I284" i="77"/>
  <c r="G284" i="77"/>
  <c r="G283" i="77" s="1"/>
  <c r="F284" i="77"/>
  <c r="E284" i="77"/>
  <c r="E283" i="77" s="1"/>
  <c r="D284" i="77"/>
  <c r="D283" i="77" s="1"/>
  <c r="J283" i="77"/>
  <c r="I283" i="77"/>
  <c r="F283" i="77"/>
  <c r="H282" i="77"/>
  <c r="C282" i="77"/>
  <c r="L281" i="77"/>
  <c r="K281" i="77"/>
  <c r="J281" i="77"/>
  <c r="I281" i="77"/>
  <c r="G281" i="77"/>
  <c r="F281" i="77"/>
  <c r="E281" i="77"/>
  <c r="D281" i="77"/>
  <c r="H280" i="77"/>
  <c r="C280" i="77"/>
  <c r="H279" i="77"/>
  <c r="C279" i="77"/>
  <c r="H278" i="77"/>
  <c r="C278" i="77"/>
  <c r="H277" i="77"/>
  <c r="C277" i="77"/>
  <c r="L276" i="77"/>
  <c r="K276" i="77"/>
  <c r="J276" i="77"/>
  <c r="J270" i="77" s="1"/>
  <c r="J269" i="77" s="1"/>
  <c r="I276" i="77"/>
  <c r="G276" i="77"/>
  <c r="F276" i="77"/>
  <c r="E276" i="77"/>
  <c r="D276" i="77"/>
  <c r="C276" i="77" s="1"/>
  <c r="H275" i="77"/>
  <c r="C275" i="77"/>
  <c r="H274" i="77"/>
  <c r="C274" i="77"/>
  <c r="H273" i="77"/>
  <c r="C273" i="77"/>
  <c r="L272" i="77"/>
  <c r="K272" i="77"/>
  <c r="J272" i="77"/>
  <c r="I272" i="77"/>
  <c r="I270" i="77" s="1"/>
  <c r="I269" i="77" s="1"/>
  <c r="G272" i="77"/>
  <c r="G270" i="77" s="1"/>
  <c r="F272" i="77"/>
  <c r="E272" i="77"/>
  <c r="D272" i="77"/>
  <c r="C272" i="77" s="1"/>
  <c r="H271" i="77"/>
  <c r="C271" i="77"/>
  <c r="L270" i="77"/>
  <c r="L269" i="77" s="1"/>
  <c r="F270" i="77"/>
  <c r="E270" i="77"/>
  <c r="E269" i="77" s="1"/>
  <c r="F269" i="77"/>
  <c r="H268" i="77"/>
  <c r="C268" i="77"/>
  <c r="H267" i="77"/>
  <c r="C267" i="77"/>
  <c r="H266" i="77"/>
  <c r="C266" i="77"/>
  <c r="H265" i="77"/>
  <c r="C265" i="77"/>
  <c r="L264" i="77"/>
  <c r="K264" i="77"/>
  <c r="J264" i="77"/>
  <c r="J259" i="77" s="1"/>
  <c r="I264" i="77"/>
  <c r="G264" i="77"/>
  <c r="F264" i="77"/>
  <c r="E264" i="77"/>
  <c r="E259" i="77" s="1"/>
  <c r="D264" i="77"/>
  <c r="C264" i="77" s="1"/>
  <c r="H263" i="77"/>
  <c r="C263" i="77"/>
  <c r="H262" i="77"/>
  <c r="C262" i="77"/>
  <c r="H261" i="77"/>
  <c r="C261" i="77"/>
  <c r="L260" i="77"/>
  <c r="L259" i="77" s="1"/>
  <c r="K260" i="77"/>
  <c r="J260" i="77"/>
  <c r="I260" i="77"/>
  <c r="I259" i="77" s="1"/>
  <c r="G260" i="77"/>
  <c r="F260" i="77"/>
  <c r="E260" i="77"/>
  <c r="D260" i="77"/>
  <c r="D259" i="77" s="1"/>
  <c r="F259" i="77"/>
  <c r="H258" i="77"/>
  <c r="C258" i="77"/>
  <c r="H257" i="77"/>
  <c r="C257" i="77"/>
  <c r="H256" i="77"/>
  <c r="C256" i="77"/>
  <c r="H255" i="77"/>
  <c r="C255" i="77"/>
  <c r="H254" i="77"/>
  <c r="C254" i="77"/>
  <c r="H253" i="77"/>
  <c r="C253" i="77"/>
  <c r="L252" i="77"/>
  <c r="L251" i="77" s="1"/>
  <c r="K252" i="77"/>
  <c r="J252" i="77"/>
  <c r="J251" i="77" s="1"/>
  <c r="I252" i="77"/>
  <c r="G252" i="77"/>
  <c r="G251" i="77" s="1"/>
  <c r="F252" i="77"/>
  <c r="E252" i="77"/>
  <c r="C252" i="77" s="1"/>
  <c r="D252" i="77"/>
  <c r="D251" i="77" s="1"/>
  <c r="I251" i="77"/>
  <c r="F251" i="77"/>
  <c r="H250" i="77"/>
  <c r="C250" i="77"/>
  <c r="H249" i="77"/>
  <c r="C249" i="77"/>
  <c r="H248" i="77"/>
  <c r="C248" i="77"/>
  <c r="H247" i="77"/>
  <c r="C247" i="77"/>
  <c r="L246" i="77"/>
  <c r="K246" i="77"/>
  <c r="H246" i="77" s="1"/>
  <c r="J246" i="77"/>
  <c r="I246" i="77"/>
  <c r="G246" i="77"/>
  <c r="F246" i="77"/>
  <c r="E246" i="77"/>
  <c r="D246" i="77"/>
  <c r="C246" i="77" s="1"/>
  <c r="H245" i="77"/>
  <c r="C245" i="77"/>
  <c r="H244" i="77"/>
  <c r="C244" i="77"/>
  <c r="H243" i="77"/>
  <c r="C243" i="77"/>
  <c r="H242" i="77"/>
  <c r="C242" i="77"/>
  <c r="H241" i="77"/>
  <c r="C241" i="77"/>
  <c r="H240" i="77"/>
  <c r="C240" i="77"/>
  <c r="H239" i="77"/>
  <c r="C239" i="77"/>
  <c r="L238" i="77"/>
  <c r="K238" i="77"/>
  <c r="J238" i="77"/>
  <c r="J231" i="77" s="1"/>
  <c r="I238" i="77"/>
  <c r="G238" i="77"/>
  <c r="F238" i="77"/>
  <c r="E238" i="77"/>
  <c r="C238" i="77" s="1"/>
  <c r="D238" i="77"/>
  <c r="H237" i="77"/>
  <c r="C237" i="77"/>
  <c r="H236" i="77"/>
  <c r="C236" i="77"/>
  <c r="L235" i="77"/>
  <c r="K235" i="77"/>
  <c r="J235" i="77"/>
  <c r="I235" i="77"/>
  <c r="G235" i="77"/>
  <c r="F235" i="77"/>
  <c r="E235" i="77"/>
  <c r="D235" i="77"/>
  <c r="H234" i="77"/>
  <c r="C234" i="77"/>
  <c r="L233" i="77"/>
  <c r="K233" i="77"/>
  <c r="J233" i="77"/>
  <c r="I233" i="77"/>
  <c r="H233" i="77" s="1"/>
  <c r="G233" i="77"/>
  <c r="F233" i="77"/>
  <c r="E233" i="77"/>
  <c r="D233" i="77"/>
  <c r="C233" i="77" s="1"/>
  <c r="H232" i="77"/>
  <c r="C232" i="77"/>
  <c r="F231" i="77"/>
  <c r="F230" i="77" s="1"/>
  <c r="H229" i="77"/>
  <c r="C229" i="77"/>
  <c r="H228" i="77"/>
  <c r="C228" i="77"/>
  <c r="L227" i="77"/>
  <c r="K227" i="77"/>
  <c r="J227" i="77"/>
  <c r="I227" i="77"/>
  <c r="G227" i="77"/>
  <c r="F227" i="77"/>
  <c r="E227" i="77"/>
  <c r="D227" i="77"/>
  <c r="H226" i="77"/>
  <c r="C226" i="77"/>
  <c r="H225" i="77"/>
  <c r="C225" i="77"/>
  <c r="I224" i="77"/>
  <c r="H224" i="77"/>
  <c r="C224" i="77"/>
  <c r="H223" i="77"/>
  <c r="C223" i="77"/>
  <c r="H222" i="77"/>
  <c r="C222" i="77"/>
  <c r="H221" i="77"/>
  <c r="C221" i="77"/>
  <c r="H220" i="77"/>
  <c r="C220" i="77"/>
  <c r="H219" i="77"/>
  <c r="C219" i="77"/>
  <c r="H218" i="77"/>
  <c r="C218" i="77"/>
  <c r="H217" i="77"/>
  <c r="C217" i="77"/>
  <c r="L216" i="77"/>
  <c r="K216" i="77"/>
  <c r="J216" i="77"/>
  <c r="H216" i="77" s="1"/>
  <c r="I216" i="77"/>
  <c r="G216" i="77"/>
  <c r="F216" i="77"/>
  <c r="E216" i="77"/>
  <c r="D216" i="77"/>
  <c r="H215" i="77"/>
  <c r="C215" i="77"/>
  <c r="H214" i="77"/>
  <c r="C214" i="77"/>
  <c r="H213" i="77"/>
  <c r="C213" i="77"/>
  <c r="H212" i="77"/>
  <c r="C212" i="77"/>
  <c r="H211" i="77"/>
  <c r="C211" i="77"/>
  <c r="H210" i="77"/>
  <c r="C210" i="77"/>
  <c r="H209" i="77"/>
  <c r="C209" i="77"/>
  <c r="H208" i="77"/>
  <c r="C208" i="77"/>
  <c r="H207" i="77"/>
  <c r="C207" i="77"/>
  <c r="H206" i="77"/>
  <c r="C206" i="77"/>
  <c r="L205" i="77"/>
  <c r="K205" i="77"/>
  <c r="K204" i="77" s="1"/>
  <c r="J205" i="77"/>
  <c r="I205" i="77"/>
  <c r="G205" i="77"/>
  <c r="G204" i="77" s="1"/>
  <c r="F205" i="77"/>
  <c r="E205" i="77"/>
  <c r="D205" i="77"/>
  <c r="L204" i="77"/>
  <c r="H203" i="77"/>
  <c r="C203" i="77"/>
  <c r="H202" i="77"/>
  <c r="C202" i="77"/>
  <c r="H201" i="77"/>
  <c r="C201" i="77"/>
  <c r="H200" i="77"/>
  <c r="C200" i="77"/>
  <c r="H199" i="77"/>
  <c r="C199" i="77"/>
  <c r="L198" i="77"/>
  <c r="K198" i="77"/>
  <c r="K196" i="77" s="1"/>
  <c r="J198" i="77"/>
  <c r="H198" i="77" s="1"/>
  <c r="I198" i="77"/>
  <c r="G198" i="77"/>
  <c r="G196" i="77" s="1"/>
  <c r="F198" i="77"/>
  <c r="F196" i="77" s="1"/>
  <c r="E198" i="77"/>
  <c r="D198" i="77"/>
  <c r="H197" i="77"/>
  <c r="C197" i="77"/>
  <c r="L196" i="77"/>
  <c r="I196" i="77"/>
  <c r="E196" i="77"/>
  <c r="D196" i="77"/>
  <c r="H193" i="77"/>
  <c r="C193" i="77"/>
  <c r="L192" i="77"/>
  <c r="L191" i="77" s="1"/>
  <c r="K192" i="77"/>
  <c r="H192" i="77" s="1"/>
  <c r="J192" i="77"/>
  <c r="I192" i="77"/>
  <c r="I191" i="77" s="1"/>
  <c r="G192" i="77"/>
  <c r="G191" i="77" s="1"/>
  <c r="G187" i="77" s="1"/>
  <c r="F192" i="77"/>
  <c r="E192" i="77"/>
  <c r="E191" i="77" s="1"/>
  <c r="D192" i="77"/>
  <c r="K191" i="77"/>
  <c r="K187" i="77" s="1"/>
  <c r="J191" i="77"/>
  <c r="F191" i="77"/>
  <c r="F187" i="77" s="1"/>
  <c r="H190" i="77"/>
  <c r="C190" i="77"/>
  <c r="H189" i="77"/>
  <c r="C189" i="77"/>
  <c r="L188" i="77"/>
  <c r="H188" i="77" s="1"/>
  <c r="K188" i="77"/>
  <c r="J188" i="77"/>
  <c r="I188" i="77"/>
  <c r="I187" i="77" s="1"/>
  <c r="G188" i="77"/>
  <c r="F188" i="77"/>
  <c r="E188" i="77"/>
  <c r="E187" i="77" s="1"/>
  <c r="D188" i="77"/>
  <c r="J187" i="77"/>
  <c r="H186" i="77"/>
  <c r="C186" i="77"/>
  <c r="H185" i="77"/>
  <c r="C185" i="77"/>
  <c r="L184" i="77"/>
  <c r="H184" i="77" s="1"/>
  <c r="K184" i="77"/>
  <c r="J184" i="77"/>
  <c r="I184" i="77"/>
  <c r="G184" i="77"/>
  <c r="F184" i="77"/>
  <c r="E184" i="77"/>
  <c r="D184" i="77"/>
  <c r="C184" i="77" s="1"/>
  <c r="H183" i="77"/>
  <c r="C183" i="77"/>
  <c r="H182" i="77"/>
  <c r="C182" i="77"/>
  <c r="H181" i="77"/>
  <c r="C181" i="77"/>
  <c r="H180" i="77"/>
  <c r="C180" i="77"/>
  <c r="L179" i="77"/>
  <c r="K179" i="77"/>
  <c r="J179" i="77"/>
  <c r="I179" i="77"/>
  <c r="G179" i="77"/>
  <c r="F179" i="77"/>
  <c r="E179" i="77"/>
  <c r="D179" i="77"/>
  <c r="D174" i="77" s="1"/>
  <c r="H178" i="77"/>
  <c r="C178" i="77"/>
  <c r="H177" i="77"/>
  <c r="C177" i="77"/>
  <c r="H176" i="77"/>
  <c r="C176" i="77"/>
  <c r="L175" i="77"/>
  <c r="K175" i="77"/>
  <c r="K174" i="77" s="1"/>
  <c r="K173" i="77" s="1"/>
  <c r="J175" i="77"/>
  <c r="I175" i="77"/>
  <c r="G175" i="77"/>
  <c r="G174" i="77" s="1"/>
  <c r="G173" i="77" s="1"/>
  <c r="F175" i="77"/>
  <c r="E175" i="77"/>
  <c r="D175" i="77"/>
  <c r="L174" i="77"/>
  <c r="I174" i="77"/>
  <c r="I173" i="77" s="1"/>
  <c r="E174" i="77"/>
  <c r="E173" i="77" s="1"/>
  <c r="H172" i="77"/>
  <c r="C172" i="77"/>
  <c r="H171" i="77"/>
  <c r="C171" i="77"/>
  <c r="H170" i="77"/>
  <c r="C170" i="77"/>
  <c r="H169" i="77"/>
  <c r="C169" i="77"/>
  <c r="H168" i="77"/>
  <c r="C168" i="77"/>
  <c r="H167" i="77"/>
  <c r="C167" i="77"/>
  <c r="L166" i="77"/>
  <c r="L165" i="77" s="1"/>
  <c r="K166" i="77"/>
  <c r="H166" i="77" s="1"/>
  <c r="J166" i="77"/>
  <c r="I166" i="77"/>
  <c r="I165" i="77" s="1"/>
  <c r="G166" i="77"/>
  <c r="G165" i="77" s="1"/>
  <c r="F166" i="77"/>
  <c r="E166" i="77"/>
  <c r="E165" i="77" s="1"/>
  <c r="D166" i="77"/>
  <c r="K165" i="77"/>
  <c r="J165" i="77"/>
  <c r="F165" i="77"/>
  <c r="H164" i="77"/>
  <c r="C164" i="77"/>
  <c r="H163" i="77"/>
  <c r="C163" i="77"/>
  <c r="H162" i="77"/>
  <c r="C162" i="77"/>
  <c r="H161" i="77"/>
  <c r="C161" i="77"/>
  <c r="L160" i="77"/>
  <c r="K160" i="77"/>
  <c r="J160" i="77"/>
  <c r="I160" i="77"/>
  <c r="H160" i="77"/>
  <c r="G160" i="77"/>
  <c r="F160" i="77"/>
  <c r="E160" i="77"/>
  <c r="D160" i="77"/>
  <c r="C160" i="77" s="1"/>
  <c r="H159" i="77"/>
  <c r="C159" i="77"/>
  <c r="H158" i="77"/>
  <c r="C158" i="77"/>
  <c r="H157" i="77"/>
  <c r="C157" i="77"/>
  <c r="H156" i="77"/>
  <c r="C156" i="77"/>
  <c r="H155" i="77"/>
  <c r="C155" i="77"/>
  <c r="H154" i="77"/>
  <c r="C154" i="77"/>
  <c r="H153" i="77"/>
  <c r="C153" i="77"/>
  <c r="H152" i="77"/>
  <c r="C152" i="77"/>
  <c r="L151" i="77"/>
  <c r="K151" i="77"/>
  <c r="J151" i="77"/>
  <c r="I151" i="77"/>
  <c r="G151" i="77"/>
  <c r="F151" i="77"/>
  <c r="E151" i="77"/>
  <c r="D151" i="77"/>
  <c r="H150" i="77"/>
  <c r="C150" i="77"/>
  <c r="H149" i="77"/>
  <c r="C149" i="77"/>
  <c r="H148" i="77"/>
  <c r="C148" i="77"/>
  <c r="H147" i="77"/>
  <c r="C147" i="77"/>
  <c r="H146" i="77"/>
  <c r="C146" i="77"/>
  <c r="H145" i="77"/>
  <c r="C145" i="77"/>
  <c r="L144" i="77"/>
  <c r="K144" i="77"/>
  <c r="J144" i="77"/>
  <c r="I144" i="77"/>
  <c r="H144" i="77" s="1"/>
  <c r="G144" i="77"/>
  <c r="F144" i="77"/>
  <c r="E144" i="77"/>
  <c r="D144" i="77"/>
  <c r="H143" i="77"/>
  <c r="C143" i="77"/>
  <c r="H142" i="77"/>
  <c r="C142" i="77"/>
  <c r="L141" i="77"/>
  <c r="K141" i="77"/>
  <c r="J141" i="77"/>
  <c r="I141" i="77"/>
  <c r="G141" i="77"/>
  <c r="F141" i="77"/>
  <c r="E141" i="77"/>
  <c r="D141" i="77"/>
  <c r="H140" i="77"/>
  <c r="C140" i="77"/>
  <c r="H139" i="77"/>
  <c r="C139" i="77"/>
  <c r="H138" i="77"/>
  <c r="C138" i="77"/>
  <c r="H137" i="77"/>
  <c r="C137" i="77"/>
  <c r="L136" i="77"/>
  <c r="K136" i="77"/>
  <c r="J136" i="77"/>
  <c r="I136" i="77"/>
  <c r="G136" i="77"/>
  <c r="F136" i="77"/>
  <c r="E136" i="77"/>
  <c r="E130" i="77" s="1"/>
  <c r="D136" i="77"/>
  <c r="H135" i="77"/>
  <c r="C135" i="77"/>
  <c r="H134" i="77"/>
  <c r="C134" i="77"/>
  <c r="I133" i="77"/>
  <c r="H133" i="77"/>
  <c r="C133" i="77"/>
  <c r="H132" i="77"/>
  <c r="C132" i="77"/>
  <c r="L131" i="77"/>
  <c r="K131" i="77"/>
  <c r="J131" i="77"/>
  <c r="I131" i="77"/>
  <c r="G131" i="77"/>
  <c r="G130" i="77" s="1"/>
  <c r="F131" i="77"/>
  <c r="C131" i="77" s="1"/>
  <c r="E131" i="77"/>
  <c r="D131" i="77"/>
  <c r="I130" i="77"/>
  <c r="H129" i="77"/>
  <c r="H128" i="77" s="1"/>
  <c r="C129" i="77"/>
  <c r="C128" i="77" s="1"/>
  <c r="L128" i="77"/>
  <c r="K128" i="77"/>
  <c r="J128" i="77"/>
  <c r="I128" i="77"/>
  <c r="G128" i="77"/>
  <c r="F128" i="77"/>
  <c r="E128" i="77"/>
  <c r="D128" i="77"/>
  <c r="H127" i="77"/>
  <c r="C127" i="77"/>
  <c r="H126" i="77"/>
  <c r="C126" i="77"/>
  <c r="H125" i="77"/>
  <c r="C125" i="77"/>
  <c r="H124" i="77"/>
  <c r="C124" i="77"/>
  <c r="H123" i="77"/>
  <c r="C123" i="77"/>
  <c r="L122" i="77"/>
  <c r="K122" i="77"/>
  <c r="J122" i="77"/>
  <c r="I122" i="77"/>
  <c r="G122" i="77"/>
  <c r="F122" i="77"/>
  <c r="E122" i="77"/>
  <c r="D122" i="77"/>
  <c r="H121" i="77"/>
  <c r="C121" i="77"/>
  <c r="H120" i="77"/>
  <c r="C120" i="77"/>
  <c r="H119" i="77"/>
  <c r="C119" i="77"/>
  <c r="H118" i="77"/>
  <c r="C118" i="77"/>
  <c r="H117" i="77"/>
  <c r="C117" i="77"/>
  <c r="L116" i="77"/>
  <c r="K116" i="77"/>
  <c r="J116" i="77"/>
  <c r="I116" i="77"/>
  <c r="G116" i="77"/>
  <c r="F116" i="77"/>
  <c r="E116" i="77"/>
  <c r="D116" i="77"/>
  <c r="H115" i="77"/>
  <c r="C115" i="77"/>
  <c r="H114" i="77"/>
  <c r="C114" i="77"/>
  <c r="H113" i="77"/>
  <c r="C113" i="77"/>
  <c r="L112" i="77"/>
  <c r="K112" i="77"/>
  <c r="J112" i="77"/>
  <c r="I112" i="77"/>
  <c r="G112" i="77"/>
  <c r="F112" i="77"/>
  <c r="E112" i="77"/>
  <c r="D112" i="77"/>
  <c r="H111" i="77"/>
  <c r="C111" i="77"/>
  <c r="H110" i="77"/>
  <c r="C110" i="77"/>
  <c r="H109" i="77"/>
  <c r="C109" i="77"/>
  <c r="H108" i="77"/>
  <c r="C108" i="77"/>
  <c r="H107" i="77"/>
  <c r="C107" i="77"/>
  <c r="H106" i="77"/>
  <c r="C106" i="77"/>
  <c r="H105" i="77"/>
  <c r="C105" i="77"/>
  <c r="H104" i="77"/>
  <c r="C104" i="77"/>
  <c r="L103" i="77"/>
  <c r="K103" i="77"/>
  <c r="J103" i="77"/>
  <c r="I103" i="77"/>
  <c r="G103" i="77"/>
  <c r="F103" i="77"/>
  <c r="E103" i="77"/>
  <c r="D103" i="77"/>
  <c r="H102" i="77"/>
  <c r="C102" i="77"/>
  <c r="H101" i="77"/>
  <c r="C101" i="77"/>
  <c r="H100" i="77"/>
  <c r="C100" i="77"/>
  <c r="H99" i="77"/>
  <c r="C99" i="77"/>
  <c r="H98" i="77"/>
  <c r="C98" i="77"/>
  <c r="H97" i="77"/>
  <c r="C97" i="77"/>
  <c r="H96" i="77"/>
  <c r="C96" i="77"/>
  <c r="L95" i="77"/>
  <c r="L83" i="77" s="1"/>
  <c r="K95" i="77"/>
  <c r="J95" i="77"/>
  <c r="I95" i="77"/>
  <c r="G95" i="77"/>
  <c r="C95" i="77" s="1"/>
  <c r="F95" i="77"/>
  <c r="E95" i="77"/>
  <c r="D95" i="77"/>
  <c r="H94" i="77"/>
  <c r="C94" i="77"/>
  <c r="H93" i="77"/>
  <c r="C93" i="77"/>
  <c r="H92" i="77"/>
  <c r="C92" i="77"/>
  <c r="H91" i="77"/>
  <c r="C91" i="77"/>
  <c r="H90" i="77"/>
  <c r="C90" i="77"/>
  <c r="L89" i="77"/>
  <c r="K89" i="77"/>
  <c r="J89" i="77"/>
  <c r="I89" i="77"/>
  <c r="G89" i="77"/>
  <c r="F89" i="77"/>
  <c r="E89" i="77"/>
  <c r="C89" i="77" s="1"/>
  <c r="D89" i="77"/>
  <c r="H88" i="77"/>
  <c r="C88" i="77"/>
  <c r="H87" i="77"/>
  <c r="C87" i="77"/>
  <c r="H86" i="77"/>
  <c r="C86" i="77"/>
  <c r="H85" i="77"/>
  <c r="C85" i="77"/>
  <c r="L84" i="77"/>
  <c r="K84" i="77"/>
  <c r="J84" i="77"/>
  <c r="I84" i="77"/>
  <c r="G84" i="77"/>
  <c r="F84" i="77"/>
  <c r="F83" i="77" s="1"/>
  <c r="E84" i="77"/>
  <c r="D84" i="77"/>
  <c r="K83" i="77"/>
  <c r="D83" i="77"/>
  <c r="H82" i="77"/>
  <c r="C82" i="77"/>
  <c r="H81" i="77"/>
  <c r="C81" i="77"/>
  <c r="L80" i="77"/>
  <c r="K80" i="77"/>
  <c r="J80" i="77"/>
  <c r="I80" i="77"/>
  <c r="G80" i="77"/>
  <c r="F80" i="77"/>
  <c r="E80" i="77"/>
  <c r="D80" i="77"/>
  <c r="H79" i="77"/>
  <c r="C79" i="77"/>
  <c r="H78" i="77"/>
  <c r="C78" i="77"/>
  <c r="L77" i="77"/>
  <c r="K77" i="77"/>
  <c r="K76" i="77" s="1"/>
  <c r="J77" i="77"/>
  <c r="H77" i="77" s="1"/>
  <c r="I77" i="77"/>
  <c r="G77" i="77"/>
  <c r="G76" i="77" s="1"/>
  <c r="F77" i="77"/>
  <c r="F76" i="77" s="1"/>
  <c r="E77" i="77"/>
  <c r="D77" i="77"/>
  <c r="C77" i="77" s="1"/>
  <c r="L76" i="77"/>
  <c r="E76" i="77"/>
  <c r="D76" i="77"/>
  <c r="H74" i="77"/>
  <c r="C74" i="77"/>
  <c r="H73" i="77"/>
  <c r="C73" i="77"/>
  <c r="H72" i="77"/>
  <c r="C72" i="77"/>
  <c r="H71" i="77"/>
  <c r="C71" i="77"/>
  <c r="H70" i="77"/>
  <c r="C70" i="77"/>
  <c r="L69" i="77"/>
  <c r="L67" i="77" s="1"/>
  <c r="K69" i="77"/>
  <c r="K67" i="77" s="1"/>
  <c r="J69" i="77"/>
  <c r="I69" i="77"/>
  <c r="G69" i="77"/>
  <c r="G67" i="77" s="1"/>
  <c r="F69" i="77"/>
  <c r="F67" i="77" s="1"/>
  <c r="E69" i="77"/>
  <c r="D69" i="77"/>
  <c r="C69" i="77"/>
  <c r="J68" i="77"/>
  <c r="H68" i="77" s="1"/>
  <c r="C68" i="77"/>
  <c r="I67" i="77"/>
  <c r="E67" i="77"/>
  <c r="D67" i="77"/>
  <c r="H66" i="77"/>
  <c r="C66" i="77"/>
  <c r="H65" i="77"/>
  <c r="C65" i="77"/>
  <c r="H64" i="77"/>
  <c r="C64" i="77"/>
  <c r="H63" i="77"/>
  <c r="C63" i="77"/>
  <c r="H62" i="77"/>
  <c r="C62" i="77"/>
  <c r="H61" i="77"/>
  <c r="C61" i="77"/>
  <c r="H60" i="77"/>
  <c r="C60" i="77"/>
  <c r="H59" i="77"/>
  <c r="C59" i="77"/>
  <c r="L58" i="77"/>
  <c r="K58" i="77"/>
  <c r="J58" i="77"/>
  <c r="I58" i="77"/>
  <c r="G58" i="77"/>
  <c r="F58" i="77"/>
  <c r="F54" i="77" s="1"/>
  <c r="F53" i="77" s="1"/>
  <c r="E58" i="77"/>
  <c r="D58" i="77"/>
  <c r="J57" i="77"/>
  <c r="C57" i="77"/>
  <c r="H56" i="77"/>
  <c r="C56" i="77"/>
  <c r="L55" i="77"/>
  <c r="L54" i="77" s="1"/>
  <c r="K55" i="77"/>
  <c r="K54" i="77" s="1"/>
  <c r="I55" i="77"/>
  <c r="G55" i="77"/>
  <c r="G54" i="77" s="1"/>
  <c r="G53" i="77" s="1"/>
  <c r="F55" i="77"/>
  <c r="E55" i="77"/>
  <c r="E54" i="77" s="1"/>
  <c r="E53" i="77" s="1"/>
  <c r="D55" i="77"/>
  <c r="H47" i="77"/>
  <c r="C47" i="77"/>
  <c r="H46" i="77"/>
  <c r="C46" i="77"/>
  <c r="L45" i="77"/>
  <c r="H45" i="77" s="1"/>
  <c r="G45" i="77"/>
  <c r="C45" i="77" s="1"/>
  <c r="H44" i="77"/>
  <c r="C44" i="77"/>
  <c r="K43" i="77"/>
  <c r="J43" i="77"/>
  <c r="I43" i="77"/>
  <c r="F43" i="77"/>
  <c r="E43" i="77"/>
  <c r="D43" i="77"/>
  <c r="H42" i="77"/>
  <c r="C42" i="77"/>
  <c r="I41" i="77"/>
  <c r="H41" i="77" s="1"/>
  <c r="D41" i="77"/>
  <c r="C41" i="77" s="1"/>
  <c r="H40" i="77"/>
  <c r="C40" i="77"/>
  <c r="H39" i="77"/>
  <c r="C39" i="77"/>
  <c r="H38" i="77"/>
  <c r="C38" i="77"/>
  <c r="H37" i="77"/>
  <c r="C37" i="77"/>
  <c r="K36" i="77"/>
  <c r="H36" i="77" s="1"/>
  <c r="F36" i="77"/>
  <c r="C36" i="77"/>
  <c r="H35" i="77"/>
  <c r="C35" i="77"/>
  <c r="H34" i="77"/>
  <c r="C34" i="77"/>
  <c r="K33" i="77"/>
  <c r="H33" i="77" s="1"/>
  <c r="F33" i="77"/>
  <c r="C33" i="77" s="1"/>
  <c r="H32" i="77"/>
  <c r="C32" i="77"/>
  <c r="K31" i="77"/>
  <c r="H31" i="77" s="1"/>
  <c r="F31" i="77"/>
  <c r="C31" i="77" s="1"/>
  <c r="H30" i="77"/>
  <c r="C30" i="77"/>
  <c r="H29" i="77"/>
  <c r="C29" i="77"/>
  <c r="H28" i="77"/>
  <c r="C28" i="77"/>
  <c r="K27" i="77"/>
  <c r="H27" i="77" s="1"/>
  <c r="F27" i="77"/>
  <c r="C27" i="77" s="1"/>
  <c r="K26" i="77"/>
  <c r="H26" i="77" s="1"/>
  <c r="H25" i="77"/>
  <c r="C25" i="77"/>
  <c r="J24" i="77"/>
  <c r="H24" i="77"/>
  <c r="C24" i="77"/>
  <c r="H23" i="77"/>
  <c r="C23" i="77"/>
  <c r="H22" i="77"/>
  <c r="C22" i="77"/>
  <c r="L21" i="77"/>
  <c r="K21" i="77"/>
  <c r="J21" i="77"/>
  <c r="I21" i="77"/>
  <c r="G21" i="77"/>
  <c r="F21" i="77"/>
  <c r="E21" i="77"/>
  <c r="E292" i="77" s="1"/>
  <c r="E291" i="77" s="1"/>
  <c r="D21" i="77"/>
  <c r="G20" i="77"/>
  <c r="D20" i="77"/>
  <c r="K194" i="92" l="1"/>
  <c r="E195" i="92"/>
  <c r="L195" i="92"/>
  <c r="L194" i="92" s="1"/>
  <c r="G194" i="92"/>
  <c r="I204" i="92"/>
  <c r="K292" i="92"/>
  <c r="K291" i="92" s="1"/>
  <c r="C69" i="92"/>
  <c r="G83" i="92"/>
  <c r="G75" i="92" s="1"/>
  <c r="H122" i="92"/>
  <c r="F130" i="92"/>
  <c r="C160" i="92"/>
  <c r="C165" i="92"/>
  <c r="L174" i="92"/>
  <c r="L173" i="92" s="1"/>
  <c r="H184" i="92"/>
  <c r="I191" i="92"/>
  <c r="I187" i="92" s="1"/>
  <c r="H187" i="92" s="1"/>
  <c r="C198" i="92"/>
  <c r="D231" i="92"/>
  <c r="C233" i="92"/>
  <c r="H238" i="92"/>
  <c r="C264" i="92"/>
  <c r="H264" i="92"/>
  <c r="C270" i="92"/>
  <c r="H270" i="92"/>
  <c r="C276" i="92"/>
  <c r="H276" i="92"/>
  <c r="C281" i="92"/>
  <c r="L75" i="92"/>
  <c r="L20" i="92"/>
  <c r="D83" i="92"/>
  <c r="L83" i="92"/>
  <c r="E83" i="92"/>
  <c r="C83" i="92" s="1"/>
  <c r="J83" i="92"/>
  <c r="H112" i="92"/>
  <c r="L130" i="92"/>
  <c r="H160" i="92"/>
  <c r="E231" i="92"/>
  <c r="C238" i="92"/>
  <c r="J231" i="92"/>
  <c r="C286" i="92"/>
  <c r="H286" i="92"/>
  <c r="I291" i="92"/>
  <c r="J54" i="92"/>
  <c r="J53" i="92" s="1"/>
  <c r="F76" i="92"/>
  <c r="H89" i="92"/>
  <c r="F83" i="92"/>
  <c r="C116" i="92"/>
  <c r="C122" i="92"/>
  <c r="C141" i="92"/>
  <c r="C184" i="92"/>
  <c r="H191" i="92"/>
  <c r="L204" i="92"/>
  <c r="F231" i="92"/>
  <c r="H246" i="92"/>
  <c r="H252" i="92"/>
  <c r="C260" i="92"/>
  <c r="H260" i="92"/>
  <c r="C272" i="92"/>
  <c r="H272" i="92"/>
  <c r="H216" i="91"/>
  <c r="L292" i="91"/>
  <c r="L291" i="91" s="1"/>
  <c r="K130" i="91"/>
  <c r="F130" i="91"/>
  <c r="F75" i="91" s="1"/>
  <c r="H151" i="91"/>
  <c r="C166" i="91"/>
  <c r="L173" i="91"/>
  <c r="H192" i="91"/>
  <c r="I196" i="91"/>
  <c r="H196" i="91" s="1"/>
  <c r="E195" i="91"/>
  <c r="E194" i="91" s="1"/>
  <c r="C227" i="91"/>
  <c r="H227" i="91"/>
  <c r="J231" i="91"/>
  <c r="J230" i="91" s="1"/>
  <c r="H260" i="91"/>
  <c r="L259" i="91"/>
  <c r="L230" i="91" s="1"/>
  <c r="L194" i="91" s="1"/>
  <c r="I270" i="91"/>
  <c r="H284" i="91"/>
  <c r="H238" i="91"/>
  <c r="H252" i="91"/>
  <c r="F26" i="91"/>
  <c r="J54" i="91"/>
  <c r="E83" i="91"/>
  <c r="G130" i="91"/>
  <c r="C175" i="91"/>
  <c r="H175" i="91"/>
  <c r="F195" i="91"/>
  <c r="F194" i="91" s="1"/>
  <c r="C233" i="91"/>
  <c r="H233" i="91"/>
  <c r="H251" i="91"/>
  <c r="J270" i="91"/>
  <c r="C276" i="91"/>
  <c r="H293" i="91"/>
  <c r="H283" i="91"/>
  <c r="C80" i="91"/>
  <c r="L76" i="91"/>
  <c r="E130" i="91"/>
  <c r="H141" i="91"/>
  <c r="C144" i="91"/>
  <c r="G195" i="91"/>
  <c r="C198" i="91"/>
  <c r="G231" i="91"/>
  <c r="K231" i="91"/>
  <c r="C246" i="91"/>
  <c r="C272" i="91"/>
  <c r="H165" i="90"/>
  <c r="G75" i="90"/>
  <c r="C21" i="90"/>
  <c r="L292" i="90"/>
  <c r="L291" i="90" s="1"/>
  <c r="C43" i="90"/>
  <c r="E75" i="90"/>
  <c r="E52" i="90" s="1"/>
  <c r="D76" i="90"/>
  <c r="E83" i="90"/>
  <c r="C103" i="90"/>
  <c r="C122" i="90"/>
  <c r="C131" i="90"/>
  <c r="H131" i="90"/>
  <c r="K130" i="90"/>
  <c r="C144" i="90"/>
  <c r="H144" i="90"/>
  <c r="C151" i="90"/>
  <c r="D174" i="90"/>
  <c r="D173" i="90" s="1"/>
  <c r="C173" i="90" s="1"/>
  <c r="L174" i="90"/>
  <c r="L173" i="90" s="1"/>
  <c r="C184" i="90"/>
  <c r="H184" i="90"/>
  <c r="L187" i="90"/>
  <c r="F231" i="90"/>
  <c r="F230" i="90" s="1"/>
  <c r="K231" i="90"/>
  <c r="K230" i="90" s="1"/>
  <c r="L231" i="90"/>
  <c r="L230" i="90" s="1"/>
  <c r="C246" i="90"/>
  <c r="H276" i="90"/>
  <c r="C58" i="90"/>
  <c r="H58" i="90"/>
  <c r="J83" i="90"/>
  <c r="K83" i="90"/>
  <c r="F83" i="90"/>
  <c r="H95" i="90"/>
  <c r="C116" i="90"/>
  <c r="H160" i="90"/>
  <c r="D165" i="90"/>
  <c r="C165" i="90" s="1"/>
  <c r="C191" i="90"/>
  <c r="C192" i="90"/>
  <c r="F204" i="90"/>
  <c r="H227" i="90"/>
  <c r="H235" i="90"/>
  <c r="H264" i="90"/>
  <c r="C269" i="90"/>
  <c r="I54" i="90"/>
  <c r="G83" i="90"/>
  <c r="C112" i="90"/>
  <c r="H166" i="90"/>
  <c r="J194" i="90"/>
  <c r="C205" i="90"/>
  <c r="C264" i="90"/>
  <c r="H272" i="90"/>
  <c r="D187" i="89"/>
  <c r="I187" i="89"/>
  <c r="L195" i="89"/>
  <c r="L194" i="89" s="1"/>
  <c r="C67" i="89"/>
  <c r="D54" i="89"/>
  <c r="D53" i="89" s="1"/>
  <c r="C58" i="89"/>
  <c r="C77" i="89"/>
  <c r="J83" i="89"/>
  <c r="F130" i="89"/>
  <c r="C144" i="89"/>
  <c r="H160" i="89"/>
  <c r="E174" i="89"/>
  <c r="E173" i="89" s="1"/>
  <c r="I174" i="89"/>
  <c r="H184" i="89"/>
  <c r="C198" i="89"/>
  <c r="C216" i="89"/>
  <c r="G231" i="89"/>
  <c r="G230" i="89" s="1"/>
  <c r="H264" i="89"/>
  <c r="D269" i="89"/>
  <c r="F291" i="89"/>
  <c r="J291" i="89"/>
  <c r="K26" i="89"/>
  <c r="H80" i="89"/>
  <c r="F83" i="89"/>
  <c r="C122" i="89"/>
  <c r="C160" i="89"/>
  <c r="C184" i="89"/>
  <c r="L204" i="89"/>
  <c r="J231" i="89"/>
  <c r="C264" i="89"/>
  <c r="C272" i="89"/>
  <c r="H281" i="89"/>
  <c r="F20" i="89"/>
  <c r="G83" i="89"/>
  <c r="G75" i="89" s="1"/>
  <c r="C116" i="89"/>
  <c r="C151" i="89"/>
  <c r="C179" i="89"/>
  <c r="E204" i="89"/>
  <c r="E195" i="89" s="1"/>
  <c r="H235" i="89"/>
  <c r="F231" i="89"/>
  <c r="H246" i="89"/>
  <c r="H276" i="89"/>
  <c r="E53" i="88"/>
  <c r="G291" i="88"/>
  <c r="C43" i="88"/>
  <c r="C58" i="88"/>
  <c r="L54" i="88"/>
  <c r="L53" i="88" s="1"/>
  <c r="C69" i="88"/>
  <c r="C103" i="88"/>
  <c r="L130" i="88"/>
  <c r="H160" i="88"/>
  <c r="C175" i="88"/>
  <c r="L174" i="88"/>
  <c r="L173" i="88" s="1"/>
  <c r="H184" i="88"/>
  <c r="G187" i="88"/>
  <c r="H198" i="88"/>
  <c r="H216" i="88"/>
  <c r="D231" i="88"/>
  <c r="H264" i="88"/>
  <c r="C281" i="88"/>
  <c r="L195" i="88"/>
  <c r="D292" i="88"/>
  <c r="D291" i="88" s="1"/>
  <c r="I292" i="88"/>
  <c r="I291" i="88" s="1"/>
  <c r="C89" i="88"/>
  <c r="H95" i="88"/>
  <c r="C116" i="88"/>
  <c r="C260" i="88"/>
  <c r="C264" i="88"/>
  <c r="H276" i="88"/>
  <c r="L75" i="88"/>
  <c r="K54" i="88"/>
  <c r="H84" i="88"/>
  <c r="L83" i="88"/>
  <c r="J83" i="88"/>
  <c r="J75" i="88" s="1"/>
  <c r="H136" i="88"/>
  <c r="H151" i="88"/>
  <c r="H179" i="88"/>
  <c r="K195" i="88"/>
  <c r="K194" i="88" s="1"/>
  <c r="E204" i="88"/>
  <c r="E195" i="88" s="1"/>
  <c r="E194" i="88" s="1"/>
  <c r="C235" i="88"/>
  <c r="C272" i="88"/>
  <c r="E75" i="87"/>
  <c r="L195" i="87"/>
  <c r="J20" i="87"/>
  <c r="H58" i="87"/>
  <c r="C131" i="87"/>
  <c r="C136" i="87"/>
  <c r="H136" i="87"/>
  <c r="C141" i="87"/>
  <c r="C175" i="87"/>
  <c r="G174" i="87"/>
  <c r="G173" i="87" s="1"/>
  <c r="L173" i="87"/>
  <c r="H233" i="87"/>
  <c r="J231" i="87"/>
  <c r="J230" i="87" s="1"/>
  <c r="E231" i="87"/>
  <c r="E230" i="87" s="1"/>
  <c r="H264" i="87"/>
  <c r="H286" i="87"/>
  <c r="G292" i="87"/>
  <c r="G291" i="87" s="1"/>
  <c r="L292" i="87"/>
  <c r="L291" i="87" s="1"/>
  <c r="J53" i="87"/>
  <c r="H80" i="87"/>
  <c r="H84" i="87"/>
  <c r="C89" i="87"/>
  <c r="H122" i="87"/>
  <c r="E130" i="87"/>
  <c r="C151" i="87"/>
  <c r="F195" i="87"/>
  <c r="H246" i="87"/>
  <c r="L259" i="87"/>
  <c r="H272" i="87"/>
  <c r="J269" i="87"/>
  <c r="K26" i="87"/>
  <c r="L54" i="87"/>
  <c r="L53" i="87" s="1"/>
  <c r="H69" i="87"/>
  <c r="H103" i="87"/>
  <c r="C166" i="87"/>
  <c r="K187" i="87"/>
  <c r="I195" i="87"/>
  <c r="D204" i="87"/>
  <c r="G204" i="87"/>
  <c r="G195" i="87" s="1"/>
  <c r="G194" i="87" s="1"/>
  <c r="F231" i="87"/>
  <c r="F230" i="87" s="1"/>
  <c r="L231" i="87"/>
  <c r="L230" i="87" s="1"/>
  <c r="L269" i="87"/>
  <c r="L75" i="86"/>
  <c r="C196" i="86"/>
  <c r="C292" i="86"/>
  <c r="L52" i="86"/>
  <c r="D291" i="86"/>
  <c r="F26" i="86"/>
  <c r="F20" i="86" s="1"/>
  <c r="H58" i="86"/>
  <c r="H69" i="86"/>
  <c r="H80" i="86"/>
  <c r="H89" i="86"/>
  <c r="C103" i="86"/>
  <c r="J130" i="86"/>
  <c r="H136" i="86"/>
  <c r="H141" i="86"/>
  <c r="C144" i="86"/>
  <c r="G130" i="86"/>
  <c r="H160" i="86"/>
  <c r="H166" i="86"/>
  <c r="H227" i="86"/>
  <c r="C260" i="86"/>
  <c r="G259" i="86"/>
  <c r="C272" i="86"/>
  <c r="H281" i="86"/>
  <c r="I283" i="86"/>
  <c r="D20" i="86"/>
  <c r="E292" i="86"/>
  <c r="E291" i="86" s="1"/>
  <c r="J292" i="86"/>
  <c r="J291" i="86" s="1"/>
  <c r="C67" i="86"/>
  <c r="H77" i="86"/>
  <c r="E76" i="86"/>
  <c r="C76" i="86" s="1"/>
  <c r="C84" i="86"/>
  <c r="C95" i="86"/>
  <c r="H95" i="86"/>
  <c r="C141" i="86"/>
  <c r="H151" i="86"/>
  <c r="F75" i="86"/>
  <c r="E174" i="86"/>
  <c r="E173" i="86" s="1"/>
  <c r="H192" i="86"/>
  <c r="I231" i="86"/>
  <c r="H233" i="86"/>
  <c r="J231" i="86"/>
  <c r="H260" i="86"/>
  <c r="L20" i="86"/>
  <c r="K26" i="86"/>
  <c r="H26" i="86" s="1"/>
  <c r="E53" i="86"/>
  <c r="E83" i="86"/>
  <c r="C83" i="86" s="1"/>
  <c r="H112" i="86"/>
  <c r="H122" i="86"/>
  <c r="C151" i="86"/>
  <c r="D165" i="86"/>
  <c r="D75" i="86" s="1"/>
  <c r="C179" i="86"/>
  <c r="H179" i="86"/>
  <c r="G195" i="86"/>
  <c r="L204" i="86"/>
  <c r="L195" i="86" s="1"/>
  <c r="L194" i="86" s="1"/>
  <c r="E230" i="86"/>
  <c r="F231" i="86"/>
  <c r="F230" i="86" s="1"/>
  <c r="K231" i="86"/>
  <c r="D283" i="86"/>
  <c r="H286" i="86"/>
  <c r="F195" i="85"/>
  <c r="F194" i="85" s="1"/>
  <c r="G53" i="85"/>
  <c r="L194" i="85"/>
  <c r="F230" i="85"/>
  <c r="J292" i="85"/>
  <c r="J291" i="85" s="1"/>
  <c r="C69" i="85"/>
  <c r="H69" i="85"/>
  <c r="H67" i="85"/>
  <c r="C89" i="85"/>
  <c r="L83" i="85"/>
  <c r="E83" i="85"/>
  <c r="C122" i="85"/>
  <c r="C160" i="85"/>
  <c r="H160" i="85"/>
  <c r="C175" i="85"/>
  <c r="L174" i="85"/>
  <c r="L173" i="85" s="1"/>
  <c r="C184" i="85"/>
  <c r="H184" i="85"/>
  <c r="C192" i="85"/>
  <c r="F204" i="85"/>
  <c r="C246" i="85"/>
  <c r="C276" i="85"/>
  <c r="H281" i="85"/>
  <c r="K230" i="85"/>
  <c r="G291" i="85"/>
  <c r="K291" i="85"/>
  <c r="H58" i="85"/>
  <c r="H80" i="85"/>
  <c r="H103" i="85"/>
  <c r="C116" i="85"/>
  <c r="H116" i="85"/>
  <c r="L130" i="85"/>
  <c r="H141" i="85"/>
  <c r="C191" i="85"/>
  <c r="H198" i="85"/>
  <c r="H216" i="85"/>
  <c r="H264" i="85"/>
  <c r="H272" i="85"/>
  <c r="E130" i="85"/>
  <c r="K53" i="85"/>
  <c r="C80" i="85"/>
  <c r="D130" i="85"/>
  <c r="C136" i="85"/>
  <c r="H151" i="85"/>
  <c r="H179" i="85"/>
  <c r="H227" i="85"/>
  <c r="H233" i="85"/>
  <c r="C264" i="85"/>
  <c r="C272" i="85"/>
  <c r="E292" i="85"/>
  <c r="E291" i="85" s="1"/>
  <c r="C67" i="84"/>
  <c r="D20" i="84"/>
  <c r="K26" i="84"/>
  <c r="K20" i="84" s="1"/>
  <c r="L53" i="84"/>
  <c r="H58" i="84"/>
  <c r="H69" i="84"/>
  <c r="C103" i="84"/>
  <c r="H116" i="84"/>
  <c r="G130" i="84"/>
  <c r="J130" i="84"/>
  <c r="J75" i="84" s="1"/>
  <c r="C160" i="84"/>
  <c r="C184" i="84"/>
  <c r="E195" i="84"/>
  <c r="E194" i="84" s="1"/>
  <c r="C198" i="84"/>
  <c r="H198" i="84"/>
  <c r="C235" i="84"/>
  <c r="G231" i="84"/>
  <c r="C272" i="84"/>
  <c r="C281" i="84"/>
  <c r="H216" i="84"/>
  <c r="L291" i="84"/>
  <c r="C69" i="84"/>
  <c r="H80" i="84"/>
  <c r="H95" i="84"/>
  <c r="C116" i="84"/>
  <c r="H151" i="84"/>
  <c r="G174" i="84"/>
  <c r="G173" i="84" s="1"/>
  <c r="H179" i="84"/>
  <c r="I204" i="84"/>
  <c r="I195" i="84" s="1"/>
  <c r="I194" i="84" s="1"/>
  <c r="I231" i="84"/>
  <c r="I230" i="84" s="1"/>
  <c r="C233" i="84"/>
  <c r="C246" i="84"/>
  <c r="K259" i="84"/>
  <c r="H276" i="84"/>
  <c r="I283" i="84"/>
  <c r="G53" i="84"/>
  <c r="E54" i="84"/>
  <c r="J54" i="84"/>
  <c r="J53" i="84" s="1"/>
  <c r="H67" i="84"/>
  <c r="D76" i="84"/>
  <c r="C84" i="84"/>
  <c r="G83" i="84"/>
  <c r="C83" i="84" s="1"/>
  <c r="L83" i="84"/>
  <c r="H112" i="84"/>
  <c r="H122" i="84"/>
  <c r="C136" i="84"/>
  <c r="C151" i="84"/>
  <c r="C179" i="84"/>
  <c r="J187" i="84"/>
  <c r="G195" i="84"/>
  <c r="C227" i="84"/>
  <c r="J231" i="84"/>
  <c r="H264" i="84"/>
  <c r="K269" i="84"/>
  <c r="C276" i="84"/>
  <c r="G194" i="83"/>
  <c r="C43" i="83"/>
  <c r="K20" i="83"/>
  <c r="H84" i="83"/>
  <c r="H116" i="83"/>
  <c r="C131" i="83"/>
  <c r="G130" i="83"/>
  <c r="C144" i="83"/>
  <c r="K130" i="83"/>
  <c r="E174" i="83"/>
  <c r="E173" i="83" s="1"/>
  <c r="C175" i="83"/>
  <c r="C216" i="83"/>
  <c r="J204" i="83"/>
  <c r="H233" i="83"/>
  <c r="C235" i="83"/>
  <c r="C281" i="83"/>
  <c r="H284" i="83"/>
  <c r="C58" i="83"/>
  <c r="L20" i="83"/>
  <c r="J53" i="83"/>
  <c r="E83" i="83"/>
  <c r="H103" i="83"/>
  <c r="H122" i="83"/>
  <c r="H136" i="83"/>
  <c r="H151" i="83"/>
  <c r="H160" i="83"/>
  <c r="H179" i="83"/>
  <c r="K187" i="83"/>
  <c r="E204" i="83"/>
  <c r="E195" i="83" s="1"/>
  <c r="E194" i="83" s="1"/>
  <c r="C233" i="83"/>
  <c r="L231" i="83"/>
  <c r="K259" i="83"/>
  <c r="K230" i="83" s="1"/>
  <c r="C264" i="83"/>
  <c r="C272" i="83"/>
  <c r="H272" i="83"/>
  <c r="L270" i="83"/>
  <c r="H141" i="83"/>
  <c r="H43" i="83"/>
  <c r="D54" i="83"/>
  <c r="C69" i="83"/>
  <c r="H144" i="83"/>
  <c r="C160" i="83"/>
  <c r="C188" i="83"/>
  <c r="L195" i="83"/>
  <c r="H227" i="83"/>
  <c r="F230" i="83"/>
  <c r="J231" i="83"/>
  <c r="J230" i="83" s="1"/>
  <c r="E231" i="83"/>
  <c r="E230" i="83" s="1"/>
  <c r="I231" i="83"/>
  <c r="H251" i="83"/>
  <c r="F53" i="82"/>
  <c r="C55" i="82"/>
  <c r="L54" i="82"/>
  <c r="L53" i="82" s="1"/>
  <c r="J83" i="82"/>
  <c r="G83" i="82"/>
  <c r="G75" i="82" s="1"/>
  <c r="C103" i="82"/>
  <c r="H122" i="82"/>
  <c r="C141" i="82"/>
  <c r="H151" i="82"/>
  <c r="K173" i="82"/>
  <c r="F173" i="82"/>
  <c r="H179" i="82"/>
  <c r="E187" i="82"/>
  <c r="C192" i="82"/>
  <c r="J196" i="82"/>
  <c r="F231" i="82"/>
  <c r="F230" i="82" s="1"/>
  <c r="H235" i="82"/>
  <c r="G231" i="82"/>
  <c r="G230" i="82" s="1"/>
  <c r="L231" i="82"/>
  <c r="L230" i="82" s="1"/>
  <c r="C251" i="82"/>
  <c r="H252" i="82"/>
  <c r="K259" i="82"/>
  <c r="K230" i="82" s="1"/>
  <c r="C264" i="82"/>
  <c r="I20" i="82"/>
  <c r="C21" i="82"/>
  <c r="C292" i="82" s="1"/>
  <c r="H43" i="82"/>
  <c r="C58" i="82"/>
  <c r="D67" i="82"/>
  <c r="H80" i="82"/>
  <c r="C89" i="82"/>
  <c r="K83" i="82"/>
  <c r="C122" i="82"/>
  <c r="K130" i="82"/>
  <c r="K75" i="82" s="1"/>
  <c r="C165" i="82"/>
  <c r="C198" i="82"/>
  <c r="C227" i="82"/>
  <c r="D231" i="82"/>
  <c r="D230" i="82" s="1"/>
  <c r="E259" i="82"/>
  <c r="D270" i="82"/>
  <c r="H276" i="82"/>
  <c r="F269" i="82"/>
  <c r="E283" i="82"/>
  <c r="I53" i="82"/>
  <c r="D195" i="82"/>
  <c r="J230" i="82"/>
  <c r="C43" i="82"/>
  <c r="E54" i="82"/>
  <c r="E53" i="82" s="1"/>
  <c r="G53" i="82"/>
  <c r="H84" i="82"/>
  <c r="L83" i="82"/>
  <c r="L75" i="82" s="1"/>
  <c r="L289" i="82" s="1"/>
  <c r="C116" i="82"/>
  <c r="L195" i="82"/>
  <c r="L194" i="82" s="1"/>
  <c r="K204" i="82"/>
  <c r="H246" i="82"/>
  <c r="H272" i="82"/>
  <c r="G75" i="81"/>
  <c r="F53" i="81"/>
  <c r="H21" i="81"/>
  <c r="L20" i="81"/>
  <c r="H43" i="81"/>
  <c r="J54" i="81"/>
  <c r="G54" i="81"/>
  <c r="K54" i="81"/>
  <c r="K53" i="81" s="1"/>
  <c r="C58" i="81"/>
  <c r="C76" i="81"/>
  <c r="H77" i="81"/>
  <c r="E83" i="81"/>
  <c r="J83" i="81"/>
  <c r="C112" i="81"/>
  <c r="C131" i="81"/>
  <c r="H144" i="81"/>
  <c r="E174" i="81"/>
  <c r="E173" i="81" s="1"/>
  <c r="J174" i="81"/>
  <c r="J173" i="81" s="1"/>
  <c r="K187" i="81"/>
  <c r="C198" i="81"/>
  <c r="L195" i="81"/>
  <c r="H227" i="81"/>
  <c r="F231" i="81"/>
  <c r="F230" i="81" s="1"/>
  <c r="H246" i="81"/>
  <c r="H276" i="81"/>
  <c r="I291" i="81"/>
  <c r="C43" i="81"/>
  <c r="C54" i="81"/>
  <c r="E67" i="81"/>
  <c r="G53" i="81"/>
  <c r="C80" i="81"/>
  <c r="H80" i="81"/>
  <c r="F83" i="81"/>
  <c r="C103" i="81"/>
  <c r="D130" i="81"/>
  <c r="H151" i="81"/>
  <c r="C160" i="81"/>
  <c r="F195" i="81"/>
  <c r="K195" i="81"/>
  <c r="G231" i="81"/>
  <c r="G230" i="81" s="1"/>
  <c r="H235" i="81"/>
  <c r="L231" i="81"/>
  <c r="L230" i="81" s="1"/>
  <c r="I259" i="81"/>
  <c r="H259" i="81" s="1"/>
  <c r="H286" i="81"/>
  <c r="I195" i="81"/>
  <c r="G20" i="81"/>
  <c r="F292" i="81"/>
  <c r="F291" i="81" s="1"/>
  <c r="C31" i="81"/>
  <c r="K26" i="81"/>
  <c r="C95" i="81"/>
  <c r="C122" i="81"/>
  <c r="C141" i="81"/>
  <c r="K130" i="81"/>
  <c r="K75" i="81" s="1"/>
  <c r="H179" i="81"/>
  <c r="C184" i="81"/>
  <c r="G204" i="81"/>
  <c r="G195" i="81" s="1"/>
  <c r="H233" i="81"/>
  <c r="H272" i="81"/>
  <c r="H281" i="81"/>
  <c r="G53" i="80"/>
  <c r="D20" i="80"/>
  <c r="F26" i="80"/>
  <c r="C26" i="80" s="1"/>
  <c r="K26" i="80"/>
  <c r="L53" i="80"/>
  <c r="H58" i="80"/>
  <c r="C69" i="80"/>
  <c r="H69" i="80"/>
  <c r="K75" i="80"/>
  <c r="C95" i="80"/>
  <c r="H95" i="80"/>
  <c r="H112" i="80"/>
  <c r="C116" i="80"/>
  <c r="H122" i="80"/>
  <c r="C131" i="80"/>
  <c r="C144" i="80"/>
  <c r="L187" i="80"/>
  <c r="C233" i="80"/>
  <c r="L231" i="80"/>
  <c r="L230" i="80" s="1"/>
  <c r="H246" i="80"/>
  <c r="C264" i="80"/>
  <c r="H276" i="80"/>
  <c r="I283" i="80"/>
  <c r="H283" i="80" s="1"/>
  <c r="G20" i="80"/>
  <c r="F292" i="80"/>
  <c r="F291" i="80" s="1"/>
  <c r="K292" i="80"/>
  <c r="K291" i="80" s="1"/>
  <c r="H43" i="80"/>
  <c r="C55" i="80"/>
  <c r="H55" i="80"/>
  <c r="H80" i="80"/>
  <c r="G83" i="80"/>
  <c r="G75" i="80" s="1"/>
  <c r="L83" i="80"/>
  <c r="L75" i="80" s="1"/>
  <c r="J83" i="80"/>
  <c r="F130" i="80"/>
  <c r="E130" i="80"/>
  <c r="E75" i="80" s="1"/>
  <c r="I130" i="80"/>
  <c r="H130" i="80" s="1"/>
  <c r="H136" i="80"/>
  <c r="C141" i="80"/>
  <c r="C184" i="80"/>
  <c r="C191" i="80"/>
  <c r="C198" i="80"/>
  <c r="K195" i="80"/>
  <c r="F204" i="80"/>
  <c r="H227" i="80"/>
  <c r="I231" i="80"/>
  <c r="I230" i="80" s="1"/>
  <c r="E230" i="80"/>
  <c r="F270" i="80"/>
  <c r="F269" i="80" s="1"/>
  <c r="C269" i="80" s="1"/>
  <c r="K270" i="80"/>
  <c r="K269" i="80" s="1"/>
  <c r="D283" i="80"/>
  <c r="C293" i="80"/>
  <c r="G231" i="80"/>
  <c r="G230" i="80" s="1"/>
  <c r="C43" i="80"/>
  <c r="E54" i="80"/>
  <c r="J54" i="80"/>
  <c r="J53" i="80" s="1"/>
  <c r="D67" i="80"/>
  <c r="C67" i="80" s="1"/>
  <c r="I67" i="80"/>
  <c r="H67" i="80" s="1"/>
  <c r="D76" i="80"/>
  <c r="C77" i="80"/>
  <c r="H77" i="80"/>
  <c r="D83" i="80"/>
  <c r="C89" i="80"/>
  <c r="H89" i="80"/>
  <c r="C112" i="80"/>
  <c r="H116" i="80"/>
  <c r="C122" i="80"/>
  <c r="H144" i="80"/>
  <c r="H151" i="80"/>
  <c r="G130" i="80"/>
  <c r="C179" i="80"/>
  <c r="E187" i="80"/>
  <c r="G195" i="80"/>
  <c r="G194" i="80" s="1"/>
  <c r="H216" i="80"/>
  <c r="F231" i="80"/>
  <c r="K231" i="80"/>
  <c r="H272" i="80"/>
  <c r="E75" i="79"/>
  <c r="E52" i="79" s="1"/>
  <c r="J230" i="79"/>
  <c r="C21" i="79"/>
  <c r="G20" i="79"/>
  <c r="H43" i="79"/>
  <c r="I53" i="79"/>
  <c r="F53" i="79"/>
  <c r="K53" i="79"/>
  <c r="H58" i="79"/>
  <c r="C80" i="79"/>
  <c r="H80" i="79"/>
  <c r="C84" i="79"/>
  <c r="H84" i="79"/>
  <c r="H89" i="79"/>
  <c r="C95" i="79"/>
  <c r="F130" i="79"/>
  <c r="C136" i="79"/>
  <c r="H136" i="79"/>
  <c r="G130" i="79"/>
  <c r="G75" i="79" s="1"/>
  <c r="G52" i="79" s="1"/>
  <c r="H151" i="79"/>
  <c r="C166" i="79"/>
  <c r="H175" i="79"/>
  <c r="C179" i="79"/>
  <c r="C192" i="79"/>
  <c r="J196" i="79"/>
  <c r="J195" i="79" s="1"/>
  <c r="J194" i="79" s="1"/>
  <c r="F195" i="79"/>
  <c r="F194" i="79" s="1"/>
  <c r="K195" i="79"/>
  <c r="C227" i="79"/>
  <c r="H227" i="79"/>
  <c r="C235" i="79"/>
  <c r="H235" i="79"/>
  <c r="G231" i="79"/>
  <c r="L231" i="79"/>
  <c r="C252" i="79"/>
  <c r="H272" i="79"/>
  <c r="C281" i="79"/>
  <c r="H281" i="79"/>
  <c r="H283" i="79"/>
  <c r="F26" i="79"/>
  <c r="C43" i="79"/>
  <c r="C58" i="79"/>
  <c r="E83" i="79"/>
  <c r="J83" i="79"/>
  <c r="C112" i="79"/>
  <c r="H116" i="79"/>
  <c r="C122" i="79"/>
  <c r="C144" i="79"/>
  <c r="H144" i="79"/>
  <c r="J174" i="79"/>
  <c r="C198" i="79"/>
  <c r="G204" i="79"/>
  <c r="G195" i="79" s="1"/>
  <c r="E204" i="79"/>
  <c r="C204" i="79" s="1"/>
  <c r="D231" i="79"/>
  <c r="E259" i="79"/>
  <c r="E230" i="79" s="1"/>
  <c r="G259" i="79"/>
  <c r="L259" i="79"/>
  <c r="H259" i="79" s="1"/>
  <c r="C272" i="79"/>
  <c r="H293" i="79"/>
  <c r="L75" i="79"/>
  <c r="C196" i="79"/>
  <c r="H55" i="79"/>
  <c r="F83" i="79"/>
  <c r="F75" i="79" s="1"/>
  <c r="C89" i="79"/>
  <c r="H95" i="79"/>
  <c r="C103" i="79"/>
  <c r="C131" i="79"/>
  <c r="H131" i="79"/>
  <c r="L130" i="79"/>
  <c r="I174" i="79"/>
  <c r="I173" i="79" s="1"/>
  <c r="F174" i="79"/>
  <c r="F173" i="79" s="1"/>
  <c r="K174" i="79"/>
  <c r="K173" i="79" s="1"/>
  <c r="H179" i="79"/>
  <c r="C184" i="79"/>
  <c r="H205" i="79"/>
  <c r="C216" i="79"/>
  <c r="I231" i="79"/>
  <c r="C233" i="79"/>
  <c r="H233" i="79"/>
  <c r="H246" i="79"/>
  <c r="H264" i="79"/>
  <c r="H276" i="79"/>
  <c r="G53" i="78"/>
  <c r="L194" i="78"/>
  <c r="C21" i="78"/>
  <c r="C292" i="78" s="1"/>
  <c r="C291" i="78" s="1"/>
  <c r="K26" i="78"/>
  <c r="C58" i="78"/>
  <c r="H58" i="78"/>
  <c r="H69" i="78"/>
  <c r="F75" i="78"/>
  <c r="K76" i="78"/>
  <c r="K75" i="78" s="1"/>
  <c r="H130" i="78"/>
  <c r="H141" i="78"/>
  <c r="C144" i="78"/>
  <c r="H179" i="78"/>
  <c r="C184" i="78"/>
  <c r="F195" i="78"/>
  <c r="F194" i="78" s="1"/>
  <c r="K195" i="78"/>
  <c r="K194" i="78" s="1"/>
  <c r="E231" i="78"/>
  <c r="E230" i="78" s="1"/>
  <c r="H259" i="78"/>
  <c r="C276" i="78"/>
  <c r="H281" i="78"/>
  <c r="G75" i="78"/>
  <c r="G195" i="78"/>
  <c r="C227" i="78"/>
  <c r="H233" i="78"/>
  <c r="C235" i="78"/>
  <c r="C246" i="78"/>
  <c r="K20" i="78"/>
  <c r="C43" i="78"/>
  <c r="L54" i="78"/>
  <c r="L53" i="78" s="1"/>
  <c r="C67" i="78"/>
  <c r="C80" i="78"/>
  <c r="H84" i="78"/>
  <c r="C116" i="78"/>
  <c r="C141" i="78"/>
  <c r="C166" i="78"/>
  <c r="C179" i="78"/>
  <c r="C192" i="78"/>
  <c r="H192" i="78"/>
  <c r="C216" i="78"/>
  <c r="L231" i="78"/>
  <c r="L230" i="78" s="1"/>
  <c r="H21" i="78"/>
  <c r="H292" i="78" s="1"/>
  <c r="H291" i="78" s="1"/>
  <c r="I67" i="78"/>
  <c r="H77" i="78"/>
  <c r="C84" i="78"/>
  <c r="H89" i="78"/>
  <c r="C95" i="78"/>
  <c r="H103" i="78"/>
  <c r="C112" i="78"/>
  <c r="C151" i="78"/>
  <c r="I231" i="78"/>
  <c r="I230" i="78" s="1"/>
  <c r="H230" i="78" s="1"/>
  <c r="J230" i="77"/>
  <c r="K20" i="77"/>
  <c r="L53" i="77"/>
  <c r="H89" i="77"/>
  <c r="H103" i="77"/>
  <c r="H116" i="77"/>
  <c r="H179" i="77"/>
  <c r="J196" i="77"/>
  <c r="G195" i="77"/>
  <c r="E204" i="77"/>
  <c r="E231" i="77"/>
  <c r="H264" i="77"/>
  <c r="H276" i="77"/>
  <c r="K195" i="77"/>
  <c r="L20" i="77"/>
  <c r="C43" i="77"/>
  <c r="H69" i="77"/>
  <c r="C84" i="77"/>
  <c r="G83" i="77"/>
  <c r="G75" i="77" s="1"/>
  <c r="G52" i="77" s="1"/>
  <c r="C103" i="77"/>
  <c r="D130" i="77"/>
  <c r="H136" i="77"/>
  <c r="C151" i="77"/>
  <c r="C179" i="77"/>
  <c r="C198" i="77"/>
  <c r="H205" i="77"/>
  <c r="C216" i="77"/>
  <c r="C235" i="77"/>
  <c r="H235" i="77"/>
  <c r="L231" i="77"/>
  <c r="L230" i="77" s="1"/>
  <c r="E251" i="77"/>
  <c r="C251" i="77" s="1"/>
  <c r="H272" i="77"/>
  <c r="H293" i="77"/>
  <c r="I292" i="77"/>
  <c r="I291" i="77" s="1"/>
  <c r="C55" i="77"/>
  <c r="C58" i="77"/>
  <c r="C76" i="77"/>
  <c r="C80" i="77"/>
  <c r="H80" i="77"/>
  <c r="J83" i="77"/>
  <c r="H95" i="77"/>
  <c r="C112" i="77"/>
  <c r="H112" i="77"/>
  <c r="C122" i="77"/>
  <c r="H122" i="77"/>
  <c r="C136" i="77"/>
  <c r="H141" i="77"/>
  <c r="C144" i="77"/>
  <c r="L195" i="77"/>
  <c r="J204" i="77"/>
  <c r="J195" i="77" s="1"/>
  <c r="J194" i="77" s="1"/>
  <c r="D231" i="77"/>
  <c r="C260" i="77"/>
  <c r="D270" i="77"/>
  <c r="D269" i="77" s="1"/>
  <c r="C281" i="77"/>
  <c r="H281" i="77"/>
  <c r="G269" i="77"/>
  <c r="C270" i="77"/>
  <c r="C166" i="77"/>
  <c r="D165" i="77"/>
  <c r="C165" i="77" s="1"/>
  <c r="C269" i="77"/>
  <c r="C76" i="80"/>
  <c r="C192" i="77"/>
  <c r="D191" i="77"/>
  <c r="C191" i="77" s="1"/>
  <c r="I53" i="78"/>
  <c r="G289" i="78"/>
  <c r="K231" i="77"/>
  <c r="H238" i="77"/>
  <c r="F52" i="78"/>
  <c r="F51" i="78" s="1"/>
  <c r="F50" i="78" s="1"/>
  <c r="G194" i="78"/>
  <c r="C292" i="79"/>
  <c r="C291" i="79" s="1"/>
  <c r="C76" i="79"/>
  <c r="H165" i="79"/>
  <c r="C174" i="79"/>
  <c r="H187" i="79"/>
  <c r="K194" i="79"/>
  <c r="C269" i="79"/>
  <c r="K20" i="80"/>
  <c r="H26" i="80"/>
  <c r="L75" i="81"/>
  <c r="I54" i="77"/>
  <c r="C196" i="77"/>
  <c r="I231" i="77"/>
  <c r="C284" i="77"/>
  <c r="H54" i="79"/>
  <c r="J53" i="79"/>
  <c r="H175" i="77"/>
  <c r="J174" i="77"/>
  <c r="H191" i="77"/>
  <c r="H57" i="77"/>
  <c r="J55" i="77"/>
  <c r="J54" i="77" s="1"/>
  <c r="I76" i="77"/>
  <c r="F174" i="77"/>
  <c r="F173" i="77" s="1"/>
  <c r="C175" i="77"/>
  <c r="D204" i="77"/>
  <c r="D195" i="77" s="1"/>
  <c r="G231" i="77"/>
  <c r="K259" i="77"/>
  <c r="H259" i="77" s="1"/>
  <c r="H260" i="77"/>
  <c r="K270" i="77"/>
  <c r="H286" i="77"/>
  <c r="K292" i="77"/>
  <c r="K291" i="77" s="1"/>
  <c r="G52" i="78"/>
  <c r="G51" i="78" s="1"/>
  <c r="G50" i="78" s="1"/>
  <c r="C76" i="78"/>
  <c r="H165" i="78"/>
  <c r="C174" i="78"/>
  <c r="H187" i="78"/>
  <c r="E194" i="78"/>
  <c r="C204" i="78"/>
  <c r="K289" i="78"/>
  <c r="L53" i="79"/>
  <c r="L52" i="79" s="1"/>
  <c r="H67" i="79"/>
  <c r="H76" i="79"/>
  <c r="J173" i="79"/>
  <c r="H174" i="79"/>
  <c r="H191" i="79"/>
  <c r="C231" i="79"/>
  <c r="D230" i="79"/>
  <c r="C251" i="79"/>
  <c r="C270" i="80"/>
  <c r="F194" i="81"/>
  <c r="H292" i="81"/>
  <c r="L269" i="83"/>
  <c r="H270" i="83"/>
  <c r="C141" i="77"/>
  <c r="F130" i="77"/>
  <c r="F75" i="77" s="1"/>
  <c r="H196" i="77"/>
  <c r="J292" i="77"/>
  <c r="J291" i="77" s="1"/>
  <c r="J20" i="77"/>
  <c r="H165" i="77"/>
  <c r="E195" i="77"/>
  <c r="K251" i="77"/>
  <c r="H251" i="77" s="1"/>
  <c r="H252" i="77"/>
  <c r="C283" i="77"/>
  <c r="F292" i="77"/>
  <c r="F291" i="77" s="1"/>
  <c r="H84" i="77"/>
  <c r="I83" i="77"/>
  <c r="H83" i="77" s="1"/>
  <c r="K130" i="77"/>
  <c r="K75" i="77" s="1"/>
  <c r="H131" i="77"/>
  <c r="H43" i="77"/>
  <c r="K53" i="77"/>
  <c r="H58" i="77"/>
  <c r="C67" i="77"/>
  <c r="E83" i="77"/>
  <c r="C83" i="77" s="1"/>
  <c r="C116" i="77"/>
  <c r="L130" i="77"/>
  <c r="L75" i="77" s="1"/>
  <c r="J130" i="77"/>
  <c r="H130" i="77" s="1"/>
  <c r="H151" i="77"/>
  <c r="D173" i="77"/>
  <c r="C173" i="77" s="1"/>
  <c r="L173" i="77"/>
  <c r="C188" i="77"/>
  <c r="L187" i="77"/>
  <c r="H187" i="77" s="1"/>
  <c r="F204" i="77"/>
  <c r="F195" i="77" s="1"/>
  <c r="F194" i="77" s="1"/>
  <c r="C205" i="77"/>
  <c r="C227" i="77"/>
  <c r="H227" i="77"/>
  <c r="I204" i="77"/>
  <c r="H204" i="77" s="1"/>
  <c r="D230" i="77"/>
  <c r="G259" i="77"/>
  <c r="C259" i="77" s="1"/>
  <c r="K283" i="77"/>
  <c r="H283" i="77" s="1"/>
  <c r="H284" i="77"/>
  <c r="K52" i="78"/>
  <c r="K51" i="78" s="1"/>
  <c r="K50" i="78" s="1"/>
  <c r="J54" i="78"/>
  <c r="H54" i="78" s="1"/>
  <c r="H55" i="78"/>
  <c r="E75" i="78"/>
  <c r="C130" i="78"/>
  <c r="H174" i="78"/>
  <c r="J173" i="78"/>
  <c r="H191" i="78"/>
  <c r="H204" i="78"/>
  <c r="J195" i="78"/>
  <c r="J194" i="78" s="1"/>
  <c r="H231" i="78"/>
  <c r="H251" i="78"/>
  <c r="F289" i="78"/>
  <c r="H269" i="78"/>
  <c r="H283" i="78"/>
  <c r="C54" i="79"/>
  <c r="J75" i="79"/>
  <c r="H231" i="79"/>
  <c r="H251" i="79"/>
  <c r="C259" i="79"/>
  <c r="H269" i="79"/>
  <c r="C283" i="79"/>
  <c r="C54" i="80"/>
  <c r="E53" i="80"/>
  <c r="K20" i="81"/>
  <c r="H26" i="81"/>
  <c r="G194" i="81"/>
  <c r="H196" i="78"/>
  <c r="C270" i="79"/>
  <c r="H196" i="79"/>
  <c r="C270" i="81"/>
  <c r="D269" i="81"/>
  <c r="C269" i="81" s="1"/>
  <c r="C76" i="82"/>
  <c r="D75" i="82"/>
  <c r="C84" i="82"/>
  <c r="D83" i="82"/>
  <c r="C95" i="82"/>
  <c r="C77" i="84"/>
  <c r="E76" i="84"/>
  <c r="K130" i="84"/>
  <c r="H131" i="84"/>
  <c r="F174" i="84"/>
  <c r="F173" i="84" s="1"/>
  <c r="C175" i="84"/>
  <c r="H272" i="84"/>
  <c r="J270" i="84"/>
  <c r="E20" i="77"/>
  <c r="F26" i="77"/>
  <c r="L292" i="77"/>
  <c r="L291" i="77" s="1"/>
  <c r="L20" i="78"/>
  <c r="C77" i="78"/>
  <c r="C205" i="78"/>
  <c r="E292" i="78"/>
  <c r="E291" i="78" s="1"/>
  <c r="I292" i="78"/>
  <c r="I291" i="78" s="1"/>
  <c r="J20" i="79"/>
  <c r="H21" i="79"/>
  <c r="C55" i="79"/>
  <c r="H77" i="79"/>
  <c r="K130" i="79"/>
  <c r="K75" i="79" s="1"/>
  <c r="C175" i="79"/>
  <c r="I204" i="79"/>
  <c r="H204" i="79" s="1"/>
  <c r="C205" i="79"/>
  <c r="H238" i="79"/>
  <c r="H252" i="79"/>
  <c r="H260" i="79"/>
  <c r="H270" i="79"/>
  <c r="H284" i="79"/>
  <c r="H286" i="79"/>
  <c r="L292" i="79"/>
  <c r="L291" i="79" s="1"/>
  <c r="F83" i="80"/>
  <c r="F75" i="80" s="1"/>
  <c r="H84" i="80"/>
  <c r="F173" i="80"/>
  <c r="C175" i="80"/>
  <c r="D174" i="80"/>
  <c r="L174" i="80"/>
  <c r="L173" i="80" s="1"/>
  <c r="H188" i="80"/>
  <c r="C192" i="80"/>
  <c r="L194" i="80"/>
  <c r="F196" i="80"/>
  <c r="C205" i="80"/>
  <c r="D204" i="80"/>
  <c r="D231" i="80"/>
  <c r="C252" i="80"/>
  <c r="H260" i="80"/>
  <c r="J259" i="80"/>
  <c r="J292" i="80"/>
  <c r="J291" i="80" s="1"/>
  <c r="C21" i="81"/>
  <c r="D20" i="81"/>
  <c r="C20" i="81" s="1"/>
  <c r="K52" i="81"/>
  <c r="H54" i="81"/>
  <c r="I53" i="81"/>
  <c r="H76" i="81"/>
  <c r="H131" i="81"/>
  <c r="I130" i="81"/>
  <c r="C175" i="81"/>
  <c r="G174" i="81"/>
  <c r="G173" i="81" s="1"/>
  <c r="G52" i="81" s="1"/>
  <c r="G51" i="81" s="1"/>
  <c r="C192" i="81"/>
  <c r="D191" i="81"/>
  <c r="C191" i="81" s="1"/>
  <c r="C205" i="81"/>
  <c r="K230" i="81"/>
  <c r="K194" i="81" s="1"/>
  <c r="E231" i="81"/>
  <c r="E230" i="81" s="1"/>
  <c r="I231" i="81"/>
  <c r="C252" i="81"/>
  <c r="D251" i="81"/>
  <c r="C251" i="81" s="1"/>
  <c r="I270" i="81"/>
  <c r="H291" i="81"/>
  <c r="G20" i="82"/>
  <c r="G292" i="82"/>
  <c r="G291" i="82" s="1"/>
  <c r="H55" i="82"/>
  <c r="J54" i="82"/>
  <c r="C67" i="82"/>
  <c r="C77" i="82"/>
  <c r="E83" i="82"/>
  <c r="H83" i="82"/>
  <c r="H131" i="82"/>
  <c r="I130" i="82"/>
  <c r="H165" i="82"/>
  <c r="H205" i="82"/>
  <c r="I204" i="82"/>
  <c r="E231" i="82"/>
  <c r="E230" i="82" s="1"/>
  <c r="C230" i="82" s="1"/>
  <c r="H251" i="82"/>
  <c r="H21" i="83"/>
  <c r="H292" i="83" s="1"/>
  <c r="I20" i="83"/>
  <c r="I292" i="83"/>
  <c r="I291" i="83" s="1"/>
  <c r="H55" i="83"/>
  <c r="I54" i="83"/>
  <c r="K76" i="83"/>
  <c r="H80" i="83"/>
  <c r="H131" i="83"/>
  <c r="I130" i="83"/>
  <c r="C54" i="84"/>
  <c r="F204" i="84"/>
  <c r="F195" i="84" s="1"/>
  <c r="C205" i="84"/>
  <c r="K195" i="84"/>
  <c r="H204" i="84"/>
  <c r="F251" i="84"/>
  <c r="C252" i="84"/>
  <c r="H260" i="84"/>
  <c r="J259" i="84"/>
  <c r="H259" i="84" s="1"/>
  <c r="C31" i="85"/>
  <c r="F26" i="85"/>
  <c r="H84" i="85"/>
  <c r="J83" i="85"/>
  <c r="C166" i="85"/>
  <c r="E165" i="85"/>
  <c r="C165" i="85" s="1"/>
  <c r="H192" i="85"/>
  <c r="I191" i="85"/>
  <c r="H191" i="85" s="1"/>
  <c r="H166" i="78"/>
  <c r="H238" i="78"/>
  <c r="H270" i="78"/>
  <c r="D292" i="78"/>
  <c r="D291" i="78" s="1"/>
  <c r="L292" i="78"/>
  <c r="L291" i="78" s="1"/>
  <c r="H166" i="79"/>
  <c r="C284" i="79"/>
  <c r="C286" i="79"/>
  <c r="K292" i="79"/>
  <c r="K291" i="79" s="1"/>
  <c r="D173" i="81"/>
  <c r="C173" i="81" s="1"/>
  <c r="H58" i="82"/>
  <c r="K54" i="83"/>
  <c r="K53" i="83" s="1"/>
  <c r="H58" i="83"/>
  <c r="H89" i="84"/>
  <c r="I83" i="84"/>
  <c r="H130" i="84"/>
  <c r="L195" i="84"/>
  <c r="L194" i="84" s="1"/>
  <c r="H196" i="84"/>
  <c r="F269" i="84"/>
  <c r="C270" i="84"/>
  <c r="C58" i="85"/>
  <c r="F54" i="85"/>
  <c r="F53" i="85" s="1"/>
  <c r="H196" i="85"/>
  <c r="I195" i="85"/>
  <c r="C136" i="90"/>
  <c r="D130" i="90"/>
  <c r="I20" i="77"/>
  <c r="C21" i="77"/>
  <c r="C292" i="77" s="1"/>
  <c r="C291" i="77" s="1"/>
  <c r="D54" i="77"/>
  <c r="D75" i="77"/>
  <c r="J76" i="77"/>
  <c r="D292" i="77"/>
  <c r="D291" i="77" s="1"/>
  <c r="D20" i="78"/>
  <c r="C69" i="78"/>
  <c r="C131" i="78"/>
  <c r="C175" i="78"/>
  <c r="H21" i="77"/>
  <c r="H292" i="77" s="1"/>
  <c r="H291" i="77" s="1"/>
  <c r="J67" i="77"/>
  <c r="H67" i="77" s="1"/>
  <c r="E20" i="78"/>
  <c r="I20" i="78"/>
  <c r="H20" i="78" s="1"/>
  <c r="F26" i="78"/>
  <c r="F20" i="78" s="1"/>
  <c r="D54" i="78"/>
  <c r="J76" i="78"/>
  <c r="D83" i="78"/>
  <c r="C83" i="78" s="1"/>
  <c r="L83" i="78"/>
  <c r="L75" i="78" s="1"/>
  <c r="D165" i="78"/>
  <c r="C165" i="78" s="1"/>
  <c r="D173" i="78"/>
  <c r="C173" i="78" s="1"/>
  <c r="D191" i="78"/>
  <c r="C191" i="78" s="1"/>
  <c r="D195" i="78"/>
  <c r="D231" i="78"/>
  <c r="D251" i="78"/>
  <c r="C251" i="78" s="1"/>
  <c r="D259" i="78"/>
  <c r="C259" i="78" s="1"/>
  <c r="D269" i="78"/>
  <c r="C269" i="78" s="1"/>
  <c r="D283" i="78"/>
  <c r="C283" i="78" s="1"/>
  <c r="F292" i="78"/>
  <c r="F291" i="78" s="1"/>
  <c r="J292" i="78"/>
  <c r="J291" i="78" s="1"/>
  <c r="F20" i="79"/>
  <c r="C20" i="79" s="1"/>
  <c r="K26" i="79"/>
  <c r="K20" i="79" s="1"/>
  <c r="D130" i="79"/>
  <c r="C130" i="79" s="1"/>
  <c r="D165" i="79"/>
  <c r="C165" i="79" s="1"/>
  <c r="D173" i="79"/>
  <c r="C173" i="79" s="1"/>
  <c r="D191" i="79"/>
  <c r="C191" i="79" s="1"/>
  <c r="D195" i="79"/>
  <c r="I230" i="79"/>
  <c r="E20" i="80"/>
  <c r="I20" i="80"/>
  <c r="H20" i="80" s="1"/>
  <c r="C21" i="80"/>
  <c r="I54" i="80"/>
  <c r="I76" i="80"/>
  <c r="D130" i="80"/>
  <c r="C130" i="80" s="1"/>
  <c r="H160" i="80"/>
  <c r="C166" i="80"/>
  <c r="G173" i="80"/>
  <c r="E174" i="80"/>
  <c r="E173" i="80" s="1"/>
  <c r="I174" i="80"/>
  <c r="D187" i="80"/>
  <c r="F187" i="80"/>
  <c r="K187" i="80"/>
  <c r="K52" i="80" s="1"/>
  <c r="E204" i="80"/>
  <c r="E195" i="80" s="1"/>
  <c r="E194" i="80" s="1"/>
  <c r="I204" i="80"/>
  <c r="H238" i="80"/>
  <c r="J231" i="80"/>
  <c r="F259" i="80"/>
  <c r="F230" i="80" s="1"/>
  <c r="K259" i="80"/>
  <c r="K230" i="80" s="1"/>
  <c r="K289" i="80" s="1"/>
  <c r="I269" i="80"/>
  <c r="J270" i="80"/>
  <c r="C276" i="80"/>
  <c r="C283" i="80"/>
  <c r="C286" i="80"/>
  <c r="I20" i="81"/>
  <c r="H20" i="81" s="1"/>
  <c r="C26" i="81"/>
  <c r="D53" i="81"/>
  <c r="J53" i="81"/>
  <c r="C67" i="81"/>
  <c r="H69" i="81"/>
  <c r="D83" i="81"/>
  <c r="C83" i="81" s="1"/>
  <c r="E130" i="81"/>
  <c r="J130" i="81"/>
  <c r="J75" i="81" s="1"/>
  <c r="H141" i="81"/>
  <c r="C144" i="81"/>
  <c r="C166" i="81"/>
  <c r="D165" i="81"/>
  <c r="C165" i="81" s="1"/>
  <c r="H166" i="81"/>
  <c r="H174" i="81"/>
  <c r="H175" i="81"/>
  <c r="H191" i="81"/>
  <c r="D196" i="81"/>
  <c r="H196" i="81"/>
  <c r="C216" i="81"/>
  <c r="H251" i="81"/>
  <c r="C264" i="81"/>
  <c r="J269" i="81"/>
  <c r="C276" i="81"/>
  <c r="C286" i="81"/>
  <c r="D292" i="81"/>
  <c r="D291" i="81" s="1"/>
  <c r="L292" i="81"/>
  <c r="L291" i="81" s="1"/>
  <c r="F26" i="82"/>
  <c r="D54" i="82"/>
  <c r="H69" i="82"/>
  <c r="C80" i="82"/>
  <c r="H95" i="82"/>
  <c r="C131" i="82"/>
  <c r="E130" i="82"/>
  <c r="C130" i="82" s="1"/>
  <c r="J130" i="82"/>
  <c r="H136" i="82"/>
  <c r="C151" i="82"/>
  <c r="C179" i="82"/>
  <c r="C191" i="82"/>
  <c r="H192" i="82"/>
  <c r="C205" i="82"/>
  <c r="E204" i="82"/>
  <c r="E195" i="82" s="1"/>
  <c r="E194" i="82" s="1"/>
  <c r="J204" i="82"/>
  <c r="J195" i="82" s="1"/>
  <c r="J194" i="82" s="1"/>
  <c r="H216" i="82"/>
  <c r="C235" i="82"/>
  <c r="C231" i="82"/>
  <c r="H238" i="82"/>
  <c r="H270" i="82"/>
  <c r="C283" i="82"/>
  <c r="H284" i="82"/>
  <c r="H286" i="82"/>
  <c r="D292" i="82"/>
  <c r="D291" i="82" s="1"/>
  <c r="C21" i="83"/>
  <c r="E20" i="83"/>
  <c r="E292" i="83"/>
  <c r="E291" i="83" s="1"/>
  <c r="J20" i="83"/>
  <c r="J292" i="83"/>
  <c r="J291" i="83" s="1"/>
  <c r="D53" i="83"/>
  <c r="C54" i="83"/>
  <c r="E53" i="83"/>
  <c r="H77" i="83"/>
  <c r="I76" i="83"/>
  <c r="D83" i="83"/>
  <c r="C84" i="83"/>
  <c r="L83" i="83"/>
  <c r="L75" i="83" s="1"/>
  <c r="L52" i="83" s="1"/>
  <c r="C116" i="83"/>
  <c r="E130" i="83"/>
  <c r="J130" i="83"/>
  <c r="J75" i="83" s="1"/>
  <c r="C141" i="83"/>
  <c r="D130" i="83"/>
  <c r="D75" i="83" s="1"/>
  <c r="C166" i="83"/>
  <c r="E165" i="83"/>
  <c r="C165" i="83" s="1"/>
  <c r="C198" i="83"/>
  <c r="H198" i="83"/>
  <c r="I196" i="83"/>
  <c r="D195" i="83"/>
  <c r="I216" i="83"/>
  <c r="H235" i="83"/>
  <c r="C238" i="83"/>
  <c r="D231" i="83"/>
  <c r="L230" i="83"/>
  <c r="L194" i="83" s="1"/>
  <c r="C252" i="83"/>
  <c r="D251" i="83"/>
  <c r="C251" i="83" s="1"/>
  <c r="D270" i="83"/>
  <c r="H281" i="83"/>
  <c r="J269" i="83"/>
  <c r="C286" i="83"/>
  <c r="L292" i="83"/>
  <c r="L291" i="83" s="1"/>
  <c r="D292" i="83"/>
  <c r="D291" i="83" s="1"/>
  <c r="E53" i="84"/>
  <c r="H231" i="84"/>
  <c r="F259" i="84"/>
  <c r="C259" i="84" s="1"/>
  <c r="C260" i="84"/>
  <c r="C269" i="84"/>
  <c r="F283" i="84"/>
  <c r="C283" i="84" s="1"/>
  <c r="C284" i="84"/>
  <c r="H283" i="84"/>
  <c r="H286" i="84"/>
  <c r="C77" i="85"/>
  <c r="D76" i="85"/>
  <c r="L75" i="85"/>
  <c r="L52" i="85" s="1"/>
  <c r="L51" i="85" s="1"/>
  <c r="H136" i="85"/>
  <c r="I130" i="85"/>
  <c r="C187" i="85"/>
  <c r="C131" i="86"/>
  <c r="E130" i="86"/>
  <c r="C130" i="86" s="1"/>
  <c r="G292" i="79"/>
  <c r="G291" i="79" s="1"/>
  <c r="H166" i="80"/>
  <c r="J165" i="80"/>
  <c r="H165" i="80" s="1"/>
  <c r="H196" i="80"/>
  <c r="C238" i="81"/>
  <c r="D231" i="81"/>
  <c r="F292" i="82"/>
  <c r="F291" i="82" s="1"/>
  <c r="F20" i="82"/>
  <c r="C20" i="82" s="1"/>
  <c r="H166" i="82"/>
  <c r="C175" i="82"/>
  <c r="E174" i="82"/>
  <c r="H196" i="82"/>
  <c r="H26" i="78"/>
  <c r="J67" i="78"/>
  <c r="H67" i="78" s="1"/>
  <c r="C26" i="79"/>
  <c r="D67" i="79"/>
  <c r="C67" i="79" s="1"/>
  <c r="I103" i="79"/>
  <c r="H103" i="79" s="1"/>
  <c r="F20" i="80"/>
  <c r="H21" i="80"/>
  <c r="C151" i="80"/>
  <c r="H184" i="80"/>
  <c r="G187" i="80"/>
  <c r="H192" i="80"/>
  <c r="J191" i="80"/>
  <c r="H191" i="80" s="1"/>
  <c r="H198" i="80"/>
  <c r="J204" i="80"/>
  <c r="J195" i="80" s="1"/>
  <c r="C227" i="80"/>
  <c r="H231" i="80"/>
  <c r="C235" i="80"/>
  <c r="H252" i="80"/>
  <c r="J251" i="80"/>
  <c r="H251" i="80" s="1"/>
  <c r="C281" i="80"/>
  <c r="H286" i="80"/>
  <c r="E53" i="81"/>
  <c r="C55" i="81"/>
  <c r="H67" i="81"/>
  <c r="E75" i="81"/>
  <c r="C77" i="81"/>
  <c r="C84" i="81"/>
  <c r="H84" i="81"/>
  <c r="I83" i="81"/>
  <c r="H83" i="81" s="1"/>
  <c r="F130" i="81"/>
  <c r="F75" i="81" s="1"/>
  <c r="H165" i="81"/>
  <c r="H173" i="81"/>
  <c r="C188" i="81"/>
  <c r="D187" i="81"/>
  <c r="C187" i="81" s="1"/>
  <c r="H188" i="81"/>
  <c r="L187" i="81"/>
  <c r="L52" i="81" s="1"/>
  <c r="E195" i="81"/>
  <c r="E194" i="81" s="1"/>
  <c r="H205" i="81"/>
  <c r="J204" i="81"/>
  <c r="J195" i="81" s="1"/>
  <c r="C246" i="81"/>
  <c r="C260" i="81"/>
  <c r="D259" i="81"/>
  <c r="C259" i="81" s="1"/>
  <c r="H260" i="81"/>
  <c r="C272" i="81"/>
  <c r="C284" i="81"/>
  <c r="D283" i="81"/>
  <c r="C283" i="81" s="1"/>
  <c r="H284" i="81"/>
  <c r="E289" i="81"/>
  <c r="E292" i="81"/>
  <c r="E291" i="81" s="1"/>
  <c r="J292" i="82"/>
  <c r="J291" i="82" s="1"/>
  <c r="H21" i="82"/>
  <c r="H292" i="82" s="1"/>
  <c r="H291" i="82" s="1"/>
  <c r="J20" i="82"/>
  <c r="H31" i="82"/>
  <c r="K26" i="82"/>
  <c r="H67" i="82"/>
  <c r="H77" i="82"/>
  <c r="J76" i="82"/>
  <c r="J75" i="82" s="1"/>
  <c r="H89" i="82"/>
  <c r="H103" i="82"/>
  <c r="F130" i="82"/>
  <c r="F75" i="82" s="1"/>
  <c r="F52" i="82" s="1"/>
  <c r="H141" i="82"/>
  <c r="C166" i="82"/>
  <c r="G173" i="82"/>
  <c r="G52" i="82" s="1"/>
  <c r="G51" i="82" s="1"/>
  <c r="G50" i="82" s="1"/>
  <c r="H175" i="82"/>
  <c r="I174" i="82"/>
  <c r="C188" i="82"/>
  <c r="G187" i="82"/>
  <c r="C187" i="82" s="1"/>
  <c r="K187" i="82"/>
  <c r="H187" i="82" s="1"/>
  <c r="H191" i="82"/>
  <c r="C196" i="82"/>
  <c r="G195" i="82"/>
  <c r="G194" i="82" s="1"/>
  <c r="K195" i="82"/>
  <c r="F204" i="82"/>
  <c r="F195" i="82" s="1"/>
  <c r="F194" i="82" s="1"/>
  <c r="H227" i="82"/>
  <c r="I231" i="82"/>
  <c r="H233" i="82"/>
  <c r="C252" i="82"/>
  <c r="H259" i="82"/>
  <c r="K292" i="82"/>
  <c r="K291" i="82" s="1"/>
  <c r="H69" i="83"/>
  <c r="I67" i="83"/>
  <c r="H67" i="83" s="1"/>
  <c r="J173" i="83"/>
  <c r="K174" i="83"/>
  <c r="K173" i="83" s="1"/>
  <c r="H175" i="83"/>
  <c r="H188" i="83"/>
  <c r="I187" i="83"/>
  <c r="H231" i="83"/>
  <c r="I230" i="83"/>
  <c r="C260" i="83"/>
  <c r="D259" i="83"/>
  <c r="C259" i="83" s="1"/>
  <c r="H21" i="84"/>
  <c r="H292" i="84" s="1"/>
  <c r="H291" i="84" s="1"/>
  <c r="J20" i="84"/>
  <c r="C43" i="84"/>
  <c r="E20" i="84"/>
  <c r="H165" i="84"/>
  <c r="H175" i="84"/>
  <c r="J174" i="84"/>
  <c r="H191" i="84"/>
  <c r="C204" i="84"/>
  <c r="D230" i="84"/>
  <c r="F231" i="84"/>
  <c r="F230" i="84" s="1"/>
  <c r="C238" i="84"/>
  <c r="K230" i="84"/>
  <c r="C251" i="84"/>
  <c r="J292" i="84"/>
  <c r="J291" i="84" s="1"/>
  <c r="H76" i="85"/>
  <c r="D83" i="85"/>
  <c r="I173" i="85"/>
  <c r="H286" i="85"/>
  <c r="H67" i="86"/>
  <c r="K53" i="86"/>
  <c r="C184" i="87"/>
  <c r="D173" i="87"/>
  <c r="C173" i="87" s="1"/>
  <c r="K174" i="85"/>
  <c r="K173" i="85" s="1"/>
  <c r="H175" i="85"/>
  <c r="H270" i="85"/>
  <c r="I269" i="85"/>
  <c r="H269" i="85" s="1"/>
  <c r="C45" i="81"/>
  <c r="H269" i="82"/>
  <c r="H283" i="82"/>
  <c r="C291" i="82"/>
  <c r="F20" i="83"/>
  <c r="F292" i="83"/>
  <c r="F291" i="83" s="1"/>
  <c r="C77" i="83"/>
  <c r="E76" i="83"/>
  <c r="F130" i="83"/>
  <c r="F75" i="83" s="1"/>
  <c r="F173" i="83"/>
  <c r="C173" i="83" s="1"/>
  <c r="C174" i="83"/>
  <c r="E187" i="83"/>
  <c r="C187" i="83" s="1"/>
  <c r="J187" i="83"/>
  <c r="C196" i="83"/>
  <c r="H259" i="83"/>
  <c r="C284" i="83"/>
  <c r="D283" i="83"/>
  <c r="C283" i="83" s="1"/>
  <c r="H291" i="83"/>
  <c r="F20" i="84"/>
  <c r="C21" i="84"/>
  <c r="L75" i="84"/>
  <c r="L130" i="84"/>
  <c r="C174" i="84"/>
  <c r="D173" i="84"/>
  <c r="C173" i="84" s="1"/>
  <c r="L173" i="84"/>
  <c r="L289" i="84" s="1"/>
  <c r="C188" i="84"/>
  <c r="G230" i="84"/>
  <c r="C286" i="84"/>
  <c r="D292" i="85"/>
  <c r="D291" i="85" s="1"/>
  <c r="C21" i="85"/>
  <c r="D20" i="85"/>
  <c r="L292" i="85"/>
  <c r="L291" i="85" s="1"/>
  <c r="L20" i="85"/>
  <c r="C55" i="85"/>
  <c r="D54" i="85"/>
  <c r="J75" i="85"/>
  <c r="J52" i="85" s="1"/>
  <c r="J51" i="85" s="1"/>
  <c r="F83" i="85"/>
  <c r="F75" i="85" s="1"/>
  <c r="F289" i="85" s="1"/>
  <c r="C84" i="85"/>
  <c r="K83" i="85"/>
  <c r="K130" i="85"/>
  <c r="H131" i="85"/>
  <c r="G174" i="85"/>
  <c r="G173" i="85" s="1"/>
  <c r="H252" i="85"/>
  <c r="I251" i="85"/>
  <c r="H251" i="85" s="1"/>
  <c r="C260" i="85"/>
  <c r="E259" i="85"/>
  <c r="C259" i="85" s="1"/>
  <c r="G53" i="86"/>
  <c r="G75" i="86"/>
  <c r="K75" i="86"/>
  <c r="K130" i="86"/>
  <c r="I187" i="86"/>
  <c r="H196" i="86"/>
  <c r="H269" i="86"/>
  <c r="E52" i="87"/>
  <c r="H131" i="87"/>
  <c r="I130" i="87"/>
  <c r="K194" i="87"/>
  <c r="K174" i="88"/>
  <c r="K173" i="88" s="1"/>
  <c r="H175" i="88"/>
  <c r="C259" i="82"/>
  <c r="H260" i="82"/>
  <c r="C281" i="82"/>
  <c r="H26" i="83"/>
  <c r="C67" i="83"/>
  <c r="G83" i="83"/>
  <c r="G75" i="83" s="1"/>
  <c r="G52" i="83" s="1"/>
  <c r="G51" i="83" s="1"/>
  <c r="K83" i="83"/>
  <c r="H95" i="83"/>
  <c r="C122" i="83"/>
  <c r="C151" i="83"/>
  <c r="H166" i="83"/>
  <c r="I165" i="83"/>
  <c r="H165" i="83" s="1"/>
  <c r="I173" i="83"/>
  <c r="C184" i="83"/>
  <c r="H184" i="83"/>
  <c r="F187" i="83"/>
  <c r="C192" i="83"/>
  <c r="H192" i="83"/>
  <c r="I191" i="83"/>
  <c r="H191" i="83" s="1"/>
  <c r="J195" i="83"/>
  <c r="J194" i="83" s="1"/>
  <c r="K204" i="83"/>
  <c r="K195" i="83" s="1"/>
  <c r="H205" i="83"/>
  <c r="C227" i="83"/>
  <c r="F204" i="83"/>
  <c r="C204" i="83" s="1"/>
  <c r="H283" i="83"/>
  <c r="H26" i="84"/>
  <c r="H43" i="84"/>
  <c r="C53" i="84"/>
  <c r="C55" i="84"/>
  <c r="H55" i="84"/>
  <c r="I54" i="84"/>
  <c r="H77" i="84"/>
  <c r="I76" i="84"/>
  <c r="K83" i="84"/>
  <c r="K75" i="84" s="1"/>
  <c r="K52" i="84" s="1"/>
  <c r="H84" i="84"/>
  <c r="C95" i="84"/>
  <c r="D130" i="84"/>
  <c r="C141" i="84"/>
  <c r="F130" i="84"/>
  <c r="F75" i="84" s="1"/>
  <c r="F52" i="84" s="1"/>
  <c r="C166" i="84"/>
  <c r="D165" i="84"/>
  <c r="C165" i="84" s="1"/>
  <c r="E187" i="84"/>
  <c r="I187" i="84"/>
  <c r="H187" i="84" s="1"/>
  <c r="C192" i="84"/>
  <c r="D191" i="84"/>
  <c r="C191" i="84" s="1"/>
  <c r="D196" i="84"/>
  <c r="H238" i="84"/>
  <c r="H252" i="84"/>
  <c r="J251" i="84"/>
  <c r="H251" i="84" s="1"/>
  <c r="I20" i="85"/>
  <c r="K26" i="85"/>
  <c r="H45" i="85"/>
  <c r="H54" i="85"/>
  <c r="I53" i="85"/>
  <c r="D67" i="85"/>
  <c r="C67" i="85" s="1"/>
  <c r="K75" i="85"/>
  <c r="K52" i="85" s="1"/>
  <c r="G83" i="85"/>
  <c r="G75" i="85" s="1"/>
  <c r="C112" i="85"/>
  <c r="H112" i="85"/>
  <c r="I83" i="85"/>
  <c r="H83" i="85" s="1"/>
  <c r="G130" i="85"/>
  <c r="C130" i="85" s="1"/>
  <c r="H166" i="85"/>
  <c r="I165" i="85"/>
  <c r="H165" i="85" s="1"/>
  <c r="C174" i="85"/>
  <c r="D173" i="85"/>
  <c r="C188" i="85"/>
  <c r="H188" i="85"/>
  <c r="I187" i="85"/>
  <c r="H187" i="85" s="1"/>
  <c r="C216" i="85"/>
  <c r="E204" i="85"/>
  <c r="E195" i="85" s="1"/>
  <c r="C238" i="85"/>
  <c r="E231" i="85"/>
  <c r="G269" i="86"/>
  <c r="G289" i="86" s="1"/>
  <c r="C270" i="86"/>
  <c r="H89" i="87"/>
  <c r="I83" i="87"/>
  <c r="C45" i="88"/>
  <c r="G292" i="84"/>
  <c r="G291" i="84" s="1"/>
  <c r="K292" i="84"/>
  <c r="K291" i="84" s="1"/>
  <c r="C196" i="85"/>
  <c r="K204" i="85"/>
  <c r="K195" i="85" s="1"/>
  <c r="K194" i="85" s="1"/>
  <c r="H205" i="85"/>
  <c r="G230" i="85"/>
  <c r="G194" i="85" s="1"/>
  <c r="C252" i="85"/>
  <c r="E251" i="85"/>
  <c r="C251" i="85" s="1"/>
  <c r="C270" i="85"/>
  <c r="E269" i="85"/>
  <c r="C269" i="85" s="1"/>
  <c r="C286" i="85"/>
  <c r="J289" i="85"/>
  <c r="I292" i="85"/>
  <c r="I291" i="85" s="1"/>
  <c r="K20" i="86"/>
  <c r="H21" i="86"/>
  <c r="H292" i="86" s="1"/>
  <c r="H291" i="86" s="1"/>
  <c r="H54" i="86"/>
  <c r="I53" i="86"/>
  <c r="C58" i="86"/>
  <c r="H144" i="86"/>
  <c r="F52" i="86"/>
  <c r="K173" i="86"/>
  <c r="L51" i="86"/>
  <c r="L50" i="86" s="1"/>
  <c r="G187" i="86"/>
  <c r="C187" i="86" s="1"/>
  <c r="F194" i="86"/>
  <c r="C205" i="86"/>
  <c r="H205" i="86"/>
  <c r="I204" i="86"/>
  <c r="C231" i="86"/>
  <c r="C235" i="86"/>
  <c r="G231" i="86"/>
  <c r="G230" i="86" s="1"/>
  <c r="C251" i="86"/>
  <c r="K259" i="86"/>
  <c r="K230" i="86" s="1"/>
  <c r="K289" i="86" s="1"/>
  <c r="L289" i="86"/>
  <c r="H276" i="86"/>
  <c r="C281" i="86"/>
  <c r="H283" i="86"/>
  <c r="F289" i="86"/>
  <c r="C21" i="87"/>
  <c r="I292" i="87"/>
  <c r="I291" i="87" s="1"/>
  <c r="H21" i="87"/>
  <c r="H292" i="87" s="1"/>
  <c r="I20" i="87"/>
  <c r="C69" i="87"/>
  <c r="J83" i="87"/>
  <c r="J75" i="87" s="1"/>
  <c r="J52" i="87" s="1"/>
  <c r="J51" i="87" s="1"/>
  <c r="C103" i="87"/>
  <c r="H116" i="87"/>
  <c r="J130" i="87"/>
  <c r="C144" i="87"/>
  <c r="H144" i="87"/>
  <c r="C198" i="87"/>
  <c r="D196" i="87"/>
  <c r="C252" i="87"/>
  <c r="D251" i="87"/>
  <c r="C251" i="87" s="1"/>
  <c r="F292" i="88"/>
  <c r="F291" i="88" s="1"/>
  <c r="C21" i="88"/>
  <c r="F76" i="88"/>
  <c r="C77" i="88"/>
  <c r="K75" i="88"/>
  <c r="K289" i="88" s="1"/>
  <c r="H76" i="88"/>
  <c r="C165" i="88"/>
  <c r="C191" i="88"/>
  <c r="D230" i="88"/>
  <c r="C198" i="85"/>
  <c r="H284" i="85"/>
  <c r="I283" i="85"/>
  <c r="H283" i="85" s="1"/>
  <c r="C54" i="86"/>
  <c r="H55" i="86"/>
  <c r="H84" i="86"/>
  <c r="I83" i="86"/>
  <c r="H83" i="86" s="1"/>
  <c r="C165" i="86"/>
  <c r="C175" i="86"/>
  <c r="H175" i="86"/>
  <c r="I174" i="86"/>
  <c r="H184" i="86"/>
  <c r="C191" i="86"/>
  <c r="E204" i="86"/>
  <c r="E195" i="86" s="1"/>
  <c r="E194" i="86" s="1"/>
  <c r="H216" i="86"/>
  <c r="C227" i="86"/>
  <c r="H238" i="86"/>
  <c r="H246" i="86"/>
  <c r="H252" i="86"/>
  <c r="C259" i="86"/>
  <c r="H264" i="86"/>
  <c r="H272" i="86"/>
  <c r="C291" i="86"/>
  <c r="E292" i="87"/>
  <c r="E291" i="87" s="1"/>
  <c r="E20" i="87"/>
  <c r="C55" i="87"/>
  <c r="H55" i="87"/>
  <c r="I54" i="87"/>
  <c r="C77" i="87"/>
  <c r="H77" i="87"/>
  <c r="I76" i="87"/>
  <c r="F83" i="87"/>
  <c r="K83" i="87"/>
  <c r="K75" i="87" s="1"/>
  <c r="C95" i="87"/>
  <c r="H95" i="87"/>
  <c r="H112" i="87"/>
  <c r="F130" i="87"/>
  <c r="C160" i="87"/>
  <c r="H160" i="87"/>
  <c r="C165" i="87"/>
  <c r="F54" i="88"/>
  <c r="C55" i="88"/>
  <c r="K53" i="88"/>
  <c r="K52" i="88" s="1"/>
  <c r="K51" i="88" s="1"/>
  <c r="K50" i="88" s="1"/>
  <c r="H54" i="88"/>
  <c r="H24" i="90"/>
  <c r="J20" i="90"/>
  <c r="H204" i="85"/>
  <c r="H235" i="85"/>
  <c r="H238" i="85"/>
  <c r="I231" i="85"/>
  <c r="H260" i="85"/>
  <c r="I259" i="85"/>
  <c r="H259" i="85" s="1"/>
  <c r="C284" i="85"/>
  <c r="E283" i="85"/>
  <c r="C283" i="85" s="1"/>
  <c r="L289" i="85"/>
  <c r="H20" i="86"/>
  <c r="L290" i="86"/>
  <c r="H76" i="86"/>
  <c r="C80" i="86"/>
  <c r="H131" i="86"/>
  <c r="I130" i="86"/>
  <c r="H130" i="86" s="1"/>
  <c r="G173" i="86"/>
  <c r="H188" i="86"/>
  <c r="H198" i="86"/>
  <c r="H231" i="86"/>
  <c r="I230" i="86"/>
  <c r="C233" i="86"/>
  <c r="J230" i="86"/>
  <c r="H251" i="86"/>
  <c r="H270" i="86"/>
  <c r="C283" i="86"/>
  <c r="G292" i="86"/>
  <c r="G291" i="86" s="1"/>
  <c r="H43" i="87"/>
  <c r="C67" i="87"/>
  <c r="G83" i="87"/>
  <c r="G75" i="87" s="1"/>
  <c r="G52" i="87" s="1"/>
  <c r="G51" i="87" s="1"/>
  <c r="L130" i="87"/>
  <c r="L75" i="87" s="1"/>
  <c r="H166" i="87"/>
  <c r="C174" i="87"/>
  <c r="C192" i="87"/>
  <c r="D191" i="87"/>
  <c r="C191" i="87" s="1"/>
  <c r="I231" i="87"/>
  <c r="H238" i="87"/>
  <c r="I269" i="87"/>
  <c r="H269" i="87" s="1"/>
  <c r="H270" i="87"/>
  <c r="H53" i="88"/>
  <c r="C112" i="88"/>
  <c r="F83" i="88"/>
  <c r="H272" i="89"/>
  <c r="I270" i="89"/>
  <c r="J165" i="86"/>
  <c r="J75" i="86" s="1"/>
  <c r="D174" i="86"/>
  <c r="J191" i="86"/>
  <c r="J187" i="86" s="1"/>
  <c r="J195" i="86"/>
  <c r="D204" i="86"/>
  <c r="D230" i="86"/>
  <c r="C230" i="86" s="1"/>
  <c r="D20" i="87"/>
  <c r="L20" i="87"/>
  <c r="F26" i="87"/>
  <c r="D54" i="87"/>
  <c r="D76" i="87"/>
  <c r="D130" i="87"/>
  <c r="C130" i="87" s="1"/>
  <c r="I165" i="87"/>
  <c r="H165" i="87" s="1"/>
  <c r="I173" i="87"/>
  <c r="H179" i="87"/>
  <c r="H191" i="87"/>
  <c r="H196" i="87"/>
  <c r="H205" i="87"/>
  <c r="C216" i="87"/>
  <c r="H251" i="87"/>
  <c r="C264" i="87"/>
  <c r="C276" i="87"/>
  <c r="C286" i="87"/>
  <c r="D292" i="87"/>
  <c r="D291" i="87" s="1"/>
  <c r="D20" i="88"/>
  <c r="D54" i="88"/>
  <c r="F67" i="88"/>
  <c r="C67" i="88" s="1"/>
  <c r="H69" i="88"/>
  <c r="D76" i="88"/>
  <c r="C131" i="88"/>
  <c r="D130" i="88"/>
  <c r="C160" i="88"/>
  <c r="E173" i="88"/>
  <c r="G174" i="88"/>
  <c r="G173" i="88" s="1"/>
  <c r="C184" i="88"/>
  <c r="F251" i="88"/>
  <c r="C252" i="88"/>
  <c r="C76" i="89"/>
  <c r="K75" i="89"/>
  <c r="C175" i="89"/>
  <c r="D174" i="89"/>
  <c r="I195" i="89"/>
  <c r="H227" i="89"/>
  <c r="K204" i="89"/>
  <c r="C238" i="89"/>
  <c r="E231" i="89"/>
  <c r="J230" i="89"/>
  <c r="C26" i="86"/>
  <c r="H45" i="87"/>
  <c r="H175" i="87"/>
  <c r="J174" i="87"/>
  <c r="J173" i="87" s="1"/>
  <c r="C188" i="87"/>
  <c r="D187" i="87"/>
  <c r="C187" i="87" s="1"/>
  <c r="H188" i="87"/>
  <c r="L187" i="87"/>
  <c r="E195" i="87"/>
  <c r="E194" i="87" s="1"/>
  <c r="J204" i="87"/>
  <c r="J195" i="87" s="1"/>
  <c r="J194" i="87" s="1"/>
  <c r="C246" i="87"/>
  <c r="C260" i="87"/>
  <c r="D259" i="87"/>
  <c r="C259" i="87" s="1"/>
  <c r="H260" i="87"/>
  <c r="C272" i="87"/>
  <c r="C284" i="87"/>
  <c r="D283" i="87"/>
  <c r="C283" i="87" s="1"/>
  <c r="H284" i="87"/>
  <c r="H291" i="87"/>
  <c r="F26" i="88"/>
  <c r="F20" i="88" s="1"/>
  <c r="H31" i="88"/>
  <c r="K26" i="88"/>
  <c r="H55" i="88"/>
  <c r="H77" i="88"/>
  <c r="C95" i="88"/>
  <c r="H112" i="88"/>
  <c r="H122" i="88"/>
  <c r="E130" i="88"/>
  <c r="E75" i="88" s="1"/>
  <c r="I130" i="88"/>
  <c r="H130" i="88" s="1"/>
  <c r="H141" i="88"/>
  <c r="K130" i="88"/>
  <c r="C166" i="88"/>
  <c r="H166" i="88"/>
  <c r="I165" i="88"/>
  <c r="H165" i="88" s="1"/>
  <c r="D173" i="88"/>
  <c r="C173" i="88" s="1"/>
  <c r="C188" i="88"/>
  <c r="H188" i="88"/>
  <c r="D292" i="89"/>
  <c r="D291" i="89" s="1"/>
  <c r="C21" i="89"/>
  <c r="L292" i="89"/>
  <c r="L291" i="89" s="1"/>
  <c r="L20" i="89"/>
  <c r="C54" i="89"/>
  <c r="E53" i="89"/>
  <c r="K53" i="89"/>
  <c r="H198" i="89"/>
  <c r="J196" i="89"/>
  <c r="H187" i="87"/>
  <c r="C204" i="87"/>
  <c r="H227" i="87"/>
  <c r="H235" i="87"/>
  <c r="C238" i="87"/>
  <c r="D231" i="87"/>
  <c r="H259" i="87"/>
  <c r="C270" i="87"/>
  <c r="D269" i="87"/>
  <c r="C269" i="87" s="1"/>
  <c r="H281" i="87"/>
  <c r="H283" i="87"/>
  <c r="J292" i="88"/>
  <c r="J291" i="88" s="1"/>
  <c r="J20" i="88"/>
  <c r="H67" i="88"/>
  <c r="C84" i="88"/>
  <c r="D83" i="88"/>
  <c r="C136" i="88"/>
  <c r="G130" i="88"/>
  <c r="G75" i="88" s="1"/>
  <c r="H174" i="88"/>
  <c r="I173" i="88"/>
  <c r="H173" i="88" s="1"/>
  <c r="E187" i="88"/>
  <c r="C187" i="88" s="1"/>
  <c r="J187" i="88"/>
  <c r="J52" i="88" s="1"/>
  <c r="C192" i="88"/>
  <c r="H192" i="88"/>
  <c r="I191" i="88"/>
  <c r="H191" i="88" s="1"/>
  <c r="L230" i="88"/>
  <c r="L289" i="88" s="1"/>
  <c r="G53" i="89"/>
  <c r="G52" i="89" s="1"/>
  <c r="G51" i="89" s="1"/>
  <c r="G50" i="89" s="1"/>
  <c r="F191" i="89"/>
  <c r="C192" i="89"/>
  <c r="G194" i="89"/>
  <c r="C260" i="89"/>
  <c r="E259" i="89"/>
  <c r="C259" i="89" s="1"/>
  <c r="H286" i="89"/>
  <c r="H292" i="89" s="1"/>
  <c r="H291" i="89" s="1"/>
  <c r="I292" i="89"/>
  <c r="I291" i="89" s="1"/>
  <c r="C27" i="90"/>
  <c r="F26" i="90"/>
  <c r="C227" i="88"/>
  <c r="D204" i="88"/>
  <c r="C283" i="88"/>
  <c r="H284" i="88"/>
  <c r="J283" i="88"/>
  <c r="H283" i="88" s="1"/>
  <c r="H84" i="89"/>
  <c r="H102" i="89"/>
  <c r="I95" i="89"/>
  <c r="H95" i="89" s="1"/>
  <c r="H174" i="89"/>
  <c r="I173" i="89"/>
  <c r="C191" i="89"/>
  <c r="F230" i="89"/>
  <c r="C286" i="89"/>
  <c r="K292" i="90"/>
  <c r="K291" i="90" s="1"/>
  <c r="H21" i="90"/>
  <c r="H292" i="90" s="1"/>
  <c r="H291" i="90" s="1"/>
  <c r="C45" i="90"/>
  <c r="K76" i="90"/>
  <c r="K75" i="90" s="1"/>
  <c r="H80" i="90"/>
  <c r="H21" i="88"/>
  <c r="J231" i="88"/>
  <c r="H260" i="88"/>
  <c r="J259" i="88"/>
  <c r="H259" i="88" s="1"/>
  <c r="C270" i="88"/>
  <c r="C276" i="88"/>
  <c r="F283" i="88"/>
  <c r="C284" i="88"/>
  <c r="C286" i="88"/>
  <c r="H54" i="89"/>
  <c r="I53" i="89"/>
  <c r="H55" i="89"/>
  <c r="H69" i="89"/>
  <c r="H76" i="89"/>
  <c r="H77" i="89"/>
  <c r="C80" i="89"/>
  <c r="C84" i="89"/>
  <c r="E83" i="89"/>
  <c r="E75" i="89" s="1"/>
  <c r="H89" i="89"/>
  <c r="C103" i="89"/>
  <c r="H103" i="89"/>
  <c r="C112" i="89"/>
  <c r="D83" i="89"/>
  <c r="L83" i="89"/>
  <c r="C131" i="89"/>
  <c r="I131" i="89"/>
  <c r="H136" i="89"/>
  <c r="C141" i="89"/>
  <c r="D130" i="89"/>
  <c r="C130" i="89" s="1"/>
  <c r="L130" i="89"/>
  <c r="H166" i="89"/>
  <c r="J165" i="89"/>
  <c r="H165" i="89" s="1"/>
  <c r="J173" i="89"/>
  <c r="H188" i="89"/>
  <c r="J204" i="89"/>
  <c r="H204" i="89" s="1"/>
  <c r="H252" i="89"/>
  <c r="I251" i="89"/>
  <c r="H251" i="89" s="1"/>
  <c r="H284" i="89"/>
  <c r="I283" i="89"/>
  <c r="H283" i="89" s="1"/>
  <c r="G292" i="90"/>
  <c r="G291" i="90" s="1"/>
  <c r="G20" i="90"/>
  <c r="J55" i="90"/>
  <c r="H57" i="90"/>
  <c r="C67" i="90"/>
  <c r="H77" i="90"/>
  <c r="I76" i="90"/>
  <c r="L130" i="90"/>
  <c r="G20" i="88"/>
  <c r="K20" i="88"/>
  <c r="G195" i="88"/>
  <c r="G194" i="88" s="1"/>
  <c r="C205" i="88"/>
  <c r="H205" i="88"/>
  <c r="I204" i="88"/>
  <c r="F231" i="88"/>
  <c r="C231" i="88" s="1"/>
  <c r="C238" i="88"/>
  <c r="H246" i="88"/>
  <c r="C251" i="88"/>
  <c r="H252" i="88"/>
  <c r="J251" i="88"/>
  <c r="H251" i="88" s="1"/>
  <c r="F259" i="88"/>
  <c r="C259" i="88" s="1"/>
  <c r="C269" i="88"/>
  <c r="J270" i="88"/>
  <c r="H286" i="88"/>
  <c r="H67" i="89"/>
  <c r="J130" i="89"/>
  <c r="J75" i="89" s="1"/>
  <c r="F165" i="89"/>
  <c r="C165" i="89" s="1"/>
  <c r="C166" i="89"/>
  <c r="F187" i="89"/>
  <c r="C187" i="89" s="1"/>
  <c r="C188" i="89"/>
  <c r="K187" i="89"/>
  <c r="H192" i="89"/>
  <c r="J191" i="89"/>
  <c r="H191" i="89" s="1"/>
  <c r="F196" i="89"/>
  <c r="K195" i="89"/>
  <c r="K194" i="89" s="1"/>
  <c r="C205" i="89"/>
  <c r="D204" i="89"/>
  <c r="K231" i="89"/>
  <c r="K230" i="89" s="1"/>
  <c r="K289" i="89" s="1"/>
  <c r="H238" i="89"/>
  <c r="I231" i="89"/>
  <c r="C252" i="89"/>
  <c r="E251" i="89"/>
  <c r="C251" i="89" s="1"/>
  <c r="H260" i="89"/>
  <c r="I259" i="89"/>
  <c r="H259" i="89" s="1"/>
  <c r="E270" i="89"/>
  <c r="C284" i="89"/>
  <c r="E283" i="89"/>
  <c r="C283" i="89" s="1"/>
  <c r="H31" i="90"/>
  <c r="K26" i="90"/>
  <c r="K20" i="90" s="1"/>
  <c r="C55" i="90"/>
  <c r="D54" i="90"/>
  <c r="C76" i="90"/>
  <c r="H174" i="90"/>
  <c r="I173" i="90"/>
  <c r="H173" i="90" s="1"/>
  <c r="G53" i="90"/>
  <c r="G52" i="90" s="1"/>
  <c r="H68" i="90"/>
  <c r="J67" i="90"/>
  <c r="K204" i="90"/>
  <c r="K195" i="90" s="1"/>
  <c r="K194" i="90" s="1"/>
  <c r="H205" i="90"/>
  <c r="C196" i="91"/>
  <c r="C45" i="89"/>
  <c r="C69" i="90"/>
  <c r="C95" i="90"/>
  <c r="F130" i="90"/>
  <c r="F75" i="90" s="1"/>
  <c r="F52" i="90" s="1"/>
  <c r="C160" i="90"/>
  <c r="C196" i="90"/>
  <c r="E195" i="90"/>
  <c r="G230" i="90"/>
  <c r="G194" i="90" s="1"/>
  <c r="C238" i="90"/>
  <c r="D231" i="90"/>
  <c r="H238" i="90"/>
  <c r="I231" i="90"/>
  <c r="J53" i="91"/>
  <c r="K75" i="91"/>
  <c r="C192" i="91"/>
  <c r="D191" i="91"/>
  <c r="C191" i="91" s="1"/>
  <c r="D20" i="90"/>
  <c r="L20" i="90"/>
  <c r="K53" i="90"/>
  <c r="K52" i="90" s="1"/>
  <c r="H69" i="90"/>
  <c r="D83" i="90"/>
  <c r="C83" i="90" s="1"/>
  <c r="H84" i="90"/>
  <c r="L83" i="90"/>
  <c r="L75" i="90" s="1"/>
  <c r="F195" i="90"/>
  <c r="F194" i="90" s="1"/>
  <c r="H55" i="91"/>
  <c r="H192" i="90"/>
  <c r="I191" i="90"/>
  <c r="H191" i="90" s="1"/>
  <c r="H196" i="90"/>
  <c r="I195" i="90"/>
  <c r="H260" i="90"/>
  <c r="I259" i="90"/>
  <c r="H259" i="90" s="1"/>
  <c r="H281" i="90"/>
  <c r="K269" i="90"/>
  <c r="C26" i="91"/>
  <c r="H31" i="91"/>
  <c r="K26" i="91"/>
  <c r="I67" i="90"/>
  <c r="I130" i="90"/>
  <c r="D187" i="90"/>
  <c r="C187" i="90" s="1"/>
  <c r="C204" i="90"/>
  <c r="H233" i="90"/>
  <c r="E231" i="90"/>
  <c r="H252" i="90"/>
  <c r="I251" i="90"/>
  <c r="H251" i="90" s="1"/>
  <c r="C260" i="90"/>
  <c r="E259" i="90"/>
  <c r="C259" i="90" s="1"/>
  <c r="C270" i="90"/>
  <c r="I270" i="90"/>
  <c r="C276" i="90"/>
  <c r="C286" i="90"/>
  <c r="H286" i="90"/>
  <c r="C41" i="91"/>
  <c r="D20" i="91"/>
  <c r="C55" i="91"/>
  <c r="H58" i="91"/>
  <c r="H69" i="91"/>
  <c r="D76" i="91"/>
  <c r="C84" i="91"/>
  <c r="D83" i="91"/>
  <c r="C83" i="91" s="1"/>
  <c r="L83" i="91"/>
  <c r="L75" i="91" s="1"/>
  <c r="L52" i="91" s="1"/>
  <c r="L51" i="91" s="1"/>
  <c r="L50" i="91" s="1"/>
  <c r="C95" i="91"/>
  <c r="H95" i="91"/>
  <c r="I83" i="91"/>
  <c r="H112" i="91"/>
  <c r="H122" i="91"/>
  <c r="H136" i="91"/>
  <c r="H165" i="91"/>
  <c r="J136" i="90"/>
  <c r="H136" i="90" s="1"/>
  <c r="C175" i="90"/>
  <c r="C188" i="90"/>
  <c r="H188" i="90"/>
  <c r="H198" i="90"/>
  <c r="C216" i="90"/>
  <c r="H216" i="90"/>
  <c r="C252" i="90"/>
  <c r="E251" i="90"/>
  <c r="C251" i="90" s="1"/>
  <c r="K292" i="91"/>
  <c r="K291" i="91" s="1"/>
  <c r="K20" i="91"/>
  <c r="H43" i="91"/>
  <c r="C45" i="91"/>
  <c r="F54" i="91"/>
  <c r="F53" i="91" s="1"/>
  <c r="C58" i="91"/>
  <c r="C69" i="91"/>
  <c r="G75" i="91"/>
  <c r="H77" i="91"/>
  <c r="H89" i="91"/>
  <c r="C112" i="91"/>
  <c r="C122" i="91"/>
  <c r="L130" i="91"/>
  <c r="D165" i="91"/>
  <c r="C165" i="91" s="1"/>
  <c r="C174" i="90"/>
  <c r="L194" i="90"/>
  <c r="C198" i="90"/>
  <c r="C272" i="90"/>
  <c r="C284" i="90"/>
  <c r="H284" i="90"/>
  <c r="I283" i="90"/>
  <c r="H283" i="90" s="1"/>
  <c r="G292" i="91"/>
  <c r="G291" i="91" s="1"/>
  <c r="G20" i="91"/>
  <c r="C43" i="91"/>
  <c r="D53" i="91"/>
  <c r="H57" i="91"/>
  <c r="H68" i="91"/>
  <c r="C77" i="91"/>
  <c r="C89" i="91"/>
  <c r="H116" i="91"/>
  <c r="D130" i="91"/>
  <c r="C130" i="91" s="1"/>
  <c r="H131" i="91"/>
  <c r="I130" i="91"/>
  <c r="H130" i="91" s="1"/>
  <c r="H205" i="91"/>
  <c r="J204" i="91"/>
  <c r="C260" i="91"/>
  <c r="D259" i="91"/>
  <c r="C259" i="91" s="1"/>
  <c r="C270" i="91"/>
  <c r="D269" i="91"/>
  <c r="C269" i="91" s="1"/>
  <c r="C286" i="91"/>
  <c r="C292" i="91" s="1"/>
  <c r="C291" i="91" s="1"/>
  <c r="D292" i="91"/>
  <c r="D291" i="91" s="1"/>
  <c r="F292" i="92"/>
  <c r="F291" i="92" s="1"/>
  <c r="H31" i="92"/>
  <c r="K26" i="92"/>
  <c r="H69" i="92"/>
  <c r="I67" i="92"/>
  <c r="H67" i="92" s="1"/>
  <c r="H144" i="92"/>
  <c r="J130" i="92"/>
  <c r="H130" i="92" s="1"/>
  <c r="C175" i="92"/>
  <c r="D174" i="92"/>
  <c r="F20" i="91"/>
  <c r="J20" i="91"/>
  <c r="H20" i="91" s="1"/>
  <c r="H21" i="91"/>
  <c r="H292" i="91" s="1"/>
  <c r="H291" i="91" s="1"/>
  <c r="E54" i="91"/>
  <c r="I54" i="91"/>
  <c r="E67" i="91"/>
  <c r="C67" i="91" s="1"/>
  <c r="I67" i="91"/>
  <c r="H67" i="91" s="1"/>
  <c r="E76" i="91"/>
  <c r="E75" i="91" s="1"/>
  <c r="I76" i="91"/>
  <c r="C151" i="91"/>
  <c r="J174" i="91"/>
  <c r="J173" i="91" s="1"/>
  <c r="H231" i="91"/>
  <c r="C284" i="91"/>
  <c r="D283" i="91"/>
  <c r="C283" i="91" s="1"/>
  <c r="K54" i="92"/>
  <c r="K53" i="92" s="1"/>
  <c r="H58" i="92"/>
  <c r="K76" i="92"/>
  <c r="K75" i="92" s="1"/>
  <c r="H80" i="92"/>
  <c r="F75" i="92"/>
  <c r="F191" i="92"/>
  <c r="C191" i="92" s="1"/>
  <c r="C192" i="92"/>
  <c r="C141" i="91"/>
  <c r="F174" i="91"/>
  <c r="F173" i="91" s="1"/>
  <c r="C173" i="91" s="1"/>
  <c r="C179" i="91"/>
  <c r="H179" i="91"/>
  <c r="G187" i="91"/>
  <c r="G52" i="91" s="1"/>
  <c r="G51" i="91" s="1"/>
  <c r="K187" i="91"/>
  <c r="H187" i="91" s="1"/>
  <c r="H191" i="91"/>
  <c r="D204" i="91"/>
  <c r="C204" i="91" s="1"/>
  <c r="G230" i="91"/>
  <c r="G289" i="91" s="1"/>
  <c r="K230" i="91"/>
  <c r="K289" i="91" s="1"/>
  <c r="F26" i="92"/>
  <c r="F20" i="92" s="1"/>
  <c r="H43" i="92"/>
  <c r="H55" i="92"/>
  <c r="I54" i="92"/>
  <c r="H77" i="92"/>
  <c r="I76" i="92"/>
  <c r="C131" i="91"/>
  <c r="C188" i="91"/>
  <c r="D187" i="91"/>
  <c r="L187" i="91"/>
  <c r="G194" i="91"/>
  <c r="C205" i="91"/>
  <c r="C235" i="91"/>
  <c r="H235" i="91"/>
  <c r="C238" i="91"/>
  <c r="D231" i="91"/>
  <c r="C252" i="91"/>
  <c r="D251" i="91"/>
  <c r="C251" i="91" s="1"/>
  <c r="H259" i="91"/>
  <c r="J269" i="91"/>
  <c r="C281" i="91"/>
  <c r="J292" i="92"/>
  <c r="J291" i="92" s="1"/>
  <c r="H21" i="92"/>
  <c r="H292" i="92" s="1"/>
  <c r="H291" i="92" s="1"/>
  <c r="J20" i="92"/>
  <c r="C43" i="92"/>
  <c r="C45" i="92"/>
  <c r="G20" i="92"/>
  <c r="I83" i="92"/>
  <c r="H83" i="92" s="1"/>
  <c r="H166" i="92"/>
  <c r="J165" i="92"/>
  <c r="H165" i="92" s="1"/>
  <c r="I174" i="91"/>
  <c r="I230" i="91"/>
  <c r="E20" i="92"/>
  <c r="C20" i="92" s="1"/>
  <c r="I20" i="92"/>
  <c r="C21" i="92"/>
  <c r="C55" i="92"/>
  <c r="E54" i="92"/>
  <c r="E53" i="92" s="1"/>
  <c r="C77" i="92"/>
  <c r="E76" i="92"/>
  <c r="C131" i="92"/>
  <c r="D130" i="92"/>
  <c r="C130" i="92" s="1"/>
  <c r="C188" i="92"/>
  <c r="H196" i="92"/>
  <c r="D53" i="92"/>
  <c r="C84" i="92"/>
  <c r="H95" i="92"/>
  <c r="C112" i="92"/>
  <c r="C136" i="92"/>
  <c r="H174" i="92"/>
  <c r="J173" i="92"/>
  <c r="H173" i="92" s="1"/>
  <c r="L187" i="92"/>
  <c r="H231" i="92"/>
  <c r="J230" i="92"/>
  <c r="J194" i="92" s="1"/>
  <c r="C67" i="92"/>
  <c r="C95" i="92"/>
  <c r="C144" i="92"/>
  <c r="C166" i="92"/>
  <c r="F173" i="92"/>
  <c r="H188" i="92"/>
  <c r="F196" i="92"/>
  <c r="H198" i="92"/>
  <c r="C205" i="92"/>
  <c r="D204" i="92"/>
  <c r="F230" i="92"/>
  <c r="C259" i="92"/>
  <c r="E251" i="92"/>
  <c r="E230" i="92" s="1"/>
  <c r="E194" i="92" s="1"/>
  <c r="I251" i="92"/>
  <c r="I259" i="92"/>
  <c r="H259" i="92" s="1"/>
  <c r="I269" i="92"/>
  <c r="H269" i="92" s="1"/>
  <c r="I283" i="92"/>
  <c r="H283" i="92" s="1"/>
  <c r="D230" i="92"/>
  <c r="C269" i="92"/>
  <c r="G52" i="92" l="1"/>
  <c r="G51" i="92" s="1"/>
  <c r="G289" i="92"/>
  <c r="J75" i="92"/>
  <c r="J289" i="92" s="1"/>
  <c r="L289" i="92"/>
  <c r="D75" i="92"/>
  <c r="K52" i="92"/>
  <c r="K51" i="92" s="1"/>
  <c r="K50" i="92" s="1"/>
  <c r="C231" i="92"/>
  <c r="H204" i="92"/>
  <c r="I195" i="92"/>
  <c r="H195" i="92" s="1"/>
  <c r="L52" i="92"/>
  <c r="L51" i="92" s="1"/>
  <c r="L50" i="92" s="1"/>
  <c r="E75" i="92"/>
  <c r="E289" i="92" s="1"/>
  <c r="C292" i="92"/>
  <c r="C291" i="92" s="1"/>
  <c r="C54" i="92"/>
  <c r="G50" i="91"/>
  <c r="G290" i="91"/>
  <c r="C187" i="91"/>
  <c r="K194" i="91"/>
  <c r="I195" i="91"/>
  <c r="I194" i="91" s="1"/>
  <c r="K52" i="91"/>
  <c r="K51" i="91" s="1"/>
  <c r="K50" i="91" s="1"/>
  <c r="F289" i="91"/>
  <c r="I269" i="91"/>
  <c r="H270" i="91"/>
  <c r="D195" i="91"/>
  <c r="K51" i="90"/>
  <c r="K50" i="90" s="1"/>
  <c r="H20" i="90"/>
  <c r="F51" i="90"/>
  <c r="F50" i="90" s="1"/>
  <c r="I187" i="90"/>
  <c r="H187" i="90" s="1"/>
  <c r="K20" i="89"/>
  <c r="H20" i="89" s="1"/>
  <c r="H26" i="89"/>
  <c r="C174" i="88"/>
  <c r="C292" i="88"/>
  <c r="C291" i="88" s="1"/>
  <c r="H83" i="88"/>
  <c r="C83" i="88"/>
  <c r="E52" i="88"/>
  <c r="E51" i="88" s="1"/>
  <c r="E50" i="88" s="1"/>
  <c r="L52" i="88"/>
  <c r="H174" i="87"/>
  <c r="H26" i="87"/>
  <c r="K20" i="87"/>
  <c r="H20" i="87" s="1"/>
  <c r="C83" i="87"/>
  <c r="L52" i="87"/>
  <c r="F194" i="87"/>
  <c r="L194" i="87"/>
  <c r="H195" i="87"/>
  <c r="H204" i="87"/>
  <c r="C20" i="86"/>
  <c r="C269" i="86"/>
  <c r="E75" i="85"/>
  <c r="E52" i="85" s="1"/>
  <c r="G52" i="85"/>
  <c r="C292" i="85"/>
  <c r="C291" i="85" s="1"/>
  <c r="K51" i="85"/>
  <c r="K50" i="85" s="1"/>
  <c r="K51" i="84"/>
  <c r="K50" i="84" s="1"/>
  <c r="G75" i="84"/>
  <c r="G52" i="84" s="1"/>
  <c r="C130" i="84"/>
  <c r="L52" i="84"/>
  <c r="L51" i="84" s="1"/>
  <c r="C20" i="84"/>
  <c r="K194" i="84"/>
  <c r="G289" i="84"/>
  <c r="H83" i="83"/>
  <c r="H230" i="83"/>
  <c r="K194" i="83"/>
  <c r="F52" i="83"/>
  <c r="F195" i="83"/>
  <c r="F194" i="83" s="1"/>
  <c r="J52" i="83"/>
  <c r="J51" i="83" s="1"/>
  <c r="J290" i="83" s="1"/>
  <c r="K194" i="82"/>
  <c r="E75" i="82"/>
  <c r="L52" i="82"/>
  <c r="L51" i="82" s="1"/>
  <c r="H130" i="82"/>
  <c r="D269" i="82"/>
  <c r="C270" i="82"/>
  <c r="L289" i="81"/>
  <c r="H187" i="81"/>
  <c r="C204" i="81"/>
  <c r="H204" i="81"/>
  <c r="L194" i="81"/>
  <c r="L51" i="81" s="1"/>
  <c r="C130" i="81"/>
  <c r="C259" i="80"/>
  <c r="H83" i="80"/>
  <c r="G289" i="80"/>
  <c r="E52" i="80"/>
  <c r="E51" i="80" s="1"/>
  <c r="G52" i="80"/>
  <c r="G51" i="80" s="1"/>
  <c r="G290" i="80" s="1"/>
  <c r="C20" i="80"/>
  <c r="L289" i="80"/>
  <c r="F52" i="80"/>
  <c r="J75" i="80"/>
  <c r="D53" i="80"/>
  <c r="E51" i="79"/>
  <c r="D187" i="79"/>
  <c r="C187" i="79" s="1"/>
  <c r="I83" i="79"/>
  <c r="H83" i="79" s="1"/>
  <c r="E195" i="79"/>
  <c r="E194" i="79" s="1"/>
  <c r="J289" i="79"/>
  <c r="L230" i="79"/>
  <c r="L194" i="79" s="1"/>
  <c r="L51" i="79" s="1"/>
  <c r="F289" i="79"/>
  <c r="C83" i="79"/>
  <c r="G230" i="79"/>
  <c r="C230" i="79" s="1"/>
  <c r="F52" i="79"/>
  <c r="F51" i="79" s="1"/>
  <c r="E289" i="78"/>
  <c r="G290" i="78"/>
  <c r="J75" i="77"/>
  <c r="H20" i="77"/>
  <c r="D187" i="77"/>
  <c r="C187" i="77" s="1"/>
  <c r="C174" i="77"/>
  <c r="F52" i="77"/>
  <c r="F51" i="77" s="1"/>
  <c r="F50" i="77" s="1"/>
  <c r="H55" i="77"/>
  <c r="E230" i="77"/>
  <c r="E194" i="77" s="1"/>
  <c r="L52" i="77"/>
  <c r="C231" i="77"/>
  <c r="L194" i="77"/>
  <c r="J290" i="85"/>
  <c r="J50" i="85"/>
  <c r="C195" i="85"/>
  <c r="F52" i="81"/>
  <c r="F51" i="81" s="1"/>
  <c r="F289" i="81"/>
  <c r="L51" i="83"/>
  <c r="L52" i="78"/>
  <c r="L51" i="78" s="1"/>
  <c r="L289" i="78"/>
  <c r="G50" i="81"/>
  <c r="G290" i="81"/>
  <c r="L52" i="90"/>
  <c r="L51" i="90" s="1"/>
  <c r="L289" i="90"/>
  <c r="G50" i="83"/>
  <c r="G290" i="83"/>
  <c r="E290" i="88"/>
  <c r="J289" i="86"/>
  <c r="G52" i="88"/>
  <c r="G51" i="88" s="1"/>
  <c r="G289" i="88"/>
  <c r="L289" i="87"/>
  <c r="J52" i="86"/>
  <c r="G50" i="87"/>
  <c r="G290" i="87"/>
  <c r="K52" i="87"/>
  <c r="K51" i="87" s="1"/>
  <c r="K289" i="87"/>
  <c r="G51" i="85"/>
  <c r="K289" i="79"/>
  <c r="K52" i="79"/>
  <c r="K51" i="79" s="1"/>
  <c r="K50" i="79" s="1"/>
  <c r="L289" i="83"/>
  <c r="L50" i="85"/>
  <c r="L290" i="85"/>
  <c r="L50" i="84"/>
  <c r="L290" i="84"/>
  <c r="F289" i="84"/>
  <c r="G50" i="80"/>
  <c r="C195" i="77"/>
  <c r="D194" i="77"/>
  <c r="C76" i="92"/>
  <c r="J54" i="90"/>
  <c r="H55" i="90"/>
  <c r="H53" i="89"/>
  <c r="H20" i="88"/>
  <c r="F20" i="87"/>
  <c r="C26" i="87"/>
  <c r="D173" i="86"/>
  <c r="C174" i="86"/>
  <c r="K290" i="85"/>
  <c r="H26" i="85"/>
  <c r="K20" i="85"/>
  <c r="H54" i="84"/>
  <c r="I53" i="84"/>
  <c r="H174" i="85"/>
  <c r="C53" i="83"/>
  <c r="D52" i="83"/>
  <c r="I75" i="80"/>
  <c r="H75" i="80" s="1"/>
  <c r="H76" i="80"/>
  <c r="C26" i="85"/>
  <c r="F20" i="85"/>
  <c r="C20" i="85" s="1"/>
  <c r="H20" i="79"/>
  <c r="E290" i="80"/>
  <c r="E50" i="80"/>
  <c r="K230" i="77"/>
  <c r="F51" i="82"/>
  <c r="F50" i="82" s="1"/>
  <c r="H173" i="78"/>
  <c r="F187" i="92"/>
  <c r="C187" i="92" s="1"/>
  <c r="H76" i="92"/>
  <c r="I75" i="92"/>
  <c r="H75" i="92" s="1"/>
  <c r="I53" i="91"/>
  <c r="H54" i="91"/>
  <c r="L289" i="91"/>
  <c r="F52" i="91"/>
  <c r="F51" i="91" s="1"/>
  <c r="C231" i="90"/>
  <c r="D230" i="90"/>
  <c r="C195" i="91"/>
  <c r="F290" i="90"/>
  <c r="C26" i="90"/>
  <c r="F20" i="90"/>
  <c r="C174" i="89"/>
  <c r="D173" i="89"/>
  <c r="C173" i="89" s="1"/>
  <c r="H174" i="86"/>
  <c r="I173" i="86"/>
  <c r="H173" i="86" s="1"/>
  <c r="H130" i="87"/>
  <c r="H269" i="83"/>
  <c r="E75" i="86"/>
  <c r="E289" i="86" s="1"/>
  <c r="C83" i="85"/>
  <c r="H195" i="84"/>
  <c r="H187" i="83"/>
  <c r="H26" i="82"/>
  <c r="J194" i="81"/>
  <c r="H292" i="80"/>
  <c r="H291" i="80" s="1"/>
  <c r="F290" i="82"/>
  <c r="C26" i="82"/>
  <c r="C196" i="81"/>
  <c r="D195" i="81"/>
  <c r="J52" i="81"/>
  <c r="J51" i="81" s="1"/>
  <c r="H204" i="80"/>
  <c r="I195" i="80"/>
  <c r="C187" i="80"/>
  <c r="I53" i="80"/>
  <c r="H54" i="80"/>
  <c r="I75" i="79"/>
  <c r="C195" i="78"/>
  <c r="D75" i="78"/>
  <c r="C75" i="78" s="1"/>
  <c r="C204" i="85"/>
  <c r="H83" i="84"/>
  <c r="C174" i="81"/>
  <c r="G290" i="82"/>
  <c r="H231" i="81"/>
  <c r="I230" i="81"/>
  <c r="H130" i="81"/>
  <c r="H53" i="81"/>
  <c r="C292" i="81"/>
  <c r="C291" i="81" s="1"/>
  <c r="H259" i="80"/>
  <c r="C204" i="80"/>
  <c r="D195" i="80"/>
  <c r="D173" i="80"/>
  <c r="C173" i="80" s="1"/>
  <c r="C174" i="80"/>
  <c r="H270" i="84"/>
  <c r="J269" i="84"/>
  <c r="C76" i="84"/>
  <c r="E75" i="84"/>
  <c r="E289" i="84" s="1"/>
  <c r="K52" i="82"/>
  <c r="C83" i="80"/>
  <c r="L289" i="77"/>
  <c r="F289" i="82"/>
  <c r="K289" i="81"/>
  <c r="J53" i="77"/>
  <c r="I195" i="79"/>
  <c r="K290" i="78"/>
  <c r="G289" i="87"/>
  <c r="G289" i="81"/>
  <c r="C53" i="92"/>
  <c r="H174" i="91"/>
  <c r="I173" i="91"/>
  <c r="H76" i="90"/>
  <c r="I75" i="90"/>
  <c r="H131" i="89"/>
  <c r="I130" i="89"/>
  <c r="H130" i="89" s="1"/>
  <c r="C76" i="88"/>
  <c r="D75" i="88"/>
  <c r="G289" i="89"/>
  <c r="H53" i="86"/>
  <c r="C231" i="85"/>
  <c r="E230" i="85"/>
  <c r="C230" i="85" s="1"/>
  <c r="K194" i="86"/>
  <c r="C231" i="81"/>
  <c r="D230" i="81"/>
  <c r="G194" i="84"/>
  <c r="G51" i="84" s="1"/>
  <c r="C231" i="83"/>
  <c r="D230" i="83"/>
  <c r="C230" i="83" s="1"/>
  <c r="J289" i="81"/>
  <c r="C231" i="78"/>
  <c r="D230" i="78"/>
  <c r="D194" i="78" s="1"/>
  <c r="C194" i="78" s="1"/>
  <c r="H76" i="78"/>
  <c r="J75" i="78"/>
  <c r="H75" i="78" s="1"/>
  <c r="F52" i="85"/>
  <c r="F51" i="85" s="1"/>
  <c r="F50" i="85" s="1"/>
  <c r="H54" i="83"/>
  <c r="I53" i="83"/>
  <c r="K194" i="80"/>
  <c r="K51" i="80" s="1"/>
  <c r="E52" i="78"/>
  <c r="E51" i="78" s="1"/>
  <c r="H231" i="77"/>
  <c r="I230" i="77"/>
  <c r="C251" i="92"/>
  <c r="C20" i="91"/>
  <c r="G51" i="90"/>
  <c r="H83" i="90"/>
  <c r="F195" i="89"/>
  <c r="C196" i="89"/>
  <c r="H231" i="88"/>
  <c r="J230" i="88"/>
  <c r="K290" i="88"/>
  <c r="H26" i="88"/>
  <c r="C20" i="88"/>
  <c r="J194" i="86"/>
  <c r="C292" i="87"/>
  <c r="C291" i="87" s="1"/>
  <c r="F51" i="86"/>
  <c r="H76" i="84"/>
  <c r="I75" i="84"/>
  <c r="H75" i="84" s="1"/>
  <c r="H187" i="86"/>
  <c r="G289" i="85"/>
  <c r="C230" i="84"/>
  <c r="C230" i="92"/>
  <c r="E52" i="92"/>
  <c r="E51" i="92" s="1"/>
  <c r="H269" i="91"/>
  <c r="C174" i="91"/>
  <c r="E53" i="91"/>
  <c r="E52" i="91" s="1"/>
  <c r="E51" i="91" s="1"/>
  <c r="J195" i="91"/>
  <c r="H204" i="91"/>
  <c r="C54" i="91"/>
  <c r="H204" i="90"/>
  <c r="H83" i="91"/>
  <c r="E230" i="90"/>
  <c r="E289" i="90" s="1"/>
  <c r="K290" i="91"/>
  <c r="H26" i="91"/>
  <c r="C20" i="90"/>
  <c r="J52" i="91"/>
  <c r="H26" i="90"/>
  <c r="C270" i="89"/>
  <c r="E269" i="89"/>
  <c r="C204" i="89"/>
  <c r="D195" i="89"/>
  <c r="E289" i="88"/>
  <c r="L75" i="89"/>
  <c r="G290" i="89"/>
  <c r="K52" i="89"/>
  <c r="K51" i="89" s="1"/>
  <c r="C292" i="89"/>
  <c r="C291" i="89" s="1"/>
  <c r="I187" i="88"/>
  <c r="H187" i="88" s="1"/>
  <c r="E289" i="87"/>
  <c r="H173" i="87"/>
  <c r="D53" i="87"/>
  <c r="C54" i="87"/>
  <c r="C20" i="87"/>
  <c r="H270" i="89"/>
  <c r="I269" i="89"/>
  <c r="H230" i="86"/>
  <c r="I75" i="86"/>
  <c r="H75" i="86" s="1"/>
  <c r="I75" i="88"/>
  <c r="F53" i="88"/>
  <c r="F75" i="87"/>
  <c r="F75" i="88"/>
  <c r="C196" i="87"/>
  <c r="D195" i="87"/>
  <c r="G194" i="86"/>
  <c r="I52" i="85"/>
  <c r="H53" i="85"/>
  <c r="H174" i="83"/>
  <c r="H191" i="86"/>
  <c r="G52" i="86"/>
  <c r="C53" i="86"/>
  <c r="D187" i="84"/>
  <c r="C187" i="84" s="1"/>
  <c r="C292" i="84"/>
  <c r="C291" i="84" s="1"/>
  <c r="G289" i="83"/>
  <c r="E75" i="83"/>
  <c r="E289" i="83" s="1"/>
  <c r="K52" i="86"/>
  <c r="I75" i="85"/>
  <c r="H75" i="85" s="1"/>
  <c r="C231" i="84"/>
  <c r="C76" i="83"/>
  <c r="H231" i="82"/>
  <c r="I230" i="82"/>
  <c r="I75" i="82"/>
  <c r="C174" i="82"/>
  <c r="E173" i="82"/>
  <c r="C173" i="82" s="1"/>
  <c r="H165" i="86"/>
  <c r="J289" i="83"/>
  <c r="H196" i="83"/>
  <c r="C83" i="83"/>
  <c r="C20" i="83"/>
  <c r="D75" i="81"/>
  <c r="C75" i="81" s="1"/>
  <c r="C53" i="81"/>
  <c r="H270" i="80"/>
  <c r="J269" i="80"/>
  <c r="H174" i="80"/>
  <c r="I173" i="80"/>
  <c r="H173" i="80" s="1"/>
  <c r="C292" i="80"/>
  <c r="C291" i="80" s="1"/>
  <c r="C195" i="79"/>
  <c r="D194" i="79"/>
  <c r="D53" i="79"/>
  <c r="C54" i="78"/>
  <c r="D53" i="78"/>
  <c r="H195" i="85"/>
  <c r="F194" i="84"/>
  <c r="F51" i="84" s="1"/>
  <c r="K75" i="83"/>
  <c r="K289" i="83" s="1"/>
  <c r="K289" i="82"/>
  <c r="I269" i="81"/>
  <c r="H270" i="81"/>
  <c r="J187" i="80"/>
  <c r="H187" i="80" s="1"/>
  <c r="C83" i="82"/>
  <c r="D75" i="80"/>
  <c r="H173" i="79"/>
  <c r="J53" i="78"/>
  <c r="J52" i="78" s="1"/>
  <c r="J51" i="78" s="1"/>
  <c r="C130" i="77"/>
  <c r="I289" i="78"/>
  <c r="K269" i="77"/>
  <c r="H270" i="77"/>
  <c r="G230" i="77"/>
  <c r="I195" i="77"/>
  <c r="E75" i="77"/>
  <c r="E52" i="77" s="1"/>
  <c r="H130" i="79"/>
  <c r="L52" i="80"/>
  <c r="L51" i="80" s="1"/>
  <c r="I194" i="78"/>
  <c r="H194" i="78" s="1"/>
  <c r="E289" i="80"/>
  <c r="C174" i="92"/>
  <c r="D173" i="92"/>
  <c r="C173" i="92" s="1"/>
  <c r="C76" i="91"/>
  <c r="D75" i="91"/>
  <c r="C75" i="91" s="1"/>
  <c r="H270" i="90"/>
  <c r="I269" i="90"/>
  <c r="C54" i="90"/>
  <c r="D53" i="90"/>
  <c r="H204" i="88"/>
  <c r="I195" i="88"/>
  <c r="H196" i="89"/>
  <c r="J195" i="89"/>
  <c r="H195" i="89" s="1"/>
  <c r="C54" i="88"/>
  <c r="D53" i="88"/>
  <c r="D195" i="86"/>
  <c r="C204" i="86"/>
  <c r="H231" i="87"/>
  <c r="I230" i="87"/>
  <c r="H231" i="85"/>
  <c r="I230" i="85"/>
  <c r="C196" i="84"/>
  <c r="D195" i="84"/>
  <c r="J290" i="87"/>
  <c r="J50" i="87"/>
  <c r="I173" i="82"/>
  <c r="H173" i="82" s="1"/>
  <c r="H174" i="82"/>
  <c r="C270" i="83"/>
  <c r="D269" i="83"/>
  <c r="C195" i="83"/>
  <c r="C54" i="82"/>
  <c r="D53" i="82"/>
  <c r="D289" i="82" s="1"/>
  <c r="D53" i="77"/>
  <c r="C54" i="77"/>
  <c r="H204" i="82"/>
  <c r="I195" i="82"/>
  <c r="C231" i="80"/>
  <c r="D230" i="80"/>
  <c r="C75" i="82"/>
  <c r="H76" i="77"/>
  <c r="I75" i="77"/>
  <c r="H174" i="77"/>
  <c r="J173" i="77"/>
  <c r="C204" i="82"/>
  <c r="L290" i="92"/>
  <c r="I75" i="91"/>
  <c r="H75" i="91" s="1"/>
  <c r="H76" i="91"/>
  <c r="L290" i="91"/>
  <c r="J130" i="90"/>
  <c r="J75" i="90" s="1"/>
  <c r="E230" i="89"/>
  <c r="C231" i="89"/>
  <c r="C130" i="88"/>
  <c r="D75" i="87"/>
  <c r="C75" i="87" s="1"/>
  <c r="C76" i="87"/>
  <c r="H204" i="86"/>
  <c r="I195" i="86"/>
  <c r="H83" i="87"/>
  <c r="H20" i="85"/>
  <c r="H173" i="83"/>
  <c r="F195" i="92"/>
  <c r="F194" i="92" s="1"/>
  <c r="C196" i="92"/>
  <c r="C231" i="91"/>
  <c r="D230" i="91"/>
  <c r="C230" i="91" s="1"/>
  <c r="H251" i="92"/>
  <c r="I230" i="92"/>
  <c r="K289" i="92"/>
  <c r="C204" i="92"/>
  <c r="D195" i="92"/>
  <c r="H230" i="91"/>
  <c r="I53" i="92"/>
  <c r="H54" i="92"/>
  <c r="C26" i="92"/>
  <c r="K20" i="92"/>
  <c r="H20" i="92" s="1"/>
  <c r="H26" i="92"/>
  <c r="F289" i="90"/>
  <c r="H67" i="90"/>
  <c r="I53" i="90"/>
  <c r="K289" i="90"/>
  <c r="H195" i="90"/>
  <c r="C195" i="90"/>
  <c r="H231" i="90"/>
  <c r="I230" i="90"/>
  <c r="H230" i="90" s="1"/>
  <c r="G289" i="90"/>
  <c r="D75" i="90"/>
  <c r="C75" i="90" s="1"/>
  <c r="H231" i="89"/>
  <c r="I230" i="89"/>
  <c r="H230" i="89" s="1"/>
  <c r="H270" i="88"/>
  <c r="J269" i="88"/>
  <c r="F230" i="88"/>
  <c r="C230" i="88" s="1"/>
  <c r="C292" i="90"/>
  <c r="C291" i="90" s="1"/>
  <c r="J187" i="89"/>
  <c r="H187" i="89" s="1"/>
  <c r="D75" i="89"/>
  <c r="C83" i="89"/>
  <c r="H292" i="88"/>
  <c r="H291" i="88" s="1"/>
  <c r="H173" i="89"/>
  <c r="I83" i="89"/>
  <c r="C204" i="88"/>
  <c r="D195" i="88"/>
  <c r="F75" i="89"/>
  <c r="F52" i="89" s="1"/>
  <c r="L194" i="88"/>
  <c r="L51" i="88" s="1"/>
  <c r="D230" i="87"/>
  <c r="C230" i="87" s="1"/>
  <c r="C231" i="87"/>
  <c r="E52" i="89"/>
  <c r="C53" i="89"/>
  <c r="C26" i="88"/>
  <c r="H76" i="87"/>
  <c r="I75" i="87"/>
  <c r="H75" i="87" s="1"/>
  <c r="H54" i="87"/>
  <c r="I53" i="87"/>
  <c r="J289" i="87"/>
  <c r="K289" i="85"/>
  <c r="C173" i="85"/>
  <c r="D75" i="84"/>
  <c r="E51" i="87"/>
  <c r="H259" i="86"/>
  <c r="C54" i="85"/>
  <c r="D53" i="85"/>
  <c r="H292" i="85"/>
  <c r="H291" i="85" s="1"/>
  <c r="K289" i="84"/>
  <c r="H173" i="85"/>
  <c r="H174" i="84"/>
  <c r="J173" i="84"/>
  <c r="F289" i="83"/>
  <c r="H195" i="81"/>
  <c r="E52" i="81"/>
  <c r="E51" i="81" s="1"/>
  <c r="H130" i="85"/>
  <c r="C76" i="85"/>
  <c r="D75" i="85"/>
  <c r="C75" i="85" s="1"/>
  <c r="J230" i="84"/>
  <c r="E52" i="84"/>
  <c r="E51" i="84" s="1"/>
  <c r="H216" i="83"/>
  <c r="I204" i="83"/>
  <c r="H204" i="83" s="1"/>
  <c r="C130" i="83"/>
  <c r="H76" i="83"/>
  <c r="I75" i="83"/>
  <c r="C292" i="83"/>
  <c r="C291" i="83" s="1"/>
  <c r="I289" i="80"/>
  <c r="H269" i="80"/>
  <c r="J230" i="80"/>
  <c r="H230" i="80" s="1"/>
  <c r="H26" i="79"/>
  <c r="D187" i="78"/>
  <c r="C187" i="78" s="1"/>
  <c r="F290" i="78"/>
  <c r="C26" i="78"/>
  <c r="C20" i="78"/>
  <c r="C130" i="90"/>
  <c r="K20" i="82"/>
  <c r="H20" i="82" s="1"/>
  <c r="H130" i="83"/>
  <c r="H20" i="83"/>
  <c r="G289" i="82"/>
  <c r="H54" i="82"/>
  <c r="J53" i="82"/>
  <c r="I75" i="81"/>
  <c r="H75" i="81" s="1"/>
  <c r="K51" i="81"/>
  <c r="F195" i="80"/>
  <c r="F194" i="80" s="1"/>
  <c r="F51" i="80" s="1"/>
  <c r="C196" i="80"/>
  <c r="H292" i="79"/>
  <c r="H291" i="79" s="1"/>
  <c r="F290" i="77"/>
  <c r="C26" i="77"/>
  <c r="C195" i="82"/>
  <c r="H83" i="78"/>
  <c r="K52" i="77"/>
  <c r="F20" i="77"/>
  <c r="C20" i="77" s="1"/>
  <c r="C53" i="80"/>
  <c r="C204" i="77"/>
  <c r="J52" i="79"/>
  <c r="J51" i="79" s="1"/>
  <c r="F289" i="77"/>
  <c r="H54" i="77"/>
  <c r="I53" i="77"/>
  <c r="D75" i="79"/>
  <c r="C75" i="79" s="1"/>
  <c r="H53" i="79"/>
  <c r="H195" i="78"/>
  <c r="I52" i="78"/>
  <c r="H53" i="78"/>
  <c r="H76" i="82"/>
  <c r="K290" i="92" l="1"/>
  <c r="I289" i="92"/>
  <c r="C75" i="92"/>
  <c r="J52" i="92"/>
  <c r="J51" i="92" s="1"/>
  <c r="D52" i="92"/>
  <c r="G50" i="92"/>
  <c r="G290" i="92"/>
  <c r="C53" i="91"/>
  <c r="C289" i="91"/>
  <c r="K290" i="90"/>
  <c r="J52" i="89"/>
  <c r="L51" i="87"/>
  <c r="K51" i="86"/>
  <c r="D289" i="84"/>
  <c r="K290" i="84"/>
  <c r="J50" i="83"/>
  <c r="D194" i="83"/>
  <c r="C194" i="83" s="1"/>
  <c r="H75" i="83"/>
  <c r="C75" i="83"/>
  <c r="F51" i="83"/>
  <c r="E52" i="83"/>
  <c r="E51" i="83" s="1"/>
  <c r="E290" i="83" s="1"/>
  <c r="K51" i="82"/>
  <c r="K50" i="82" s="1"/>
  <c r="L50" i="82"/>
  <c r="L290" i="82"/>
  <c r="D194" i="82"/>
  <c r="C194" i="82" s="1"/>
  <c r="C269" i="82"/>
  <c r="L290" i="81"/>
  <c r="L50" i="81"/>
  <c r="D52" i="81"/>
  <c r="C52" i="81" s="1"/>
  <c r="L50" i="79"/>
  <c r="L290" i="79"/>
  <c r="L289" i="79"/>
  <c r="F50" i="79"/>
  <c r="F290" i="79"/>
  <c r="H230" i="79"/>
  <c r="E50" i="79"/>
  <c r="E290" i="79"/>
  <c r="G289" i="79"/>
  <c r="G194" i="79"/>
  <c r="G51" i="79" s="1"/>
  <c r="E289" i="79"/>
  <c r="H289" i="78"/>
  <c r="J289" i="78"/>
  <c r="H75" i="77"/>
  <c r="E51" i="77"/>
  <c r="E50" i="77" s="1"/>
  <c r="L51" i="77"/>
  <c r="F50" i="84"/>
  <c r="F290" i="84"/>
  <c r="G50" i="84"/>
  <c r="G290" i="84"/>
  <c r="E50" i="81"/>
  <c r="E290" i="81"/>
  <c r="H53" i="87"/>
  <c r="I52" i="87"/>
  <c r="H52" i="78"/>
  <c r="I51" i="78"/>
  <c r="H53" i="77"/>
  <c r="I52" i="77"/>
  <c r="J52" i="82"/>
  <c r="J51" i="82" s="1"/>
  <c r="H53" i="82"/>
  <c r="E290" i="84"/>
  <c r="E50" i="84"/>
  <c r="C53" i="85"/>
  <c r="C289" i="85" s="1"/>
  <c r="D52" i="85"/>
  <c r="C75" i="84"/>
  <c r="D52" i="84"/>
  <c r="L50" i="88"/>
  <c r="L290" i="88"/>
  <c r="H83" i="89"/>
  <c r="I75" i="89"/>
  <c r="I289" i="89" s="1"/>
  <c r="D52" i="89"/>
  <c r="C75" i="89"/>
  <c r="H269" i="88"/>
  <c r="J289" i="88"/>
  <c r="I52" i="90"/>
  <c r="C195" i="92"/>
  <c r="C289" i="92" s="1"/>
  <c r="D194" i="92"/>
  <c r="C194" i="92" s="1"/>
  <c r="H269" i="90"/>
  <c r="I289" i="90"/>
  <c r="E290" i="77"/>
  <c r="K289" i="77"/>
  <c r="H269" i="77"/>
  <c r="H75" i="82"/>
  <c r="I52" i="82"/>
  <c r="G51" i="86"/>
  <c r="H52" i="85"/>
  <c r="D194" i="87"/>
  <c r="C194" i="87" s="1"/>
  <c r="C195" i="87"/>
  <c r="F52" i="88"/>
  <c r="H269" i="89"/>
  <c r="C53" i="87"/>
  <c r="D52" i="87"/>
  <c r="E290" i="92"/>
  <c r="E50" i="92"/>
  <c r="J194" i="88"/>
  <c r="J51" i="88" s="1"/>
  <c r="H230" i="88"/>
  <c r="E50" i="78"/>
  <c r="E290" i="78"/>
  <c r="I52" i="86"/>
  <c r="C52" i="92"/>
  <c r="H269" i="84"/>
  <c r="J289" i="84"/>
  <c r="C195" i="80"/>
  <c r="D194" i="80"/>
  <c r="C194" i="80" s="1"/>
  <c r="D194" i="81"/>
  <c r="C194" i="81" s="1"/>
  <c r="C195" i="81"/>
  <c r="D194" i="91"/>
  <c r="C194" i="91" s="1"/>
  <c r="F50" i="91"/>
  <c r="F290" i="91"/>
  <c r="K50" i="80"/>
  <c r="K290" i="80"/>
  <c r="F290" i="85"/>
  <c r="H53" i="84"/>
  <c r="I52" i="84"/>
  <c r="F50" i="80"/>
  <c r="F290" i="80"/>
  <c r="G50" i="85"/>
  <c r="G290" i="85"/>
  <c r="D289" i="85"/>
  <c r="G50" i="88"/>
  <c r="G290" i="88"/>
  <c r="L50" i="90"/>
  <c r="L290" i="90"/>
  <c r="L50" i="78"/>
  <c r="L290" i="78"/>
  <c r="F50" i="81"/>
  <c r="F290" i="81"/>
  <c r="C75" i="77"/>
  <c r="H230" i="84"/>
  <c r="J194" i="84"/>
  <c r="H194" i="84" s="1"/>
  <c r="I194" i="90"/>
  <c r="H194" i="90" s="1"/>
  <c r="E194" i="89"/>
  <c r="E51" i="89" s="1"/>
  <c r="C230" i="89"/>
  <c r="D52" i="91"/>
  <c r="C230" i="80"/>
  <c r="D289" i="80"/>
  <c r="H230" i="85"/>
  <c r="H289" i="85" s="1"/>
  <c r="I289" i="85"/>
  <c r="J194" i="89"/>
  <c r="J51" i="89" s="1"/>
  <c r="J289" i="89"/>
  <c r="C53" i="90"/>
  <c r="D52" i="90"/>
  <c r="H195" i="77"/>
  <c r="I194" i="77"/>
  <c r="C75" i="80"/>
  <c r="D52" i="80"/>
  <c r="H269" i="81"/>
  <c r="I289" i="81"/>
  <c r="I194" i="85"/>
  <c r="H194" i="85" s="1"/>
  <c r="D52" i="79"/>
  <c r="C53" i="79"/>
  <c r="C289" i="79" s="1"/>
  <c r="I195" i="83"/>
  <c r="I289" i="82"/>
  <c r="H230" i="82"/>
  <c r="H75" i="88"/>
  <c r="I52" i="88"/>
  <c r="K50" i="89"/>
  <c r="K290" i="89"/>
  <c r="C195" i="89"/>
  <c r="D194" i="89"/>
  <c r="D289" i="89"/>
  <c r="D289" i="92"/>
  <c r="G50" i="90"/>
  <c r="G290" i="90"/>
  <c r="J194" i="80"/>
  <c r="I52" i="81"/>
  <c r="E289" i="82"/>
  <c r="H75" i="79"/>
  <c r="I52" i="79"/>
  <c r="I194" i="80"/>
  <c r="H195" i="80"/>
  <c r="K290" i="82"/>
  <c r="C75" i="86"/>
  <c r="E52" i="86"/>
  <c r="E51" i="86" s="1"/>
  <c r="K52" i="83"/>
  <c r="K51" i="83" s="1"/>
  <c r="J52" i="80"/>
  <c r="E52" i="82"/>
  <c r="E51" i="82" s="1"/>
  <c r="F52" i="92"/>
  <c r="F51" i="92" s="1"/>
  <c r="J51" i="86"/>
  <c r="F289" i="80"/>
  <c r="L290" i="83"/>
  <c r="L50" i="83"/>
  <c r="E194" i="85"/>
  <c r="K50" i="81"/>
  <c r="K290" i="81"/>
  <c r="H173" i="84"/>
  <c r="J52" i="84"/>
  <c r="C195" i="88"/>
  <c r="D194" i="88"/>
  <c r="D289" i="88"/>
  <c r="H53" i="92"/>
  <c r="I52" i="92"/>
  <c r="H195" i="86"/>
  <c r="H289" i="86" s="1"/>
  <c r="I194" i="86"/>
  <c r="H194" i="86" s="1"/>
  <c r="I289" i="86"/>
  <c r="C53" i="77"/>
  <c r="D52" i="77"/>
  <c r="C195" i="84"/>
  <c r="C289" i="84" s="1"/>
  <c r="D194" i="84"/>
  <c r="C194" i="84" s="1"/>
  <c r="C195" i="86"/>
  <c r="D194" i="86"/>
  <c r="C194" i="86" s="1"/>
  <c r="D289" i="86"/>
  <c r="L50" i="80"/>
  <c r="L290" i="80"/>
  <c r="G194" i="77"/>
  <c r="G51" i="77" s="1"/>
  <c r="G289" i="77"/>
  <c r="K50" i="86"/>
  <c r="K290" i="86"/>
  <c r="J194" i="91"/>
  <c r="H194" i="91" s="1"/>
  <c r="H195" i="91"/>
  <c r="H289" i="91" s="1"/>
  <c r="J289" i="91"/>
  <c r="F50" i="86"/>
  <c r="F290" i="86"/>
  <c r="H230" i="77"/>
  <c r="I289" i="77"/>
  <c r="H53" i="83"/>
  <c r="I52" i="83"/>
  <c r="C230" i="81"/>
  <c r="C289" i="81" s="1"/>
  <c r="D289" i="81"/>
  <c r="H173" i="91"/>
  <c r="I289" i="91"/>
  <c r="J289" i="82"/>
  <c r="H195" i="79"/>
  <c r="I194" i="79"/>
  <c r="H194" i="79" s="1"/>
  <c r="I289" i="79"/>
  <c r="C230" i="90"/>
  <c r="D194" i="90"/>
  <c r="D289" i="90"/>
  <c r="K194" i="77"/>
  <c r="K51" i="77" s="1"/>
  <c r="C230" i="77"/>
  <c r="D52" i="86"/>
  <c r="C173" i="86"/>
  <c r="D289" i="87"/>
  <c r="C194" i="77"/>
  <c r="K50" i="87"/>
  <c r="K290" i="87"/>
  <c r="J290" i="79"/>
  <c r="J50" i="79"/>
  <c r="I289" i="84"/>
  <c r="K290" i="79"/>
  <c r="E50" i="87"/>
  <c r="E290" i="87"/>
  <c r="E289" i="85"/>
  <c r="F194" i="88"/>
  <c r="F289" i="88"/>
  <c r="D289" i="91"/>
  <c r="I194" i="92"/>
  <c r="H194" i="92" s="1"/>
  <c r="H230" i="92"/>
  <c r="J289" i="77"/>
  <c r="H173" i="77"/>
  <c r="D289" i="77"/>
  <c r="H195" i="82"/>
  <c r="I194" i="82"/>
  <c r="H194" i="82" s="1"/>
  <c r="D52" i="82"/>
  <c r="C53" i="82"/>
  <c r="C289" i="82" s="1"/>
  <c r="C269" i="83"/>
  <c r="C289" i="83" s="1"/>
  <c r="D289" i="83"/>
  <c r="I194" i="87"/>
  <c r="H194" i="87" s="1"/>
  <c r="H230" i="87"/>
  <c r="H289" i="87" s="1"/>
  <c r="I289" i="87"/>
  <c r="C53" i="88"/>
  <c r="D52" i="88"/>
  <c r="H195" i="88"/>
  <c r="I194" i="88"/>
  <c r="H194" i="88" s="1"/>
  <c r="I289" i="88"/>
  <c r="E194" i="90"/>
  <c r="E51" i="90" s="1"/>
  <c r="E289" i="77"/>
  <c r="J290" i="78"/>
  <c r="J50" i="78"/>
  <c r="C53" i="78"/>
  <c r="D52" i="78"/>
  <c r="J289" i="80"/>
  <c r="E50" i="83"/>
  <c r="F289" i="87"/>
  <c r="F52" i="87"/>
  <c r="F51" i="87" s="1"/>
  <c r="L52" i="89"/>
  <c r="L51" i="89" s="1"/>
  <c r="L289" i="89"/>
  <c r="C269" i="89"/>
  <c r="E289" i="89"/>
  <c r="H130" i="90"/>
  <c r="E290" i="91"/>
  <c r="E50" i="91"/>
  <c r="I194" i="89"/>
  <c r="F194" i="89"/>
  <c r="F51" i="89" s="1"/>
  <c r="F289" i="89"/>
  <c r="J290" i="92"/>
  <c r="J50" i="92"/>
  <c r="C230" i="78"/>
  <c r="D289" i="78"/>
  <c r="C75" i="88"/>
  <c r="H75" i="90"/>
  <c r="J52" i="77"/>
  <c r="J51" i="77" s="1"/>
  <c r="I194" i="81"/>
  <c r="H194" i="81" s="1"/>
  <c r="H230" i="81"/>
  <c r="H53" i="80"/>
  <c r="I52" i="80"/>
  <c r="J290" i="81"/>
  <c r="J50" i="81"/>
  <c r="H53" i="91"/>
  <c r="I52" i="91"/>
  <c r="D289" i="79"/>
  <c r="J53" i="90"/>
  <c r="J52" i="90" s="1"/>
  <c r="J51" i="90" s="1"/>
  <c r="H54" i="90"/>
  <c r="E289" i="91"/>
  <c r="F289" i="92"/>
  <c r="J51" i="91" l="1"/>
  <c r="C289" i="88"/>
  <c r="L50" i="87"/>
  <c r="L290" i="87"/>
  <c r="J51" i="84"/>
  <c r="C52" i="83"/>
  <c r="D51" i="83"/>
  <c r="C51" i="83" s="1"/>
  <c r="F50" i="83"/>
  <c r="F290" i="83"/>
  <c r="D51" i="81"/>
  <c r="D290" i="81" s="1"/>
  <c r="C290" i="81" s="1"/>
  <c r="H289" i="80"/>
  <c r="C289" i="80"/>
  <c r="C194" i="79"/>
  <c r="G50" i="79"/>
  <c r="G290" i="79"/>
  <c r="L50" i="77"/>
  <c r="L290" i="77"/>
  <c r="F50" i="89"/>
  <c r="F290" i="89"/>
  <c r="K50" i="77"/>
  <c r="K290" i="77"/>
  <c r="J290" i="89"/>
  <c r="J50" i="89"/>
  <c r="L50" i="89"/>
  <c r="L290" i="89"/>
  <c r="C194" i="85"/>
  <c r="E51" i="85"/>
  <c r="K50" i="83"/>
  <c r="K290" i="83"/>
  <c r="H289" i="81"/>
  <c r="D51" i="87"/>
  <c r="C52" i="87"/>
  <c r="F51" i="88"/>
  <c r="H289" i="77"/>
  <c r="H53" i="90"/>
  <c r="H289" i="90" s="1"/>
  <c r="C52" i="85"/>
  <c r="D51" i="85"/>
  <c r="C289" i="77"/>
  <c r="C289" i="90"/>
  <c r="H289" i="79"/>
  <c r="G290" i="77"/>
  <c r="G50" i="77"/>
  <c r="D51" i="77"/>
  <c r="C52" i="77"/>
  <c r="F50" i="92"/>
  <c r="F290" i="92"/>
  <c r="E290" i="86"/>
  <c r="E50" i="86"/>
  <c r="H194" i="80"/>
  <c r="H52" i="81"/>
  <c r="I51" i="81"/>
  <c r="H289" i="82"/>
  <c r="C52" i="79"/>
  <c r="D51" i="79"/>
  <c r="D51" i="80"/>
  <c r="C52" i="80"/>
  <c r="C52" i="90"/>
  <c r="D51" i="90"/>
  <c r="C52" i="91"/>
  <c r="D51" i="91"/>
  <c r="H52" i="86"/>
  <c r="I51" i="86"/>
  <c r="J290" i="88"/>
  <c r="J50" i="88"/>
  <c r="C289" i="87"/>
  <c r="G50" i="86"/>
  <c r="G290" i="86"/>
  <c r="H52" i="90"/>
  <c r="I51" i="90"/>
  <c r="C52" i="89"/>
  <c r="D51" i="89"/>
  <c r="J290" i="82"/>
  <c r="J50" i="82"/>
  <c r="I50" i="78"/>
  <c r="H50" i="78" s="1"/>
  <c r="I290" i="78"/>
  <c r="H290" i="78" s="1"/>
  <c r="H51" i="78"/>
  <c r="J290" i="90"/>
  <c r="J50" i="90"/>
  <c r="C52" i="88"/>
  <c r="D51" i="88"/>
  <c r="C52" i="86"/>
  <c r="D51" i="86"/>
  <c r="J290" i="86"/>
  <c r="J50" i="86"/>
  <c r="I51" i="91"/>
  <c r="H52" i="91"/>
  <c r="J290" i="77"/>
  <c r="J50" i="77"/>
  <c r="F50" i="87"/>
  <c r="F290" i="87"/>
  <c r="H289" i="92"/>
  <c r="C51" i="81"/>
  <c r="C289" i="86"/>
  <c r="C194" i="88"/>
  <c r="E290" i="82"/>
  <c r="E50" i="82"/>
  <c r="I51" i="79"/>
  <c r="H52" i="79"/>
  <c r="E290" i="89"/>
  <c r="E50" i="89"/>
  <c r="D290" i="83"/>
  <c r="C290" i="83" s="1"/>
  <c r="D50" i="83"/>
  <c r="C50" i="83" s="1"/>
  <c r="H289" i="84"/>
  <c r="I51" i="82"/>
  <c r="H52" i="82"/>
  <c r="H75" i="89"/>
  <c r="H289" i="89" s="1"/>
  <c r="I52" i="89"/>
  <c r="D51" i="84"/>
  <c r="C52" i="84"/>
  <c r="J290" i="91"/>
  <c r="J50" i="91"/>
  <c r="E290" i="90"/>
  <c r="E50" i="90"/>
  <c r="C52" i="82"/>
  <c r="D51" i="82"/>
  <c r="C194" i="90"/>
  <c r="J50" i="84"/>
  <c r="J290" i="84"/>
  <c r="I51" i="80"/>
  <c r="H52" i="80"/>
  <c r="C289" i="78"/>
  <c r="C289" i="89"/>
  <c r="H194" i="89"/>
  <c r="D51" i="78"/>
  <c r="C52" i="78"/>
  <c r="H52" i="83"/>
  <c r="J289" i="90"/>
  <c r="I51" i="92"/>
  <c r="H52" i="92"/>
  <c r="J51" i="80"/>
  <c r="C194" i="89"/>
  <c r="I51" i="88"/>
  <c r="H52" i="88"/>
  <c r="H195" i="83"/>
  <c r="H289" i="83" s="1"/>
  <c r="I194" i="83"/>
  <c r="H194" i="83" s="1"/>
  <c r="I289" i="83"/>
  <c r="H194" i="77"/>
  <c r="H52" i="84"/>
  <c r="I51" i="84"/>
  <c r="D51" i="92"/>
  <c r="I51" i="85"/>
  <c r="H289" i="88"/>
  <c r="H52" i="77"/>
  <c r="I51" i="77"/>
  <c r="H52" i="87"/>
  <c r="I51" i="87"/>
  <c r="D50" i="81" l="1"/>
  <c r="C50" i="81" s="1"/>
  <c r="D290" i="85"/>
  <c r="C51" i="85"/>
  <c r="D50" i="85"/>
  <c r="F50" i="88"/>
  <c r="F290" i="88"/>
  <c r="I290" i="87"/>
  <c r="H290" i="87" s="1"/>
  <c r="H51" i="87"/>
  <c r="I50" i="87"/>
  <c r="H50" i="87" s="1"/>
  <c r="H51" i="84"/>
  <c r="I50" i="84"/>
  <c r="H50" i="84" s="1"/>
  <c r="I24" i="84"/>
  <c r="C51" i="78"/>
  <c r="D50" i="78"/>
  <c r="C50" i="78" s="1"/>
  <c r="D290" i="78"/>
  <c r="C290" i="78" s="1"/>
  <c r="D290" i="84"/>
  <c r="C290" i="84" s="1"/>
  <c r="C51" i="84"/>
  <c r="D50" i="84"/>
  <c r="C50" i="84" s="1"/>
  <c r="I290" i="82"/>
  <c r="H290" i="82" s="1"/>
  <c r="H51" i="82"/>
  <c r="I50" i="82"/>
  <c r="H50" i="82" s="1"/>
  <c r="I290" i="79"/>
  <c r="H290" i="79" s="1"/>
  <c r="H51" i="79"/>
  <c r="I50" i="79"/>
  <c r="H50" i="79" s="1"/>
  <c r="D50" i="89"/>
  <c r="C51" i="89"/>
  <c r="D290" i="91"/>
  <c r="C290" i="91" s="1"/>
  <c r="C51" i="91"/>
  <c r="D50" i="91"/>
  <c r="C50" i="91" s="1"/>
  <c r="I290" i="92"/>
  <c r="H290" i="92" s="1"/>
  <c r="H51" i="92"/>
  <c r="I50" i="92"/>
  <c r="H50" i="92" s="1"/>
  <c r="I50" i="85"/>
  <c r="H50" i="85" s="1"/>
  <c r="H51" i="85"/>
  <c r="I290" i="85"/>
  <c r="H290" i="85" s="1"/>
  <c r="J290" i="80"/>
  <c r="J50" i="80"/>
  <c r="I290" i="80"/>
  <c r="H51" i="80"/>
  <c r="I50" i="80"/>
  <c r="D290" i="82"/>
  <c r="C290" i="82" s="1"/>
  <c r="C51" i="82"/>
  <c r="D50" i="82"/>
  <c r="C50" i="82" s="1"/>
  <c r="H52" i="89"/>
  <c r="I51" i="89"/>
  <c r="D50" i="86"/>
  <c r="C50" i="86" s="1"/>
  <c r="D290" i="86"/>
  <c r="C290" i="86" s="1"/>
  <c r="C51" i="86"/>
  <c r="D290" i="80"/>
  <c r="C290" i="80" s="1"/>
  <c r="C51" i="80"/>
  <c r="D50" i="80"/>
  <c r="C50" i="80" s="1"/>
  <c r="I290" i="81"/>
  <c r="H290" i="81" s="1"/>
  <c r="H51" i="81"/>
  <c r="I50" i="81"/>
  <c r="H50" i="81" s="1"/>
  <c r="C51" i="77"/>
  <c r="D290" i="77"/>
  <c r="C290" i="77" s="1"/>
  <c r="D50" i="77"/>
  <c r="C50" i="77" s="1"/>
  <c r="D290" i="87"/>
  <c r="C290" i="87" s="1"/>
  <c r="C51" i="87"/>
  <c r="D50" i="87"/>
  <c r="C50" i="87" s="1"/>
  <c r="E290" i="85"/>
  <c r="E50" i="85"/>
  <c r="D290" i="92"/>
  <c r="C290" i="92" s="1"/>
  <c r="C51" i="92"/>
  <c r="D50" i="92"/>
  <c r="C50" i="92" s="1"/>
  <c r="I290" i="88"/>
  <c r="H290" i="88" s="1"/>
  <c r="H51" i="88"/>
  <c r="I50" i="88"/>
  <c r="H50" i="88" s="1"/>
  <c r="D290" i="88"/>
  <c r="C51" i="88"/>
  <c r="D50" i="88"/>
  <c r="C50" i="88" s="1"/>
  <c r="H51" i="77"/>
  <c r="I290" i="77"/>
  <c r="H290" i="77" s="1"/>
  <c r="I50" i="77"/>
  <c r="H50" i="77" s="1"/>
  <c r="I51" i="83"/>
  <c r="I290" i="91"/>
  <c r="H290" i="91" s="1"/>
  <c r="H51" i="91"/>
  <c r="I50" i="91"/>
  <c r="H50" i="91" s="1"/>
  <c r="I290" i="90"/>
  <c r="H290" i="90" s="1"/>
  <c r="H51" i="90"/>
  <c r="I50" i="90"/>
  <c r="H50" i="90" s="1"/>
  <c r="I290" i="86"/>
  <c r="H290" i="86" s="1"/>
  <c r="H51" i="86"/>
  <c r="I50" i="86"/>
  <c r="H50" i="86" s="1"/>
  <c r="D290" i="90"/>
  <c r="C290" i="90" s="1"/>
  <c r="C51" i="90"/>
  <c r="D50" i="90"/>
  <c r="C50" i="90" s="1"/>
  <c r="D290" i="79"/>
  <c r="C290" i="79" s="1"/>
  <c r="C51" i="79"/>
  <c r="D50" i="79"/>
  <c r="C50" i="79" s="1"/>
  <c r="C290" i="88" l="1"/>
  <c r="H51" i="89"/>
  <c r="I50" i="89"/>
  <c r="H50" i="89" s="1"/>
  <c r="I290" i="89"/>
  <c r="H290" i="89" s="1"/>
  <c r="H51" i="83"/>
  <c r="I50" i="83"/>
  <c r="H50" i="83" s="1"/>
  <c r="I290" i="83"/>
  <c r="H290" i="83" s="1"/>
  <c r="I20" i="84"/>
  <c r="H20" i="84" s="1"/>
  <c r="H24" i="84"/>
  <c r="H290" i="80"/>
  <c r="C50" i="85"/>
  <c r="C50" i="89"/>
  <c r="D24" i="89"/>
  <c r="H50" i="80"/>
  <c r="I290" i="84"/>
  <c r="H290" i="84" s="1"/>
  <c r="C290" i="85"/>
  <c r="C24" i="89" l="1"/>
  <c r="D20" i="89"/>
  <c r="C20" i="89" s="1"/>
  <c r="D290" i="89"/>
  <c r="C290" i="89" s="1"/>
  <c r="H301" i="76" l="1"/>
  <c r="C301" i="76"/>
  <c r="H300" i="76"/>
  <c r="C300" i="76"/>
  <c r="H299" i="76"/>
  <c r="C299" i="76"/>
  <c r="H298" i="76"/>
  <c r="C298" i="76"/>
  <c r="H297" i="76"/>
  <c r="C297" i="76"/>
  <c r="H296" i="76"/>
  <c r="C296" i="76"/>
  <c r="H295" i="76"/>
  <c r="C295" i="76"/>
  <c r="H294" i="76"/>
  <c r="C294" i="76"/>
  <c r="C293" i="76" s="1"/>
  <c r="L293" i="76"/>
  <c r="K293" i="76"/>
  <c r="J293" i="76"/>
  <c r="I293" i="76"/>
  <c r="G293" i="76"/>
  <c r="F293" i="76"/>
  <c r="E293" i="76"/>
  <c r="D293" i="76"/>
  <c r="H288" i="76"/>
  <c r="C288" i="76"/>
  <c r="H287" i="76"/>
  <c r="C287" i="76"/>
  <c r="L286" i="76"/>
  <c r="K286" i="76"/>
  <c r="J286" i="76"/>
  <c r="I286" i="76"/>
  <c r="H286" i="76" s="1"/>
  <c r="G286" i="76"/>
  <c r="F286" i="76"/>
  <c r="E286" i="76"/>
  <c r="D286" i="76"/>
  <c r="H285" i="76"/>
  <c r="C285" i="76"/>
  <c r="L284" i="76"/>
  <c r="L283" i="76" s="1"/>
  <c r="K284" i="76"/>
  <c r="K283" i="76" s="1"/>
  <c r="J284" i="76"/>
  <c r="J283" i="76" s="1"/>
  <c r="I284" i="76"/>
  <c r="H284" i="76"/>
  <c r="G284" i="76"/>
  <c r="G283" i="76" s="1"/>
  <c r="F284" i="76"/>
  <c r="F283" i="76" s="1"/>
  <c r="E284" i="76"/>
  <c r="D284" i="76"/>
  <c r="D283" i="76" s="1"/>
  <c r="I283" i="76"/>
  <c r="E283" i="76"/>
  <c r="H282" i="76"/>
  <c r="C282" i="76"/>
  <c r="L281" i="76"/>
  <c r="K281" i="76"/>
  <c r="J281" i="76"/>
  <c r="I281" i="76"/>
  <c r="G281" i="76"/>
  <c r="F281" i="76"/>
  <c r="E281" i="76"/>
  <c r="D281" i="76"/>
  <c r="H280" i="76"/>
  <c r="C280" i="76"/>
  <c r="H279" i="76"/>
  <c r="C279" i="76"/>
  <c r="H278" i="76"/>
  <c r="C278" i="76"/>
  <c r="H277" i="76"/>
  <c r="C277" i="76"/>
  <c r="L276" i="76"/>
  <c r="K276" i="76"/>
  <c r="K270" i="76" s="1"/>
  <c r="K269" i="76" s="1"/>
  <c r="J276" i="76"/>
  <c r="I276" i="76"/>
  <c r="H276" i="76" s="1"/>
  <c r="G276" i="76"/>
  <c r="G270" i="76" s="1"/>
  <c r="G269" i="76" s="1"/>
  <c r="F276" i="76"/>
  <c r="E276" i="76"/>
  <c r="D276" i="76"/>
  <c r="H275" i="76"/>
  <c r="C275" i="76"/>
  <c r="H274" i="76"/>
  <c r="C274" i="76"/>
  <c r="H273" i="76"/>
  <c r="C273" i="76"/>
  <c r="L272" i="76"/>
  <c r="L270" i="76" s="1"/>
  <c r="L269" i="76" s="1"/>
  <c r="K272" i="76"/>
  <c r="J272" i="76"/>
  <c r="H272" i="76" s="1"/>
  <c r="I272" i="76"/>
  <c r="G272" i="76"/>
  <c r="F272" i="76"/>
  <c r="F270" i="76" s="1"/>
  <c r="F269" i="76" s="1"/>
  <c r="E272" i="76"/>
  <c r="D272" i="76"/>
  <c r="H271" i="76"/>
  <c r="C271" i="76"/>
  <c r="I270" i="76"/>
  <c r="E270" i="76"/>
  <c r="E269" i="76" s="1"/>
  <c r="H268" i="76"/>
  <c r="C268" i="76"/>
  <c r="H267" i="76"/>
  <c r="C267" i="76"/>
  <c r="H266" i="76"/>
  <c r="C266" i="76"/>
  <c r="H265" i="76"/>
  <c r="C265" i="76"/>
  <c r="L264" i="76"/>
  <c r="K264" i="76"/>
  <c r="J264" i="76"/>
  <c r="H264" i="76" s="1"/>
  <c r="I264" i="76"/>
  <c r="G264" i="76"/>
  <c r="F264" i="76"/>
  <c r="E264" i="76"/>
  <c r="D264" i="76"/>
  <c r="H263" i="76"/>
  <c r="C263" i="76"/>
  <c r="H262" i="76"/>
  <c r="C262" i="76"/>
  <c r="H261" i="76"/>
  <c r="C261" i="76"/>
  <c r="L260" i="76"/>
  <c r="K260" i="76"/>
  <c r="K259" i="76" s="1"/>
  <c r="J260" i="76"/>
  <c r="I260" i="76"/>
  <c r="H260" i="76" s="1"/>
  <c r="G260" i="76"/>
  <c r="G259" i="76" s="1"/>
  <c r="F260" i="76"/>
  <c r="E260" i="76"/>
  <c r="E259" i="76" s="1"/>
  <c r="D260" i="76"/>
  <c r="F259" i="76"/>
  <c r="H258" i="76"/>
  <c r="C258" i="76"/>
  <c r="H257" i="76"/>
  <c r="C257" i="76"/>
  <c r="H256" i="76"/>
  <c r="C256" i="76"/>
  <c r="H255" i="76"/>
  <c r="C255" i="76"/>
  <c r="H254" i="76"/>
  <c r="C254" i="76"/>
  <c r="H253" i="76"/>
  <c r="C253" i="76"/>
  <c r="L252" i="76"/>
  <c r="L251" i="76" s="1"/>
  <c r="K252" i="76"/>
  <c r="K251" i="76" s="1"/>
  <c r="J252" i="76"/>
  <c r="H252" i="76" s="1"/>
  <c r="I252" i="76"/>
  <c r="G252" i="76"/>
  <c r="G251" i="76" s="1"/>
  <c r="F252" i="76"/>
  <c r="F251" i="76" s="1"/>
  <c r="E252" i="76"/>
  <c r="D252" i="76"/>
  <c r="D251" i="76" s="1"/>
  <c r="I251" i="76"/>
  <c r="E251" i="76"/>
  <c r="H250" i="76"/>
  <c r="C250" i="76"/>
  <c r="H249" i="76"/>
  <c r="C249" i="76"/>
  <c r="H248" i="76"/>
  <c r="C248" i="76"/>
  <c r="H247" i="76"/>
  <c r="C247" i="76"/>
  <c r="L246" i="76"/>
  <c r="K246" i="76"/>
  <c r="J246" i="76"/>
  <c r="I246" i="76"/>
  <c r="H246" i="76" s="1"/>
  <c r="G246" i="76"/>
  <c r="F246" i="76"/>
  <c r="E246" i="76"/>
  <c r="D246" i="76"/>
  <c r="H245" i="76"/>
  <c r="C245" i="76"/>
  <c r="H244" i="76"/>
  <c r="C244" i="76"/>
  <c r="H243" i="76"/>
  <c r="C243" i="76"/>
  <c r="H242" i="76"/>
  <c r="C242" i="76"/>
  <c r="H241" i="76"/>
  <c r="C241" i="76"/>
  <c r="H240" i="76"/>
  <c r="C240" i="76"/>
  <c r="H239" i="76"/>
  <c r="C239" i="76"/>
  <c r="L238" i="76"/>
  <c r="K238" i="76"/>
  <c r="J238" i="76"/>
  <c r="H238" i="76" s="1"/>
  <c r="I238" i="76"/>
  <c r="G238" i="76"/>
  <c r="F238" i="76"/>
  <c r="E238" i="76"/>
  <c r="D238" i="76"/>
  <c r="D231" i="76" s="1"/>
  <c r="H237" i="76"/>
  <c r="C237" i="76"/>
  <c r="H236" i="76"/>
  <c r="C236" i="76"/>
  <c r="L235" i="76"/>
  <c r="K235" i="76"/>
  <c r="J235" i="76"/>
  <c r="I235" i="76"/>
  <c r="G235" i="76"/>
  <c r="F235" i="76"/>
  <c r="E235" i="76"/>
  <c r="D235" i="76"/>
  <c r="H234" i="76"/>
  <c r="C234" i="76"/>
  <c r="L233" i="76"/>
  <c r="K233" i="76"/>
  <c r="J233" i="76"/>
  <c r="I233" i="76"/>
  <c r="G233" i="76"/>
  <c r="F233" i="76"/>
  <c r="F231" i="76" s="1"/>
  <c r="E233" i="76"/>
  <c r="C233" i="76" s="1"/>
  <c r="D233" i="76"/>
  <c r="H232" i="76"/>
  <c r="C232" i="76"/>
  <c r="J231" i="76"/>
  <c r="H229" i="76"/>
  <c r="C229" i="76"/>
  <c r="H228" i="76"/>
  <c r="C228" i="76"/>
  <c r="L227" i="76"/>
  <c r="K227" i="76"/>
  <c r="J227" i="76"/>
  <c r="I227" i="76"/>
  <c r="G227" i="76"/>
  <c r="F227" i="76"/>
  <c r="E227" i="76"/>
  <c r="D227" i="76"/>
  <c r="H226" i="76"/>
  <c r="C226" i="76"/>
  <c r="H225" i="76"/>
  <c r="C225" i="76"/>
  <c r="H224" i="76"/>
  <c r="C224" i="76"/>
  <c r="H223" i="76"/>
  <c r="C223" i="76"/>
  <c r="H222" i="76"/>
  <c r="C222" i="76"/>
  <c r="H221" i="76"/>
  <c r="C221" i="76"/>
  <c r="H220" i="76"/>
  <c r="C220" i="76"/>
  <c r="H219" i="76"/>
  <c r="C219" i="76"/>
  <c r="H218" i="76"/>
  <c r="C218" i="76"/>
  <c r="H217" i="76"/>
  <c r="C217" i="76"/>
  <c r="L216" i="76"/>
  <c r="L204" i="76" s="1"/>
  <c r="K216" i="76"/>
  <c r="J216" i="76"/>
  <c r="H216" i="76" s="1"/>
  <c r="I216" i="76"/>
  <c r="G216" i="76"/>
  <c r="F216" i="76"/>
  <c r="E216" i="76"/>
  <c r="D216" i="76"/>
  <c r="H215" i="76"/>
  <c r="C215" i="76"/>
  <c r="H214" i="76"/>
  <c r="C214" i="76"/>
  <c r="H213" i="76"/>
  <c r="C213" i="76"/>
  <c r="H212" i="76"/>
  <c r="C212" i="76"/>
  <c r="H211" i="76"/>
  <c r="C211" i="76"/>
  <c r="H210" i="76"/>
  <c r="C210" i="76"/>
  <c r="H209" i="76"/>
  <c r="C209" i="76"/>
  <c r="H208" i="76"/>
  <c r="C208" i="76"/>
  <c r="H207" i="76"/>
  <c r="C207" i="76"/>
  <c r="H206" i="76"/>
  <c r="C206" i="76"/>
  <c r="L205" i="76"/>
  <c r="K205" i="76"/>
  <c r="J205" i="76"/>
  <c r="I205" i="76"/>
  <c r="G205" i="76"/>
  <c r="F205" i="76"/>
  <c r="E205" i="76"/>
  <c r="D205" i="76"/>
  <c r="D204" i="76" s="1"/>
  <c r="G204" i="76"/>
  <c r="H203" i="76"/>
  <c r="C203" i="76"/>
  <c r="H202" i="76"/>
  <c r="C202" i="76"/>
  <c r="H201" i="76"/>
  <c r="C201" i="76"/>
  <c r="H200" i="76"/>
  <c r="C200" i="76"/>
  <c r="H199" i="76"/>
  <c r="C199" i="76"/>
  <c r="L198" i="76"/>
  <c r="L196" i="76" s="1"/>
  <c r="L195" i="76" s="1"/>
  <c r="K198" i="76"/>
  <c r="J198" i="76"/>
  <c r="J196" i="76" s="1"/>
  <c r="I198" i="76"/>
  <c r="H198" i="76"/>
  <c r="G198" i="76"/>
  <c r="F198" i="76"/>
  <c r="F196" i="76" s="1"/>
  <c r="E198" i="76"/>
  <c r="D198" i="76"/>
  <c r="C198" i="76" s="1"/>
  <c r="H197" i="76"/>
  <c r="C197" i="76"/>
  <c r="K196" i="76"/>
  <c r="I196" i="76"/>
  <c r="G196" i="76"/>
  <c r="E196" i="76"/>
  <c r="H193" i="76"/>
  <c r="C193" i="76"/>
  <c r="L192" i="76"/>
  <c r="L191" i="76" s="1"/>
  <c r="K192" i="76"/>
  <c r="K191" i="76" s="1"/>
  <c r="J192" i="76"/>
  <c r="I192" i="76"/>
  <c r="I191" i="76" s="1"/>
  <c r="I187" i="76" s="1"/>
  <c r="G192" i="76"/>
  <c r="G191" i="76" s="1"/>
  <c r="F192" i="76"/>
  <c r="E192" i="76"/>
  <c r="E191" i="76" s="1"/>
  <c r="E187" i="76" s="1"/>
  <c r="D192" i="76"/>
  <c r="D191" i="76" s="1"/>
  <c r="J191" i="76"/>
  <c r="F191" i="76"/>
  <c r="H190" i="76"/>
  <c r="C190" i="76"/>
  <c r="H189" i="76"/>
  <c r="C189" i="76"/>
  <c r="L188" i="76"/>
  <c r="L187" i="76" s="1"/>
  <c r="K188" i="76"/>
  <c r="J188" i="76"/>
  <c r="J187" i="76" s="1"/>
  <c r="I188" i="76"/>
  <c r="H188" i="76"/>
  <c r="G188" i="76"/>
  <c r="F188" i="76"/>
  <c r="F187" i="76" s="1"/>
  <c r="E188" i="76"/>
  <c r="D188" i="76"/>
  <c r="D187" i="76" s="1"/>
  <c r="H186" i="76"/>
  <c r="C186" i="76"/>
  <c r="H185" i="76"/>
  <c r="C185" i="76"/>
  <c r="L184" i="76"/>
  <c r="K184" i="76"/>
  <c r="J184" i="76"/>
  <c r="J173" i="76" s="1"/>
  <c r="I184" i="76"/>
  <c r="H184" i="76"/>
  <c r="G184" i="76"/>
  <c r="F184" i="76"/>
  <c r="E184" i="76"/>
  <c r="D184" i="76"/>
  <c r="C184" i="76" s="1"/>
  <c r="H183" i="76"/>
  <c r="C183" i="76"/>
  <c r="H182" i="76"/>
  <c r="C182" i="76"/>
  <c r="H181" i="76"/>
  <c r="C181" i="76"/>
  <c r="H180" i="76"/>
  <c r="C180" i="76"/>
  <c r="L179" i="76"/>
  <c r="K179" i="76"/>
  <c r="J179" i="76"/>
  <c r="I179" i="76"/>
  <c r="G179" i="76"/>
  <c r="F179" i="76"/>
  <c r="E179" i="76"/>
  <c r="D179" i="76"/>
  <c r="D174" i="76" s="1"/>
  <c r="D173" i="76" s="1"/>
  <c r="H178" i="76"/>
  <c r="C178" i="76"/>
  <c r="H177" i="76"/>
  <c r="C177" i="76"/>
  <c r="H176" i="76"/>
  <c r="C176" i="76"/>
  <c r="L175" i="76"/>
  <c r="K175" i="76"/>
  <c r="J175" i="76"/>
  <c r="J174" i="76" s="1"/>
  <c r="I175" i="76"/>
  <c r="G175" i="76"/>
  <c r="G174" i="76" s="1"/>
  <c r="F175" i="76"/>
  <c r="F174" i="76" s="1"/>
  <c r="E175" i="76"/>
  <c r="D175" i="76"/>
  <c r="L174" i="76"/>
  <c r="K174" i="76"/>
  <c r="K173" i="76" s="1"/>
  <c r="F173" i="76"/>
  <c r="H172" i="76"/>
  <c r="C172" i="76"/>
  <c r="H171" i="76"/>
  <c r="C171" i="76"/>
  <c r="H170" i="76"/>
  <c r="C170" i="76"/>
  <c r="H169" i="76"/>
  <c r="C169" i="76"/>
  <c r="H168" i="76"/>
  <c r="C168" i="76"/>
  <c r="H167" i="76"/>
  <c r="C167" i="76"/>
  <c r="L166" i="76"/>
  <c r="L165" i="76" s="1"/>
  <c r="K166" i="76"/>
  <c r="K165" i="76" s="1"/>
  <c r="J166" i="76"/>
  <c r="I166" i="76"/>
  <c r="H166" i="76" s="1"/>
  <c r="G166" i="76"/>
  <c r="G165" i="76" s="1"/>
  <c r="F166" i="76"/>
  <c r="E166" i="76"/>
  <c r="E165" i="76" s="1"/>
  <c r="D166" i="76"/>
  <c r="D165" i="76" s="1"/>
  <c r="J165" i="76"/>
  <c r="F165" i="76"/>
  <c r="H164" i="76"/>
  <c r="C164" i="76"/>
  <c r="H163" i="76"/>
  <c r="C163" i="76"/>
  <c r="H162" i="76"/>
  <c r="C162" i="76"/>
  <c r="H161" i="76"/>
  <c r="C161" i="76"/>
  <c r="L160" i="76"/>
  <c r="K160" i="76"/>
  <c r="J160" i="76"/>
  <c r="H160" i="76" s="1"/>
  <c r="I160" i="76"/>
  <c r="G160" i="76"/>
  <c r="F160" i="76"/>
  <c r="E160" i="76"/>
  <c r="D160" i="76"/>
  <c r="H159" i="76"/>
  <c r="C159" i="76"/>
  <c r="H158" i="76"/>
  <c r="C158" i="76"/>
  <c r="H157" i="76"/>
  <c r="C157" i="76"/>
  <c r="H156" i="76"/>
  <c r="C156" i="76"/>
  <c r="H155" i="76"/>
  <c r="C155" i="76"/>
  <c r="H154" i="76"/>
  <c r="C154" i="76"/>
  <c r="H153" i="76"/>
  <c r="C153" i="76"/>
  <c r="H152" i="76"/>
  <c r="C152" i="76"/>
  <c r="L151" i="76"/>
  <c r="K151" i="76"/>
  <c r="J151" i="76"/>
  <c r="I151" i="76"/>
  <c r="G151" i="76"/>
  <c r="F151" i="76"/>
  <c r="E151" i="76"/>
  <c r="D151" i="76"/>
  <c r="H150" i="76"/>
  <c r="C150" i="76"/>
  <c r="H149" i="76"/>
  <c r="C149" i="76"/>
  <c r="H148" i="76"/>
  <c r="C148" i="76"/>
  <c r="H147" i="76"/>
  <c r="C147" i="76"/>
  <c r="H146" i="76"/>
  <c r="C146" i="76"/>
  <c r="H145" i="76"/>
  <c r="C145" i="76"/>
  <c r="L144" i="76"/>
  <c r="K144" i="76"/>
  <c r="J144" i="76"/>
  <c r="I144" i="76"/>
  <c r="H144" i="76" s="1"/>
  <c r="G144" i="76"/>
  <c r="F144" i="76"/>
  <c r="E144" i="76"/>
  <c r="D144" i="76"/>
  <c r="H143" i="76"/>
  <c r="C143" i="76"/>
  <c r="H142" i="76"/>
  <c r="C142" i="76"/>
  <c r="L141" i="76"/>
  <c r="K141" i="76"/>
  <c r="J141" i="76"/>
  <c r="I141" i="76"/>
  <c r="G141" i="76"/>
  <c r="G130" i="76" s="1"/>
  <c r="F141" i="76"/>
  <c r="E141" i="76"/>
  <c r="D141" i="76"/>
  <c r="H140" i="76"/>
  <c r="C140" i="76"/>
  <c r="H139" i="76"/>
  <c r="C139" i="76"/>
  <c r="H138" i="76"/>
  <c r="C138" i="76"/>
  <c r="H137" i="76"/>
  <c r="C137" i="76"/>
  <c r="L136" i="76"/>
  <c r="L130" i="76" s="1"/>
  <c r="K136" i="76"/>
  <c r="J136" i="76"/>
  <c r="I136" i="76"/>
  <c r="H136" i="76"/>
  <c r="G136" i="76"/>
  <c r="F136" i="76"/>
  <c r="E136" i="76"/>
  <c r="D136" i="76"/>
  <c r="C136" i="76" s="1"/>
  <c r="H135" i="76"/>
  <c r="C135" i="76"/>
  <c r="H134" i="76"/>
  <c r="C134" i="76"/>
  <c r="H133" i="76"/>
  <c r="C133" i="76"/>
  <c r="H132" i="76"/>
  <c r="C132" i="76"/>
  <c r="L131" i="76"/>
  <c r="K131" i="76"/>
  <c r="J131" i="76"/>
  <c r="I131" i="76"/>
  <c r="G131" i="76"/>
  <c r="F131" i="76"/>
  <c r="E131" i="76"/>
  <c r="D131" i="76"/>
  <c r="D130" i="76" s="1"/>
  <c r="H129" i="76"/>
  <c r="H128" i="76" s="1"/>
  <c r="C129" i="76"/>
  <c r="L128" i="76"/>
  <c r="K128" i="76"/>
  <c r="J128" i="76"/>
  <c r="I128" i="76"/>
  <c r="G128" i="76"/>
  <c r="F128" i="76"/>
  <c r="E128" i="76"/>
  <c r="D128" i="76"/>
  <c r="C128" i="76"/>
  <c r="H127" i="76"/>
  <c r="C127" i="76"/>
  <c r="H126" i="76"/>
  <c r="C126" i="76"/>
  <c r="H125" i="76"/>
  <c r="C125" i="76"/>
  <c r="H124" i="76"/>
  <c r="C124" i="76"/>
  <c r="H123" i="76"/>
  <c r="C123" i="76"/>
  <c r="L122" i="76"/>
  <c r="K122" i="76"/>
  <c r="J122" i="76"/>
  <c r="H122" i="76" s="1"/>
  <c r="I122" i="76"/>
  <c r="G122" i="76"/>
  <c r="F122" i="76"/>
  <c r="E122" i="76"/>
  <c r="D122" i="76"/>
  <c r="H121" i="76"/>
  <c r="C121" i="76"/>
  <c r="H120" i="76"/>
  <c r="C120" i="76"/>
  <c r="H119" i="76"/>
  <c r="C119" i="76"/>
  <c r="H118" i="76"/>
  <c r="C118" i="76"/>
  <c r="H117" i="76"/>
  <c r="C117" i="76"/>
  <c r="L116" i="76"/>
  <c r="K116" i="76"/>
  <c r="J116" i="76"/>
  <c r="I116" i="76"/>
  <c r="H116" i="76" s="1"/>
  <c r="G116" i="76"/>
  <c r="F116" i="76"/>
  <c r="E116" i="76"/>
  <c r="D116" i="76"/>
  <c r="H115" i="76"/>
  <c r="C115" i="76"/>
  <c r="H114" i="76"/>
  <c r="C114" i="76"/>
  <c r="H113" i="76"/>
  <c r="C113" i="76"/>
  <c r="L112" i="76"/>
  <c r="K112" i="76"/>
  <c r="J112" i="76"/>
  <c r="I112" i="76"/>
  <c r="H112" i="76"/>
  <c r="G112" i="76"/>
  <c r="F112" i="76"/>
  <c r="E112" i="76"/>
  <c r="D112" i="76"/>
  <c r="C112" i="76" s="1"/>
  <c r="H111" i="76"/>
  <c r="C111" i="76"/>
  <c r="H110" i="76"/>
  <c r="C110" i="76"/>
  <c r="H109" i="76"/>
  <c r="C109" i="76"/>
  <c r="H108" i="76"/>
  <c r="C108" i="76"/>
  <c r="H107" i="76"/>
  <c r="C107" i="76"/>
  <c r="H106" i="76"/>
  <c r="C106" i="76"/>
  <c r="H105" i="76"/>
  <c r="C105" i="76"/>
  <c r="H104" i="76"/>
  <c r="C104" i="76"/>
  <c r="L103" i="76"/>
  <c r="K103" i="76"/>
  <c r="J103" i="76"/>
  <c r="I103" i="76"/>
  <c r="G103" i="76"/>
  <c r="F103" i="76"/>
  <c r="E103" i="76"/>
  <c r="D103" i="76"/>
  <c r="H102" i="76"/>
  <c r="C102" i="76"/>
  <c r="H101" i="76"/>
  <c r="C101" i="76"/>
  <c r="H100" i="76"/>
  <c r="C100" i="76"/>
  <c r="H99" i="76"/>
  <c r="C99" i="76"/>
  <c r="H98" i="76"/>
  <c r="C98" i="76"/>
  <c r="H97" i="76"/>
  <c r="C97" i="76"/>
  <c r="H96" i="76"/>
  <c r="C96" i="76"/>
  <c r="L95" i="76"/>
  <c r="K95" i="76"/>
  <c r="J95" i="76"/>
  <c r="I95" i="76"/>
  <c r="G95" i="76"/>
  <c r="F95" i="76"/>
  <c r="E95" i="76"/>
  <c r="D95" i="76"/>
  <c r="H94" i="76"/>
  <c r="C94" i="76"/>
  <c r="H93" i="76"/>
  <c r="C93" i="76"/>
  <c r="H92" i="76"/>
  <c r="C92" i="76"/>
  <c r="H91" i="76"/>
  <c r="C91" i="76"/>
  <c r="H90" i="76"/>
  <c r="C90" i="76"/>
  <c r="L89" i="76"/>
  <c r="K89" i="76"/>
  <c r="J89" i="76"/>
  <c r="I89" i="76"/>
  <c r="G89" i="76"/>
  <c r="F89" i="76"/>
  <c r="E89" i="76"/>
  <c r="D89" i="76"/>
  <c r="H88" i="76"/>
  <c r="C88" i="76"/>
  <c r="H87" i="76"/>
  <c r="C87" i="76"/>
  <c r="H86" i="76"/>
  <c r="C86" i="76"/>
  <c r="H85" i="76"/>
  <c r="C85" i="76"/>
  <c r="L84" i="76"/>
  <c r="K84" i="76"/>
  <c r="J84" i="76"/>
  <c r="I84" i="76"/>
  <c r="H84" i="76" s="1"/>
  <c r="G84" i="76"/>
  <c r="G83" i="76" s="1"/>
  <c r="F84" i="76"/>
  <c r="E84" i="76"/>
  <c r="D84" i="76"/>
  <c r="F83" i="76"/>
  <c r="H82" i="76"/>
  <c r="C82" i="76"/>
  <c r="H81" i="76"/>
  <c r="C81" i="76"/>
  <c r="L80" i="76"/>
  <c r="K80" i="76"/>
  <c r="J80" i="76"/>
  <c r="I80" i="76"/>
  <c r="H80" i="76" s="1"/>
  <c r="G80" i="76"/>
  <c r="F80" i="76"/>
  <c r="E80" i="76"/>
  <c r="D80" i="76"/>
  <c r="H79" i="76"/>
  <c r="C79" i="76"/>
  <c r="H78" i="76"/>
  <c r="C78" i="76"/>
  <c r="L77" i="76"/>
  <c r="K77" i="76"/>
  <c r="J77" i="76"/>
  <c r="J76" i="76" s="1"/>
  <c r="I77" i="76"/>
  <c r="G77" i="76"/>
  <c r="G76" i="76" s="1"/>
  <c r="F77" i="76"/>
  <c r="F76" i="76" s="1"/>
  <c r="E77" i="76"/>
  <c r="C77" i="76" s="1"/>
  <c r="D77" i="76"/>
  <c r="K76" i="76"/>
  <c r="E76" i="76"/>
  <c r="H74" i="76"/>
  <c r="C74" i="76"/>
  <c r="H73" i="76"/>
  <c r="C73" i="76"/>
  <c r="H72" i="76"/>
  <c r="C72" i="76"/>
  <c r="H71" i="76"/>
  <c r="C71" i="76"/>
  <c r="H70" i="76"/>
  <c r="C70" i="76"/>
  <c r="L69" i="76"/>
  <c r="L67" i="76" s="1"/>
  <c r="K69" i="76"/>
  <c r="J69" i="76"/>
  <c r="J67" i="76" s="1"/>
  <c r="I69" i="76"/>
  <c r="G69" i="76"/>
  <c r="G67" i="76" s="1"/>
  <c r="F69" i="76"/>
  <c r="E69" i="76"/>
  <c r="E67" i="76" s="1"/>
  <c r="D69" i="76"/>
  <c r="C69" i="76"/>
  <c r="H68" i="76"/>
  <c r="C68" i="76"/>
  <c r="K67" i="76"/>
  <c r="I67" i="76"/>
  <c r="F67" i="76"/>
  <c r="D67" i="76"/>
  <c r="H66" i="76"/>
  <c r="C66" i="76"/>
  <c r="H65" i="76"/>
  <c r="C65" i="76"/>
  <c r="H64" i="76"/>
  <c r="C64" i="76"/>
  <c r="H63" i="76"/>
  <c r="C63" i="76"/>
  <c r="H62" i="76"/>
  <c r="C62" i="76"/>
  <c r="H61" i="76"/>
  <c r="C61" i="76"/>
  <c r="H60" i="76"/>
  <c r="C60" i="76"/>
  <c r="H59" i="76"/>
  <c r="C59" i="76"/>
  <c r="L58" i="76"/>
  <c r="L54" i="76" s="1"/>
  <c r="K58" i="76"/>
  <c r="J58" i="76"/>
  <c r="I58" i="76"/>
  <c r="H58" i="76"/>
  <c r="G58" i="76"/>
  <c r="F58" i="76"/>
  <c r="E58" i="76"/>
  <c r="D58" i="76"/>
  <c r="C58" i="76" s="1"/>
  <c r="H57" i="76"/>
  <c r="C57" i="76"/>
  <c r="H56" i="76"/>
  <c r="C56" i="76"/>
  <c r="L55" i="76"/>
  <c r="K55" i="76"/>
  <c r="K54" i="76" s="1"/>
  <c r="K53" i="76" s="1"/>
  <c r="J55" i="76"/>
  <c r="I55" i="76"/>
  <c r="I54" i="76" s="1"/>
  <c r="G55" i="76"/>
  <c r="F55" i="76"/>
  <c r="F54" i="76" s="1"/>
  <c r="E55" i="76"/>
  <c r="D55" i="76"/>
  <c r="G54" i="76"/>
  <c r="E54" i="76"/>
  <c r="F53" i="76"/>
  <c r="H47" i="76"/>
  <c r="C47" i="76"/>
  <c r="H46" i="76"/>
  <c r="C46" i="76"/>
  <c r="L45" i="76"/>
  <c r="H45" i="76" s="1"/>
  <c r="G45" i="76"/>
  <c r="C45" i="76" s="1"/>
  <c r="H44" i="76"/>
  <c r="C44" i="76"/>
  <c r="K43" i="76"/>
  <c r="J43" i="76"/>
  <c r="I43" i="76"/>
  <c r="F43" i="76"/>
  <c r="E43" i="76"/>
  <c r="D43" i="76"/>
  <c r="H42" i="76"/>
  <c r="C42" i="76"/>
  <c r="I41" i="76"/>
  <c r="H41" i="76" s="1"/>
  <c r="D41" i="76"/>
  <c r="C41" i="76"/>
  <c r="H40" i="76"/>
  <c r="C40" i="76"/>
  <c r="H39" i="76"/>
  <c r="C39" i="76"/>
  <c r="H38" i="76"/>
  <c r="C38" i="76"/>
  <c r="H37" i="76"/>
  <c r="C37" i="76"/>
  <c r="K36" i="76"/>
  <c r="H36" i="76" s="1"/>
  <c r="F36" i="76"/>
  <c r="C36" i="76" s="1"/>
  <c r="H35" i="76"/>
  <c r="C35" i="76"/>
  <c r="H34" i="76"/>
  <c r="C34" i="76"/>
  <c r="K33" i="76"/>
  <c r="H33" i="76" s="1"/>
  <c r="F33" i="76"/>
  <c r="C33" i="76"/>
  <c r="H32" i="76"/>
  <c r="C32" i="76"/>
  <c r="K31" i="76"/>
  <c r="H31" i="76"/>
  <c r="F31" i="76"/>
  <c r="C31" i="76" s="1"/>
  <c r="H30" i="76"/>
  <c r="C30" i="76"/>
  <c r="H29" i="76"/>
  <c r="C29" i="76"/>
  <c r="H28" i="76"/>
  <c r="C28" i="76"/>
  <c r="K27" i="76"/>
  <c r="H27" i="76" s="1"/>
  <c r="F27" i="76"/>
  <c r="C27" i="76"/>
  <c r="H25" i="76"/>
  <c r="C25" i="76"/>
  <c r="H24" i="76"/>
  <c r="C24" i="76"/>
  <c r="H23" i="76"/>
  <c r="C23" i="76"/>
  <c r="H22" i="76"/>
  <c r="C22" i="76"/>
  <c r="L21" i="76"/>
  <c r="L292" i="76" s="1"/>
  <c r="L291" i="76" s="1"/>
  <c r="K21" i="76"/>
  <c r="K292" i="76" s="1"/>
  <c r="K291" i="76" s="1"/>
  <c r="J21" i="76"/>
  <c r="J292" i="76" s="1"/>
  <c r="J291" i="76" s="1"/>
  <c r="I21" i="76"/>
  <c r="I292" i="76" s="1"/>
  <c r="I291" i="76" s="1"/>
  <c r="H21" i="76"/>
  <c r="G21" i="76"/>
  <c r="G292" i="76" s="1"/>
  <c r="G291" i="76" s="1"/>
  <c r="F21" i="76"/>
  <c r="F292" i="76" s="1"/>
  <c r="F291" i="76" s="1"/>
  <c r="E21" i="76"/>
  <c r="E292" i="76" s="1"/>
  <c r="E291" i="76" s="1"/>
  <c r="D21" i="76"/>
  <c r="D292" i="76" s="1"/>
  <c r="D291" i="76" s="1"/>
  <c r="J20" i="76"/>
  <c r="H301" i="75"/>
  <c r="C301" i="75"/>
  <c r="H300" i="75"/>
  <c r="C300" i="75"/>
  <c r="H299" i="75"/>
  <c r="C299" i="75"/>
  <c r="H298" i="75"/>
  <c r="C298" i="75"/>
  <c r="H297" i="75"/>
  <c r="C297" i="75"/>
  <c r="H296" i="75"/>
  <c r="C296" i="75"/>
  <c r="H295" i="75"/>
  <c r="C295" i="75"/>
  <c r="H294" i="75"/>
  <c r="H293" i="75" s="1"/>
  <c r="C294" i="75"/>
  <c r="L293" i="75"/>
  <c r="K293" i="75"/>
  <c r="J293" i="75"/>
  <c r="I293" i="75"/>
  <c r="G293" i="75"/>
  <c r="F293" i="75"/>
  <c r="E293" i="75"/>
  <c r="D293" i="75"/>
  <c r="C293" i="75"/>
  <c r="H288" i="75"/>
  <c r="C288" i="75"/>
  <c r="H287" i="75"/>
  <c r="C287" i="75"/>
  <c r="L286" i="75"/>
  <c r="K286" i="75"/>
  <c r="J286" i="75"/>
  <c r="I286" i="75"/>
  <c r="H286" i="75" s="1"/>
  <c r="G286" i="75"/>
  <c r="F286" i="75"/>
  <c r="E286" i="75"/>
  <c r="D286" i="75"/>
  <c r="C286" i="75" s="1"/>
  <c r="H285" i="75"/>
  <c r="C285" i="75"/>
  <c r="L284" i="75"/>
  <c r="L283" i="75" s="1"/>
  <c r="K284" i="75"/>
  <c r="K283" i="75" s="1"/>
  <c r="J284" i="75"/>
  <c r="J283" i="75" s="1"/>
  <c r="I284" i="75"/>
  <c r="G284" i="75"/>
  <c r="G283" i="75" s="1"/>
  <c r="F284" i="75"/>
  <c r="F283" i="75" s="1"/>
  <c r="E284" i="75"/>
  <c r="E283" i="75" s="1"/>
  <c r="D284" i="75"/>
  <c r="C284" i="75"/>
  <c r="I283" i="75"/>
  <c r="D283" i="75"/>
  <c r="H282" i="75"/>
  <c r="C282" i="75"/>
  <c r="L281" i="75"/>
  <c r="K281" i="75"/>
  <c r="J281" i="75"/>
  <c r="I281" i="75"/>
  <c r="G281" i="75"/>
  <c r="F281" i="75"/>
  <c r="E281" i="75"/>
  <c r="D281" i="75"/>
  <c r="H280" i="75"/>
  <c r="C280" i="75"/>
  <c r="H279" i="75"/>
  <c r="C279" i="75"/>
  <c r="H278" i="75"/>
  <c r="C278" i="75"/>
  <c r="H277" i="75"/>
  <c r="C277" i="75"/>
  <c r="L276" i="75"/>
  <c r="K276" i="75"/>
  <c r="K270" i="75" s="1"/>
  <c r="K269" i="75" s="1"/>
  <c r="J276" i="75"/>
  <c r="I276" i="75"/>
  <c r="G276" i="75"/>
  <c r="F276" i="75"/>
  <c r="E276" i="75"/>
  <c r="D276" i="75"/>
  <c r="C276" i="75" s="1"/>
  <c r="H275" i="75"/>
  <c r="C275" i="75"/>
  <c r="H274" i="75"/>
  <c r="C274" i="75"/>
  <c r="H273" i="75"/>
  <c r="C273" i="75"/>
  <c r="L272" i="75"/>
  <c r="K272" i="75"/>
  <c r="J272" i="75"/>
  <c r="H272" i="75" s="1"/>
  <c r="I272" i="75"/>
  <c r="G272" i="75"/>
  <c r="F272" i="75"/>
  <c r="F270" i="75" s="1"/>
  <c r="F269" i="75" s="1"/>
  <c r="E272" i="75"/>
  <c r="D272" i="75"/>
  <c r="H271" i="75"/>
  <c r="C271" i="75"/>
  <c r="L270" i="75"/>
  <c r="L269" i="75" s="1"/>
  <c r="I270" i="75"/>
  <c r="G270" i="75"/>
  <c r="G269" i="75" s="1"/>
  <c r="E270" i="75"/>
  <c r="E269" i="75" s="1"/>
  <c r="D270" i="75"/>
  <c r="H268" i="75"/>
  <c r="C268" i="75"/>
  <c r="H267" i="75"/>
  <c r="C267" i="75"/>
  <c r="H266" i="75"/>
  <c r="C266" i="75"/>
  <c r="H265" i="75"/>
  <c r="C265" i="75"/>
  <c r="L264" i="75"/>
  <c r="K264" i="75"/>
  <c r="J264" i="75"/>
  <c r="H264" i="75" s="1"/>
  <c r="I264" i="75"/>
  <c r="G264" i="75"/>
  <c r="F264" i="75"/>
  <c r="E264" i="75"/>
  <c r="D264" i="75"/>
  <c r="H263" i="75"/>
  <c r="C263" i="75"/>
  <c r="H262" i="75"/>
  <c r="C262" i="75"/>
  <c r="H261" i="75"/>
  <c r="C261" i="75"/>
  <c r="L260" i="75"/>
  <c r="L259" i="75" s="1"/>
  <c r="K260" i="75"/>
  <c r="K259" i="75" s="1"/>
  <c r="J260" i="75"/>
  <c r="I260" i="75"/>
  <c r="H260" i="75" s="1"/>
  <c r="G260" i="75"/>
  <c r="G259" i="75" s="1"/>
  <c r="F260" i="75"/>
  <c r="E260" i="75"/>
  <c r="E259" i="75" s="1"/>
  <c r="D260" i="75"/>
  <c r="F259" i="75"/>
  <c r="H258" i="75"/>
  <c r="C258" i="75"/>
  <c r="H257" i="75"/>
  <c r="C257" i="75"/>
  <c r="H256" i="75"/>
  <c r="C256" i="75"/>
  <c r="H255" i="75"/>
  <c r="C255" i="75"/>
  <c r="H254" i="75"/>
  <c r="C254" i="75"/>
  <c r="H253" i="75"/>
  <c r="C253" i="75"/>
  <c r="L252" i="75"/>
  <c r="L251" i="75" s="1"/>
  <c r="K252" i="75"/>
  <c r="K251" i="75" s="1"/>
  <c r="J252" i="75"/>
  <c r="H252" i="75" s="1"/>
  <c r="I252" i="75"/>
  <c r="G252" i="75"/>
  <c r="G251" i="75" s="1"/>
  <c r="F252" i="75"/>
  <c r="F251" i="75" s="1"/>
  <c r="E252" i="75"/>
  <c r="D252" i="75"/>
  <c r="I251" i="75"/>
  <c r="E251" i="75"/>
  <c r="H250" i="75"/>
  <c r="C250" i="75"/>
  <c r="H249" i="75"/>
  <c r="C249" i="75"/>
  <c r="H248" i="75"/>
  <c r="C248" i="75"/>
  <c r="H247" i="75"/>
  <c r="C247" i="75"/>
  <c r="L246" i="75"/>
  <c r="K246" i="75"/>
  <c r="J246" i="75"/>
  <c r="I246" i="75"/>
  <c r="H246" i="75" s="1"/>
  <c r="G246" i="75"/>
  <c r="F246" i="75"/>
  <c r="E246" i="75"/>
  <c r="D246" i="75"/>
  <c r="H245" i="75"/>
  <c r="C245" i="75"/>
  <c r="H244" i="75"/>
  <c r="C244" i="75"/>
  <c r="H243" i="75"/>
  <c r="C243" i="75"/>
  <c r="H242" i="75"/>
  <c r="C242" i="75"/>
  <c r="H241" i="75"/>
  <c r="C241" i="75"/>
  <c r="H240" i="75"/>
  <c r="C240" i="75"/>
  <c r="H239" i="75"/>
  <c r="C239" i="75"/>
  <c r="L238" i="75"/>
  <c r="K238" i="75"/>
  <c r="J238" i="75"/>
  <c r="H238" i="75" s="1"/>
  <c r="I238" i="75"/>
  <c r="G238" i="75"/>
  <c r="F238" i="75"/>
  <c r="E238" i="75"/>
  <c r="D238" i="75"/>
  <c r="H237" i="75"/>
  <c r="C237" i="75"/>
  <c r="H236" i="75"/>
  <c r="C236" i="75"/>
  <c r="L235" i="75"/>
  <c r="K235" i="75"/>
  <c r="J235" i="75"/>
  <c r="I235" i="75"/>
  <c r="G235" i="75"/>
  <c r="F235" i="75"/>
  <c r="E235" i="75"/>
  <c r="D235" i="75"/>
  <c r="H234" i="75"/>
  <c r="C234" i="75"/>
  <c r="L233" i="75"/>
  <c r="K233" i="75"/>
  <c r="J233" i="75"/>
  <c r="I233" i="75"/>
  <c r="G233" i="75"/>
  <c r="F233" i="75"/>
  <c r="F231" i="75" s="1"/>
  <c r="E233" i="75"/>
  <c r="D233" i="75"/>
  <c r="C233" i="75" s="1"/>
  <c r="H232" i="75"/>
  <c r="C232" i="75"/>
  <c r="I231" i="75"/>
  <c r="E231" i="75"/>
  <c r="H229" i="75"/>
  <c r="C229" i="75"/>
  <c r="H228" i="75"/>
  <c r="C228" i="75"/>
  <c r="L227" i="75"/>
  <c r="K227" i="75"/>
  <c r="J227" i="75"/>
  <c r="I227" i="75"/>
  <c r="G227" i="75"/>
  <c r="G204" i="75" s="1"/>
  <c r="F227" i="75"/>
  <c r="E227" i="75"/>
  <c r="D227" i="75"/>
  <c r="H226" i="75"/>
  <c r="C226" i="75"/>
  <c r="H225" i="75"/>
  <c r="C225" i="75"/>
  <c r="H224" i="75"/>
  <c r="C224" i="75"/>
  <c r="H223" i="75"/>
  <c r="C223" i="75"/>
  <c r="H222" i="75"/>
  <c r="C222" i="75"/>
  <c r="H221" i="75"/>
  <c r="C221" i="75"/>
  <c r="H220" i="75"/>
  <c r="C220" i="75"/>
  <c r="H219" i="75"/>
  <c r="C219" i="75"/>
  <c r="H218" i="75"/>
  <c r="C218" i="75"/>
  <c r="H217" i="75"/>
  <c r="C217" i="75"/>
  <c r="L216" i="75"/>
  <c r="L204" i="75" s="1"/>
  <c r="K216" i="75"/>
  <c r="J216" i="75"/>
  <c r="I216" i="75"/>
  <c r="H216" i="75"/>
  <c r="G216" i="75"/>
  <c r="F216" i="75"/>
  <c r="E216" i="75"/>
  <c r="D216" i="75"/>
  <c r="C216" i="75" s="1"/>
  <c r="H215" i="75"/>
  <c r="C215" i="75"/>
  <c r="H214" i="75"/>
  <c r="C214" i="75"/>
  <c r="H213" i="75"/>
  <c r="C213" i="75"/>
  <c r="H212" i="75"/>
  <c r="C212" i="75"/>
  <c r="H211" i="75"/>
  <c r="C211" i="75"/>
  <c r="H210" i="75"/>
  <c r="C210" i="75"/>
  <c r="H209" i="75"/>
  <c r="C209" i="75"/>
  <c r="H208" i="75"/>
  <c r="C208" i="75"/>
  <c r="H207" i="75"/>
  <c r="C207" i="75"/>
  <c r="H206" i="75"/>
  <c r="C206" i="75"/>
  <c r="L205" i="75"/>
  <c r="K205" i="75"/>
  <c r="J205" i="75"/>
  <c r="J204" i="75" s="1"/>
  <c r="I205" i="75"/>
  <c r="G205" i="75"/>
  <c r="F205" i="75"/>
  <c r="E205" i="75"/>
  <c r="E204" i="75" s="1"/>
  <c r="D205" i="75"/>
  <c r="D204" i="75" s="1"/>
  <c r="K204" i="75"/>
  <c r="H203" i="75"/>
  <c r="C203" i="75"/>
  <c r="H202" i="75"/>
  <c r="C202" i="75"/>
  <c r="H201" i="75"/>
  <c r="C201" i="75"/>
  <c r="H200" i="75"/>
  <c r="C200" i="75"/>
  <c r="H199" i="75"/>
  <c r="C199" i="75"/>
  <c r="L198" i="75"/>
  <c r="K198" i="75"/>
  <c r="H198" i="75" s="1"/>
  <c r="J198" i="75"/>
  <c r="I198" i="75"/>
  <c r="I196" i="75" s="1"/>
  <c r="G198" i="75"/>
  <c r="G196" i="75" s="1"/>
  <c r="G195" i="75" s="1"/>
  <c r="F198" i="75"/>
  <c r="E198" i="75"/>
  <c r="E196" i="75" s="1"/>
  <c r="D198" i="75"/>
  <c r="H197" i="75"/>
  <c r="C197" i="75"/>
  <c r="L196" i="75"/>
  <c r="J196" i="75"/>
  <c r="F196" i="75"/>
  <c r="D196" i="75"/>
  <c r="H193" i="75"/>
  <c r="C193" i="75"/>
  <c r="L192" i="75"/>
  <c r="L191" i="75" s="1"/>
  <c r="K192" i="75"/>
  <c r="K191" i="75" s="1"/>
  <c r="J192" i="75"/>
  <c r="I192" i="75"/>
  <c r="H192" i="75" s="1"/>
  <c r="G192" i="75"/>
  <c r="G191" i="75" s="1"/>
  <c r="F192" i="75"/>
  <c r="E192" i="75"/>
  <c r="E191" i="75" s="1"/>
  <c r="E187" i="75" s="1"/>
  <c r="D192" i="75"/>
  <c r="J191" i="75"/>
  <c r="F191" i="75"/>
  <c r="H190" i="75"/>
  <c r="C190" i="75"/>
  <c r="H189" i="75"/>
  <c r="C189" i="75"/>
  <c r="L188" i="75"/>
  <c r="K188" i="75"/>
  <c r="K187" i="75" s="1"/>
  <c r="J188" i="75"/>
  <c r="H188" i="75" s="1"/>
  <c r="I188" i="75"/>
  <c r="G188" i="75"/>
  <c r="G187" i="75" s="1"/>
  <c r="F188" i="75"/>
  <c r="F187" i="75" s="1"/>
  <c r="E188" i="75"/>
  <c r="D188" i="75"/>
  <c r="H186" i="75"/>
  <c r="C186" i="75"/>
  <c r="H185" i="75"/>
  <c r="C185" i="75"/>
  <c r="L184" i="75"/>
  <c r="K184" i="75"/>
  <c r="H184" i="75" s="1"/>
  <c r="J184" i="75"/>
  <c r="I184" i="75"/>
  <c r="G184" i="75"/>
  <c r="F184" i="75"/>
  <c r="E184" i="75"/>
  <c r="D184" i="75"/>
  <c r="H183" i="75"/>
  <c r="C183" i="75"/>
  <c r="H182" i="75"/>
  <c r="C182" i="75"/>
  <c r="H181" i="75"/>
  <c r="C181" i="75"/>
  <c r="H180" i="75"/>
  <c r="C180" i="75"/>
  <c r="L179" i="75"/>
  <c r="L174" i="75" s="1"/>
  <c r="K179" i="75"/>
  <c r="J179" i="75"/>
  <c r="I179" i="75"/>
  <c r="G179" i="75"/>
  <c r="F179" i="75"/>
  <c r="E179" i="75"/>
  <c r="D179" i="75"/>
  <c r="H178" i="75"/>
  <c r="C178" i="75"/>
  <c r="H177" i="75"/>
  <c r="C177" i="75"/>
  <c r="H176" i="75"/>
  <c r="C176" i="75"/>
  <c r="L175" i="75"/>
  <c r="K175" i="75"/>
  <c r="J175" i="75"/>
  <c r="J174" i="75" s="1"/>
  <c r="J173" i="75" s="1"/>
  <c r="I175" i="75"/>
  <c r="G175" i="75"/>
  <c r="F175" i="75"/>
  <c r="F174" i="75" s="1"/>
  <c r="F173" i="75" s="1"/>
  <c r="E175" i="75"/>
  <c r="E174" i="75" s="1"/>
  <c r="E173" i="75" s="1"/>
  <c r="D175" i="75"/>
  <c r="K174" i="75"/>
  <c r="G174" i="75"/>
  <c r="G173" i="75" s="1"/>
  <c r="H172" i="75"/>
  <c r="C172" i="75"/>
  <c r="H171" i="75"/>
  <c r="C171" i="75"/>
  <c r="H170" i="75"/>
  <c r="C170" i="75"/>
  <c r="H169" i="75"/>
  <c r="C169" i="75"/>
  <c r="H168" i="75"/>
  <c r="C168" i="75"/>
  <c r="H167" i="75"/>
  <c r="C167" i="75"/>
  <c r="L166" i="75"/>
  <c r="L165" i="75" s="1"/>
  <c r="K166" i="75"/>
  <c r="K165" i="75" s="1"/>
  <c r="J166" i="75"/>
  <c r="I166" i="75"/>
  <c r="I165" i="75" s="1"/>
  <c r="H165" i="75" s="1"/>
  <c r="G166" i="75"/>
  <c r="G165" i="75" s="1"/>
  <c r="F166" i="75"/>
  <c r="E166" i="75"/>
  <c r="D166" i="75"/>
  <c r="J165" i="75"/>
  <c r="F165" i="75"/>
  <c r="E165" i="75"/>
  <c r="H164" i="75"/>
  <c r="C164" i="75"/>
  <c r="H163" i="75"/>
  <c r="C163" i="75"/>
  <c r="H162" i="75"/>
  <c r="C162" i="75"/>
  <c r="H161" i="75"/>
  <c r="C161" i="75"/>
  <c r="L160" i="75"/>
  <c r="K160" i="75"/>
  <c r="J160" i="75"/>
  <c r="I160" i="75"/>
  <c r="H160" i="75"/>
  <c r="G160" i="75"/>
  <c r="F160" i="75"/>
  <c r="E160" i="75"/>
  <c r="D160" i="75"/>
  <c r="C160" i="75" s="1"/>
  <c r="H159" i="75"/>
  <c r="C159" i="75"/>
  <c r="H158" i="75"/>
  <c r="C158" i="75"/>
  <c r="H157" i="75"/>
  <c r="C157" i="75"/>
  <c r="H156" i="75"/>
  <c r="C156" i="75"/>
  <c r="H155" i="75"/>
  <c r="C155" i="75"/>
  <c r="H154" i="75"/>
  <c r="C154" i="75"/>
  <c r="H153" i="75"/>
  <c r="C153" i="75"/>
  <c r="H152" i="75"/>
  <c r="C152" i="75"/>
  <c r="L151" i="75"/>
  <c r="K151" i="75"/>
  <c r="J151" i="75"/>
  <c r="I151" i="75"/>
  <c r="G151" i="75"/>
  <c r="F151" i="75"/>
  <c r="E151" i="75"/>
  <c r="D151" i="75"/>
  <c r="H150" i="75"/>
  <c r="C150" i="75"/>
  <c r="H149" i="75"/>
  <c r="C149" i="75"/>
  <c r="H148" i="75"/>
  <c r="C148" i="75"/>
  <c r="H147" i="75"/>
  <c r="C147" i="75"/>
  <c r="H146" i="75"/>
  <c r="C146" i="75"/>
  <c r="H145" i="75"/>
  <c r="C145" i="75"/>
  <c r="L144" i="75"/>
  <c r="K144" i="75"/>
  <c r="J144" i="75"/>
  <c r="I144" i="75"/>
  <c r="H144" i="75" s="1"/>
  <c r="G144" i="75"/>
  <c r="F144" i="75"/>
  <c r="E144" i="75"/>
  <c r="D144" i="75"/>
  <c r="H143" i="75"/>
  <c r="C143" i="75"/>
  <c r="H142" i="75"/>
  <c r="C142" i="75"/>
  <c r="L141" i="75"/>
  <c r="K141" i="75"/>
  <c r="J141" i="75"/>
  <c r="I141" i="75"/>
  <c r="G141" i="75"/>
  <c r="F141" i="75"/>
  <c r="E141" i="75"/>
  <c r="D141" i="75"/>
  <c r="H140" i="75"/>
  <c r="C140" i="75"/>
  <c r="H139" i="75"/>
  <c r="C139" i="75"/>
  <c r="H138" i="75"/>
  <c r="C138" i="75"/>
  <c r="H137" i="75"/>
  <c r="C137" i="75"/>
  <c r="L136" i="75"/>
  <c r="K136" i="75"/>
  <c r="J136" i="75"/>
  <c r="H136" i="75" s="1"/>
  <c r="I136" i="75"/>
  <c r="G136" i="75"/>
  <c r="F136" i="75"/>
  <c r="E136" i="75"/>
  <c r="D136" i="75"/>
  <c r="H135" i="75"/>
  <c r="C135" i="75"/>
  <c r="H134" i="75"/>
  <c r="C134" i="75"/>
  <c r="H133" i="75"/>
  <c r="C133" i="75"/>
  <c r="H132" i="75"/>
  <c r="C132" i="75"/>
  <c r="L131" i="75"/>
  <c r="K131" i="75"/>
  <c r="K130" i="75" s="1"/>
  <c r="J131" i="75"/>
  <c r="I131" i="75"/>
  <c r="G131" i="75"/>
  <c r="F131" i="75"/>
  <c r="E131" i="75"/>
  <c r="D131" i="75"/>
  <c r="G130" i="75"/>
  <c r="H129" i="75"/>
  <c r="C129" i="75"/>
  <c r="L128" i="75"/>
  <c r="K128" i="75"/>
  <c r="J128" i="75"/>
  <c r="I128" i="75"/>
  <c r="H128" i="75"/>
  <c r="G128" i="75"/>
  <c r="F128" i="75"/>
  <c r="E128" i="75"/>
  <c r="D128" i="75"/>
  <c r="C128" i="75"/>
  <c r="H127" i="75"/>
  <c r="C127" i="75"/>
  <c r="H126" i="75"/>
  <c r="C126" i="75"/>
  <c r="H125" i="75"/>
  <c r="C125" i="75"/>
  <c r="H124" i="75"/>
  <c r="C124" i="75"/>
  <c r="H123" i="75"/>
  <c r="C123" i="75"/>
  <c r="L122" i="75"/>
  <c r="K122" i="75"/>
  <c r="H122" i="75" s="1"/>
  <c r="J122" i="75"/>
  <c r="I122" i="75"/>
  <c r="G122" i="75"/>
  <c r="F122" i="75"/>
  <c r="E122" i="75"/>
  <c r="D122" i="75"/>
  <c r="H121" i="75"/>
  <c r="C121" i="75"/>
  <c r="H120" i="75"/>
  <c r="C120" i="75"/>
  <c r="H119" i="75"/>
  <c r="C119" i="75"/>
  <c r="H118" i="75"/>
  <c r="C118" i="75"/>
  <c r="H117" i="75"/>
  <c r="C117" i="75"/>
  <c r="L116" i="75"/>
  <c r="K116" i="75"/>
  <c r="J116" i="75"/>
  <c r="I116" i="75"/>
  <c r="H116" i="75" s="1"/>
  <c r="G116" i="75"/>
  <c r="F116" i="75"/>
  <c r="E116" i="75"/>
  <c r="D116" i="75"/>
  <c r="H115" i="75"/>
  <c r="C115" i="75"/>
  <c r="H114" i="75"/>
  <c r="C114" i="75"/>
  <c r="H113" i="75"/>
  <c r="C113" i="75"/>
  <c r="L112" i="75"/>
  <c r="K112" i="75"/>
  <c r="J112" i="75"/>
  <c r="I112" i="75"/>
  <c r="H112" i="75" s="1"/>
  <c r="G112" i="75"/>
  <c r="F112" i="75"/>
  <c r="E112" i="75"/>
  <c r="D112" i="75"/>
  <c r="H111" i="75"/>
  <c r="C111" i="75"/>
  <c r="H110" i="75"/>
  <c r="C110" i="75"/>
  <c r="H109" i="75"/>
  <c r="C109" i="75"/>
  <c r="H108" i="75"/>
  <c r="C108" i="75"/>
  <c r="H107" i="75"/>
  <c r="C107" i="75"/>
  <c r="H106" i="75"/>
  <c r="C106" i="75"/>
  <c r="H105" i="75"/>
  <c r="C105" i="75"/>
  <c r="H104" i="75"/>
  <c r="C104" i="75"/>
  <c r="L103" i="75"/>
  <c r="K103" i="75"/>
  <c r="J103" i="75"/>
  <c r="I103" i="75"/>
  <c r="G103" i="75"/>
  <c r="F103" i="75"/>
  <c r="E103" i="75"/>
  <c r="D103" i="75"/>
  <c r="H102" i="75"/>
  <c r="C102" i="75"/>
  <c r="H101" i="75"/>
  <c r="C101" i="75"/>
  <c r="H100" i="75"/>
  <c r="C100" i="75"/>
  <c r="H99" i="75"/>
  <c r="C99" i="75"/>
  <c r="H98" i="75"/>
  <c r="C98" i="75"/>
  <c r="H97" i="75"/>
  <c r="C97" i="75"/>
  <c r="H96" i="75"/>
  <c r="C96" i="75"/>
  <c r="L95" i="75"/>
  <c r="K95" i="75"/>
  <c r="J95" i="75"/>
  <c r="I95" i="75"/>
  <c r="G95" i="75"/>
  <c r="F95" i="75"/>
  <c r="E95" i="75"/>
  <c r="D95" i="75"/>
  <c r="H94" i="75"/>
  <c r="C94" i="75"/>
  <c r="H93" i="75"/>
  <c r="C93" i="75"/>
  <c r="H92" i="75"/>
  <c r="C92" i="75"/>
  <c r="H91" i="75"/>
  <c r="C91" i="75"/>
  <c r="H90" i="75"/>
  <c r="C90" i="75"/>
  <c r="L89" i="75"/>
  <c r="K89" i="75"/>
  <c r="J89" i="75"/>
  <c r="I89" i="75"/>
  <c r="G89" i="75"/>
  <c r="F89" i="75"/>
  <c r="E89" i="75"/>
  <c r="D89" i="75"/>
  <c r="H88" i="75"/>
  <c r="C88" i="75"/>
  <c r="H87" i="75"/>
  <c r="C87" i="75"/>
  <c r="H86" i="75"/>
  <c r="C86" i="75"/>
  <c r="H85" i="75"/>
  <c r="C85" i="75"/>
  <c r="L84" i="75"/>
  <c r="K84" i="75"/>
  <c r="J84" i="75"/>
  <c r="H84" i="75" s="1"/>
  <c r="I84" i="75"/>
  <c r="G84" i="75"/>
  <c r="F84" i="75"/>
  <c r="E84" i="75"/>
  <c r="D84" i="75"/>
  <c r="E83" i="75"/>
  <c r="H82" i="75"/>
  <c r="C82" i="75"/>
  <c r="H81" i="75"/>
  <c r="C81" i="75"/>
  <c r="L80" i="75"/>
  <c r="K80" i="75"/>
  <c r="J80" i="75"/>
  <c r="I80" i="75"/>
  <c r="H80" i="75" s="1"/>
  <c r="G80" i="75"/>
  <c r="F80" i="75"/>
  <c r="E80" i="75"/>
  <c r="D80" i="75"/>
  <c r="H79" i="75"/>
  <c r="C79" i="75"/>
  <c r="H78" i="75"/>
  <c r="C78" i="75"/>
  <c r="L77" i="75"/>
  <c r="K77" i="75"/>
  <c r="J77" i="75"/>
  <c r="J76" i="75" s="1"/>
  <c r="I77" i="75"/>
  <c r="G77" i="75"/>
  <c r="F77" i="75"/>
  <c r="F76" i="75" s="1"/>
  <c r="E77" i="75"/>
  <c r="E76" i="75" s="1"/>
  <c r="D77" i="75"/>
  <c r="L76" i="75"/>
  <c r="K76" i="75"/>
  <c r="G76" i="75"/>
  <c r="D76" i="75"/>
  <c r="H74" i="75"/>
  <c r="C74" i="75"/>
  <c r="H73" i="75"/>
  <c r="C73" i="75"/>
  <c r="H72" i="75"/>
  <c r="C72" i="75"/>
  <c r="H71" i="75"/>
  <c r="C71" i="75"/>
  <c r="H70" i="75"/>
  <c r="C70" i="75"/>
  <c r="L69" i="75"/>
  <c r="L67" i="75" s="1"/>
  <c r="K69" i="75"/>
  <c r="J69" i="75"/>
  <c r="J67" i="75" s="1"/>
  <c r="I69" i="75"/>
  <c r="G69" i="75"/>
  <c r="G67" i="75" s="1"/>
  <c r="F69" i="75"/>
  <c r="F67" i="75" s="1"/>
  <c r="E69" i="75"/>
  <c r="D69" i="75"/>
  <c r="H68" i="75"/>
  <c r="C68" i="75"/>
  <c r="K67" i="75"/>
  <c r="I67" i="75"/>
  <c r="E67" i="75"/>
  <c r="D67" i="75"/>
  <c r="H66" i="75"/>
  <c r="C66" i="75"/>
  <c r="H65" i="75"/>
  <c r="C65" i="75"/>
  <c r="H64" i="75"/>
  <c r="C64" i="75"/>
  <c r="H63" i="75"/>
  <c r="C63" i="75"/>
  <c r="H62" i="75"/>
  <c r="C62" i="75"/>
  <c r="H61" i="75"/>
  <c r="C61" i="75"/>
  <c r="H60" i="75"/>
  <c r="C60" i="75"/>
  <c r="H59" i="75"/>
  <c r="C59" i="75"/>
  <c r="L58" i="75"/>
  <c r="L54" i="75" s="1"/>
  <c r="K58" i="75"/>
  <c r="J58" i="75"/>
  <c r="I58" i="75"/>
  <c r="H58" i="75"/>
  <c r="G58" i="75"/>
  <c r="F58" i="75"/>
  <c r="E58" i="75"/>
  <c r="D58" i="75"/>
  <c r="C58" i="75" s="1"/>
  <c r="H57" i="75"/>
  <c r="C57" i="75"/>
  <c r="H56" i="75"/>
  <c r="C56" i="75"/>
  <c r="L55" i="75"/>
  <c r="K55" i="75"/>
  <c r="J55" i="75"/>
  <c r="J54" i="75" s="1"/>
  <c r="J53" i="75" s="1"/>
  <c r="I55" i="75"/>
  <c r="G55" i="75"/>
  <c r="F55" i="75"/>
  <c r="F54" i="75" s="1"/>
  <c r="E55" i="75"/>
  <c r="E54" i="75" s="1"/>
  <c r="E53" i="75" s="1"/>
  <c r="D55" i="75"/>
  <c r="C55" i="75" s="1"/>
  <c r="K54" i="75"/>
  <c r="K53" i="75" s="1"/>
  <c r="G54" i="75"/>
  <c r="H47" i="75"/>
  <c r="C47" i="75"/>
  <c r="H46" i="75"/>
  <c r="C46" i="75"/>
  <c r="L45" i="75"/>
  <c r="H45" i="75" s="1"/>
  <c r="G45" i="75"/>
  <c r="C45" i="75"/>
  <c r="H44" i="75"/>
  <c r="C44" i="75"/>
  <c r="K43" i="75"/>
  <c r="J43" i="75"/>
  <c r="I43" i="75"/>
  <c r="F43" i="75"/>
  <c r="E43" i="75"/>
  <c r="D43" i="75"/>
  <c r="H42" i="75"/>
  <c r="C42" i="75"/>
  <c r="I41" i="75"/>
  <c r="H41" i="75" s="1"/>
  <c r="D41" i="75"/>
  <c r="C41" i="75" s="1"/>
  <c r="H40" i="75"/>
  <c r="C40" i="75"/>
  <c r="H39" i="75"/>
  <c r="C39" i="75"/>
  <c r="H38" i="75"/>
  <c r="C38" i="75"/>
  <c r="H37" i="75"/>
  <c r="C37" i="75"/>
  <c r="K36" i="75"/>
  <c r="H36" i="75" s="1"/>
  <c r="F36" i="75"/>
  <c r="C36" i="75" s="1"/>
  <c r="H35" i="75"/>
  <c r="C35" i="75"/>
  <c r="H34" i="75"/>
  <c r="C34" i="75"/>
  <c r="K33" i="75"/>
  <c r="H33" i="75" s="1"/>
  <c r="F33" i="75"/>
  <c r="C33" i="75" s="1"/>
  <c r="H32" i="75"/>
  <c r="C32" i="75"/>
  <c r="K31" i="75"/>
  <c r="F31" i="75"/>
  <c r="C31" i="75" s="1"/>
  <c r="H30" i="75"/>
  <c r="C30" i="75"/>
  <c r="H29" i="75"/>
  <c r="C29" i="75"/>
  <c r="H28" i="75"/>
  <c r="C28" i="75"/>
  <c r="K27" i="75"/>
  <c r="H27" i="75" s="1"/>
  <c r="F27" i="75"/>
  <c r="C27" i="75" s="1"/>
  <c r="H25" i="75"/>
  <c r="C25" i="75"/>
  <c r="H24" i="75"/>
  <c r="C24" i="75"/>
  <c r="H23" i="75"/>
  <c r="C23" i="75"/>
  <c r="H22" i="75"/>
  <c r="C22" i="75"/>
  <c r="L21" i="75"/>
  <c r="L292" i="75" s="1"/>
  <c r="L291" i="75" s="1"/>
  <c r="K21" i="75"/>
  <c r="K292" i="75" s="1"/>
  <c r="J21" i="75"/>
  <c r="I21" i="75"/>
  <c r="G21" i="75"/>
  <c r="G292" i="75" s="1"/>
  <c r="G291" i="75" s="1"/>
  <c r="F21" i="75"/>
  <c r="E21" i="75"/>
  <c r="E292" i="75" s="1"/>
  <c r="E291" i="75" s="1"/>
  <c r="D21" i="75"/>
  <c r="L20" i="75"/>
  <c r="D20" i="75"/>
  <c r="H301" i="74"/>
  <c r="C301" i="74"/>
  <c r="H300" i="74"/>
  <c r="C300" i="74"/>
  <c r="H299" i="74"/>
  <c r="C299" i="74"/>
  <c r="H298" i="74"/>
  <c r="C298" i="74"/>
  <c r="H297" i="74"/>
  <c r="C297" i="74"/>
  <c r="H296" i="74"/>
  <c r="C296" i="74"/>
  <c r="H295" i="74"/>
  <c r="C295" i="74"/>
  <c r="H294" i="74"/>
  <c r="H293" i="74" s="1"/>
  <c r="C294" i="74"/>
  <c r="L293" i="74"/>
  <c r="K293" i="74"/>
  <c r="J293" i="74"/>
  <c r="I293" i="74"/>
  <c r="G293" i="74"/>
  <c r="F293" i="74"/>
  <c r="E293" i="74"/>
  <c r="D293" i="74"/>
  <c r="H288" i="74"/>
  <c r="C288" i="74"/>
  <c r="H287" i="74"/>
  <c r="C287" i="74"/>
  <c r="L286" i="74"/>
  <c r="K286" i="74"/>
  <c r="J286" i="74"/>
  <c r="I286" i="74"/>
  <c r="H286" i="74" s="1"/>
  <c r="G286" i="74"/>
  <c r="F286" i="74"/>
  <c r="E286" i="74"/>
  <c r="D286" i="74"/>
  <c r="H285" i="74"/>
  <c r="C285" i="74"/>
  <c r="L284" i="74"/>
  <c r="L283" i="74" s="1"/>
  <c r="K284" i="74"/>
  <c r="K283" i="74" s="1"/>
  <c r="J284" i="74"/>
  <c r="H284" i="74" s="1"/>
  <c r="I284" i="74"/>
  <c r="G284" i="74"/>
  <c r="G283" i="74" s="1"/>
  <c r="F284" i="74"/>
  <c r="F283" i="74" s="1"/>
  <c r="E284" i="74"/>
  <c r="D284" i="74"/>
  <c r="I283" i="74"/>
  <c r="E283" i="74"/>
  <c r="H282" i="74"/>
  <c r="C282" i="74"/>
  <c r="L281" i="74"/>
  <c r="K281" i="74"/>
  <c r="J281" i="74"/>
  <c r="I281" i="74"/>
  <c r="G281" i="74"/>
  <c r="F281" i="74"/>
  <c r="E281" i="74"/>
  <c r="D281" i="74"/>
  <c r="C281" i="74" s="1"/>
  <c r="H280" i="74"/>
  <c r="C280" i="74"/>
  <c r="H279" i="74"/>
  <c r="C279" i="74"/>
  <c r="H278" i="74"/>
  <c r="C278" i="74"/>
  <c r="H277" i="74"/>
  <c r="C277" i="74"/>
  <c r="L276" i="74"/>
  <c r="K276" i="74"/>
  <c r="J276" i="74"/>
  <c r="I276" i="74"/>
  <c r="H276" i="74" s="1"/>
  <c r="G276" i="74"/>
  <c r="F276" i="74"/>
  <c r="E276" i="74"/>
  <c r="D276" i="74"/>
  <c r="H275" i="74"/>
  <c r="C275" i="74"/>
  <c r="H274" i="74"/>
  <c r="C274" i="74"/>
  <c r="H273" i="74"/>
  <c r="C273" i="74"/>
  <c r="L272" i="74"/>
  <c r="L270" i="74" s="1"/>
  <c r="K272" i="74"/>
  <c r="J272" i="74"/>
  <c r="I272" i="74"/>
  <c r="H272" i="74"/>
  <c r="G272" i="74"/>
  <c r="F272" i="74"/>
  <c r="E272" i="74"/>
  <c r="D272" i="74"/>
  <c r="C272" i="74" s="1"/>
  <c r="H271" i="74"/>
  <c r="C271" i="74"/>
  <c r="K270" i="74"/>
  <c r="K269" i="74" s="1"/>
  <c r="J270" i="74"/>
  <c r="J269" i="74" s="1"/>
  <c r="G270" i="74"/>
  <c r="G269" i="74" s="1"/>
  <c r="F270" i="74"/>
  <c r="E270" i="74"/>
  <c r="E269" i="74" s="1"/>
  <c r="F269" i="74"/>
  <c r="H268" i="74"/>
  <c r="C268" i="74"/>
  <c r="H267" i="74"/>
  <c r="C267" i="74"/>
  <c r="H266" i="74"/>
  <c r="C266" i="74"/>
  <c r="H265" i="74"/>
  <c r="C265" i="74"/>
  <c r="L264" i="74"/>
  <c r="K264" i="74"/>
  <c r="J264" i="74"/>
  <c r="I264" i="74"/>
  <c r="H264" i="74" s="1"/>
  <c r="G264" i="74"/>
  <c r="F264" i="74"/>
  <c r="E264" i="74"/>
  <c r="D264" i="74"/>
  <c r="H263" i="74"/>
  <c r="C263" i="74"/>
  <c r="H262" i="74"/>
  <c r="C262" i="74"/>
  <c r="H261" i="74"/>
  <c r="C261" i="74"/>
  <c r="L260" i="74"/>
  <c r="K260" i="74"/>
  <c r="J260" i="74"/>
  <c r="I260" i="74"/>
  <c r="H260" i="74"/>
  <c r="G260" i="74"/>
  <c r="F260" i="74"/>
  <c r="E260" i="74"/>
  <c r="D260" i="74"/>
  <c r="K259" i="74"/>
  <c r="J259" i="74"/>
  <c r="G259" i="74"/>
  <c r="F259" i="74"/>
  <c r="H258" i="74"/>
  <c r="C258" i="74"/>
  <c r="H257" i="74"/>
  <c r="C257" i="74"/>
  <c r="H256" i="74"/>
  <c r="C256" i="74"/>
  <c r="H255" i="74"/>
  <c r="C255" i="74"/>
  <c r="H254" i="74"/>
  <c r="C254" i="74"/>
  <c r="H253" i="74"/>
  <c r="C253" i="74"/>
  <c r="L252" i="74"/>
  <c r="L251" i="74" s="1"/>
  <c r="K252" i="74"/>
  <c r="J252" i="74"/>
  <c r="H252" i="74" s="1"/>
  <c r="I252" i="74"/>
  <c r="I251" i="74" s="1"/>
  <c r="G252" i="74"/>
  <c r="F252" i="74"/>
  <c r="F251" i="74" s="1"/>
  <c r="E252" i="74"/>
  <c r="E251" i="74" s="1"/>
  <c r="D252" i="74"/>
  <c r="K251" i="74"/>
  <c r="J251" i="74"/>
  <c r="G251" i="74"/>
  <c r="H250" i="74"/>
  <c r="C250" i="74"/>
  <c r="H249" i="74"/>
  <c r="C249" i="74"/>
  <c r="H248" i="74"/>
  <c r="C248" i="74"/>
  <c r="H247" i="74"/>
  <c r="C247" i="74"/>
  <c r="L246" i="74"/>
  <c r="K246" i="74"/>
  <c r="J246" i="74"/>
  <c r="I246" i="74"/>
  <c r="H246" i="74" s="1"/>
  <c r="G246" i="74"/>
  <c r="F246" i="74"/>
  <c r="E246" i="74"/>
  <c r="D246" i="74"/>
  <c r="H245" i="74"/>
  <c r="C245" i="74"/>
  <c r="H244" i="74"/>
  <c r="C244" i="74"/>
  <c r="H243" i="74"/>
  <c r="C243" i="74"/>
  <c r="H242" i="74"/>
  <c r="C242" i="74"/>
  <c r="H241" i="74"/>
  <c r="C241" i="74"/>
  <c r="H240" i="74"/>
  <c r="C240" i="74"/>
  <c r="H239" i="74"/>
  <c r="C239" i="74"/>
  <c r="L238" i="74"/>
  <c r="K238" i="74"/>
  <c r="J238" i="74"/>
  <c r="H238" i="74" s="1"/>
  <c r="I238" i="74"/>
  <c r="G238" i="74"/>
  <c r="F238" i="74"/>
  <c r="E238" i="74"/>
  <c r="D238" i="74"/>
  <c r="H237" i="74"/>
  <c r="C237" i="74"/>
  <c r="H236" i="74"/>
  <c r="C236" i="74"/>
  <c r="L235" i="74"/>
  <c r="K235" i="74"/>
  <c r="K231" i="74" s="1"/>
  <c r="K230" i="74" s="1"/>
  <c r="J235" i="74"/>
  <c r="I235" i="74"/>
  <c r="G235" i="74"/>
  <c r="F235" i="74"/>
  <c r="F231" i="74" s="1"/>
  <c r="E235" i="74"/>
  <c r="D235" i="74"/>
  <c r="H234" i="74"/>
  <c r="C234" i="74"/>
  <c r="L233" i="74"/>
  <c r="K233" i="74"/>
  <c r="J233" i="74"/>
  <c r="I233" i="74"/>
  <c r="G233" i="74"/>
  <c r="F233" i="74"/>
  <c r="E233" i="74"/>
  <c r="D233" i="74"/>
  <c r="H232" i="74"/>
  <c r="C232" i="74"/>
  <c r="G231" i="74"/>
  <c r="G230" i="74" s="1"/>
  <c r="H229" i="74"/>
  <c r="C229" i="74"/>
  <c r="H228" i="74"/>
  <c r="C228" i="74"/>
  <c r="L227" i="74"/>
  <c r="K227" i="74"/>
  <c r="J227" i="74"/>
  <c r="H227" i="74" s="1"/>
  <c r="I227" i="74"/>
  <c r="G227" i="74"/>
  <c r="F227" i="74"/>
  <c r="E227" i="74"/>
  <c r="D227" i="74"/>
  <c r="H226" i="74"/>
  <c r="C226" i="74"/>
  <c r="H225" i="74"/>
  <c r="C225" i="74"/>
  <c r="H224" i="74"/>
  <c r="C224" i="74"/>
  <c r="H223" i="74"/>
  <c r="C223" i="74"/>
  <c r="H222" i="74"/>
  <c r="C222" i="74"/>
  <c r="H221" i="74"/>
  <c r="C221" i="74"/>
  <c r="H220" i="74"/>
  <c r="C220" i="74"/>
  <c r="H219" i="74"/>
  <c r="C219" i="74"/>
  <c r="H218" i="74"/>
  <c r="C218" i="74"/>
  <c r="H217" i="74"/>
  <c r="C217" i="74"/>
  <c r="L216" i="74"/>
  <c r="K216" i="74"/>
  <c r="J216" i="74"/>
  <c r="H216" i="74" s="1"/>
  <c r="I216" i="74"/>
  <c r="G216" i="74"/>
  <c r="F216" i="74"/>
  <c r="E216" i="74"/>
  <c r="D216" i="74"/>
  <c r="H215" i="74"/>
  <c r="C215" i="74"/>
  <c r="H214" i="74"/>
  <c r="C214" i="74"/>
  <c r="H213" i="74"/>
  <c r="C213" i="74"/>
  <c r="H212" i="74"/>
  <c r="C212" i="74"/>
  <c r="H211" i="74"/>
  <c r="C211" i="74"/>
  <c r="H210" i="74"/>
  <c r="C210" i="74"/>
  <c r="H209" i="74"/>
  <c r="C209" i="74"/>
  <c r="H208" i="74"/>
  <c r="C208" i="74"/>
  <c r="H207" i="74"/>
  <c r="C207" i="74"/>
  <c r="H206" i="74"/>
  <c r="C206" i="74"/>
  <c r="L205" i="74"/>
  <c r="K205" i="74"/>
  <c r="K204" i="74" s="1"/>
  <c r="J205" i="74"/>
  <c r="I205" i="74"/>
  <c r="G205" i="74"/>
  <c r="G204" i="74" s="1"/>
  <c r="F205" i="74"/>
  <c r="E205" i="74"/>
  <c r="D205" i="74"/>
  <c r="I204" i="74"/>
  <c r="E204" i="74"/>
  <c r="H203" i="74"/>
  <c r="C203" i="74"/>
  <c r="H202" i="74"/>
  <c r="C202" i="74"/>
  <c r="H201" i="74"/>
  <c r="C201" i="74"/>
  <c r="H200" i="74"/>
  <c r="C200" i="74"/>
  <c r="H199" i="74"/>
  <c r="C199" i="74"/>
  <c r="L198" i="74"/>
  <c r="L196" i="74" s="1"/>
  <c r="K198" i="74"/>
  <c r="K196" i="74" s="1"/>
  <c r="J198" i="74"/>
  <c r="I198" i="74"/>
  <c r="G198" i="74"/>
  <c r="G196" i="74" s="1"/>
  <c r="F198" i="74"/>
  <c r="E198" i="74"/>
  <c r="D198" i="74"/>
  <c r="H197" i="74"/>
  <c r="C197" i="74"/>
  <c r="J196" i="74"/>
  <c r="I196" i="74"/>
  <c r="I195" i="74" s="1"/>
  <c r="F196" i="74"/>
  <c r="E196" i="74"/>
  <c r="H193" i="74"/>
  <c r="C193" i="74"/>
  <c r="L192" i="74"/>
  <c r="L191" i="74" s="1"/>
  <c r="K192" i="74"/>
  <c r="J192" i="74"/>
  <c r="H192" i="74" s="1"/>
  <c r="I192" i="74"/>
  <c r="I191" i="74" s="1"/>
  <c r="G192" i="74"/>
  <c r="G191" i="74" s="1"/>
  <c r="F192" i="74"/>
  <c r="F191" i="74" s="1"/>
  <c r="F187" i="74" s="1"/>
  <c r="E192" i="74"/>
  <c r="E191" i="74" s="1"/>
  <c r="D192" i="74"/>
  <c r="K191" i="74"/>
  <c r="J191" i="74"/>
  <c r="J187" i="74" s="1"/>
  <c r="H190" i="74"/>
  <c r="C190" i="74"/>
  <c r="H189" i="74"/>
  <c r="C189" i="74"/>
  <c r="L188" i="74"/>
  <c r="L187" i="74" s="1"/>
  <c r="K188" i="74"/>
  <c r="H188" i="74" s="1"/>
  <c r="J188" i="74"/>
  <c r="I188" i="74"/>
  <c r="I187" i="74" s="1"/>
  <c r="G188" i="74"/>
  <c r="F188" i="74"/>
  <c r="E188" i="74"/>
  <c r="E187" i="74" s="1"/>
  <c r="D188" i="74"/>
  <c r="K187" i="74"/>
  <c r="H186" i="74"/>
  <c r="C186" i="74"/>
  <c r="H185" i="74"/>
  <c r="C185" i="74"/>
  <c r="L184" i="74"/>
  <c r="K184" i="74"/>
  <c r="K173" i="74" s="1"/>
  <c r="J184" i="74"/>
  <c r="I184" i="74"/>
  <c r="G184" i="74"/>
  <c r="F184" i="74"/>
  <c r="E184" i="74"/>
  <c r="D184" i="74"/>
  <c r="H183" i="74"/>
  <c r="C183" i="74"/>
  <c r="H182" i="74"/>
  <c r="C182" i="74"/>
  <c r="H181" i="74"/>
  <c r="C181" i="74"/>
  <c r="H180" i="74"/>
  <c r="C180" i="74"/>
  <c r="L179" i="74"/>
  <c r="L174" i="74" s="1"/>
  <c r="L173" i="74" s="1"/>
  <c r="K179" i="74"/>
  <c r="J179" i="74"/>
  <c r="I179" i="74"/>
  <c r="G179" i="74"/>
  <c r="F179" i="74"/>
  <c r="E179" i="74"/>
  <c r="D179" i="74"/>
  <c r="H178" i="74"/>
  <c r="C178" i="74"/>
  <c r="H177" i="74"/>
  <c r="C177" i="74"/>
  <c r="H176" i="74"/>
  <c r="C176" i="74"/>
  <c r="L175" i="74"/>
  <c r="K175" i="74"/>
  <c r="K174" i="74" s="1"/>
  <c r="J175" i="74"/>
  <c r="I175" i="74"/>
  <c r="G175" i="74"/>
  <c r="F175" i="74"/>
  <c r="E175" i="74"/>
  <c r="D175" i="74"/>
  <c r="I174" i="74"/>
  <c r="I173" i="74" s="1"/>
  <c r="E174" i="74"/>
  <c r="E173" i="74" s="1"/>
  <c r="D174" i="74"/>
  <c r="D173" i="74" s="1"/>
  <c r="H172" i="74"/>
  <c r="C172" i="74"/>
  <c r="H171" i="74"/>
  <c r="C171" i="74"/>
  <c r="H170" i="74"/>
  <c r="C170" i="74"/>
  <c r="H169" i="74"/>
  <c r="C169" i="74"/>
  <c r="H168" i="74"/>
  <c r="C168" i="74"/>
  <c r="H167" i="74"/>
  <c r="C167" i="74"/>
  <c r="L166" i="74"/>
  <c r="K166" i="74"/>
  <c r="K165" i="74" s="1"/>
  <c r="J166" i="74"/>
  <c r="J165" i="74" s="1"/>
  <c r="I166" i="74"/>
  <c r="I165" i="74" s="1"/>
  <c r="G166" i="74"/>
  <c r="G165" i="74" s="1"/>
  <c r="F166" i="74"/>
  <c r="E166" i="74"/>
  <c r="E165" i="74" s="1"/>
  <c r="D166" i="74"/>
  <c r="L165" i="74"/>
  <c r="F165" i="74"/>
  <c r="H164" i="74"/>
  <c r="C164" i="74"/>
  <c r="H163" i="74"/>
  <c r="C163" i="74"/>
  <c r="H162" i="74"/>
  <c r="C162" i="74"/>
  <c r="H161" i="74"/>
  <c r="C161" i="74"/>
  <c r="L160" i="74"/>
  <c r="H160" i="74" s="1"/>
  <c r="K160" i="74"/>
  <c r="J160" i="74"/>
  <c r="I160" i="74"/>
  <c r="G160" i="74"/>
  <c r="F160" i="74"/>
  <c r="E160" i="74"/>
  <c r="D160" i="74"/>
  <c r="C160" i="74" s="1"/>
  <c r="H159" i="74"/>
  <c r="C159" i="74"/>
  <c r="H158" i="74"/>
  <c r="C158" i="74"/>
  <c r="H157" i="74"/>
  <c r="C157" i="74"/>
  <c r="H156" i="74"/>
  <c r="C156" i="74"/>
  <c r="H155" i="74"/>
  <c r="C155" i="74"/>
  <c r="H154" i="74"/>
  <c r="C154" i="74"/>
  <c r="H153" i="74"/>
  <c r="C153" i="74"/>
  <c r="H152" i="74"/>
  <c r="C152" i="74"/>
  <c r="L151" i="74"/>
  <c r="K151" i="74"/>
  <c r="J151" i="74"/>
  <c r="I151" i="74"/>
  <c r="G151" i="74"/>
  <c r="F151" i="74"/>
  <c r="E151" i="74"/>
  <c r="D151" i="74"/>
  <c r="C151" i="74" s="1"/>
  <c r="H150" i="74"/>
  <c r="C150" i="74"/>
  <c r="H149" i="74"/>
  <c r="C149" i="74"/>
  <c r="H148" i="74"/>
  <c r="C148" i="74"/>
  <c r="H147" i="74"/>
  <c r="C147" i="74"/>
  <c r="H146" i="74"/>
  <c r="C146" i="74"/>
  <c r="H145" i="74"/>
  <c r="C145" i="74"/>
  <c r="L144" i="74"/>
  <c r="K144" i="74"/>
  <c r="J144" i="74"/>
  <c r="I144" i="74"/>
  <c r="H144" i="74" s="1"/>
  <c r="G144" i="74"/>
  <c r="F144" i="74"/>
  <c r="E144" i="74"/>
  <c r="D144" i="74"/>
  <c r="H143" i="74"/>
  <c r="C143" i="74"/>
  <c r="H142" i="74"/>
  <c r="C142" i="74"/>
  <c r="L141" i="74"/>
  <c r="K141" i="74"/>
  <c r="J141" i="74"/>
  <c r="J130" i="74" s="1"/>
  <c r="I141" i="74"/>
  <c r="H141" i="74" s="1"/>
  <c r="G141" i="74"/>
  <c r="F141" i="74"/>
  <c r="E141" i="74"/>
  <c r="D141" i="74"/>
  <c r="H140" i="74"/>
  <c r="C140" i="74"/>
  <c r="H139" i="74"/>
  <c r="C139" i="74"/>
  <c r="H138" i="74"/>
  <c r="C138" i="74"/>
  <c r="H137" i="74"/>
  <c r="C137" i="74"/>
  <c r="L136" i="74"/>
  <c r="K136" i="74"/>
  <c r="J136" i="74"/>
  <c r="I136" i="74"/>
  <c r="G136" i="74"/>
  <c r="F136" i="74"/>
  <c r="C136" i="74" s="1"/>
  <c r="E136" i="74"/>
  <c r="D136" i="74"/>
  <c r="H135" i="74"/>
  <c r="C135" i="74"/>
  <c r="H134" i="74"/>
  <c r="C134" i="74"/>
  <c r="H133" i="74"/>
  <c r="C133" i="74"/>
  <c r="H132" i="74"/>
  <c r="C132" i="74"/>
  <c r="L131" i="74"/>
  <c r="K131" i="74"/>
  <c r="H131" i="74" s="1"/>
  <c r="J131" i="74"/>
  <c r="I131" i="74"/>
  <c r="G131" i="74"/>
  <c r="G130" i="74" s="1"/>
  <c r="F131" i="74"/>
  <c r="E131" i="74"/>
  <c r="D131" i="74"/>
  <c r="K130" i="74"/>
  <c r="H129" i="74"/>
  <c r="H128" i="74" s="1"/>
  <c r="C129" i="74"/>
  <c r="L128" i="74"/>
  <c r="K128" i="74"/>
  <c r="J128" i="74"/>
  <c r="I128" i="74"/>
  <c r="G128" i="74"/>
  <c r="F128" i="74"/>
  <c r="E128" i="74"/>
  <c r="D128" i="74"/>
  <c r="C128" i="74"/>
  <c r="H127" i="74"/>
  <c r="C127" i="74"/>
  <c r="H126" i="74"/>
  <c r="C126" i="74"/>
  <c r="H125" i="74"/>
  <c r="C125" i="74"/>
  <c r="H124" i="74"/>
  <c r="C124" i="74"/>
  <c r="H123" i="74"/>
  <c r="C123" i="74"/>
  <c r="L122" i="74"/>
  <c r="K122" i="74"/>
  <c r="J122" i="74"/>
  <c r="I122" i="74"/>
  <c r="H122" i="74" s="1"/>
  <c r="G122" i="74"/>
  <c r="F122" i="74"/>
  <c r="E122" i="74"/>
  <c r="D122" i="74"/>
  <c r="H121" i="74"/>
  <c r="C121" i="74"/>
  <c r="H120" i="74"/>
  <c r="C120" i="74"/>
  <c r="H119" i="74"/>
  <c r="C119" i="74"/>
  <c r="H118" i="74"/>
  <c r="C118" i="74"/>
  <c r="H117" i="74"/>
  <c r="C117" i="74"/>
  <c r="L116" i="74"/>
  <c r="K116" i="74"/>
  <c r="J116" i="74"/>
  <c r="I116" i="74"/>
  <c r="G116" i="74"/>
  <c r="F116" i="74"/>
  <c r="C116" i="74" s="1"/>
  <c r="E116" i="74"/>
  <c r="D116" i="74"/>
  <c r="H115" i="74"/>
  <c r="C115" i="74"/>
  <c r="H114" i="74"/>
  <c r="C114" i="74"/>
  <c r="H113" i="74"/>
  <c r="C113" i="74"/>
  <c r="L112" i="74"/>
  <c r="K112" i="74"/>
  <c r="J112" i="74"/>
  <c r="I112" i="74"/>
  <c r="H112" i="74" s="1"/>
  <c r="G112" i="74"/>
  <c r="F112" i="74"/>
  <c r="E112" i="74"/>
  <c r="D112" i="74"/>
  <c r="H111" i="74"/>
  <c r="C111" i="74"/>
  <c r="H110" i="74"/>
  <c r="C110" i="74"/>
  <c r="H109" i="74"/>
  <c r="C109" i="74"/>
  <c r="H108" i="74"/>
  <c r="C108" i="74"/>
  <c r="H107" i="74"/>
  <c r="C107" i="74"/>
  <c r="H106" i="74"/>
  <c r="C106" i="74"/>
  <c r="H105" i="74"/>
  <c r="C105" i="74"/>
  <c r="H104" i="74"/>
  <c r="C104" i="74"/>
  <c r="L103" i="74"/>
  <c r="K103" i="74"/>
  <c r="J103" i="74"/>
  <c r="I103" i="74"/>
  <c r="H103" i="74" s="1"/>
  <c r="G103" i="74"/>
  <c r="F103" i="74"/>
  <c r="E103" i="74"/>
  <c r="E83" i="74" s="1"/>
  <c r="D103" i="74"/>
  <c r="H102" i="74"/>
  <c r="C102" i="74"/>
  <c r="H101" i="74"/>
  <c r="C101" i="74"/>
  <c r="H100" i="74"/>
  <c r="C100" i="74"/>
  <c r="H99" i="74"/>
  <c r="C99" i="74"/>
  <c r="H98" i="74"/>
  <c r="C98" i="74"/>
  <c r="H97" i="74"/>
  <c r="C97" i="74"/>
  <c r="H96" i="74"/>
  <c r="C96" i="74"/>
  <c r="L95" i="74"/>
  <c r="K95" i="74"/>
  <c r="J95" i="74"/>
  <c r="I95" i="74"/>
  <c r="H95" i="74"/>
  <c r="G95" i="74"/>
  <c r="F95" i="74"/>
  <c r="E95" i="74"/>
  <c r="D95" i="74"/>
  <c r="C95" i="74" s="1"/>
  <c r="H94" i="74"/>
  <c r="C94" i="74"/>
  <c r="H93" i="74"/>
  <c r="C93" i="74"/>
  <c r="H92" i="74"/>
  <c r="C92" i="74"/>
  <c r="H91" i="74"/>
  <c r="C91" i="74"/>
  <c r="H90" i="74"/>
  <c r="C90" i="74"/>
  <c r="L89" i="74"/>
  <c r="K89" i="74"/>
  <c r="J89" i="74"/>
  <c r="I89" i="74"/>
  <c r="H89" i="74" s="1"/>
  <c r="G89" i="74"/>
  <c r="F89" i="74"/>
  <c r="E89" i="74"/>
  <c r="D89" i="74"/>
  <c r="H88" i="74"/>
  <c r="C88" i="74"/>
  <c r="H87" i="74"/>
  <c r="C87" i="74"/>
  <c r="H86" i="74"/>
  <c r="C86" i="74"/>
  <c r="H85" i="74"/>
  <c r="C85" i="74"/>
  <c r="L84" i="74"/>
  <c r="K84" i="74"/>
  <c r="J84" i="74"/>
  <c r="I84" i="74"/>
  <c r="G84" i="74"/>
  <c r="G83" i="74" s="1"/>
  <c r="F84" i="74"/>
  <c r="E84" i="74"/>
  <c r="D84" i="74"/>
  <c r="L83" i="74"/>
  <c r="H82" i="74"/>
  <c r="C82" i="74"/>
  <c r="H81" i="74"/>
  <c r="C81" i="74"/>
  <c r="L80" i="74"/>
  <c r="K80" i="74"/>
  <c r="J80" i="74"/>
  <c r="I80" i="74"/>
  <c r="G80" i="74"/>
  <c r="G76" i="74" s="1"/>
  <c r="F80" i="74"/>
  <c r="E80" i="74"/>
  <c r="D80" i="74"/>
  <c r="H79" i="74"/>
  <c r="C79" i="74"/>
  <c r="H78" i="74"/>
  <c r="C78" i="74"/>
  <c r="L77" i="74"/>
  <c r="L76" i="74" s="1"/>
  <c r="K77" i="74"/>
  <c r="J77" i="74"/>
  <c r="I77" i="74"/>
  <c r="I76" i="74" s="1"/>
  <c r="G77" i="74"/>
  <c r="F77" i="74"/>
  <c r="E77" i="74"/>
  <c r="E76" i="74" s="1"/>
  <c r="D77" i="74"/>
  <c r="C77" i="74" s="1"/>
  <c r="K76" i="74"/>
  <c r="J76" i="74"/>
  <c r="F76" i="74"/>
  <c r="H74" i="74"/>
  <c r="C74" i="74"/>
  <c r="H73" i="74"/>
  <c r="C73" i="74"/>
  <c r="H72" i="74"/>
  <c r="C72" i="74"/>
  <c r="H71" i="74"/>
  <c r="C71" i="74"/>
  <c r="H70" i="74"/>
  <c r="C70" i="74"/>
  <c r="L69" i="74"/>
  <c r="L67" i="74" s="1"/>
  <c r="K69" i="74"/>
  <c r="H69" i="74" s="1"/>
  <c r="J69" i="74"/>
  <c r="I69" i="74"/>
  <c r="G69" i="74"/>
  <c r="G67" i="74" s="1"/>
  <c r="F69" i="74"/>
  <c r="E69" i="74"/>
  <c r="D69" i="74"/>
  <c r="H68" i="74"/>
  <c r="C68" i="74"/>
  <c r="J67" i="74"/>
  <c r="I67" i="74"/>
  <c r="F67" i="74"/>
  <c r="E67" i="74"/>
  <c r="H66" i="74"/>
  <c r="C66" i="74"/>
  <c r="H65" i="74"/>
  <c r="C65" i="74"/>
  <c r="H64" i="74"/>
  <c r="C64" i="74"/>
  <c r="H63" i="74"/>
  <c r="C63" i="74"/>
  <c r="H62" i="74"/>
  <c r="C62" i="74"/>
  <c r="H61" i="74"/>
  <c r="C61" i="74"/>
  <c r="H60" i="74"/>
  <c r="C60" i="74"/>
  <c r="H59" i="74"/>
  <c r="C59" i="74"/>
  <c r="L58" i="74"/>
  <c r="K58" i="74"/>
  <c r="J58" i="74"/>
  <c r="I58" i="74"/>
  <c r="G58" i="74"/>
  <c r="F58" i="74"/>
  <c r="C58" i="74" s="1"/>
  <c r="E58" i="74"/>
  <c r="D58" i="74"/>
  <c r="H57" i="74"/>
  <c r="C57" i="74"/>
  <c r="H56" i="74"/>
  <c r="C56" i="74"/>
  <c r="L55" i="74"/>
  <c r="L54" i="74" s="1"/>
  <c r="K55" i="74"/>
  <c r="H55" i="74" s="1"/>
  <c r="J55" i="74"/>
  <c r="I55" i="74"/>
  <c r="I54" i="74" s="1"/>
  <c r="G55" i="74"/>
  <c r="G54" i="74" s="1"/>
  <c r="F55" i="74"/>
  <c r="E55" i="74"/>
  <c r="E54" i="74" s="1"/>
  <c r="E53" i="74" s="1"/>
  <c r="D55" i="74"/>
  <c r="K54" i="74"/>
  <c r="J54" i="74"/>
  <c r="H47" i="74"/>
  <c r="C47" i="74"/>
  <c r="H46" i="74"/>
  <c r="C46" i="74"/>
  <c r="L45" i="74"/>
  <c r="G45" i="74"/>
  <c r="C45" i="74"/>
  <c r="H44" i="74"/>
  <c r="C44" i="74"/>
  <c r="K43" i="74"/>
  <c r="J43" i="74"/>
  <c r="I43" i="74"/>
  <c r="H43" i="74" s="1"/>
  <c r="F43" i="74"/>
  <c r="E43" i="74"/>
  <c r="D43" i="74"/>
  <c r="H42" i="74"/>
  <c r="C42" i="74"/>
  <c r="I41" i="74"/>
  <c r="H41" i="74" s="1"/>
  <c r="D41" i="74"/>
  <c r="C41" i="74" s="1"/>
  <c r="H40" i="74"/>
  <c r="C40" i="74"/>
  <c r="H39" i="74"/>
  <c r="C39" i="74"/>
  <c r="H38" i="74"/>
  <c r="C38" i="74"/>
  <c r="H37" i="74"/>
  <c r="C37" i="74"/>
  <c r="K36" i="74"/>
  <c r="H36" i="74" s="1"/>
  <c r="F36" i="74"/>
  <c r="C36" i="74"/>
  <c r="H35" i="74"/>
  <c r="C35" i="74"/>
  <c r="H34" i="74"/>
  <c r="C34" i="74"/>
  <c r="K33" i="74"/>
  <c r="H33" i="74" s="1"/>
  <c r="F33" i="74"/>
  <c r="C33" i="74" s="1"/>
  <c r="H32" i="74"/>
  <c r="C32" i="74"/>
  <c r="K31" i="74"/>
  <c r="H31" i="74" s="1"/>
  <c r="F31" i="74"/>
  <c r="C31" i="74" s="1"/>
  <c r="H30" i="74"/>
  <c r="C30" i="74"/>
  <c r="H29" i="74"/>
  <c r="C29" i="74"/>
  <c r="H28" i="74"/>
  <c r="C28" i="74"/>
  <c r="K27" i="74"/>
  <c r="H27" i="74" s="1"/>
  <c r="F27" i="74"/>
  <c r="C27" i="74" s="1"/>
  <c r="K26" i="74"/>
  <c r="H26" i="74" s="1"/>
  <c r="H25" i="74"/>
  <c r="C25" i="74"/>
  <c r="H24" i="74"/>
  <c r="C24" i="74"/>
  <c r="H23" i="74"/>
  <c r="C23" i="74"/>
  <c r="H22" i="74"/>
  <c r="C22" i="74"/>
  <c r="L21" i="74"/>
  <c r="L292" i="74" s="1"/>
  <c r="L291" i="74" s="1"/>
  <c r="K21" i="74"/>
  <c r="J21" i="74"/>
  <c r="J292" i="74" s="1"/>
  <c r="J291" i="74" s="1"/>
  <c r="I21" i="74"/>
  <c r="I292" i="74" s="1"/>
  <c r="I291" i="74" s="1"/>
  <c r="G21" i="74"/>
  <c r="F21" i="74"/>
  <c r="F292" i="74" s="1"/>
  <c r="E21" i="74"/>
  <c r="E292" i="74" s="1"/>
  <c r="E291" i="74" s="1"/>
  <c r="D21" i="74"/>
  <c r="J20" i="74"/>
  <c r="G20" i="74"/>
  <c r="H301" i="73"/>
  <c r="C301" i="73"/>
  <c r="H300" i="73"/>
  <c r="C300" i="73"/>
  <c r="H299" i="73"/>
  <c r="C299" i="73"/>
  <c r="H298" i="73"/>
  <c r="C298" i="73"/>
  <c r="H297" i="73"/>
  <c r="C297" i="73"/>
  <c r="H296" i="73"/>
  <c r="C296" i="73"/>
  <c r="H295" i="73"/>
  <c r="C295" i="73"/>
  <c r="H294" i="73"/>
  <c r="C294" i="73"/>
  <c r="C293" i="73" s="1"/>
  <c r="L293" i="73"/>
  <c r="K293" i="73"/>
  <c r="J293" i="73"/>
  <c r="I293" i="73"/>
  <c r="H293" i="73"/>
  <c r="G293" i="73"/>
  <c r="F293" i="73"/>
  <c r="E293" i="73"/>
  <c r="D293" i="73"/>
  <c r="H288" i="73"/>
  <c r="C288" i="73"/>
  <c r="H287" i="73"/>
  <c r="C287" i="73"/>
  <c r="L286" i="73"/>
  <c r="K286" i="73"/>
  <c r="J286" i="73"/>
  <c r="I286" i="73"/>
  <c r="H286" i="73" s="1"/>
  <c r="G286" i="73"/>
  <c r="F286" i="73"/>
  <c r="E286" i="73"/>
  <c r="D286" i="73"/>
  <c r="H285" i="73"/>
  <c r="C285" i="73"/>
  <c r="L284" i="73"/>
  <c r="K284" i="73"/>
  <c r="K283" i="73" s="1"/>
  <c r="J284" i="73"/>
  <c r="J283" i="73" s="1"/>
  <c r="I284" i="73"/>
  <c r="G284" i="73"/>
  <c r="G283" i="73" s="1"/>
  <c r="F284" i="73"/>
  <c r="C284" i="73" s="1"/>
  <c r="E284" i="73"/>
  <c r="D284" i="73"/>
  <c r="L283" i="73"/>
  <c r="I283" i="73"/>
  <c r="E283" i="73"/>
  <c r="D283" i="73"/>
  <c r="H282" i="73"/>
  <c r="C282" i="73"/>
  <c r="L281" i="73"/>
  <c r="K281" i="73"/>
  <c r="J281" i="73"/>
  <c r="I281" i="73"/>
  <c r="H281" i="73" s="1"/>
  <c r="G281" i="73"/>
  <c r="F281" i="73"/>
  <c r="E281" i="73"/>
  <c r="D281" i="73"/>
  <c r="H280" i="73"/>
  <c r="C280" i="73"/>
  <c r="H279" i="73"/>
  <c r="C279" i="73"/>
  <c r="H278" i="73"/>
  <c r="C278" i="73"/>
  <c r="H277" i="73"/>
  <c r="C277" i="73"/>
  <c r="L276" i="73"/>
  <c r="K276" i="73"/>
  <c r="J276" i="73"/>
  <c r="I276" i="73"/>
  <c r="G276" i="73"/>
  <c r="F276" i="73"/>
  <c r="E276" i="73"/>
  <c r="D276" i="73"/>
  <c r="H275" i="73"/>
  <c r="C275" i="73"/>
  <c r="H274" i="73"/>
  <c r="C274" i="73"/>
  <c r="H273" i="73"/>
  <c r="C273" i="73"/>
  <c r="L272" i="73"/>
  <c r="L270" i="73" s="1"/>
  <c r="L269" i="73" s="1"/>
  <c r="K272" i="73"/>
  <c r="J272" i="73"/>
  <c r="I272" i="73"/>
  <c r="G272" i="73"/>
  <c r="G270" i="73" s="1"/>
  <c r="G269" i="73" s="1"/>
  <c r="F272" i="73"/>
  <c r="E272" i="73"/>
  <c r="D272" i="73"/>
  <c r="H271" i="73"/>
  <c r="C271" i="73"/>
  <c r="K270" i="73"/>
  <c r="J270" i="73"/>
  <c r="J269" i="73" s="1"/>
  <c r="I270" i="73"/>
  <c r="F270" i="73"/>
  <c r="E270" i="73"/>
  <c r="E269" i="73" s="1"/>
  <c r="D270" i="73"/>
  <c r="K269" i="73"/>
  <c r="I269" i="73"/>
  <c r="D269" i="73"/>
  <c r="H268" i="73"/>
  <c r="C268" i="73"/>
  <c r="H267" i="73"/>
  <c r="C267" i="73"/>
  <c r="H266" i="73"/>
  <c r="C266" i="73"/>
  <c r="H265" i="73"/>
  <c r="C265" i="73"/>
  <c r="L264" i="73"/>
  <c r="L259" i="73" s="1"/>
  <c r="K264" i="73"/>
  <c r="J264" i="73"/>
  <c r="I264" i="73"/>
  <c r="G264" i="73"/>
  <c r="G259" i="73" s="1"/>
  <c r="F264" i="73"/>
  <c r="E264" i="73"/>
  <c r="D264" i="73"/>
  <c r="H263" i="73"/>
  <c r="C263" i="73"/>
  <c r="H262" i="73"/>
  <c r="C262" i="73"/>
  <c r="H261" i="73"/>
  <c r="C261" i="73"/>
  <c r="L260" i="73"/>
  <c r="K260" i="73"/>
  <c r="J260" i="73"/>
  <c r="J259" i="73" s="1"/>
  <c r="I260" i="73"/>
  <c r="G260" i="73"/>
  <c r="F260" i="73"/>
  <c r="E260" i="73"/>
  <c r="E259" i="73" s="1"/>
  <c r="D260" i="73"/>
  <c r="K259" i="73"/>
  <c r="I259" i="73"/>
  <c r="D259" i="73"/>
  <c r="H258" i="73"/>
  <c r="C258" i="73"/>
  <c r="H257" i="73"/>
  <c r="C257" i="73"/>
  <c r="H256" i="73"/>
  <c r="C256" i="73"/>
  <c r="H255" i="73"/>
  <c r="C255" i="73"/>
  <c r="H254" i="73"/>
  <c r="C254" i="73"/>
  <c r="H253" i="73"/>
  <c r="C253" i="73"/>
  <c r="L252" i="73"/>
  <c r="K252" i="73"/>
  <c r="J252" i="73"/>
  <c r="J251" i="73" s="1"/>
  <c r="I252" i="73"/>
  <c r="G252" i="73"/>
  <c r="G251" i="73" s="1"/>
  <c r="F252" i="73"/>
  <c r="F251" i="73" s="1"/>
  <c r="E252" i="73"/>
  <c r="D252" i="73"/>
  <c r="L251" i="73"/>
  <c r="K251" i="73"/>
  <c r="I251" i="73"/>
  <c r="E251" i="73"/>
  <c r="D251" i="73"/>
  <c r="H250" i="73"/>
  <c r="C250" i="73"/>
  <c r="H249" i="73"/>
  <c r="C249" i="73"/>
  <c r="H248" i="73"/>
  <c r="C248" i="73"/>
  <c r="H247" i="73"/>
  <c r="C247" i="73"/>
  <c r="L246" i="73"/>
  <c r="K246" i="73"/>
  <c r="J246" i="73"/>
  <c r="I246" i="73"/>
  <c r="G246" i="73"/>
  <c r="F246" i="73"/>
  <c r="E246" i="73"/>
  <c r="E231" i="73" s="1"/>
  <c r="E230" i="73" s="1"/>
  <c r="D246" i="73"/>
  <c r="H245" i="73"/>
  <c r="C245" i="73"/>
  <c r="H244" i="73"/>
  <c r="C244" i="73"/>
  <c r="H243" i="73"/>
  <c r="C243" i="73"/>
  <c r="H242" i="73"/>
  <c r="C242" i="73"/>
  <c r="H241" i="73"/>
  <c r="C241" i="73"/>
  <c r="H240" i="73"/>
  <c r="C240" i="73"/>
  <c r="H239" i="73"/>
  <c r="C239" i="73"/>
  <c r="L238" i="73"/>
  <c r="K238" i="73"/>
  <c r="J238" i="73"/>
  <c r="I238" i="73"/>
  <c r="G238" i="73"/>
  <c r="F238" i="73"/>
  <c r="E238" i="73"/>
  <c r="D238" i="73"/>
  <c r="H237" i="73"/>
  <c r="C237" i="73"/>
  <c r="H236" i="73"/>
  <c r="C236" i="73"/>
  <c r="L235" i="73"/>
  <c r="L231" i="73" s="1"/>
  <c r="L230" i="73" s="1"/>
  <c r="K235" i="73"/>
  <c r="J235" i="73"/>
  <c r="I235" i="73"/>
  <c r="H235" i="73"/>
  <c r="G235" i="73"/>
  <c r="F235" i="73"/>
  <c r="E235" i="73"/>
  <c r="D235" i="73"/>
  <c r="C235" i="73" s="1"/>
  <c r="H234" i="73"/>
  <c r="C234" i="73"/>
  <c r="L233" i="73"/>
  <c r="K233" i="73"/>
  <c r="K231" i="73" s="1"/>
  <c r="K230" i="73" s="1"/>
  <c r="J233" i="73"/>
  <c r="I233" i="73"/>
  <c r="H233" i="73" s="1"/>
  <c r="G233" i="73"/>
  <c r="G231" i="73" s="1"/>
  <c r="F233" i="73"/>
  <c r="E233" i="73"/>
  <c r="D233" i="73"/>
  <c r="H232" i="73"/>
  <c r="C232" i="73"/>
  <c r="I231" i="73"/>
  <c r="I230" i="73"/>
  <c r="H229" i="73"/>
  <c r="C229" i="73"/>
  <c r="H228" i="73"/>
  <c r="C228" i="73"/>
  <c r="L227" i="73"/>
  <c r="K227" i="73"/>
  <c r="J227" i="73"/>
  <c r="J204" i="73" s="1"/>
  <c r="I227" i="73"/>
  <c r="G227" i="73"/>
  <c r="F227" i="73"/>
  <c r="E227" i="73"/>
  <c r="D227" i="73"/>
  <c r="H226" i="73"/>
  <c r="C226" i="73"/>
  <c r="H225" i="73"/>
  <c r="C225" i="73"/>
  <c r="H224" i="73"/>
  <c r="C224" i="73"/>
  <c r="H223" i="73"/>
  <c r="C223" i="73"/>
  <c r="H222" i="73"/>
  <c r="C222" i="73"/>
  <c r="H221" i="73"/>
  <c r="C221" i="73"/>
  <c r="H220" i="73"/>
  <c r="C220" i="73"/>
  <c r="H219" i="73"/>
  <c r="C219" i="73"/>
  <c r="H218" i="73"/>
  <c r="C218" i="73"/>
  <c r="H217" i="73"/>
  <c r="C217" i="73"/>
  <c r="L216" i="73"/>
  <c r="K216" i="73"/>
  <c r="J216" i="73"/>
  <c r="I216" i="73"/>
  <c r="G216" i="73"/>
  <c r="F216" i="73"/>
  <c r="E216" i="73"/>
  <c r="D216" i="73"/>
  <c r="H215" i="73"/>
  <c r="C215" i="73"/>
  <c r="H214" i="73"/>
  <c r="C214" i="73"/>
  <c r="H213" i="73"/>
  <c r="C213" i="73"/>
  <c r="H212" i="73"/>
  <c r="C212" i="73"/>
  <c r="H211" i="73"/>
  <c r="C211" i="73"/>
  <c r="H210" i="73"/>
  <c r="C210" i="73"/>
  <c r="H209" i="73"/>
  <c r="C209" i="73"/>
  <c r="H208" i="73"/>
  <c r="C208" i="73"/>
  <c r="H207" i="73"/>
  <c r="C207" i="73"/>
  <c r="H206" i="73"/>
  <c r="C206" i="73"/>
  <c r="L205" i="73"/>
  <c r="L204" i="73" s="1"/>
  <c r="K205" i="73"/>
  <c r="H205" i="73" s="1"/>
  <c r="J205" i="73"/>
  <c r="I205" i="73"/>
  <c r="G205" i="73"/>
  <c r="G204" i="73" s="1"/>
  <c r="F205" i="73"/>
  <c r="E205" i="73"/>
  <c r="D205" i="73"/>
  <c r="K204" i="73"/>
  <c r="I204" i="73"/>
  <c r="F204" i="73"/>
  <c r="E204" i="73"/>
  <c r="H203" i="73"/>
  <c r="C203" i="73"/>
  <c r="H202" i="73"/>
  <c r="C202" i="73"/>
  <c r="H201" i="73"/>
  <c r="C201" i="73"/>
  <c r="H200" i="73"/>
  <c r="C200" i="73"/>
  <c r="H199" i="73"/>
  <c r="C199" i="73"/>
  <c r="L198" i="73"/>
  <c r="L196" i="73" s="1"/>
  <c r="K198" i="73"/>
  <c r="J198" i="73"/>
  <c r="I198" i="73"/>
  <c r="G198" i="73"/>
  <c r="G196" i="73" s="1"/>
  <c r="G195" i="73" s="1"/>
  <c r="F198" i="73"/>
  <c r="E198" i="73"/>
  <c r="D198" i="73"/>
  <c r="H197" i="73"/>
  <c r="C197" i="73"/>
  <c r="K196" i="73"/>
  <c r="K195" i="73" s="1"/>
  <c r="J196" i="73"/>
  <c r="I196" i="73"/>
  <c r="F196" i="73"/>
  <c r="E196" i="73"/>
  <c r="E195" i="73" s="1"/>
  <c r="E194" i="73" s="1"/>
  <c r="D196" i="73"/>
  <c r="I195" i="73"/>
  <c r="I194" i="73" s="1"/>
  <c r="H193" i="73"/>
  <c r="C193" i="73"/>
  <c r="L192" i="73"/>
  <c r="K192" i="73"/>
  <c r="J192" i="73"/>
  <c r="J191" i="73" s="1"/>
  <c r="I192" i="73"/>
  <c r="G192" i="73"/>
  <c r="F192" i="73"/>
  <c r="E192" i="73"/>
  <c r="E191" i="73" s="1"/>
  <c r="E187" i="73" s="1"/>
  <c r="D192" i="73"/>
  <c r="L191" i="73"/>
  <c r="K191" i="73"/>
  <c r="I191" i="73"/>
  <c r="G191" i="73"/>
  <c r="D191" i="73"/>
  <c r="H190" i="73"/>
  <c r="C190" i="73"/>
  <c r="H189" i="73"/>
  <c r="C189" i="73"/>
  <c r="L188" i="73"/>
  <c r="K188" i="73"/>
  <c r="J188" i="73"/>
  <c r="I188" i="73"/>
  <c r="I187" i="73" s="1"/>
  <c r="G188" i="73"/>
  <c r="G187" i="73" s="1"/>
  <c r="F188" i="73"/>
  <c r="E188" i="73"/>
  <c r="D188" i="73"/>
  <c r="L187" i="73"/>
  <c r="K187" i="73"/>
  <c r="H186" i="73"/>
  <c r="C186" i="73"/>
  <c r="H185" i="73"/>
  <c r="C185" i="73"/>
  <c r="L184" i="73"/>
  <c r="K184" i="73"/>
  <c r="J184" i="73"/>
  <c r="H184" i="73" s="1"/>
  <c r="I184" i="73"/>
  <c r="G184" i="73"/>
  <c r="F184" i="73"/>
  <c r="E184" i="73"/>
  <c r="D184" i="73"/>
  <c r="H183" i="73"/>
  <c r="C183" i="73"/>
  <c r="H182" i="73"/>
  <c r="C182" i="73"/>
  <c r="H181" i="73"/>
  <c r="C181" i="73"/>
  <c r="H180" i="73"/>
  <c r="C180" i="73"/>
  <c r="L179" i="73"/>
  <c r="K179" i="73"/>
  <c r="J179" i="73"/>
  <c r="J174" i="73" s="1"/>
  <c r="H174" i="73" s="1"/>
  <c r="I179" i="73"/>
  <c r="H179" i="73" s="1"/>
  <c r="G179" i="73"/>
  <c r="F179" i="73"/>
  <c r="F174" i="73" s="1"/>
  <c r="F173" i="73" s="1"/>
  <c r="E179" i="73"/>
  <c r="D179" i="73"/>
  <c r="H178" i="73"/>
  <c r="C178" i="73"/>
  <c r="H177" i="73"/>
  <c r="C177" i="73"/>
  <c r="H176" i="73"/>
  <c r="C176" i="73"/>
  <c r="L175" i="73"/>
  <c r="L174" i="73" s="1"/>
  <c r="L173" i="73" s="1"/>
  <c r="K175" i="73"/>
  <c r="J175" i="73"/>
  <c r="I175" i="73"/>
  <c r="H175" i="73" s="1"/>
  <c r="G175" i="73"/>
  <c r="F175" i="73"/>
  <c r="E175" i="73"/>
  <c r="E174" i="73" s="1"/>
  <c r="E173" i="73" s="1"/>
  <c r="D175" i="73"/>
  <c r="K174" i="73"/>
  <c r="I174" i="73"/>
  <c r="I173" i="73" s="1"/>
  <c r="G174" i="73"/>
  <c r="G173" i="73" s="1"/>
  <c r="K173" i="73"/>
  <c r="H172" i="73"/>
  <c r="C172" i="73"/>
  <c r="H171" i="73"/>
  <c r="C171" i="73"/>
  <c r="H170" i="73"/>
  <c r="C170" i="73"/>
  <c r="H169" i="73"/>
  <c r="C169" i="73"/>
  <c r="H168" i="73"/>
  <c r="C168" i="73"/>
  <c r="H167" i="73"/>
  <c r="C167" i="73"/>
  <c r="L166" i="73"/>
  <c r="K166" i="73"/>
  <c r="J166" i="73"/>
  <c r="I166" i="73"/>
  <c r="G166" i="73"/>
  <c r="G165" i="73" s="1"/>
  <c r="F166" i="73"/>
  <c r="E166" i="73"/>
  <c r="D166" i="73"/>
  <c r="L165" i="73"/>
  <c r="K165" i="73"/>
  <c r="I165" i="73"/>
  <c r="E165" i="73"/>
  <c r="D165" i="73"/>
  <c r="H164" i="73"/>
  <c r="C164" i="73"/>
  <c r="H163" i="73"/>
  <c r="C163" i="73"/>
  <c r="H162" i="73"/>
  <c r="C162" i="73"/>
  <c r="H161" i="73"/>
  <c r="C161" i="73"/>
  <c r="L160" i="73"/>
  <c r="K160" i="73"/>
  <c r="J160" i="73"/>
  <c r="H160" i="73" s="1"/>
  <c r="I160" i="73"/>
  <c r="G160" i="73"/>
  <c r="F160" i="73"/>
  <c r="E160" i="73"/>
  <c r="D160" i="73"/>
  <c r="H159" i="73"/>
  <c r="C159" i="73"/>
  <c r="H158" i="73"/>
  <c r="C158" i="73"/>
  <c r="H157" i="73"/>
  <c r="C157" i="73"/>
  <c r="H156" i="73"/>
  <c r="C156" i="73"/>
  <c r="H155" i="73"/>
  <c r="C155" i="73"/>
  <c r="H154" i="73"/>
  <c r="C154" i="73"/>
  <c r="H153" i="73"/>
  <c r="C153" i="73"/>
  <c r="H152" i="73"/>
  <c r="C152" i="73"/>
  <c r="L151" i="73"/>
  <c r="K151" i="73"/>
  <c r="J151" i="73"/>
  <c r="H151" i="73" s="1"/>
  <c r="I151" i="73"/>
  <c r="G151" i="73"/>
  <c r="F151" i="73"/>
  <c r="E151" i="73"/>
  <c r="D151" i="73"/>
  <c r="H150" i="73"/>
  <c r="C150" i="73"/>
  <c r="H149" i="73"/>
  <c r="C149" i="73"/>
  <c r="H148" i="73"/>
  <c r="C148" i="73"/>
  <c r="H147" i="73"/>
  <c r="C147" i="73"/>
  <c r="H146" i="73"/>
  <c r="C146" i="73"/>
  <c r="H145" i="73"/>
  <c r="C145" i="73"/>
  <c r="L144" i="73"/>
  <c r="K144" i="73"/>
  <c r="J144" i="73"/>
  <c r="I144" i="73"/>
  <c r="G144" i="73"/>
  <c r="F144" i="73"/>
  <c r="F130" i="73" s="1"/>
  <c r="E144" i="73"/>
  <c r="D144" i="73"/>
  <c r="H143" i="73"/>
  <c r="C143" i="73"/>
  <c r="H142" i="73"/>
  <c r="C142" i="73"/>
  <c r="L141" i="73"/>
  <c r="K141" i="73"/>
  <c r="K130" i="73" s="1"/>
  <c r="J141" i="73"/>
  <c r="I141" i="73"/>
  <c r="H141" i="73" s="1"/>
  <c r="G141" i="73"/>
  <c r="F141" i="73"/>
  <c r="E141" i="73"/>
  <c r="D141" i="73"/>
  <c r="H140" i="73"/>
  <c r="C140" i="73"/>
  <c r="H139" i="73"/>
  <c r="C139" i="73"/>
  <c r="H138" i="73"/>
  <c r="C138" i="73"/>
  <c r="H137" i="73"/>
  <c r="C137" i="73"/>
  <c r="L136" i="73"/>
  <c r="K136" i="73"/>
  <c r="J136" i="73"/>
  <c r="I136" i="73"/>
  <c r="G136" i="73"/>
  <c r="G130" i="73" s="1"/>
  <c r="F136" i="73"/>
  <c r="E136" i="73"/>
  <c r="D136" i="73"/>
  <c r="H135" i="73"/>
  <c r="C135" i="73"/>
  <c r="H134" i="73"/>
  <c r="C134" i="73"/>
  <c r="H133" i="73"/>
  <c r="C133" i="73"/>
  <c r="H132" i="73"/>
  <c r="C132" i="73"/>
  <c r="L131" i="73"/>
  <c r="L130" i="73" s="1"/>
  <c r="K131" i="73"/>
  <c r="J131" i="73"/>
  <c r="I131" i="73"/>
  <c r="H131" i="73"/>
  <c r="G131" i="73"/>
  <c r="F131" i="73"/>
  <c r="E131" i="73"/>
  <c r="D131" i="73"/>
  <c r="I130" i="73"/>
  <c r="E130" i="73"/>
  <c r="H129" i="73"/>
  <c r="H128" i="73" s="1"/>
  <c r="C129" i="73"/>
  <c r="C128" i="73" s="1"/>
  <c r="L128" i="73"/>
  <c r="K128" i="73"/>
  <c r="K83" i="73" s="1"/>
  <c r="K75" i="73" s="1"/>
  <c r="J128" i="73"/>
  <c r="I128" i="73"/>
  <c r="G128" i="73"/>
  <c r="F128" i="73"/>
  <c r="E128" i="73"/>
  <c r="D128" i="73"/>
  <c r="H127" i="73"/>
  <c r="C127" i="73"/>
  <c r="H126" i="73"/>
  <c r="C126" i="73"/>
  <c r="H125" i="73"/>
  <c r="C125" i="73"/>
  <c r="H124" i="73"/>
  <c r="C124" i="73"/>
  <c r="H123" i="73"/>
  <c r="C123" i="73"/>
  <c r="L122" i="73"/>
  <c r="K122" i="73"/>
  <c r="J122" i="73"/>
  <c r="I122" i="73"/>
  <c r="G122" i="73"/>
  <c r="F122" i="73"/>
  <c r="E122" i="73"/>
  <c r="D122" i="73"/>
  <c r="H121" i="73"/>
  <c r="C121" i="73"/>
  <c r="H120" i="73"/>
  <c r="C120" i="73"/>
  <c r="H119" i="73"/>
  <c r="C119" i="73"/>
  <c r="H118" i="73"/>
  <c r="C118" i="73"/>
  <c r="H117" i="73"/>
  <c r="C117" i="73"/>
  <c r="L116" i="73"/>
  <c r="K116" i="73"/>
  <c r="J116" i="73"/>
  <c r="I116" i="73"/>
  <c r="G116" i="73"/>
  <c r="F116" i="73"/>
  <c r="E116" i="73"/>
  <c r="D116" i="73"/>
  <c r="H115" i="73"/>
  <c r="C115" i="73"/>
  <c r="H114" i="73"/>
  <c r="C114" i="73"/>
  <c r="H113" i="73"/>
  <c r="C113" i="73"/>
  <c r="L112" i="73"/>
  <c r="K112" i="73"/>
  <c r="J112" i="73"/>
  <c r="I112" i="73"/>
  <c r="G112" i="73"/>
  <c r="F112" i="73"/>
  <c r="E112" i="73"/>
  <c r="D112" i="73"/>
  <c r="H111" i="73"/>
  <c r="C111" i="73"/>
  <c r="H110" i="73"/>
  <c r="C110" i="73"/>
  <c r="H109" i="73"/>
  <c r="C109" i="73"/>
  <c r="H108" i="73"/>
  <c r="C108" i="73"/>
  <c r="H107" i="73"/>
  <c r="C107" i="73"/>
  <c r="H106" i="73"/>
  <c r="C106" i="73"/>
  <c r="H105" i="73"/>
  <c r="C105" i="73"/>
  <c r="H104" i="73"/>
  <c r="C104" i="73"/>
  <c r="L103" i="73"/>
  <c r="K103" i="73"/>
  <c r="J103" i="73"/>
  <c r="H103" i="73" s="1"/>
  <c r="I103" i="73"/>
  <c r="G103" i="73"/>
  <c r="F103" i="73"/>
  <c r="E103" i="73"/>
  <c r="D103" i="73"/>
  <c r="H102" i="73"/>
  <c r="C102" i="73"/>
  <c r="H101" i="73"/>
  <c r="C101" i="73"/>
  <c r="H100" i="73"/>
  <c r="C100" i="73"/>
  <c r="H99" i="73"/>
  <c r="C99" i="73"/>
  <c r="H98" i="73"/>
  <c r="C98" i="73"/>
  <c r="H97" i="73"/>
  <c r="C97" i="73"/>
  <c r="H96" i="73"/>
  <c r="C96" i="73"/>
  <c r="L95" i="73"/>
  <c r="K95" i="73"/>
  <c r="J95" i="73"/>
  <c r="I95" i="73"/>
  <c r="H95" i="73" s="1"/>
  <c r="G95" i="73"/>
  <c r="F95" i="73"/>
  <c r="E95" i="73"/>
  <c r="D95" i="73"/>
  <c r="H94" i="73"/>
  <c r="C94" i="73"/>
  <c r="H93" i="73"/>
  <c r="C93" i="73"/>
  <c r="H92" i="73"/>
  <c r="C92" i="73"/>
  <c r="H91" i="73"/>
  <c r="C91" i="73"/>
  <c r="H90" i="73"/>
  <c r="C90" i="73"/>
  <c r="L89" i="73"/>
  <c r="K89" i="73"/>
  <c r="J89" i="73"/>
  <c r="I89" i="73"/>
  <c r="H89" i="73"/>
  <c r="G89" i="73"/>
  <c r="F89" i="73"/>
  <c r="E89" i="73"/>
  <c r="D89" i="73"/>
  <c r="C89" i="73" s="1"/>
  <c r="H88" i="73"/>
  <c r="C88" i="73"/>
  <c r="H87" i="73"/>
  <c r="C87" i="73"/>
  <c r="H86" i="73"/>
  <c r="C86" i="73"/>
  <c r="H85" i="73"/>
  <c r="C85" i="73"/>
  <c r="L84" i="73"/>
  <c r="K84" i="73"/>
  <c r="J84" i="73"/>
  <c r="I84" i="73"/>
  <c r="I83" i="73" s="1"/>
  <c r="G84" i="73"/>
  <c r="G83" i="73" s="1"/>
  <c r="F84" i="73"/>
  <c r="E84" i="73"/>
  <c r="D84" i="73"/>
  <c r="E83" i="73"/>
  <c r="H82" i="73"/>
  <c r="C82" i="73"/>
  <c r="H81" i="73"/>
  <c r="C81" i="73"/>
  <c r="L80" i="73"/>
  <c r="K80" i="73"/>
  <c r="J80" i="73"/>
  <c r="I80" i="73"/>
  <c r="G80" i="73"/>
  <c r="F80" i="73"/>
  <c r="E80" i="73"/>
  <c r="D80" i="73"/>
  <c r="H79" i="73"/>
  <c r="C79" i="73"/>
  <c r="H78" i="73"/>
  <c r="C78" i="73"/>
  <c r="L77" i="73"/>
  <c r="L76" i="73" s="1"/>
  <c r="K77" i="73"/>
  <c r="J77" i="73"/>
  <c r="I77" i="73"/>
  <c r="H77" i="73" s="1"/>
  <c r="G77" i="73"/>
  <c r="F77" i="73"/>
  <c r="E77" i="73"/>
  <c r="E76" i="73" s="1"/>
  <c r="E75" i="73" s="1"/>
  <c r="D77" i="73"/>
  <c r="K76" i="73"/>
  <c r="J76" i="73"/>
  <c r="I76" i="73"/>
  <c r="I75" i="73" s="1"/>
  <c r="G76" i="73"/>
  <c r="F76" i="73"/>
  <c r="H74" i="73"/>
  <c r="C74" i="73"/>
  <c r="H73" i="73"/>
  <c r="C73" i="73"/>
  <c r="H72" i="73"/>
  <c r="C72" i="73"/>
  <c r="H71" i="73"/>
  <c r="C71" i="73"/>
  <c r="H70" i="73"/>
  <c r="C70" i="73"/>
  <c r="L69" i="73"/>
  <c r="K69" i="73"/>
  <c r="J69" i="73"/>
  <c r="H69" i="73" s="1"/>
  <c r="I69" i="73"/>
  <c r="G69" i="73"/>
  <c r="F69" i="73"/>
  <c r="F67" i="73" s="1"/>
  <c r="E69" i="73"/>
  <c r="D69" i="73"/>
  <c r="H68" i="73"/>
  <c r="C68" i="73"/>
  <c r="L67" i="73"/>
  <c r="K67" i="73"/>
  <c r="I67" i="73"/>
  <c r="G67" i="73"/>
  <c r="E67" i="73"/>
  <c r="D67" i="73"/>
  <c r="H66" i="73"/>
  <c r="C66" i="73"/>
  <c r="H65" i="73"/>
  <c r="C65" i="73"/>
  <c r="H64" i="73"/>
  <c r="C64" i="73"/>
  <c r="H63" i="73"/>
  <c r="C63" i="73"/>
  <c r="H62" i="73"/>
  <c r="C62" i="73"/>
  <c r="H61" i="73"/>
  <c r="C61" i="73"/>
  <c r="H60" i="73"/>
  <c r="C60" i="73"/>
  <c r="H59" i="73"/>
  <c r="C59" i="73"/>
  <c r="L58" i="73"/>
  <c r="K58" i="73"/>
  <c r="J58" i="73"/>
  <c r="I58" i="73"/>
  <c r="G58" i="73"/>
  <c r="F58" i="73"/>
  <c r="E58" i="73"/>
  <c r="D58" i="73"/>
  <c r="H57" i="73"/>
  <c r="C57" i="73"/>
  <c r="H56" i="73"/>
  <c r="C56" i="73"/>
  <c r="L55" i="73"/>
  <c r="L54" i="73" s="1"/>
  <c r="K55" i="73"/>
  <c r="J55" i="73"/>
  <c r="H55" i="73" s="1"/>
  <c r="I55" i="73"/>
  <c r="I54" i="73" s="1"/>
  <c r="G55" i="73"/>
  <c r="F55" i="73"/>
  <c r="E55" i="73"/>
  <c r="D55" i="73"/>
  <c r="K54" i="73"/>
  <c r="K53" i="73" s="1"/>
  <c r="J54" i="73"/>
  <c r="G54" i="73"/>
  <c r="G53" i="73" s="1"/>
  <c r="L53" i="73"/>
  <c r="H47" i="73"/>
  <c r="C47" i="73"/>
  <c r="H46" i="73"/>
  <c r="C46" i="73"/>
  <c r="L45" i="73"/>
  <c r="G45" i="73"/>
  <c r="C45" i="73" s="1"/>
  <c r="H44" i="73"/>
  <c r="C44" i="73"/>
  <c r="K43" i="73"/>
  <c r="J43" i="73"/>
  <c r="I43" i="73"/>
  <c r="F43" i="73"/>
  <c r="E43" i="73"/>
  <c r="D43" i="73"/>
  <c r="H42" i="73"/>
  <c r="C42" i="73"/>
  <c r="I41" i="73"/>
  <c r="D41" i="73"/>
  <c r="C41" i="73" s="1"/>
  <c r="H40" i="73"/>
  <c r="C40" i="73"/>
  <c r="H39" i="73"/>
  <c r="C39" i="73"/>
  <c r="H38" i="73"/>
  <c r="C38" i="73"/>
  <c r="H37" i="73"/>
  <c r="C37" i="73"/>
  <c r="K36" i="73"/>
  <c r="H36" i="73" s="1"/>
  <c r="F36" i="73"/>
  <c r="C36" i="73" s="1"/>
  <c r="H35" i="73"/>
  <c r="C35" i="73"/>
  <c r="H34" i="73"/>
  <c r="C34" i="73"/>
  <c r="K33" i="73"/>
  <c r="F33" i="73"/>
  <c r="C33" i="73"/>
  <c r="H32" i="73"/>
  <c r="C32" i="73"/>
  <c r="K31" i="73"/>
  <c r="H31" i="73" s="1"/>
  <c r="F31" i="73"/>
  <c r="H30" i="73"/>
  <c r="C30" i="73"/>
  <c r="H29" i="73"/>
  <c r="C29" i="73"/>
  <c r="H28" i="73"/>
  <c r="C28" i="73"/>
  <c r="K27" i="73"/>
  <c r="H27" i="73" s="1"/>
  <c r="F27" i="73"/>
  <c r="C27" i="73" s="1"/>
  <c r="H25" i="73"/>
  <c r="C25" i="73"/>
  <c r="H24" i="73"/>
  <c r="C24" i="73"/>
  <c r="H23" i="73"/>
  <c r="C23" i="73"/>
  <c r="H22" i="73"/>
  <c r="C22" i="73"/>
  <c r="L21" i="73"/>
  <c r="K21" i="73"/>
  <c r="K292" i="73" s="1"/>
  <c r="K291" i="73" s="1"/>
  <c r="J21" i="73"/>
  <c r="J292" i="73" s="1"/>
  <c r="J291" i="73" s="1"/>
  <c r="I21" i="73"/>
  <c r="I292" i="73" s="1"/>
  <c r="I291" i="73" s="1"/>
  <c r="G21" i="73"/>
  <c r="G292" i="73" s="1"/>
  <c r="G291" i="73" s="1"/>
  <c r="F21" i="73"/>
  <c r="F292" i="73" s="1"/>
  <c r="F291" i="73" s="1"/>
  <c r="E21" i="73"/>
  <c r="E292" i="73" s="1"/>
  <c r="E291" i="73" s="1"/>
  <c r="D21" i="73"/>
  <c r="J20" i="73"/>
  <c r="E20" i="73"/>
  <c r="H301" i="72"/>
  <c r="C301" i="72"/>
  <c r="H300" i="72"/>
  <c r="C300" i="72"/>
  <c r="H299" i="72"/>
  <c r="C299" i="72"/>
  <c r="H298" i="72"/>
  <c r="C298" i="72"/>
  <c r="H297" i="72"/>
  <c r="C297" i="72"/>
  <c r="H296" i="72"/>
  <c r="C296" i="72"/>
  <c r="H295" i="72"/>
  <c r="C295" i="72"/>
  <c r="H294" i="72"/>
  <c r="C294" i="72"/>
  <c r="C293" i="72" s="1"/>
  <c r="L293" i="72"/>
  <c r="K293" i="72"/>
  <c r="J293" i="72"/>
  <c r="I293" i="72"/>
  <c r="H293" i="72"/>
  <c r="G293" i="72"/>
  <c r="F293" i="72"/>
  <c r="E293" i="72"/>
  <c r="D293" i="72"/>
  <c r="I288" i="72"/>
  <c r="C288" i="72"/>
  <c r="H287" i="72"/>
  <c r="C287" i="72"/>
  <c r="L286" i="72"/>
  <c r="K286" i="72"/>
  <c r="J286" i="72"/>
  <c r="G286" i="72"/>
  <c r="F286" i="72"/>
  <c r="E286" i="72"/>
  <c r="D286" i="72"/>
  <c r="H285" i="72"/>
  <c r="C285" i="72"/>
  <c r="L284" i="72"/>
  <c r="K284" i="72"/>
  <c r="J284" i="72"/>
  <c r="J283" i="72" s="1"/>
  <c r="I284" i="72"/>
  <c r="G284" i="72"/>
  <c r="F284" i="72"/>
  <c r="F283" i="72" s="1"/>
  <c r="E284" i="72"/>
  <c r="E283" i="72" s="1"/>
  <c r="D284" i="72"/>
  <c r="L283" i="72"/>
  <c r="K283" i="72"/>
  <c r="G283" i="72"/>
  <c r="D283" i="72"/>
  <c r="H282" i="72"/>
  <c r="C282" i="72"/>
  <c r="L281" i="72"/>
  <c r="K281" i="72"/>
  <c r="H281" i="72" s="1"/>
  <c r="J281" i="72"/>
  <c r="I281" i="72"/>
  <c r="G281" i="72"/>
  <c r="F281" i="72"/>
  <c r="C281" i="72" s="1"/>
  <c r="E281" i="72"/>
  <c r="D281" i="72"/>
  <c r="H280" i="72"/>
  <c r="C280" i="72"/>
  <c r="H279" i="72"/>
  <c r="C279" i="72"/>
  <c r="H278" i="72"/>
  <c r="C278" i="72"/>
  <c r="H277" i="72"/>
  <c r="C277" i="72"/>
  <c r="L276" i="72"/>
  <c r="K276" i="72"/>
  <c r="J276" i="72"/>
  <c r="I276" i="72"/>
  <c r="G276" i="72"/>
  <c r="F276" i="72"/>
  <c r="E276" i="72"/>
  <c r="D276" i="72"/>
  <c r="H275" i="72"/>
  <c r="C275" i="72"/>
  <c r="H274" i="72"/>
  <c r="C274" i="72"/>
  <c r="H273" i="72"/>
  <c r="C273" i="72"/>
  <c r="L272" i="72"/>
  <c r="K272" i="72"/>
  <c r="J272" i="72"/>
  <c r="J270" i="72" s="1"/>
  <c r="J269" i="72" s="1"/>
  <c r="I272" i="72"/>
  <c r="G272" i="72"/>
  <c r="F272" i="72"/>
  <c r="E272" i="72"/>
  <c r="E270" i="72" s="1"/>
  <c r="E269" i="72" s="1"/>
  <c r="D272" i="72"/>
  <c r="H271" i="72"/>
  <c r="C271" i="72"/>
  <c r="L270" i="72"/>
  <c r="K270" i="72"/>
  <c r="I270" i="72"/>
  <c r="G270" i="72"/>
  <c r="G269" i="72" s="1"/>
  <c r="F270" i="72"/>
  <c r="D270" i="72"/>
  <c r="L269" i="72"/>
  <c r="D269" i="72"/>
  <c r="H268" i="72"/>
  <c r="C268" i="72"/>
  <c r="H267" i="72"/>
  <c r="C267" i="72"/>
  <c r="H266" i="72"/>
  <c r="C266" i="72"/>
  <c r="H265" i="72"/>
  <c r="C265" i="72"/>
  <c r="L264" i="72"/>
  <c r="K264" i="72"/>
  <c r="K259" i="72" s="1"/>
  <c r="J264" i="72"/>
  <c r="I264" i="72"/>
  <c r="G264" i="72"/>
  <c r="F264" i="72"/>
  <c r="E264" i="72"/>
  <c r="D264" i="72"/>
  <c r="H263" i="72"/>
  <c r="C263" i="72"/>
  <c r="H262" i="72"/>
  <c r="C262" i="72"/>
  <c r="H261" i="72"/>
  <c r="C261" i="72"/>
  <c r="L260" i="72"/>
  <c r="K260" i="72"/>
  <c r="J260" i="72"/>
  <c r="J259" i="72" s="1"/>
  <c r="I260" i="72"/>
  <c r="G260" i="72"/>
  <c r="F260" i="72"/>
  <c r="E260" i="72"/>
  <c r="D260" i="72"/>
  <c r="C260" i="72" s="1"/>
  <c r="L259" i="72"/>
  <c r="G259" i="72"/>
  <c r="D259" i="72"/>
  <c r="H258" i="72"/>
  <c r="C258" i="72"/>
  <c r="H257" i="72"/>
  <c r="C257" i="72"/>
  <c r="H256" i="72"/>
  <c r="C256" i="72"/>
  <c r="H255" i="72"/>
  <c r="C255" i="72"/>
  <c r="H254" i="72"/>
  <c r="C254" i="72"/>
  <c r="H253" i="72"/>
  <c r="C253" i="72"/>
  <c r="L252" i="72"/>
  <c r="K252" i="72"/>
  <c r="J252" i="72"/>
  <c r="J251" i="72" s="1"/>
  <c r="I252" i="72"/>
  <c r="G252" i="72"/>
  <c r="F252" i="72"/>
  <c r="F251" i="72" s="1"/>
  <c r="E252" i="72"/>
  <c r="E251" i="72" s="1"/>
  <c r="D252" i="72"/>
  <c r="L251" i="72"/>
  <c r="K251" i="72"/>
  <c r="G251" i="72"/>
  <c r="D251" i="72"/>
  <c r="H250" i="72"/>
  <c r="C250" i="72"/>
  <c r="H249" i="72"/>
  <c r="C249" i="72"/>
  <c r="H248" i="72"/>
  <c r="C248" i="72"/>
  <c r="H247" i="72"/>
  <c r="C247" i="72"/>
  <c r="L246" i="72"/>
  <c r="K246" i="72"/>
  <c r="J246" i="72"/>
  <c r="I246" i="72"/>
  <c r="H246" i="72" s="1"/>
  <c r="G246" i="72"/>
  <c r="F246" i="72"/>
  <c r="E246" i="72"/>
  <c r="D246" i="72"/>
  <c r="D231" i="72" s="1"/>
  <c r="D230" i="72" s="1"/>
  <c r="H245" i="72"/>
  <c r="C245" i="72"/>
  <c r="H244" i="72"/>
  <c r="C244" i="72"/>
  <c r="H243" i="72"/>
  <c r="C243" i="72"/>
  <c r="H242" i="72"/>
  <c r="C242" i="72"/>
  <c r="H241" i="72"/>
  <c r="C241" i="72"/>
  <c r="H240" i="72"/>
  <c r="C240" i="72"/>
  <c r="H239" i="72"/>
  <c r="C239" i="72"/>
  <c r="L238" i="72"/>
  <c r="K238" i="72"/>
  <c r="J238" i="72"/>
  <c r="I238" i="72"/>
  <c r="G238" i="72"/>
  <c r="F238" i="72"/>
  <c r="E238" i="72"/>
  <c r="D238" i="72"/>
  <c r="H237" i="72"/>
  <c r="C237" i="72"/>
  <c r="H236" i="72"/>
  <c r="C236" i="72"/>
  <c r="L235" i="72"/>
  <c r="K235" i="72"/>
  <c r="H235" i="72" s="1"/>
  <c r="J235" i="72"/>
  <c r="I235" i="72"/>
  <c r="G235" i="72"/>
  <c r="F235" i="72"/>
  <c r="E235" i="72"/>
  <c r="D235" i="72"/>
  <c r="C235" i="72" s="1"/>
  <c r="H234" i="72"/>
  <c r="C234" i="72"/>
  <c r="L233" i="72"/>
  <c r="K233" i="72"/>
  <c r="J233" i="72"/>
  <c r="I233" i="72"/>
  <c r="G233" i="72"/>
  <c r="G231" i="72" s="1"/>
  <c r="G230" i="72" s="1"/>
  <c r="F233" i="72"/>
  <c r="E233" i="72"/>
  <c r="C233" i="72" s="1"/>
  <c r="D233" i="72"/>
  <c r="H232" i="72"/>
  <c r="C232" i="72"/>
  <c r="L231" i="72"/>
  <c r="L230" i="72" s="1"/>
  <c r="H229" i="72"/>
  <c r="C229" i="72"/>
  <c r="H228" i="72"/>
  <c r="C228" i="72"/>
  <c r="L227" i="72"/>
  <c r="K227" i="72"/>
  <c r="J227" i="72"/>
  <c r="I227" i="72"/>
  <c r="G227" i="72"/>
  <c r="F227" i="72"/>
  <c r="E227" i="72"/>
  <c r="D227" i="72"/>
  <c r="C227" i="72"/>
  <c r="H226" i="72"/>
  <c r="C226" i="72"/>
  <c r="H225" i="72"/>
  <c r="C225" i="72"/>
  <c r="H224" i="72"/>
  <c r="C224" i="72"/>
  <c r="H223" i="72"/>
  <c r="C223" i="72"/>
  <c r="H222" i="72"/>
  <c r="C222" i="72"/>
  <c r="H221" i="72"/>
  <c r="C221" i="72"/>
  <c r="H220" i="72"/>
  <c r="C220" i="72"/>
  <c r="H219" i="72"/>
  <c r="C219" i="72"/>
  <c r="H218" i="72"/>
  <c r="C218" i="72"/>
  <c r="H217" i="72"/>
  <c r="C217" i="72"/>
  <c r="L216" i="72"/>
  <c r="K216" i="72"/>
  <c r="J216" i="72"/>
  <c r="I216" i="72"/>
  <c r="H216" i="72" s="1"/>
  <c r="G216" i="72"/>
  <c r="F216" i="72"/>
  <c r="E216" i="72"/>
  <c r="D216" i="72"/>
  <c r="H215" i="72"/>
  <c r="C215" i="72"/>
  <c r="H214" i="72"/>
  <c r="C214" i="72"/>
  <c r="H213" i="72"/>
  <c r="C213" i="72"/>
  <c r="H212" i="72"/>
  <c r="C212" i="72"/>
  <c r="H211" i="72"/>
  <c r="C211" i="72"/>
  <c r="H210" i="72"/>
  <c r="C210" i="72"/>
  <c r="H209" i="72"/>
  <c r="C209" i="72"/>
  <c r="H208" i="72"/>
  <c r="C208" i="72"/>
  <c r="H207" i="72"/>
  <c r="C207" i="72"/>
  <c r="H206" i="72"/>
  <c r="C206" i="72"/>
  <c r="L205" i="72"/>
  <c r="K205" i="72"/>
  <c r="J205" i="72"/>
  <c r="J204" i="72" s="1"/>
  <c r="I205" i="72"/>
  <c r="I204" i="72" s="1"/>
  <c r="G205" i="72"/>
  <c r="F205" i="72"/>
  <c r="E205" i="72"/>
  <c r="D205" i="72"/>
  <c r="D204" i="72" s="1"/>
  <c r="F204" i="72"/>
  <c r="H203" i="72"/>
  <c r="C203" i="72"/>
  <c r="H202" i="72"/>
  <c r="C202" i="72"/>
  <c r="H201" i="72"/>
  <c r="C201" i="72"/>
  <c r="H200" i="72"/>
  <c r="C200" i="72"/>
  <c r="H199" i="72"/>
  <c r="C199" i="72"/>
  <c r="L198" i="72"/>
  <c r="K198" i="72"/>
  <c r="K196" i="72" s="1"/>
  <c r="J198" i="72"/>
  <c r="I198" i="72"/>
  <c r="G198" i="72"/>
  <c r="F198" i="72"/>
  <c r="F196" i="72" s="1"/>
  <c r="F195" i="72" s="1"/>
  <c r="E198" i="72"/>
  <c r="E196" i="72" s="1"/>
  <c r="D198" i="72"/>
  <c r="H197" i="72"/>
  <c r="C197" i="72"/>
  <c r="L196" i="72"/>
  <c r="J196" i="72"/>
  <c r="G196" i="72"/>
  <c r="D196" i="72"/>
  <c r="H193" i="72"/>
  <c r="C193" i="72"/>
  <c r="L192" i="72"/>
  <c r="K192" i="72"/>
  <c r="J192" i="72"/>
  <c r="J191" i="72" s="1"/>
  <c r="I192" i="72"/>
  <c r="G192" i="72"/>
  <c r="F192" i="72"/>
  <c r="F191" i="72" s="1"/>
  <c r="E192" i="72"/>
  <c r="E191" i="72" s="1"/>
  <c r="D192" i="72"/>
  <c r="L191" i="72"/>
  <c r="K191" i="72"/>
  <c r="G191" i="72"/>
  <c r="D191" i="72"/>
  <c r="H190" i="72"/>
  <c r="C190" i="72"/>
  <c r="H189" i="72"/>
  <c r="C189" i="72"/>
  <c r="L188" i="72"/>
  <c r="K188" i="72"/>
  <c r="J188" i="72"/>
  <c r="I188" i="72"/>
  <c r="G188" i="72"/>
  <c r="F188" i="72"/>
  <c r="E188" i="72"/>
  <c r="D188" i="72"/>
  <c r="D187" i="72" s="1"/>
  <c r="L187" i="72"/>
  <c r="H186" i="72"/>
  <c r="C186" i="72"/>
  <c r="H185" i="72"/>
  <c r="C185" i="72"/>
  <c r="L184" i="72"/>
  <c r="K184" i="72"/>
  <c r="J184" i="72"/>
  <c r="I184" i="72"/>
  <c r="G184" i="72"/>
  <c r="F184" i="72"/>
  <c r="E184" i="72"/>
  <c r="D184" i="72"/>
  <c r="H183" i="72"/>
  <c r="C183" i="72"/>
  <c r="H182" i="72"/>
  <c r="C182" i="72"/>
  <c r="H181" i="72"/>
  <c r="C181" i="72"/>
  <c r="H180" i="72"/>
  <c r="C180" i="72"/>
  <c r="L179" i="72"/>
  <c r="K179" i="72"/>
  <c r="H179" i="72" s="1"/>
  <c r="J179" i="72"/>
  <c r="I179" i="72"/>
  <c r="G179" i="72"/>
  <c r="F179" i="72"/>
  <c r="E179" i="72"/>
  <c r="D179" i="72"/>
  <c r="H178" i="72"/>
  <c r="C178" i="72"/>
  <c r="H177" i="72"/>
  <c r="C177" i="72"/>
  <c r="H176" i="72"/>
  <c r="C176" i="72"/>
  <c r="L175" i="72"/>
  <c r="L174" i="72" s="1"/>
  <c r="K175" i="72"/>
  <c r="J175" i="72"/>
  <c r="H175" i="72" s="1"/>
  <c r="I175" i="72"/>
  <c r="G175" i="72"/>
  <c r="F175" i="72"/>
  <c r="F174" i="72" s="1"/>
  <c r="F173" i="72" s="1"/>
  <c r="E175" i="72"/>
  <c r="D175" i="72"/>
  <c r="D174" i="72" s="1"/>
  <c r="I174" i="72"/>
  <c r="E174" i="72"/>
  <c r="L173" i="72"/>
  <c r="D173" i="72"/>
  <c r="H172" i="72"/>
  <c r="C172" i="72"/>
  <c r="H171" i="72"/>
  <c r="C171" i="72"/>
  <c r="H170" i="72"/>
  <c r="C170" i="72"/>
  <c r="H169" i="72"/>
  <c r="C169" i="72"/>
  <c r="H168" i="72"/>
  <c r="C168" i="72"/>
  <c r="H167" i="72"/>
  <c r="C167" i="72"/>
  <c r="L166" i="72"/>
  <c r="K166" i="72"/>
  <c r="J166" i="72"/>
  <c r="J165" i="72" s="1"/>
  <c r="I166" i="72"/>
  <c r="G166" i="72"/>
  <c r="G165" i="72" s="1"/>
  <c r="F166" i="72"/>
  <c r="F165" i="72" s="1"/>
  <c r="E166" i="72"/>
  <c r="E165" i="72" s="1"/>
  <c r="D166" i="72"/>
  <c r="L165" i="72"/>
  <c r="K165" i="72"/>
  <c r="D165" i="72"/>
  <c r="H164" i="72"/>
  <c r="C164" i="72"/>
  <c r="H163" i="72"/>
  <c r="C163" i="72"/>
  <c r="H162" i="72"/>
  <c r="C162" i="72"/>
  <c r="H161" i="72"/>
  <c r="C161" i="72"/>
  <c r="L160" i="72"/>
  <c r="K160" i="72"/>
  <c r="J160" i="72"/>
  <c r="I160" i="72"/>
  <c r="G160" i="72"/>
  <c r="F160" i="72"/>
  <c r="F130" i="72" s="1"/>
  <c r="E160" i="72"/>
  <c r="D160" i="72"/>
  <c r="H159" i="72"/>
  <c r="C159" i="72"/>
  <c r="H158" i="72"/>
  <c r="C158" i="72"/>
  <c r="H157" i="72"/>
  <c r="C157" i="72"/>
  <c r="H156" i="72"/>
  <c r="C156" i="72"/>
  <c r="H155" i="72"/>
  <c r="C155" i="72"/>
  <c r="H154" i="72"/>
  <c r="C154" i="72"/>
  <c r="H153" i="72"/>
  <c r="C153" i="72"/>
  <c r="H152" i="72"/>
  <c r="C152" i="72"/>
  <c r="L151" i="72"/>
  <c r="K151" i="72"/>
  <c r="J151" i="72"/>
  <c r="I151" i="72"/>
  <c r="H151" i="72" s="1"/>
  <c r="G151" i="72"/>
  <c r="F151" i="72"/>
  <c r="E151" i="72"/>
  <c r="D151" i="72"/>
  <c r="H150" i="72"/>
  <c r="C150" i="72"/>
  <c r="H149" i="72"/>
  <c r="C149" i="72"/>
  <c r="H148" i="72"/>
  <c r="C148" i="72"/>
  <c r="H147" i="72"/>
  <c r="C147" i="72"/>
  <c r="H146" i="72"/>
  <c r="C146" i="72"/>
  <c r="H145" i="72"/>
  <c r="C145" i="72"/>
  <c r="L144" i="72"/>
  <c r="K144" i="72"/>
  <c r="J144" i="72"/>
  <c r="I144" i="72"/>
  <c r="G144" i="72"/>
  <c r="F144" i="72"/>
  <c r="E144" i="72"/>
  <c r="D144" i="72"/>
  <c r="H143" i="72"/>
  <c r="C143" i="72"/>
  <c r="H142" i="72"/>
  <c r="C142" i="72"/>
  <c r="L141" i="72"/>
  <c r="K141" i="72"/>
  <c r="J141" i="72"/>
  <c r="I141" i="72"/>
  <c r="H141" i="72"/>
  <c r="G141" i="72"/>
  <c r="F141" i="72"/>
  <c r="E141" i="72"/>
  <c r="D141" i="72"/>
  <c r="C141" i="72" s="1"/>
  <c r="H140" i="72"/>
  <c r="C140" i="72"/>
  <c r="H139" i="72"/>
  <c r="C139" i="72"/>
  <c r="H138" i="72"/>
  <c r="C138" i="72"/>
  <c r="H137" i="72"/>
  <c r="C137" i="72"/>
  <c r="L136" i="72"/>
  <c r="K136" i="72"/>
  <c r="J136" i="72"/>
  <c r="I136" i="72"/>
  <c r="G136" i="72"/>
  <c r="F136" i="72"/>
  <c r="E136" i="72"/>
  <c r="D136" i="72"/>
  <c r="H135" i="72"/>
  <c r="C135" i="72"/>
  <c r="H134" i="72"/>
  <c r="C134" i="72"/>
  <c r="H133" i="72"/>
  <c r="C133" i="72"/>
  <c r="H132" i="72"/>
  <c r="C132" i="72"/>
  <c r="L131" i="72"/>
  <c r="K131" i="72"/>
  <c r="J131" i="72"/>
  <c r="I131" i="72"/>
  <c r="H131" i="72" s="1"/>
  <c r="G131" i="72"/>
  <c r="F131" i="72"/>
  <c r="E131" i="72"/>
  <c r="D131" i="72"/>
  <c r="H129" i="72"/>
  <c r="H128" i="72" s="1"/>
  <c r="C129" i="72"/>
  <c r="C128" i="72" s="1"/>
  <c r="L128" i="72"/>
  <c r="K128" i="72"/>
  <c r="J128" i="72"/>
  <c r="I128" i="72"/>
  <c r="G128" i="72"/>
  <c r="F128" i="72"/>
  <c r="E128" i="72"/>
  <c r="D128" i="72"/>
  <c r="H127" i="72"/>
  <c r="C127" i="72"/>
  <c r="H126" i="72"/>
  <c r="C126" i="72"/>
  <c r="H125" i="72"/>
  <c r="C125" i="72"/>
  <c r="H124" i="72"/>
  <c r="C124" i="72"/>
  <c r="H123" i="72"/>
  <c r="C123" i="72"/>
  <c r="L122" i="72"/>
  <c r="K122" i="72"/>
  <c r="J122" i="72"/>
  <c r="I122" i="72"/>
  <c r="G122" i="72"/>
  <c r="F122" i="72"/>
  <c r="E122" i="72"/>
  <c r="D122" i="72"/>
  <c r="H121" i="72"/>
  <c r="C121" i="72"/>
  <c r="H120" i="72"/>
  <c r="C120" i="72"/>
  <c r="H119" i="72"/>
  <c r="C119" i="72"/>
  <c r="H118" i="72"/>
  <c r="C118" i="72"/>
  <c r="H117" i="72"/>
  <c r="C117" i="72"/>
  <c r="L116" i="72"/>
  <c r="K116" i="72"/>
  <c r="J116" i="72"/>
  <c r="I116" i="72"/>
  <c r="G116" i="72"/>
  <c r="F116" i="72"/>
  <c r="E116" i="72"/>
  <c r="D116" i="72"/>
  <c r="D83" i="72" s="1"/>
  <c r="H115" i="72"/>
  <c r="C115" i="72"/>
  <c r="H114" i="72"/>
  <c r="C114" i="72"/>
  <c r="H113" i="72"/>
  <c r="C113" i="72"/>
  <c r="L112" i="72"/>
  <c r="K112" i="72"/>
  <c r="J112" i="72"/>
  <c r="I112" i="72"/>
  <c r="G112" i="72"/>
  <c r="F112" i="72"/>
  <c r="E112" i="72"/>
  <c r="D112" i="72"/>
  <c r="H111" i="72"/>
  <c r="C111" i="72"/>
  <c r="H110" i="72"/>
  <c r="C110" i="72"/>
  <c r="H109" i="72"/>
  <c r="C109" i="72"/>
  <c r="H108" i="72"/>
  <c r="C108" i="72"/>
  <c r="H107" i="72"/>
  <c r="C107" i="72"/>
  <c r="H106" i="72"/>
  <c r="C106" i="72"/>
  <c r="H105" i="72"/>
  <c r="C105" i="72"/>
  <c r="H104" i="72"/>
  <c r="C104" i="72"/>
  <c r="L103" i="72"/>
  <c r="K103" i="72"/>
  <c r="K83" i="72" s="1"/>
  <c r="J103" i="72"/>
  <c r="I103" i="72"/>
  <c r="H103" i="72" s="1"/>
  <c r="G103" i="72"/>
  <c r="F103" i="72"/>
  <c r="E103" i="72"/>
  <c r="D103" i="72"/>
  <c r="H102" i="72"/>
  <c r="C102" i="72"/>
  <c r="H101" i="72"/>
  <c r="C101" i="72"/>
  <c r="H100" i="72"/>
  <c r="C100" i="72"/>
  <c r="H99" i="72"/>
  <c r="C99" i="72"/>
  <c r="H98" i="72"/>
  <c r="C98" i="72"/>
  <c r="H97" i="72"/>
  <c r="C97" i="72"/>
  <c r="H96" i="72"/>
  <c r="C96" i="72"/>
  <c r="L95" i="72"/>
  <c r="K95" i="72"/>
  <c r="J95" i="72"/>
  <c r="H95" i="72" s="1"/>
  <c r="I95" i="72"/>
  <c r="G95" i="72"/>
  <c r="F95" i="72"/>
  <c r="E95" i="72"/>
  <c r="D95" i="72"/>
  <c r="H94" i="72"/>
  <c r="C94" i="72"/>
  <c r="H93" i="72"/>
  <c r="C93" i="72"/>
  <c r="H92" i="72"/>
  <c r="C92" i="72"/>
  <c r="H91" i="72"/>
  <c r="C91" i="72"/>
  <c r="H90" i="72"/>
  <c r="C90" i="72"/>
  <c r="L89" i="72"/>
  <c r="K89" i="72"/>
  <c r="J89" i="72"/>
  <c r="I89" i="72"/>
  <c r="H89" i="72" s="1"/>
  <c r="G89" i="72"/>
  <c r="F89" i="72"/>
  <c r="E89" i="72"/>
  <c r="D89" i="72"/>
  <c r="H88" i="72"/>
  <c r="C88" i="72"/>
  <c r="H87" i="72"/>
  <c r="C87" i="72"/>
  <c r="H86" i="72"/>
  <c r="C86" i="72"/>
  <c r="H85" i="72"/>
  <c r="C85" i="72"/>
  <c r="L84" i="72"/>
  <c r="K84" i="72"/>
  <c r="J84" i="72"/>
  <c r="I84" i="72"/>
  <c r="G84" i="72"/>
  <c r="F84" i="72"/>
  <c r="E84" i="72"/>
  <c r="E83" i="72" s="1"/>
  <c r="D84" i="72"/>
  <c r="L83" i="72"/>
  <c r="G83" i="72"/>
  <c r="H82" i="72"/>
  <c r="C82" i="72"/>
  <c r="H81" i="72"/>
  <c r="C81" i="72"/>
  <c r="L80" i="72"/>
  <c r="K80" i="72"/>
  <c r="J80" i="72"/>
  <c r="I80" i="72"/>
  <c r="G80" i="72"/>
  <c r="F80" i="72"/>
  <c r="E80" i="72"/>
  <c r="E76" i="72" s="1"/>
  <c r="D80" i="72"/>
  <c r="H79" i="72"/>
  <c r="C79" i="72"/>
  <c r="H78" i="72"/>
  <c r="C78" i="72"/>
  <c r="L77" i="72"/>
  <c r="L76" i="72" s="1"/>
  <c r="K77" i="72"/>
  <c r="K76" i="72" s="1"/>
  <c r="J77" i="72"/>
  <c r="H77" i="72" s="1"/>
  <c r="I77" i="72"/>
  <c r="G77" i="72"/>
  <c r="G76" i="72" s="1"/>
  <c r="F77" i="72"/>
  <c r="F76" i="72" s="1"/>
  <c r="E77" i="72"/>
  <c r="D77" i="72"/>
  <c r="I76" i="72"/>
  <c r="H74" i="72"/>
  <c r="C74" i="72"/>
  <c r="H73" i="72"/>
  <c r="C73" i="72"/>
  <c r="H72" i="72"/>
  <c r="C72" i="72"/>
  <c r="H71" i="72"/>
  <c r="C71" i="72"/>
  <c r="H70" i="72"/>
  <c r="C70" i="72"/>
  <c r="L69" i="72"/>
  <c r="L67" i="72" s="1"/>
  <c r="K69" i="72"/>
  <c r="J69" i="72"/>
  <c r="I69" i="72"/>
  <c r="H69" i="72" s="1"/>
  <c r="G69" i="72"/>
  <c r="F69" i="72"/>
  <c r="E69" i="72"/>
  <c r="E67" i="72" s="1"/>
  <c r="D69" i="72"/>
  <c r="H68" i="72"/>
  <c r="C68" i="72"/>
  <c r="K67" i="72"/>
  <c r="K53" i="72" s="1"/>
  <c r="J67" i="72"/>
  <c r="G67" i="72"/>
  <c r="F67" i="72"/>
  <c r="H66" i="72"/>
  <c r="C66" i="72"/>
  <c r="H65" i="72"/>
  <c r="C65" i="72"/>
  <c r="H64" i="72"/>
  <c r="C64" i="72"/>
  <c r="H63" i="72"/>
  <c r="C63" i="72"/>
  <c r="H62" i="72"/>
  <c r="C62" i="72"/>
  <c r="H61" i="72"/>
  <c r="C61" i="72"/>
  <c r="H60" i="72"/>
  <c r="C60" i="72"/>
  <c r="H59" i="72"/>
  <c r="C59" i="72"/>
  <c r="L58" i="72"/>
  <c r="K58" i="72"/>
  <c r="J58" i="72"/>
  <c r="I58" i="72"/>
  <c r="G58" i="72"/>
  <c r="F58" i="72"/>
  <c r="E58" i="72"/>
  <c r="E54" i="72" s="1"/>
  <c r="D58" i="72"/>
  <c r="H57" i="72"/>
  <c r="C57" i="72"/>
  <c r="H56" i="72"/>
  <c r="C56" i="72"/>
  <c r="L55" i="72"/>
  <c r="L54" i="72" s="1"/>
  <c r="K55" i="72"/>
  <c r="K54" i="72" s="1"/>
  <c r="J55" i="72"/>
  <c r="H55" i="72" s="1"/>
  <c r="I55" i="72"/>
  <c r="G55" i="72"/>
  <c r="G54" i="72" s="1"/>
  <c r="F55" i="72"/>
  <c r="F54" i="72" s="1"/>
  <c r="F53" i="72" s="1"/>
  <c r="E55" i="72"/>
  <c r="D55" i="72"/>
  <c r="I54" i="72"/>
  <c r="H47" i="72"/>
  <c r="C47" i="72"/>
  <c r="H46" i="72"/>
  <c r="C46" i="72"/>
  <c r="L45" i="72"/>
  <c r="G45" i="72"/>
  <c r="C45" i="72" s="1"/>
  <c r="H44" i="72"/>
  <c r="C44" i="72"/>
  <c r="K43" i="72"/>
  <c r="J43" i="72"/>
  <c r="H43" i="72" s="1"/>
  <c r="I43" i="72"/>
  <c r="F43" i="72"/>
  <c r="E43" i="72"/>
  <c r="C43" i="72" s="1"/>
  <c r="D43" i="72"/>
  <c r="H42" i="72"/>
  <c r="C42" i="72"/>
  <c r="I41" i="72"/>
  <c r="H41" i="72"/>
  <c r="D41" i="72"/>
  <c r="C41" i="72" s="1"/>
  <c r="H40" i="72"/>
  <c r="C40" i="72"/>
  <c r="H39" i="72"/>
  <c r="C39" i="72"/>
  <c r="H38" i="72"/>
  <c r="C38" i="72"/>
  <c r="H37" i="72"/>
  <c r="C37" i="72"/>
  <c r="K36" i="72"/>
  <c r="H36" i="72" s="1"/>
  <c r="F36" i="72"/>
  <c r="C36" i="72" s="1"/>
  <c r="H35" i="72"/>
  <c r="C35" i="72"/>
  <c r="H34" i="72"/>
  <c r="C34" i="72"/>
  <c r="K33" i="72"/>
  <c r="H33" i="72"/>
  <c r="F33" i="72"/>
  <c r="C33" i="72" s="1"/>
  <c r="H32" i="72"/>
  <c r="C32" i="72"/>
  <c r="K31" i="72"/>
  <c r="H31" i="72" s="1"/>
  <c r="F31" i="72"/>
  <c r="F26" i="72" s="1"/>
  <c r="H30" i="72"/>
  <c r="C30" i="72"/>
  <c r="H29" i="72"/>
  <c r="C29" i="72"/>
  <c r="H28" i="72"/>
  <c r="C28" i="72"/>
  <c r="K27" i="72"/>
  <c r="H27" i="72" s="1"/>
  <c r="F27" i="72"/>
  <c r="C27" i="72" s="1"/>
  <c r="H25" i="72"/>
  <c r="C25" i="72"/>
  <c r="H24" i="72"/>
  <c r="C24" i="72"/>
  <c r="H23" i="72"/>
  <c r="C23" i="72"/>
  <c r="H22" i="72"/>
  <c r="C22" i="72"/>
  <c r="L21" i="72"/>
  <c r="K21" i="72"/>
  <c r="H21" i="72" s="1"/>
  <c r="J21" i="72"/>
  <c r="J292" i="72" s="1"/>
  <c r="J291" i="72" s="1"/>
  <c r="I21" i="72"/>
  <c r="G21" i="72"/>
  <c r="F21" i="72"/>
  <c r="F20" i="72" s="1"/>
  <c r="E21" i="72"/>
  <c r="D21" i="72"/>
  <c r="J20" i="72"/>
  <c r="I20" i="72"/>
  <c r="H301" i="71"/>
  <c r="C301" i="71"/>
  <c r="H300" i="71"/>
  <c r="C300" i="71"/>
  <c r="H299" i="71"/>
  <c r="C299" i="71"/>
  <c r="H298" i="71"/>
  <c r="C298" i="71"/>
  <c r="H297" i="71"/>
  <c r="C297" i="71"/>
  <c r="H296" i="71"/>
  <c r="C296" i="71"/>
  <c r="H295" i="71"/>
  <c r="C295" i="71"/>
  <c r="H294" i="71"/>
  <c r="C294" i="71"/>
  <c r="L293" i="71"/>
  <c r="L291" i="71" s="1"/>
  <c r="K293" i="71"/>
  <c r="J293" i="71"/>
  <c r="I293" i="71"/>
  <c r="H293" i="71"/>
  <c r="G293" i="71"/>
  <c r="F293" i="71"/>
  <c r="E293" i="71"/>
  <c r="D293" i="71"/>
  <c r="C293" i="71"/>
  <c r="H288" i="71"/>
  <c r="C288" i="71"/>
  <c r="H287" i="71"/>
  <c r="C287" i="71"/>
  <c r="L286" i="71"/>
  <c r="K286" i="71"/>
  <c r="J286" i="71"/>
  <c r="I286" i="71"/>
  <c r="G286" i="71"/>
  <c r="F286" i="71"/>
  <c r="E286" i="71"/>
  <c r="D286" i="71"/>
  <c r="H285" i="71"/>
  <c r="C285" i="71"/>
  <c r="L284" i="71"/>
  <c r="K284" i="71"/>
  <c r="J284" i="71"/>
  <c r="J283" i="71" s="1"/>
  <c r="I284" i="71"/>
  <c r="G284" i="71"/>
  <c r="F284" i="71"/>
  <c r="F283" i="71" s="1"/>
  <c r="E284" i="71"/>
  <c r="E283" i="71" s="1"/>
  <c r="D284" i="71"/>
  <c r="L283" i="71"/>
  <c r="K283" i="71"/>
  <c r="G283" i="71"/>
  <c r="D283" i="71"/>
  <c r="H282" i="71"/>
  <c r="C282" i="71"/>
  <c r="L281" i="71"/>
  <c r="K281" i="71"/>
  <c r="H281" i="71" s="1"/>
  <c r="J281" i="71"/>
  <c r="I281" i="71"/>
  <c r="G281" i="71"/>
  <c r="F281" i="71"/>
  <c r="E281" i="71"/>
  <c r="D281" i="71"/>
  <c r="H280" i="71"/>
  <c r="C280" i="71"/>
  <c r="H279" i="71"/>
  <c r="C279" i="71"/>
  <c r="H278" i="71"/>
  <c r="C278" i="71"/>
  <c r="H277" i="71"/>
  <c r="C277" i="71"/>
  <c r="L276" i="71"/>
  <c r="K276" i="71"/>
  <c r="J276" i="71"/>
  <c r="I276" i="71"/>
  <c r="G276" i="71"/>
  <c r="F276" i="71"/>
  <c r="E276" i="71"/>
  <c r="D276" i="71"/>
  <c r="H275" i="71"/>
  <c r="C275" i="71"/>
  <c r="H274" i="71"/>
  <c r="C274" i="71"/>
  <c r="H273" i="71"/>
  <c r="C273" i="71"/>
  <c r="L272" i="71"/>
  <c r="K272" i="71"/>
  <c r="J272" i="71"/>
  <c r="J270" i="71" s="1"/>
  <c r="J269" i="71" s="1"/>
  <c r="I272" i="71"/>
  <c r="I270" i="71" s="1"/>
  <c r="G272" i="71"/>
  <c r="G270" i="71" s="1"/>
  <c r="G269" i="71" s="1"/>
  <c r="F272" i="71"/>
  <c r="E272" i="71"/>
  <c r="D272" i="71"/>
  <c r="H271" i="71"/>
  <c r="C271" i="71"/>
  <c r="L270" i="71"/>
  <c r="L269" i="71" s="1"/>
  <c r="K270" i="71"/>
  <c r="F270" i="71"/>
  <c r="F269" i="71" s="1"/>
  <c r="D270" i="71"/>
  <c r="D269" i="71"/>
  <c r="H268" i="71"/>
  <c r="C268" i="71"/>
  <c r="H267" i="71"/>
  <c r="C267" i="71"/>
  <c r="H266" i="71"/>
  <c r="C266" i="71"/>
  <c r="H265" i="71"/>
  <c r="C265" i="71"/>
  <c r="L264" i="71"/>
  <c r="K264" i="71"/>
  <c r="J264" i="71"/>
  <c r="I264" i="71"/>
  <c r="G264" i="71"/>
  <c r="F264" i="71"/>
  <c r="E264" i="71"/>
  <c r="D264" i="71"/>
  <c r="H263" i="71"/>
  <c r="C263" i="71"/>
  <c r="H262" i="71"/>
  <c r="C262" i="71"/>
  <c r="H261" i="71"/>
  <c r="C261" i="71"/>
  <c r="L260" i="71"/>
  <c r="K260" i="71"/>
  <c r="J260" i="71"/>
  <c r="I260" i="71"/>
  <c r="G260" i="71"/>
  <c r="G259" i="71" s="1"/>
  <c r="F260" i="71"/>
  <c r="F259" i="71" s="1"/>
  <c r="E260" i="71"/>
  <c r="D260" i="71"/>
  <c r="L259" i="71"/>
  <c r="K259" i="71"/>
  <c r="D259" i="71"/>
  <c r="H258" i="71"/>
  <c r="C258" i="71"/>
  <c r="H257" i="71"/>
  <c r="C257" i="71"/>
  <c r="H256" i="71"/>
  <c r="C256" i="71"/>
  <c r="H255" i="71"/>
  <c r="C255" i="71"/>
  <c r="H254" i="71"/>
  <c r="C254" i="71"/>
  <c r="H253" i="71"/>
  <c r="C253" i="71"/>
  <c r="L252" i="71"/>
  <c r="K252" i="71"/>
  <c r="J252" i="71"/>
  <c r="J251" i="71" s="1"/>
  <c r="I252" i="71"/>
  <c r="G252" i="71"/>
  <c r="G251" i="71" s="1"/>
  <c r="F252" i="71"/>
  <c r="F251" i="71" s="1"/>
  <c r="E252" i="71"/>
  <c r="E251" i="71" s="1"/>
  <c r="D252" i="71"/>
  <c r="L251" i="71"/>
  <c r="K251" i="71"/>
  <c r="D251" i="71"/>
  <c r="H250" i="71"/>
  <c r="C250" i="71"/>
  <c r="H249" i="71"/>
  <c r="C249" i="71"/>
  <c r="H248" i="71"/>
  <c r="C248" i="71"/>
  <c r="H247" i="71"/>
  <c r="C247" i="71"/>
  <c r="L246" i="71"/>
  <c r="K246" i="71"/>
  <c r="J246" i="71"/>
  <c r="I246" i="71"/>
  <c r="G246" i="71"/>
  <c r="G231" i="71" s="1"/>
  <c r="G230" i="71" s="1"/>
  <c r="F246" i="71"/>
  <c r="E246" i="71"/>
  <c r="D246" i="71"/>
  <c r="H245" i="71"/>
  <c r="C245" i="71"/>
  <c r="H244" i="71"/>
  <c r="C244" i="71"/>
  <c r="H243" i="71"/>
  <c r="C243" i="71"/>
  <c r="H242" i="71"/>
  <c r="C242" i="71"/>
  <c r="H241" i="71"/>
  <c r="C241" i="71"/>
  <c r="H240" i="71"/>
  <c r="C240" i="71"/>
  <c r="H239" i="71"/>
  <c r="C239" i="71"/>
  <c r="L238" i="71"/>
  <c r="K238" i="71"/>
  <c r="J238" i="71"/>
  <c r="I238" i="71"/>
  <c r="G238" i="71"/>
  <c r="F238" i="71"/>
  <c r="E238" i="71"/>
  <c r="D238" i="71"/>
  <c r="H237" i="71"/>
  <c r="C237" i="71"/>
  <c r="H236" i="71"/>
  <c r="C236" i="71"/>
  <c r="L235" i="71"/>
  <c r="K235" i="71"/>
  <c r="J235" i="71"/>
  <c r="H235" i="71" s="1"/>
  <c r="I235" i="71"/>
  <c r="G235" i="71"/>
  <c r="F235" i="71"/>
  <c r="E235" i="71"/>
  <c r="D235" i="71"/>
  <c r="H234" i="71"/>
  <c r="C234" i="71"/>
  <c r="L233" i="71"/>
  <c r="K233" i="71"/>
  <c r="J233" i="71"/>
  <c r="I233" i="71"/>
  <c r="H233" i="71" s="1"/>
  <c r="G233" i="71"/>
  <c r="F233" i="71"/>
  <c r="E233" i="71"/>
  <c r="D233" i="71"/>
  <c r="H232" i="71"/>
  <c r="C232" i="71"/>
  <c r="K231" i="71"/>
  <c r="H229" i="71"/>
  <c r="C229" i="71"/>
  <c r="H228" i="71"/>
  <c r="C228" i="71"/>
  <c r="L227" i="71"/>
  <c r="K227" i="71"/>
  <c r="J227" i="71"/>
  <c r="I227" i="71"/>
  <c r="H227" i="71" s="1"/>
  <c r="G227" i="71"/>
  <c r="F227" i="71"/>
  <c r="E227" i="71"/>
  <c r="D227" i="71"/>
  <c r="H226" i="71"/>
  <c r="C226" i="71"/>
  <c r="H225" i="71"/>
  <c r="C225" i="71"/>
  <c r="H224" i="71"/>
  <c r="C224" i="71"/>
  <c r="H223" i="71"/>
  <c r="C223" i="71"/>
  <c r="H222" i="71"/>
  <c r="C222" i="71"/>
  <c r="H221" i="71"/>
  <c r="C221" i="71"/>
  <c r="H220" i="71"/>
  <c r="C220" i="71"/>
  <c r="H219" i="71"/>
  <c r="C219" i="71"/>
  <c r="H218" i="71"/>
  <c r="C218" i="71"/>
  <c r="H217" i="71"/>
  <c r="C217" i="71"/>
  <c r="L216" i="71"/>
  <c r="K216" i="71"/>
  <c r="J216" i="71"/>
  <c r="I216" i="71"/>
  <c r="G216" i="71"/>
  <c r="F216" i="71"/>
  <c r="F204" i="71" s="1"/>
  <c r="E216" i="71"/>
  <c r="E204" i="71" s="1"/>
  <c r="D216" i="71"/>
  <c r="H215" i="71"/>
  <c r="C215" i="71"/>
  <c r="H214" i="71"/>
  <c r="C214" i="71"/>
  <c r="H213" i="71"/>
  <c r="C213" i="71"/>
  <c r="H212" i="71"/>
  <c r="C212" i="71"/>
  <c r="H211" i="71"/>
  <c r="C211" i="71"/>
  <c r="H210" i="71"/>
  <c r="C210" i="71"/>
  <c r="H209" i="71"/>
  <c r="C209" i="71"/>
  <c r="H208" i="71"/>
  <c r="C208" i="71"/>
  <c r="H207" i="71"/>
  <c r="C207" i="71"/>
  <c r="H206" i="71"/>
  <c r="C206" i="71"/>
  <c r="L205" i="71"/>
  <c r="K205" i="71"/>
  <c r="J205" i="71"/>
  <c r="I205" i="71"/>
  <c r="H205" i="71" s="1"/>
  <c r="G205" i="71"/>
  <c r="F205" i="71"/>
  <c r="E205" i="71"/>
  <c r="D205" i="71"/>
  <c r="I204" i="71"/>
  <c r="H203" i="71"/>
  <c r="C203" i="71"/>
  <c r="H202" i="71"/>
  <c r="C202" i="71"/>
  <c r="H201" i="71"/>
  <c r="C201" i="71"/>
  <c r="H200" i="71"/>
  <c r="C200" i="71"/>
  <c r="H199" i="71"/>
  <c r="C199" i="71"/>
  <c r="L198" i="71"/>
  <c r="L196" i="71" s="1"/>
  <c r="K198" i="71"/>
  <c r="K196" i="71" s="1"/>
  <c r="J198" i="71"/>
  <c r="I198" i="71"/>
  <c r="I196" i="71" s="1"/>
  <c r="G198" i="71"/>
  <c r="G196" i="71" s="1"/>
  <c r="F198" i="71"/>
  <c r="F196" i="71" s="1"/>
  <c r="E198" i="71"/>
  <c r="E196" i="71" s="1"/>
  <c r="D198" i="71"/>
  <c r="H197" i="71"/>
  <c r="C197" i="71"/>
  <c r="J196" i="71"/>
  <c r="D196" i="71"/>
  <c r="H193" i="71"/>
  <c r="C193" i="71"/>
  <c r="L192" i="71"/>
  <c r="L191" i="71" s="1"/>
  <c r="K192" i="71"/>
  <c r="J192" i="71"/>
  <c r="J191" i="71" s="1"/>
  <c r="I192" i="71"/>
  <c r="I191" i="71" s="1"/>
  <c r="G192" i="71"/>
  <c r="F192" i="71"/>
  <c r="F191" i="71" s="1"/>
  <c r="F187" i="71" s="1"/>
  <c r="E192" i="71"/>
  <c r="E191" i="71" s="1"/>
  <c r="D192" i="71"/>
  <c r="K191" i="71"/>
  <c r="G191" i="71"/>
  <c r="G187" i="71" s="1"/>
  <c r="H190" i="71"/>
  <c r="C190" i="71"/>
  <c r="H189" i="71"/>
  <c r="C189" i="71"/>
  <c r="L188" i="71"/>
  <c r="K188" i="71"/>
  <c r="J188" i="71"/>
  <c r="I188" i="71"/>
  <c r="G188" i="71"/>
  <c r="F188" i="71"/>
  <c r="E188" i="71"/>
  <c r="D188" i="71"/>
  <c r="I187" i="71"/>
  <c r="H186" i="71"/>
  <c r="C186" i="71"/>
  <c r="H185" i="71"/>
  <c r="C185" i="71"/>
  <c r="L184" i="71"/>
  <c r="K184" i="71"/>
  <c r="J184" i="71"/>
  <c r="I184" i="71"/>
  <c r="G184" i="71"/>
  <c r="F184" i="71"/>
  <c r="E184" i="71"/>
  <c r="D184" i="71"/>
  <c r="C184" i="71"/>
  <c r="H183" i="71"/>
  <c r="C183" i="71"/>
  <c r="H182" i="71"/>
  <c r="C182" i="71"/>
  <c r="H181" i="71"/>
  <c r="C181" i="71"/>
  <c r="H180" i="71"/>
  <c r="C180" i="71"/>
  <c r="L179" i="71"/>
  <c r="K179" i="71"/>
  <c r="J179" i="71"/>
  <c r="I179" i="71"/>
  <c r="G179" i="71"/>
  <c r="F179" i="71"/>
  <c r="E179" i="71"/>
  <c r="D179" i="71"/>
  <c r="C179" i="71" s="1"/>
  <c r="H178" i="71"/>
  <c r="C178" i="71"/>
  <c r="H177" i="71"/>
  <c r="C177" i="71"/>
  <c r="H176" i="71"/>
  <c r="C176" i="71"/>
  <c r="L175" i="71"/>
  <c r="L174" i="71" s="1"/>
  <c r="L173" i="71" s="1"/>
  <c r="K175" i="71"/>
  <c r="K174" i="71" s="1"/>
  <c r="J175" i="71"/>
  <c r="J174" i="71" s="1"/>
  <c r="J173" i="71" s="1"/>
  <c r="I175" i="71"/>
  <c r="G175" i="71"/>
  <c r="G174" i="71" s="1"/>
  <c r="G173" i="71" s="1"/>
  <c r="F175" i="71"/>
  <c r="F174" i="71" s="1"/>
  <c r="F173" i="71" s="1"/>
  <c r="E175" i="71"/>
  <c r="E174" i="71" s="1"/>
  <c r="C174" i="71" s="1"/>
  <c r="D175" i="71"/>
  <c r="C175" i="71"/>
  <c r="D174" i="71"/>
  <c r="D173" i="71" s="1"/>
  <c r="K173" i="71"/>
  <c r="H172" i="71"/>
  <c r="C172" i="71"/>
  <c r="H171" i="71"/>
  <c r="C171" i="71"/>
  <c r="H170" i="71"/>
  <c r="C170" i="71"/>
  <c r="H169" i="71"/>
  <c r="C169" i="71"/>
  <c r="H168" i="71"/>
  <c r="C168" i="71"/>
  <c r="H167" i="71"/>
  <c r="C167" i="71"/>
  <c r="L166" i="71"/>
  <c r="L165" i="71" s="1"/>
  <c r="K166" i="71"/>
  <c r="J166" i="71"/>
  <c r="I166" i="71"/>
  <c r="G166" i="71"/>
  <c r="F166" i="71"/>
  <c r="E166" i="71"/>
  <c r="C166" i="71" s="1"/>
  <c r="D166" i="71"/>
  <c r="D165" i="71" s="1"/>
  <c r="K165" i="71"/>
  <c r="J165" i="71"/>
  <c r="I165" i="71"/>
  <c r="G165" i="71"/>
  <c r="F165" i="71"/>
  <c r="E165" i="71"/>
  <c r="C165" i="71" s="1"/>
  <c r="H164" i="71"/>
  <c r="C164" i="71"/>
  <c r="H163" i="71"/>
  <c r="C163" i="71"/>
  <c r="H162" i="71"/>
  <c r="C162" i="71"/>
  <c r="H161" i="71"/>
  <c r="C161" i="71"/>
  <c r="L160" i="71"/>
  <c r="K160" i="71"/>
  <c r="J160" i="71"/>
  <c r="I160" i="71"/>
  <c r="G160" i="71"/>
  <c r="F160" i="71"/>
  <c r="E160" i="71"/>
  <c r="D160" i="71"/>
  <c r="C160" i="71" s="1"/>
  <c r="H159" i="71"/>
  <c r="C159" i="71"/>
  <c r="H158" i="71"/>
  <c r="C158" i="71"/>
  <c r="H157" i="71"/>
  <c r="C157" i="71"/>
  <c r="H156" i="71"/>
  <c r="C156" i="71"/>
  <c r="H155" i="71"/>
  <c r="C155" i="71"/>
  <c r="H154" i="71"/>
  <c r="C154" i="71"/>
  <c r="H153" i="71"/>
  <c r="C153" i="71"/>
  <c r="H152" i="71"/>
  <c r="C152" i="71"/>
  <c r="L151" i="71"/>
  <c r="K151" i="71"/>
  <c r="J151" i="71"/>
  <c r="I151" i="71"/>
  <c r="G151" i="71"/>
  <c r="F151" i="71"/>
  <c r="E151" i="71"/>
  <c r="D151" i="71"/>
  <c r="H150" i="71"/>
  <c r="C150" i="71"/>
  <c r="H149" i="71"/>
  <c r="C149" i="71"/>
  <c r="H148" i="71"/>
  <c r="C148" i="71"/>
  <c r="H147" i="71"/>
  <c r="C147" i="71"/>
  <c r="H146" i="71"/>
  <c r="C146" i="71"/>
  <c r="H145" i="71"/>
  <c r="C145" i="71"/>
  <c r="L144" i="71"/>
  <c r="K144" i="71"/>
  <c r="J144" i="71"/>
  <c r="I144" i="71"/>
  <c r="G144" i="71"/>
  <c r="F144" i="71"/>
  <c r="E144" i="71"/>
  <c r="D144" i="71"/>
  <c r="H143" i="71"/>
  <c r="C143" i="71"/>
  <c r="H142" i="71"/>
  <c r="C142" i="71"/>
  <c r="L141" i="71"/>
  <c r="K141" i="71"/>
  <c r="K130" i="71" s="1"/>
  <c r="J141" i="71"/>
  <c r="I141" i="71"/>
  <c r="G141" i="71"/>
  <c r="F141" i="71"/>
  <c r="E141" i="71"/>
  <c r="D141" i="71"/>
  <c r="C141" i="71" s="1"/>
  <c r="H140" i="71"/>
  <c r="C140" i="71"/>
  <c r="H139" i="71"/>
  <c r="C139" i="71"/>
  <c r="H138" i="71"/>
  <c r="C138" i="71"/>
  <c r="H137" i="71"/>
  <c r="C137" i="71"/>
  <c r="L136" i="71"/>
  <c r="L130" i="71" s="1"/>
  <c r="K136" i="71"/>
  <c r="J136" i="71"/>
  <c r="I136" i="71"/>
  <c r="G136" i="71"/>
  <c r="F136" i="71"/>
  <c r="E136" i="71"/>
  <c r="D136" i="71"/>
  <c r="C136" i="71"/>
  <c r="H135" i="71"/>
  <c r="C135" i="71"/>
  <c r="H134" i="71"/>
  <c r="C134" i="71"/>
  <c r="H133" i="71"/>
  <c r="C133" i="71"/>
  <c r="H132" i="71"/>
  <c r="C132" i="71"/>
  <c r="L131" i="71"/>
  <c r="K131" i="71"/>
  <c r="J131" i="71"/>
  <c r="I131" i="71"/>
  <c r="H131" i="71" s="1"/>
  <c r="G131" i="71"/>
  <c r="F131" i="71"/>
  <c r="E131" i="71"/>
  <c r="D131" i="71"/>
  <c r="D130" i="71" s="1"/>
  <c r="H129" i="71"/>
  <c r="H128" i="71" s="1"/>
  <c r="C129" i="71"/>
  <c r="L128" i="71"/>
  <c r="K128" i="71"/>
  <c r="J128" i="71"/>
  <c r="I128" i="71"/>
  <c r="G128" i="71"/>
  <c r="F128" i="71"/>
  <c r="E128" i="71"/>
  <c r="D128" i="71"/>
  <c r="C128" i="71"/>
  <c r="H127" i="71"/>
  <c r="C127" i="71"/>
  <c r="H126" i="71"/>
  <c r="C126" i="71"/>
  <c r="H125" i="71"/>
  <c r="C125" i="71"/>
  <c r="H124" i="71"/>
  <c r="C124" i="71"/>
  <c r="H123" i="71"/>
  <c r="C123" i="71"/>
  <c r="L122" i="71"/>
  <c r="K122" i="71"/>
  <c r="J122" i="71"/>
  <c r="I122" i="71"/>
  <c r="G122" i="71"/>
  <c r="F122" i="71"/>
  <c r="E122" i="71"/>
  <c r="C122" i="71" s="1"/>
  <c r="D122" i="71"/>
  <c r="H121" i="71"/>
  <c r="C121" i="71"/>
  <c r="H120" i="71"/>
  <c r="C120" i="71"/>
  <c r="H119" i="71"/>
  <c r="C119" i="71"/>
  <c r="H118" i="71"/>
  <c r="C118" i="71"/>
  <c r="H117" i="71"/>
  <c r="C117" i="71"/>
  <c r="L116" i="71"/>
  <c r="K116" i="71"/>
  <c r="J116" i="71"/>
  <c r="I116" i="71"/>
  <c r="G116" i="71"/>
  <c r="F116" i="71"/>
  <c r="E116" i="71"/>
  <c r="D116" i="71"/>
  <c r="H115" i="71"/>
  <c r="C115" i="71"/>
  <c r="H114" i="71"/>
  <c r="C114" i="71"/>
  <c r="H113" i="71"/>
  <c r="C113" i="71"/>
  <c r="L112" i="71"/>
  <c r="K112" i="71"/>
  <c r="J112" i="71"/>
  <c r="I112" i="71"/>
  <c r="G112" i="71"/>
  <c r="F112" i="71"/>
  <c r="E112" i="71"/>
  <c r="D112" i="71"/>
  <c r="H111" i="71"/>
  <c r="C111" i="71"/>
  <c r="H110" i="71"/>
  <c r="C110" i="71"/>
  <c r="H109" i="71"/>
  <c r="C109" i="71"/>
  <c r="H108" i="71"/>
  <c r="C108" i="71"/>
  <c r="H107" i="71"/>
  <c r="C107" i="71"/>
  <c r="H106" i="71"/>
  <c r="C106" i="71"/>
  <c r="H105" i="71"/>
  <c r="C105" i="71"/>
  <c r="H104" i="71"/>
  <c r="C104" i="71"/>
  <c r="L103" i="71"/>
  <c r="K103" i="71"/>
  <c r="J103" i="71"/>
  <c r="I103" i="71"/>
  <c r="G103" i="71"/>
  <c r="F103" i="71"/>
  <c r="E103" i="71"/>
  <c r="D103" i="71"/>
  <c r="H102" i="71"/>
  <c r="C102" i="71"/>
  <c r="H101" i="71"/>
  <c r="C101" i="71"/>
  <c r="H100" i="71"/>
  <c r="C100" i="71"/>
  <c r="H99" i="71"/>
  <c r="C99" i="71"/>
  <c r="H98" i="71"/>
  <c r="C98" i="71"/>
  <c r="H97" i="71"/>
  <c r="C97" i="71"/>
  <c r="H96" i="71"/>
  <c r="C96" i="71"/>
  <c r="L95" i="71"/>
  <c r="K95" i="71"/>
  <c r="J95" i="71"/>
  <c r="I95" i="71"/>
  <c r="H95" i="71" s="1"/>
  <c r="G95" i="71"/>
  <c r="F95" i="71"/>
  <c r="E95" i="71"/>
  <c r="D95" i="71"/>
  <c r="D83" i="71" s="1"/>
  <c r="H94" i="71"/>
  <c r="C94" i="71"/>
  <c r="H93" i="71"/>
  <c r="C93" i="71"/>
  <c r="H92" i="71"/>
  <c r="C92" i="71"/>
  <c r="H91" i="71"/>
  <c r="C91" i="71"/>
  <c r="H90" i="71"/>
  <c r="C90" i="71"/>
  <c r="L89" i="71"/>
  <c r="K89" i="71"/>
  <c r="J89" i="71"/>
  <c r="I89" i="71"/>
  <c r="G89" i="71"/>
  <c r="F89" i="71"/>
  <c r="F83" i="71" s="1"/>
  <c r="E89" i="71"/>
  <c r="D89" i="71"/>
  <c r="C89" i="71" s="1"/>
  <c r="H88" i="71"/>
  <c r="C88" i="71"/>
  <c r="H87" i="71"/>
  <c r="C87" i="71"/>
  <c r="H86" i="71"/>
  <c r="C86" i="71"/>
  <c r="H85" i="71"/>
  <c r="C85" i="71"/>
  <c r="L84" i="71"/>
  <c r="K84" i="71"/>
  <c r="J84" i="71"/>
  <c r="J83" i="71" s="1"/>
  <c r="I84" i="71"/>
  <c r="G84" i="71"/>
  <c r="F84" i="71"/>
  <c r="E84" i="71"/>
  <c r="D84" i="71"/>
  <c r="L83" i="71"/>
  <c r="H82" i="71"/>
  <c r="C82" i="71"/>
  <c r="H81" i="71"/>
  <c r="C81" i="71"/>
  <c r="L80" i="71"/>
  <c r="L76" i="71" s="1"/>
  <c r="K80" i="71"/>
  <c r="J80" i="71"/>
  <c r="I80" i="71"/>
  <c r="G80" i="71"/>
  <c r="F80" i="71"/>
  <c r="E80" i="71"/>
  <c r="D80" i="71"/>
  <c r="C80" i="71"/>
  <c r="H79" i="71"/>
  <c r="C79" i="71"/>
  <c r="H78" i="71"/>
  <c r="C78" i="71"/>
  <c r="L77" i="71"/>
  <c r="K77" i="71"/>
  <c r="K76" i="71" s="1"/>
  <c r="J77" i="71"/>
  <c r="I77" i="71"/>
  <c r="G77" i="71"/>
  <c r="F77" i="71"/>
  <c r="E77" i="71"/>
  <c r="D77" i="71"/>
  <c r="C77" i="71" s="1"/>
  <c r="J76" i="71"/>
  <c r="F76" i="71"/>
  <c r="E76" i="71"/>
  <c r="H74" i="71"/>
  <c r="C74" i="71"/>
  <c r="H73" i="71"/>
  <c r="C73" i="71"/>
  <c r="H72" i="71"/>
  <c r="C72" i="71"/>
  <c r="H71" i="71"/>
  <c r="C71" i="71"/>
  <c r="H70" i="71"/>
  <c r="C70" i="71"/>
  <c r="L69" i="71"/>
  <c r="K69" i="71"/>
  <c r="J69" i="71"/>
  <c r="I69" i="71"/>
  <c r="H69" i="71" s="1"/>
  <c r="G69" i="71"/>
  <c r="F69" i="71"/>
  <c r="E69" i="71"/>
  <c r="D69" i="71"/>
  <c r="D67" i="71" s="1"/>
  <c r="D53" i="71" s="1"/>
  <c r="H68" i="71"/>
  <c r="C68" i="71"/>
  <c r="L67" i="71"/>
  <c r="K67" i="71"/>
  <c r="J67" i="71"/>
  <c r="G67" i="71"/>
  <c r="F67" i="71"/>
  <c r="F53" i="71" s="1"/>
  <c r="H66" i="71"/>
  <c r="C66" i="71"/>
  <c r="H65" i="71"/>
  <c r="C65" i="71"/>
  <c r="H64" i="71"/>
  <c r="C64" i="71"/>
  <c r="H63" i="71"/>
  <c r="C63" i="71"/>
  <c r="H62" i="71"/>
  <c r="C62" i="71"/>
  <c r="H61" i="71"/>
  <c r="C61" i="71"/>
  <c r="H60" i="71"/>
  <c r="C60" i="71"/>
  <c r="H59" i="71"/>
  <c r="C59" i="71"/>
  <c r="L58" i="71"/>
  <c r="K58" i="71"/>
  <c r="J58" i="71"/>
  <c r="I58" i="71"/>
  <c r="G58" i="71"/>
  <c r="F58" i="71"/>
  <c r="E58" i="71"/>
  <c r="C58" i="71" s="1"/>
  <c r="D58" i="71"/>
  <c r="H57" i="71"/>
  <c r="C57" i="71"/>
  <c r="H56" i="71"/>
  <c r="C56" i="71"/>
  <c r="L55" i="71"/>
  <c r="K55" i="71"/>
  <c r="K54" i="71" s="1"/>
  <c r="J55" i="71"/>
  <c r="J54" i="71" s="1"/>
  <c r="J53" i="71" s="1"/>
  <c r="I55" i="71"/>
  <c r="I54" i="71" s="1"/>
  <c r="G55" i="71"/>
  <c r="F55" i="71"/>
  <c r="E55" i="71"/>
  <c r="E54" i="71" s="1"/>
  <c r="D55" i="71"/>
  <c r="L54" i="71"/>
  <c r="G54" i="71"/>
  <c r="G53" i="71" s="1"/>
  <c r="F54" i="71"/>
  <c r="D54" i="71"/>
  <c r="L53" i="71"/>
  <c r="H47" i="71"/>
  <c r="C47" i="71"/>
  <c r="H46" i="71"/>
  <c r="C46" i="71"/>
  <c r="L45" i="71"/>
  <c r="H45" i="71"/>
  <c r="G45" i="71"/>
  <c r="C45" i="71" s="1"/>
  <c r="H44" i="71"/>
  <c r="C44" i="71"/>
  <c r="K43" i="71"/>
  <c r="J43" i="71"/>
  <c r="I43" i="71"/>
  <c r="F43" i="71"/>
  <c r="E43" i="71"/>
  <c r="D43" i="71"/>
  <c r="H42" i="71"/>
  <c r="C42" i="71"/>
  <c r="I41" i="71"/>
  <c r="H41" i="71" s="1"/>
  <c r="D41" i="71"/>
  <c r="C41" i="71"/>
  <c r="H40" i="71"/>
  <c r="C40" i="71"/>
  <c r="H39" i="71"/>
  <c r="C39" i="71"/>
  <c r="H38" i="71"/>
  <c r="C38" i="71"/>
  <c r="H37" i="71"/>
  <c r="C37" i="71"/>
  <c r="K36" i="71"/>
  <c r="H36" i="71" s="1"/>
  <c r="F36" i="71"/>
  <c r="C36" i="71"/>
  <c r="H35" i="71"/>
  <c r="C35" i="71"/>
  <c r="H34" i="71"/>
  <c r="C34" i="71"/>
  <c r="K33" i="71"/>
  <c r="H33" i="71"/>
  <c r="F33" i="71"/>
  <c r="C33" i="71"/>
  <c r="H32" i="71"/>
  <c r="C32" i="71"/>
  <c r="K31" i="71"/>
  <c r="H31" i="71"/>
  <c r="F31" i="71"/>
  <c r="C31" i="71"/>
  <c r="H30" i="71"/>
  <c r="C30" i="71"/>
  <c r="H29" i="71"/>
  <c r="C29" i="71"/>
  <c r="H28" i="71"/>
  <c r="C28" i="71"/>
  <c r="K27" i="71"/>
  <c r="H27" i="71"/>
  <c r="F27" i="71"/>
  <c r="C27" i="71"/>
  <c r="K26" i="71"/>
  <c r="H26" i="71" s="1"/>
  <c r="F26" i="71"/>
  <c r="C26" i="71"/>
  <c r="H25" i="71"/>
  <c r="C25" i="71"/>
  <c r="H24" i="71"/>
  <c r="C24" i="71"/>
  <c r="H23" i="71"/>
  <c r="C23" i="71"/>
  <c r="H22" i="71"/>
  <c r="C22" i="71"/>
  <c r="L21" i="71"/>
  <c r="L292" i="71" s="1"/>
  <c r="K21" i="71"/>
  <c r="J21" i="71"/>
  <c r="I21" i="71"/>
  <c r="G21" i="71"/>
  <c r="G292" i="71" s="1"/>
  <c r="G291" i="71" s="1"/>
  <c r="F21" i="71"/>
  <c r="F292" i="71" s="1"/>
  <c r="F291" i="71" s="1"/>
  <c r="E21" i="71"/>
  <c r="E292" i="71" s="1"/>
  <c r="E291" i="71" s="1"/>
  <c r="D21" i="71"/>
  <c r="D292" i="71" s="1"/>
  <c r="K20" i="71"/>
  <c r="G20" i="71"/>
  <c r="F20" i="71"/>
  <c r="H301" i="70"/>
  <c r="C301" i="70"/>
  <c r="H300" i="70"/>
  <c r="C300" i="70"/>
  <c r="H299" i="70"/>
  <c r="C299" i="70"/>
  <c r="H298" i="70"/>
  <c r="C298" i="70"/>
  <c r="H297" i="70"/>
  <c r="C297" i="70"/>
  <c r="H296" i="70"/>
  <c r="C296" i="70"/>
  <c r="H295" i="70"/>
  <c r="C295" i="70"/>
  <c r="H294" i="70"/>
  <c r="C294" i="70"/>
  <c r="C293" i="70" s="1"/>
  <c r="L293" i="70"/>
  <c r="K293" i="70"/>
  <c r="J293" i="70"/>
  <c r="I293" i="70"/>
  <c r="H293" i="70"/>
  <c r="G293" i="70"/>
  <c r="F293" i="70"/>
  <c r="E293" i="70"/>
  <c r="D293" i="70"/>
  <c r="H288" i="70"/>
  <c r="C288" i="70"/>
  <c r="H287" i="70"/>
  <c r="C287" i="70"/>
  <c r="L286" i="70"/>
  <c r="K286" i="70"/>
  <c r="J286" i="70"/>
  <c r="I286" i="70"/>
  <c r="G286" i="70"/>
  <c r="F286" i="70"/>
  <c r="E286" i="70"/>
  <c r="D286" i="70"/>
  <c r="H285" i="70"/>
  <c r="C285" i="70"/>
  <c r="L284" i="70"/>
  <c r="K284" i="70"/>
  <c r="K283" i="70" s="1"/>
  <c r="J284" i="70"/>
  <c r="I284" i="70"/>
  <c r="G284" i="70"/>
  <c r="G283" i="70" s="1"/>
  <c r="F284" i="70"/>
  <c r="E284" i="70"/>
  <c r="D284" i="70"/>
  <c r="C284" i="70" s="1"/>
  <c r="L283" i="70"/>
  <c r="J283" i="70"/>
  <c r="F283" i="70"/>
  <c r="E283" i="70"/>
  <c r="H282" i="70"/>
  <c r="C282" i="70"/>
  <c r="L281" i="70"/>
  <c r="K281" i="70"/>
  <c r="J281" i="70"/>
  <c r="I281" i="70"/>
  <c r="H281" i="70" s="1"/>
  <c r="G281" i="70"/>
  <c r="F281" i="70"/>
  <c r="E281" i="70"/>
  <c r="D281" i="70"/>
  <c r="C281" i="70" s="1"/>
  <c r="H280" i="70"/>
  <c r="C280" i="70"/>
  <c r="H279" i="70"/>
  <c r="C279" i="70"/>
  <c r="H278" i="70"/>
  <c r="C278" i="70"/>
  <c r="H277" i="70"/>
  <c r="C277" i="70"/>
  <c r="L276" i="70"/>
  <c r="K276" i="70"/>
  <c r="J276" i="70"/>
  <c r="J270" i="70" s="1"/>
  <c r="J269" i="70" s="1"/>
  <c r="I276" i="70"/>
  <c r="G276" i="70"/>
  <c r="F276" i="70"/>
  <c r="E276" i="70"/>
  <c r="D276" i="70"/>
  <c r="H275" i="70"/>
  <c r="C275" i="70"/>
  <c r="H274" i="70"/>
  <c r="C274" i="70"/>
  <c r="H273" i="70"/>
  <c r="C273" i="70"/>
  <c r="L272" i="70"/>
  <c r="L270" i="70" s="1"/>
  <c r="L269" i="70" s="1"/>
  <c r="K272" i="70"/>
  <c r="J272" i="70"/>
  <c r="I272" i="70"/>
  <c r="G272" i="70"/>
  <c r="G270" i="70" s="1"/>
  <c r="G269" i="70" s="1"/>
  <c r="F272" i="70"/>
  <c r="E272" i="70"/>
  <c r="D272" i="70"/>
  <c r="C272" i="70"/>
  <c r="H271" i="70"/>
  <c r="C271" i="70"/>
  <c r="K270" i="70"/>
  <c r="K269" i="70" s="1"/>
  <c r="F270" i="70"/>
  <c r="D270" i="70"/>
  <c r="F269" i="70"/>
  <c r="D269" i="70"/>
  <c r="H268" i="70"/>
  <c r="C268" i="70"/>
  <c r="H267" i="70"/>
  <c r="C267" i="70"/>
  <c r="H266" i="70"/>
  <c r="C266" i="70"/>
  <c r="H265" i="70"/>
  <c r="C265" i="70"/>
  <c r="L264" i="70"/>
  <c r="K264" i="70"/>
  <c r="J264" i="70"/>
  <c r="I264" i="70"/>
  <c r="H264" i="70" s="1"/>
  <c r="G264" i="70"/>
  <c r="F264" i="70"/>
  <c r="E264" i="70"/>
  <c r="D264" i="70"/>
  <c r="D259" i="70" s="1"/>
  <c r="H263" i="70"/>
  <c r="C263" i="70"/>
  <c r="H262" i="70"/>
  <c r="C262" i="70"/>
  <c r="H261" i="70"/>
  <c r="C261" i="70"/>
  <c r="L260" i="70"/>
  <c r="K260" i="70"/>
  <c r="K259" i="70" s="1"/>
  <c r="J260" i="70"/>
  <c r="I260" i="70"/>
  <c r="G260" i="70"/>
  <c r="G259" i="70" s="1"/>
  <c r="F260" i="70"/>
  <c r="F259" i="70" s="1"/>
  <c r="F230" i="70" s="1"/>
  <c r="E260" i="70"/>
  <c r="D260" i="70"/>
  <c r="L259" i="70"/>
  <c r="J259" i="70"/>
  <c r="E259" i="70"/>
  <c r="H258" i="70"/>
  <c r="C258" i="70"/>
  <c r="H257" i="70"/>
  <c r="C257" i="70"/>
  <c r="H256" i="70"/>
  <c r="C256" i="70"/>
  <c r="H255" i="70"/>
  <c r="C255" i="70"/>
  <c r="H254" i="70"/>
  <c r="C254" i="70"/>
  <c r="H253" i="70"/>
  <c r="C253" i="70"/>
  <c r="L252" i="70"/>
  <c r="K252" i="70"/>
  <c r="K251" i="70" s="1"/>
  <c r="J252" i="70"/>
  <c r="J251" i="70" s="1"/>
  <c r="I252" i="70"/>
  <c r="I251" i="70" s="1"/>
  <c r="G252" i="70"/>
  <c r="F252" i="70"/>
  <c r="E252" i="70"/>
  <c r="E251" i="70" s="1"/>
  <c r="D252" i="70"/>
  <c r="D251" i="70" s="1"/>
  <c r="L251" i="70"/>
  <c r="G251" i="70"/>
  <c r="F251" i="70"/>
  <c r="H250" i="70"/>
  <c r="C250" i="70"/>
  <c r="H249" i="70"/>
  <c r="C249" i="70"/>
  <c r="H248" i="70"/>
  <c r="C248" i="70"/>
  <c r="H247" i="70"/>
  <c r="C247" i="70"/>
  <c r="L246" i="70"/>
  <c r="K246" i="70"/>
  <c r="J246" i="70"/>
  <c r="I246" i="70"/>
  <c r="G246" i="70"/>
  <c r="F246" i="70"/>
  <c r="E246" i="70"/>
  <c r="D246" i="70"/>
  <c r="C246" i="70" s="1"/>
  <c r="H245" i="70"/>
  <c r="C245" i="70"/>
  <c r="H244" i="70"/>
  <c r="C244" i="70"/>
  <c r="H243" i="70"/>
  <c r="C243" i="70"/>
  <c r="H242" i="70"/>
  <c r="C242" i="70"/>
  <c r="H241" i="70"/>
  <c r="C241" i="70"/>
  <c r="H240" i="70"/>
  <c r="C240" i="70"/>
  <c r="H239" i="70"/>
  <c r="C239" i="70"/>
  <c r="L238" i="70"/>
  <c r="K238" i="70"/>
  <c r="J238" i="70"/>
  <c r="I238" i="70"/>
  <c r="G238" i="70"/>
  <c r="F238" i="70"/>
  <c r="E238" i="70"/>
  <c r="D238" i="70"/>
  <c r="C238" i="70" s="1"/>
  <c r="H237" i="70"/>
  <c r="C237" i="70"/>
  <c r="H236" i="70"/>
  <c r="C236" i="70"/>
  <c r="L235" i="70"/>
  <c r="K235" i="70"/>
  <c r="J235" i="70"/>
  <c r="J231" i="70" s="1"/>
  <c r="I235" i="70"/>
  <c r="G235" i="70"/>
  <c r="F235" i="70"/>
  <c r="E235" i="70"/>
  <c r="C235" i="70" s="1"/>
  <c r="D235" i="70"/>
  <c r="H234" i="70"/>
  <c r="C234" i="70"/>
  <c r="L233" i="70"/>
  <c r="K233" i="70"/>
  <c r="J233" i="70"/>
  <c r="I233" i="70"/>
  <c r="G233" i="70"/>
  <c r="G231" i="70" s="1"/>
  <c r="F233" i="70"/>
  <c r="E233" i="70"/>
  <c r="D233" i="70"/>
  <c r="C233" i="70" s="1"/>
  <c r="H232" i="70"/>
  <c r="C232" i="70"/>
  <c r="L231" i="70"/>
  <c r="L230" i="70" s="1"/>
  <c r="K231" i="70"/>
  <c r="F231" i="70"/>
  <c r="E231" i="70"/>
  <c r="H229" i="70"/>
  <c r="C229" i="70"/>
  <c r="H228" i="70"/>
  <c r="C228" i="70"/>
  <c r="L227" i="70"/>
  <c r="K227" i="70"/>
  <c r="J227" i="70"/>
  <c r="I227" i="70"/>
  <c r="G227" i="70"/>
  <c r="F227" i="70"/>
  <c r="E227" i="70"/>
  <c r="D227" i="70"/>
  <c r="C227" i="70" s="1"/>
  <c r="H226" i="70"/>
  <c r="C226" i="70"/>
  <c r="H225" i="70"/>
  <c r="C225" i="70"/>
  <c r="H224" i="70"/>
  <c r="C224" i="70"/>
  <c r="H223" i="70"/>
  <c r="C223" i="70"/>
  <c r="H222" i="70"/>
  <c r="C222" i="70"/>
  <c r="H221" i="70"/>
  <c r="C221" i="70"/>
  <c r="H220" i="70"/>
  <c r="C220" i="70"/>
  <c r="H219" i="70"/>
  <c r="C219" i="70"/>
  <c r="H218" i="70"/>
  <c r="C218" i="70"/>
  <c r="H217" i="70"/>
  <c r="C217" i="70"/>
  <c r="L216" i="70"/>
  <c r="K216" i="70"/>
  <c r="J216" i="70"/>
  <c r="I216" i="70"/>
  <c r="G216" i="70"/>
  <c r="F216" i="70"/>
  <c r="E216" i="70"/>
  <c r="D216" i="70"/>
  <c r="H215" i="70"/>
  <c r="C215" i="70"/>
  <c r="H214" i="70"/>
  <c r="C214" i="70"/>
  <c r="H213" i="70"/>
  <c r="C213" i="70"/>
  <c r="H212" i="70"/>
  <c r="C212" i="70"/>
  <c r="H211" i="70"/>
  <c r="C211" i="70"/>
  <c r="H210" i="70"/>
  <c r="C210" i="70"/>
  <c r="H209" i="70"/>
  <c r="C209" i="70"/>
  <c r="H208" i="70"/>
  <c r="C208" i="70"/>
  <c r="H207" i="70"/>
  <c r="C207" i="70"/>
  <c r="H206" i="70"/>
  <c r="C206" i="70"/>
  <c r="L205" i="70"/>
  <c r="K205" i="70"/>
  <c r="K204" i="70" s="1"/>
  <c r="J205" i="70"/>
  <c r="I205" i="70"/>
  <c r="G205" i="70"/>
  <c r="F205" i="70"/>
  <c r="F204" i="70" s="1"/>
  <c r="E205" i="70"/>
  <c r="D205" i="70"/>
  <c r="L204" i="70"/>
  <c r="E204" i="70"/>
  <c r="D204" i="70"/>
  <c r="H203" i="70"/>
  <c r="C203" i="70"/>
  <c r="H202" i="70"/>
  <c r="C202" i="70"/>
  <c r="H201" i="70"/>
  <c r="C201" i="70"/>
  <c r="H200" i="70"/>
  <c r="C200" i="70"/>
  <c r="H199" i="70"/>
  <c r="C199" i="70"/>
  <c r="L198" i="70"/>
  <c r="L196" i="70" s="1"/>
  <c r="L195" i="70" s="1"/>
  <c r="L194" i="70" s="1"/>
  <c r="K198" i="70"/>
  <c r="J198" i="70"/>
  <c r="I198" i="70"/>
  <c r="G198" i="70"/>
  <c r="G196" i="70" s="1"/>
  <c r="F198" i="70"/>
  <c r="F196" i="70" s="1"/>
  <c r="E198" i="70"/>
  <c r="D198" i="70"/>
  <c r="C198" i="70"/>
  <c r="H197" i="70"/>
  <c r="C197" i="70"/>
  <c r="K196" i="70"/>
  <c r="K195" i="70" s="1"/>
  <c r="J196" i="70"/>
  <c r="E196" i="70"/>
  <c r="D196" i="70"/>
  <c r="D195" i="70"/>
  <c r="H193" i="70"/>
  <c r="C193" i="70"/>
  <c r="L192" i="70"/>
  <c r="K192" i="70"/>
  <c r="K191" i="70" s="1"/>
  <c r="J192" i="70"/>
  <c r="J191" i="70" s="1"/>
  <c r="I192" i="70"/>
  <c r="G192" i="70"/>
  <c r="G191" i="70" s="1"/>
  <c r="F192" i="70"/>
  <c r="F191" i="70" s="1"/>
  <c r="E192" i="70"/>
  <c r="E191" i="70" s="1"/>
  <c r="E187" i="70" s="1"/>
  <c r="D192" i="70"/>
  <c r="L191" i="70"/>
  <c r="L187" i="70" s="1"/>
  <c r="I191" i="70"/>
  <c r="D191" i="70"/>
  <c r="H190" i="70"/>
  <c r="C190" i="70"/>
  <c r="H189" i="70"/>
  <c r="C189" i="70"/>
  <c r="L188" i="70"/>
  <c r="K188" i="70"/>
  <c r="K187" i="70" s="1"/>
  <c r="J188" i="70"/>
  <c r="J187" i="70" s="1"/>
  <c r="I188" i="70"/>
  <c r="I187" i="70" s="1"/>
  <c r="G188" i="70"/>
  <c r="F188" i="70"/>
  <c r="F187" i="70" s="1"/>
  <c r="E188" i="70"/>
  <c r="D188" i="70"/>
  <c r="D187" i="70"/>
  <c r="H186" i="70"/>
  <c r="C186" i="70"/>
  <c r="H185" i="70"/>
  <c r="C185" i="70"/>
  <c r="L184" i="70"/>
  <c r="K184" i="70"/>
  <c r="J184" i="70"/>
  <c r="I184" i="70"/>
  <c r="G184" i="70"/>
  <c r="F184" i="70"/>
  <c r="E184" i="70"/>
  <c r="D184" i="70"/>
  <c r="H183" i="70"/>
  <c r="C183" i="70"/>
  <c r="H182" i="70"/>
  <c r="C182" i="70"/>
  <c r="H181" i="70"/>
  <c r="C181" i="70"/>
  <c r="H180" i="70"/>
  <c r="C180" i="70"/>
  <c r="L179" i="70"/>
  <c r="K179" i="70"/>
  <c r="J179" i="70"/>
  <c r="I179" i="70"/>
  <c r="I174" i="70" s="1"/>
  <c r="I173" i="70" s="1"/>
  <c r="H173" i="70" s="1"/>
  <c r="G179" i="70"/>
  <c r="F179" i="70"/>
  <c r="E179" i="70"/>
  <c r="D179" i="70"/>
  <c r="C179" i="70" s="1"/>
  <c r="H178" i="70"/>
  <c r="C178" i="70"/>
  <c r="H177" i="70"/>
  <c r="C177" i="70"/>
  <c r="H176" i="70"/>
  <c r="C176" i="70"/>
  <c r="L175" i="70"/>
  <c r="L174" i="70" s="1"/>
  <c r="L173" i="70" s="1"/>
  <c r="K175" i="70"/>
  <c r="K174" i="70" s="1"/>
  <c r="K173" i="70" s="1"/>
  <c r="J175" i="70"/>
  <c r="I175" i="70"/>
  <c r="G175" i="70"/>
  <c r="F175" i="70"/>
  <c r="F174" i="70" s="1"/>
  <c r="F173" i="70" s="1"/>
  <c r="E175" i="70"/>
  <c r="D175" i="70"/>
  <c r="J174" i="70"/>
  <c r="J173" i="70" s="1"/>
  <c r="E174" i="70"/>
  <c r="H172" i="70"/>
  <c r="C172" i="70"/>
  <c r="H171" i="70"/>
  <c r="C171" i="70"/>
  <c r="H170" i="70"/>
  <c r="C170" i="70"/>
  <c r="H169" i="70"/>
  <c r="C169" i="70"/>
  <c r="H168" i="70"/>
  <c r="C168" i="70"/>
  <c r="H167" i="70"/>
  <c r="C167" i="70"/>
  <c r="L166" i="70"/>
  <c r="K166" i="70"/>
  <c r="K165" i="70" s="1"/>
  <c r="J166" i="70"/>
  <c r="J165" i="70" s="1"/>
  <c r="I166" i="70"/>
  <c r="I165" i="70" s="1"/>
  <c r="G166" i="70"/>
  <c r="F166" i="70"/>
  <c r="F165" i="70" s="1"/>
  <c r="E166" i="70"/>
  <c r="D166" i="70"/>
  <c r="C166" i="70" s="1"/>
  <c r="L165" i="70"/>
  <c r="G165" i="70"/>
  <c r="E165" i="70"/>
  <c r="H164" i="70"/>
  <c r="C164" i="70"/>
  <c r="H163" i="70"/>
  <c r="C163" i="70"/>
  <c r="H162" i="70"/>
  <c r="C162" i="70"/>
  <c r="H161" i="70"/>
  <c r="C161" i="70"/>
  <c r="L160" i="70"/>
  <c r="K160" i="70"/>
  <c r="J160" i="70"/>
  <c r="I160" i="70"/>
  <c r="G160" i="70"/>
  <c r="F160" i="70"/>
  <c r="F130" i="70" s="1"/>
  <c r="E160" i="70"/>
  <c r="D160" i="70"/>
  <c r="C160" i="70" s="1"/>
  <c r="H159" i="70"/>
  <c r="C159" i="70"/>
  <c r="H158" i="70"/>
  <c r="C158" i="70"/>
  <c r="H157" i="70"/>
  <c r="C157" i="70"/>
  <c r="H156" i="70"/>
  <c r="C156" i="70"/>
  <c r="H155" i="70"/>
  <c r="C155" i="70"/>
  <c r="H154" i="70"/>
  <c r="C154" i="70"/>
  <c r="H153" i="70"/>
  <c r="C153" i="70"/>
  <c r="H152" i="70"/>
  <c r="C152" i="70"/>
  <c r="L151" i="70"/>
  <c r="K151" i="70"/>
  <c r="J151" i="70"/>
  <c r="I151" i="70"/>
  <c r="G151" i="70"/>
  <c r="G130" i="70" s="1"/>
  <c r="F151" i="70"/>
  <c r="E151" i="70"/>
  <c r="D151" i="70"/>
  <c r="H150" i="70"/>
  <c r="C150" i="70"/>
  <c r="H149" i="70"/>
  <c r="C149" i="70"/>
  <c r="H148" i="70"/>
  <c r="C148" i="70"/>
  <c r="H147" i="70"/>
  <c r="C147" i="70"/>
  <c r="H146" i="70"/>
  <c r="C146" i="70"/>
  <c r="H145" i="70"/>
  <c r="C145" i="70"/>
  <c r="L144" i="70"/>
  <c r="K144" i="70"/>
  <c r="J144" i="70"/>
  <c r="I144" i="70"/>
  <c r="H144" i="70" s="1"/>
  <c r="G144" i="70"/>
  <c r="F144" i="70"/>
  <c r="E144" i="70"/>
  <c r="D144" i="70"/>
  <c r="H143" i="70"/>
  <c r="C143" i="70"/>
  <c r="H142" i="70"/>
  <c r="C142" i="70"/>
  <c r="L141" i="70"/>
  <c r="K141" i="70"/>
  <c r="J141" i="70"/>
  <c r="I141" i="70"/>
  <c r="G141" i="70"/>
  <c r="F141" i="70"/>
  <c r="E141" i="70"/>
  <c r="D141" i="70"/>
  <c r="H140" i="70"/>
  <c r="C140" i="70"/>
  <c r="H139" i="70"/>
  <c r="C139" i="70"/>
  <c r="H138" i="70"/>
  <c r="C138" i="70"/>
  <c r="H137" i="70"/>
  <c r="C137" i="70"/>
  <c r="L136" i="70"/>
  <c r="K136" i="70"/>
  <c r="J136" i="70"/>
  <c r="I136" i="70"/>
  <c r="G136" i="70"/>
  <c r="F136" i="70"/>
  <c r="E136" i="70"/>
  <c r="D136" i="70"/>
  <c r="C136" i="70" s="1"/>
  <c r="H135" i="70"/>
  <c r="C135" i="70"/>
  <c r="H134" i="70"/>
  <c r="C134" i="70"/>
  <c r="H133" i="70"/>
  <c r="C133" i="70"/>
  <c r="H132" i="70"/>
  <c r="C132" i="70"/>
  <c r="L131" i="70"/>
  <c r="K131" i="70"/>
  <c r="J131" i="70"/>
  <c r="J130" i="70" s="1"/>
  <c r="I131" i="70"/>
  <c r="G131" i="70"/>
  <c r="F131" i="70"/>
  <c r="E131" i="70"/>
  <c r="C131" i="70" s="1"/>
  <c r="D131" i="70"/>
  <c r="I130" i="70"/>
  <c r="H129" i="70"/>
  <c r="H128" i="70" s="1"/>
  <c r="C129" i="70"/>
  <c r="C128" i="70" s="1"/>
  <c r="L128" i="70"/>
  <c r="K128" i="70"/>
  <c r="J128" i="70"/>
  <c r="I128" i="70"/>
  <c r="G128" i="70"/>
  <c r="F128" i="70"/>
  <c r="E128" i="70"/>
  <c r="D128" i="70"/>
  <c r="H127" i="70"/>
  <c r="C127" i="70"/>
  <c r="H126" i="70"/>
  <c r="C126" i="70"/>
  <c r="H125" i="70"/>
  <c r="C125" i="70"/>
  <c r="H124" i="70"/>
  <c r="C124" i="70"/>
  <c r="H123" i="70"/>
  <c r="C123" i="70"/>
  <c r="L122" i="70"/>
  <c r="K122" i="70"/>
  <c r="J122" i="70"/>
  <c r="I122" i="70"/>
  <c r="G122" i="70"/>
  <c r="F122" i="70"/>
  <c r="E122" i="70"/>
  <c r="C122" i="70" s="1"/>
  <c r="D122" i="70"/>
  <c r="H121" i="70"/>
  <c r="C121" i="70"/>
  <c r="H120" i="70"/>
  <c r="C120" i="70"/>
  <c r="H119" i="70"/>
  <c r="C119" i="70"/>
  <c r="H118" i="70"/>
  <c r="C118" i="70"/>
  <c r="H117" i="70"/>
  <c r="C117" i="70"/>
  <c r="L116" i="70"/>
  <c r="K116" i="70"/>
  <c r="J116" i="70"/>
  <c r="I116" i="70"/>
  <c r="G116" i="70"/>
  <c r="F116" i="70"/>
  <c r="E116" i="70"/>
  <c r="D116" i="70"/>
  <c r="C116" i="70"/>
  <c r="H115" i="70"/>
  <c r="C115" i="70"/>
  <c r="H114" i="70"/>
  <c r="C114" i="70"/>
  <c r="H113" i="70"/>
  <c r="C113" i="70"/>
  <c r="L112" i="70"/>
  <c r="K112" i="70"/>
  <c r="J112" i="70"/>
  <c r="I112" i="70"/>
  <c r="G112" i="70"/>
  <c r="F112" i="70"/>
  <c r="E112" i="70"/>
  <c r="D112" i="70"/>
  <c r="C112" i="70" s="1"/>
  <c r="H111" i="70"/>
  <c r="C111" i="70"/>
  <c r="H110" i="70"/>
  <c r="C110" i="70"/>
  <c r="H109" i="70"/>
  <c r="C109" i="70"/>
  <c r="H108" i="70"/>
  <c r="C108" i="70"/>
  <c r="H107" i="70"/>
  <c r="C107" i="70"/>
  <c r="H106" i="70"/>
  <c r="C106" i="70"/>
  <c r="H105" i="70"/>
  <c r="C105" i="70"/>
  <c r="H104" i="70"/>
  <c r="C104" i="70"/>
  <c r="L103" i="70"/>
  <c r="K103" i="70"/>
  <c r="J103" i="70"/>
  <c r="I103" i="70"/>
  <c r="G103" i="70"/>
  <c r="C103" i="70" s="1"/>
  <c r="F103" i="70"/>
  <c r="E103" i="70"/>
  <c r="D103" i="70"/>
  <c r="H102" i="70"/>
  <c r="C102" i="70"/>
  <c r="H101" i="70"/>
  <c r="C101" i="70"/>
  <c r="H100" i="70"/>
  <c r="C100" i="70"/>
  <c r="H99" i="70"/>
  <c r="C99" i="70"/>
  <c r="H98" i="70"/>
  <c r="C98" i="70"/>
  <c r="H97" i="70"/>
  <c r="C97" i="70"/>
  <c r="H96" i="70"/>
  <c r="C96" i="70"/>
  <c r="L95" i="70"/>
  <c r="K95" i="70"/>
  <c r="J95" i="70"/>
  <c r="I95" i="70"/>
  <c r="H95" i="70" s="1"/>
  <c r="G95" i="70"/>
  <c r="F95" i="70"/>
  <c r="E95" i="70"/>
  <c r="D95" i="70"/>
  <c r="H94" i="70"/>
  <c r="C94" i="70"/>
  <c r="H93" i="70"/>
  <c r="C93" i="70"/>
  <c r="H92" i="70"/>
  <c r="C92" i="70"/>
  <c r="H91" i="70"/>
  <c r="C91" i="70"/>
  <c r="H90" i="70"/>
  <c r="C90" i="70"/>
  <c r="L89" i="70"/>
  <c r="K89" i="70"/>
  <c r="J89" i="70"/>
  <c r="H89" i="70" s="1"/>
  <c r="I89" i="70"/>
  <c r="G89" i="70"/>
  <c r="F89" i="70"/>
  <c r="E89" i="70"/>
  <c r="D89" i="70"/>
  <c r="H88" i="70"/>
  <c r="C88" i="70"/>
  <c r="H87" i="70"/>
  <c r="C87" i="70"/>
  <c r="H86" i="70"/>
  <c r="C86" i="70"/>
  <c r="H85" i="70"/>
  <c r="C85" i="70"/>
  <c r="L84" i="70"/>
  <c r="K84" i="70"/>
  <c r="K83" i="70" s="1"/>
  <c r="J84" i="70"/>
  <c r="I84" i="70"/>
  <c r="G84" i="70"/>
  <c r="F84" i="70"/>
  <c r="F83" i="70" s="1"/>
  <c r="E84" i="70"/>
  <c r="D84" i="70"/>
  <c r="I83" i="70"/>
  <c r="H82" i="70"/>
  <c r="C82" i="70"/>
  <c r="H81" i="70"/>
  <c r="C81" i="70"/>
  <c r="L80" i="70"/>
  <c r="K80" i="70"/>
  <c r="J80" i="70"/>
  <c r="I80" i="70"/>
  <c r="G80" i="70"/>
  <c r="F80" i="70"/>
  <c r="E80" i="70"/>
  <c r="D80" i="70"/>
  <c r="H79" i="70"/>
  <c r="C79" i="70"/>
  <c r="H78" i="70"/>
  <c r="C78" i="70"/>
  <c r="L77" i="70"/>
  <c r="L76" i="70" s="1"/>
  <c r="K77" i="70"/>
  <c r="J77" i="70"/>
  <c r="I77" i="70"/>
  <c r="I76" i="70" s="1"/>
  <c r="G77" i="70"/>
  <c r="G76" i="70" s="1"/>
  <c r="F77" i="70"/>
  <c r="E77" i="70"/>
  <c r="D77" i="70"/>
  <c r="D76" i="70" s="1"/>
  <c r="J76" i="70"/>
  <c r="E76" i="70"/>
  <c r="H74" i="70"/>
  <c r="C74" i="70"/>
  <c r="H73" i="70"/>
  <c r="C73" i="70"/>
  <c r="H72" i="70"/>
  <c r="C72" i="70"/>
  <c r="H71" i="70"/>
  <c r="C71" i="70"/>
  <c r="H70" i="70"/>
  <c r="C70" i="70"/>
  <c r="L69" i="70"/>
  <c r="K69" i="70"/>
  <c r="K67" i="70" s="1"/>
  <c r="J69" i="70"/>
  <c r="I69" i="70"/>
  <c r="H69" i="70" s="1"/>
  <c r="G69" i="70"/>
  <c r="G67" i="70" s="1"/>
  <c r="G53" i="70" s="1"/>
  <c r="F69" i="70"/>
  <c r="E69" i="70"/>
  <c r="D69" i="70"/>
  <c r="H68" i="70"/>
  <c r="C68" i="70"/>
  <c r="L67" i="70"/>
  <c r="J67" i="70"/>
  <c r="I67" i="70"/>
  <c r="H67" i="70" s="1"/>
  <c r="F67" i="70"/>
  <c r="E67" i="70"/>
  <c r="D67" i="70"/>
  <c r="H66" i="70"/>
  <c r="C66" i="70"/>
  <c r="H65" i="70"/>
  <c r="C65" i="70"/>
  <c r="H64" i="70"/>
  <c r="C64" i="70"/>
  <c r="H63" i="70"/>
  <c r="C63" i="70"/>
  <c r="H62" i="70"/>
  <c r="C62" i="70"/>
  <c r="H61" i="70"/>
  <c r="C61" i="70"/>
  <c r="H60" i="70"/>
  <c r="C60" i="70"/>
  <c r="H59" i="70"/>
  <c r="C59" i="70"/>
  <c r="L58" i="70"/>
  <c r="K58" i="70"/>
  <c r="J58" i="70"/>
  <c r="I58" i="70"/>
  <c r="G58" i="70"/>
  <c r="F58" i="70"/>
  <c r="F54" i="70" s="1"/>
  <c r="F53" i="70" s="1"/>
  <c r="E58" i="70"/>
  <c r="D58" i="70"/>
  <c r="H57" i="70"/>
  <c r="C57" i="70"/>
  <c r="H56" i="70"/>
  <c r="C56" i="70"/>
  <c r="L55" i="70"/>
  <c r="L54" i="70" s="1"/>
  <c r="L53" i="70" s="1"/>
  <c r="K55" i="70"/>
  <c r="J55" i="70"/>
  <c r="I55" i="70"/>
  <c r="G55" i="70"/>
  <c r="G54" i="70" s="1"/>
  <c r="F55" i="70"/>
  <c r="E55" i="70"/>
  <c r="D55" i="70"/>
  <c r="D54" i="70" s="1"/>
  <c r="J54" i="70"/>
  <c r="J53" i="70" s="1"/>
  <c r="I54" i="70"/>
  <c r="E54" i="70"/>
  <c r="E53" i="70" s="1"/>
  <c r="H47" i="70"/>
  <c r="C47" i="70"/>
  <c r="H46" i="70"/>
  <c r="C46" i="70"/>
  <c r="L45" i="70"/>
  <c r="H45" i="70" s="1"/>
  <c r="G45" i="70"/>
  <c r="H44" i="70"/>
  <c r="C44" i="70"/>
  <c r="K43" i="70"/>
  <c r="J43" i="70"/>
  <c r="I43" i="70"/>
  <c r="F43" i="70"/>
  <c r="E43" i="70"/>
  <c r="D43" i="70"/>
  <c r="H42" i="70"/>
  <c r="C42" i="70"/>
  <c r="I41" i="70"/>
  <c r="D41" i="70"/>
  <c r="C41" i="70" s="1"/>
  <c r="H40" i="70"/>
  <c r="C40" i="70"/>
  <c r="H39" i="70"/>
  <c r="C39" i="70"/>
  <c r="H38" i="70"/>
  <c r="C38" i="70"/>
  <c r="H37" i="70"/>
  <c r="C37" i="70"/>
  <c r="K36" i="70"/>
  <c r="H36" i="70"/>
  <c r="F36" i="70"/>
  <c r="C36" i="70" s="1"/>
  <c r="H35" i="70"/>
  <c r="C35" i="70"/>
  <c r="H34" i="70"/>
  <c r="C34" i="70"/>
  <c r="K33" i="70"/>
  <c r="H33" i="70" s="1"/>
  <c r="F33" i="70"/>
  <c r="C33" i="70" s="1"/>
  <c r="H32" i="70"/>
  <c r="C32" i="70"/>
  <c r="K31" i="70"/>
  <c r="H31" i="70" s="1"/>
  <c r="F31" i="70"/>
  <c r="H30" i="70"/>
  <c r="C30" i="70"/>
  <c r="H29" i="70"/>
  <c r="C29" i="70"/>
  <c r="H28" i="70"/>
  <c r="C28" i="70"/>
  <c r="K27" i="70"/>
  <c r="F27" i="70"/>
  <c r="C27" i="70" s="1"/>
  <c r="H25" i="70"/>
  <c r="C25" i="70"/>
  <c r="H24" i="70"/>
  <c r="C24" i="70"/>
  <c r="H23" i="70"/>
  <c r="C23" i="70"/>
  <c r="H22" i="70"/>
  <c r="C22" i="70"/>
  <c r="L21" i="70"/>
  <c r="K21" i="70"/>
  <c r="J21" i="70"/>
  <c r="J292" i="70" s="1"/>
  <c r="J291" i="70" s="1"/>
  <c r="I21" i="70"/>
  <c r="I292" i="70" s="1"/>
  <c r="I291" i="70" s="1"/>
  <c r="G21" i="70"/>
  <c r="G20" i="70" s="1"/>
  <c r="F21" i="70"/>
  <c r="E21" i="70"/>
  <c r="E292" i="70" s="1"/>
  <c r="E291" i="70" s="1"/>
  <c r="D21" i="70"/>
  <c r="J20" i="70"/>
  <c r="H301" i="69"/>
  <c r="C301" i="69"/>
  <c r="H300" i="69"/>
  <c r="C300" i="69"/>
  <c r="H299" i="69"/>
  <c r="C299" i="69"/>
  <c r="H298" i="69"/>
  <c r="C298" i="69"/>
  <c r="H297" i="69"/>
  <c r="C297" i="69"/>
  <c r="H296" i="69"/>
  <c r="C296" i="69"/>
  <c r="H295" i="69"/>
  <c r="C295" i="69"/>
  <c r="H294" i="69"/>
  <c r="C294" i="69"/>
  <c r="L293" i="69"/>
  <c r="K293" i="69"/>
  <c r="J293" i="69"/>
  <c r="I293" i="69"/>
  <c r="H293" i="69"/>
  <c r="G293" i="69"/>
  <c r="F293" i="69"/>
  <c r="E293" i="69"/>
  <c r="D293" i="69"/>
  <c r="C293" i="69"/>
  <c r="H288" i="69"/>
  <c r="C288" i="69"/>
  <c r="H287" i="69"/>
  <c r="C287" i="69"/>
  <c r="L286" i="69"/>
  <c r="K286" i="69"/>
  <c r="J286" i="69"/>
  <c r="I286" i="69"/>
  <c r="G286" i="69"/>
  <c r="F286" i="69"/>
  <c r="E286" i="69"/>
  <c r="D286" i="69"/>
  <c r="H285" i="69"/>
  <c r="C285" i="69"/>
  <c r="L284" i="69"/>
  <c r="K284" i="69"/>
  <c r="J284" i="69"/>
  <c r="J283" i="69" s="1"/>
  <c r="I284" i="69"/>
  <c r="G284" i="69"/>
  <c r="F284" i="69"/>
  <c r="F283" i="69" s="1"/>
  <c r="E284" i="69"/>
  <c r="E283" i="69" s="1"/>
  <c r="D284" i="69"/>
  <c r="L283" i="69"/>
  <c r="K283" i="69"/>
  <c r="G283" i="69"/>
  <c r="D283" i="69"/>
  <c r="H282" i="69"/>
  <c r="C282" i="69"/>
  <c r="L281" i="69"/>
  <c r="L269" i="69" s="1"/>
  <c r="K281" i="69"/>
  <c r="J281" i="69"/>
  <c r="I281" i="69"/>
  <c r="G281" i="69"/>
  <c r="F281" i="69"/>
  <c r="E281" i="69"/>
  <c r="D281" i="69"/>
  <c r="C281" i="69"/>
  <c r="H280" i="69"/>
  <c r="C280" i="69"/>
  <c r="H279" i="69"/>
  <c r="C279" i="69"/>
  <c r="H278" i="69"/>
  <c r="C278" i="69"/>
  <c r="H277" i="69"/>
  <c r="C277" i="69"/>
  <c r="L276" i="69"/>
  <c r="K276" i="69"/>
  <c r="J276" i="69"/>
  <c r="I276" i="69"/>
  <c r="H276" i="69" s="1"/>
  <c r="G276" i="69"/>
  <c r="F276" i="69"/>
  <c r="E276" i="69"/>
  <c r="D276" i="69"/>
  <c r="C276" i="69" s="1"/>
  <c r="H275" i="69"/>
  <c r="C275" i="69"/>
  <c r="H274" i="69"/>
  <c r="C274" i="69"/>
  <c r="H273" i="69"/>
  <c r="C273" i="69"/>
  <c r="L272" i="69"/>
  <c r="K272" i="69"/>
  <c r="K270" i="69" s="1"/>
  <c r="J272" i="69"/>
  <c r="I272" i="69"/>
  <c r="G272" i="69"/>
  <c r="F272" i="69"/>
  <c r="F270" i="69" s="1"/>
  <c r="F269" i="69" s="1"/>
  <c r="E272" i="69"/>
  <c r="D272" i="69"/>
  <c r="H271" i="69"/>
  <c r="C271" i="69"/>
  <c r="L270" i="69"/>
  <c r="J270" i="69"/>
  <c r="J269" i="69" s="1"/>
  <c r="I270" i="69"/>
  <c r="G270" i="69"/>
  <c r="E270" i="69"/>
  <c r="E269" i="69" s="1"/>
  <c r="G269" i="69"/>
  <c r="H268" i="69"/>
  <c r="C268" i="69"/>
  <c r="H267" i="69"/>
  <c r="C267" i="69"/>
  <c r="H266" i="69"/>
  <c r="C266" i="69"/>
  <c r="H265" i="69"/>
  <c r="C265" i="69"/>
  <c r="L264" i="69"/>
  <c r="K264" i="69"/>
  <c r="J264" i="69"/>
  <c r="I264" i="69"/>
  <c r="G264" i="69"/>
  <c r="F264" i="69"/>
  <c r="E264" i="69"/>
  <c r="D264" i="69"/>
  <c r="D259" i="69" s="1"/>
  <c r="H263" i="69"/>
  <c r="C263" i="69"/>
  <c r="H262" i="69"/>
  <c r="C262" i="69"/>
  <c r="H261" i="69"/>
  <c r="C261" i="69"/>
  <c r="L260" i="69"/>
  <c r="K260" i="69"/>
  <c r="J260" i="69"/>
  <c r="J259" i="69" s="1"/>
  <c r="I260" i="69"/>
  <c r="G260" i="69"/>
  <c r="F260" i="69"/>
  <c r="E260" i="69"/>
  <c r="D260" i="69"/>
  <c r="L259" i="69"/>
  <c r="K259" i="69"/>
  <c r="G259" i="69"/>
  <c r="H258" i="69"/>
  <c r="C258" i="69"/>
  <c r="H257" i="69"/>
  <c r="C257" i="69"/>
  <c r="H256" i="69"/>
  <c r="C256" i="69"/>
  <c r="H255" i="69"/>
  <c r="C255" i="69"/>
  <c r="H254" i="69"/>
  <c r="C254" i="69"/>
  <c r="H253" i="69"/>
  <c r="C253" i="69"/>
  <c r="L252" i="69"/>
  <c r="K252" i="69"/>
  <c r="J252" i="69"/>
  <c r="J251" i="69" s="1"/>
  <c r="I252" i="69"/>
  <c r="G252" i="69"/>
  <c r="G251" i="69" s="1"/>
  <c r="F252" i="69"/>
  <c r="F251" i="69" s="1"/>
  <c r="E252" i="69"/>
  <c r="E251" i="69" s="1"/>
  <c r="D252" i="69"/>
  <c r="L251" i="69"/>
  <c r="K251" i="69"/>
  <c r="D251" i="69"/>
  <c r="H250" i="69"/>
  <c r="C250" i="69"/>
  <c r="H249" i="69"/>
  <c r="C249" i="69"/>
  <c r="H248" i="69"/>
  <c r="C248" i="69"/>
  <c r="H247" i="69"/>
  <c r="C247" i="69"/>
  <c r="L246" i="69"/>
  <c r="K246" i="69"/>
  <c r="J246" i="69"/>
  <c r="I246" i="69"/>
  <c r="G246" i="69"/>
  <c r="F246" i="69"/>
  <c r="E246" i="69"/>
  <c r="D246" i="69"/>
  <c r="H245" i="69"/>
  <c r="C245" i="69"/>
  <c r="H244" i="69"/>
  <c r="C244" i="69"/>
  <c r="H243" i="69"/>
  <c r="C243" i="69"/>
  <c r="H242" i="69"/>
  <c r="C242" i="69"/>
  <c r="H241" i="69"/>
  <c r="C241" i="69"/>
  <c r="H240" i="69"/>
  <c r="C240" i="69"/>
  <c r="H239" i="69"/>
  <c r="C239" i="69"/>
  <c r="L238" i="69"/>
  <c r="K238" i="69"/>
  <c r="J238" i="69"/>
  <c r="I238" i="69"/>
  <c r="G238" i="69"/>
  <c r="F238" i="69"/>
  <c r="E238" i="69"/>
  <c r="D238" i="69"/>
  <c r="H237" i="69"/>
  <c r="C237" i="69"/>
  <c r="H236" i="69"/>
  <c r="C236" i="69"/>
  <c r="L235" i="69"/>
  <c r="K235" i="69"/>
  <c r="J235" i="69"/>
  <c r="I235" i="69"/>
  <c r="G235" i="69"/>
  <c r="F235" i="69"/>
  <c r="E235" i="69"/>
  <c r="D235" i="69"/>
  <c r="C235" i="69" s="1"/>
  <c r="H234" i="69"/>
  <c r="C234" i="69"/>
  <c r="L233" i="69"/>
  <c r="L231" i="69" s="1"/>
  <c r="L230" i="69" s="1"/>
  <c r="K233" i="69"/>
  <c r="J233" i="69"/>
  <c r="I233" i="69"/>
  <c r="G233" i="69"/>
  <c r="F233" i="69"/>
  <c r="E233" i="69"/>
  <c r="D233" i="69"/>
  <c r="C233" i="69"/>
  <c r="H232" i="69"/>
  <c r="C232" i="69"/>
  <c r="D231" i="69"/>
  <c r="H229" i="69"/>
  <c r="C229" i="69"/>
  <c r="H228" i="69"/>
  <c r="C228" i="69"/>
  <c r="L227" i="69"/>
  <c r="K227" i="69"/>
  <c r="J227" i="69"/>
  <c r="I227" i="69"/>
  <c r="H227" i="69" s="1"/>
  <c r="G227" i="69"/>
  <c r="F227" i="69"/>
  <c r="E227" i="69"/>
  <c r="D227" i="69"/>
  <c r="H226" i="69"/>
  <c r="C226" i="69"/>
  <c r="H225" i="69"/>
  <c r="C225" i="69"/>
  <c r="H224" i="69"/>
  <c r="C224" i="69"/>
  <c r="H223" i="69"/>
  <c r="C223" i="69"/>
  <c r="H222" i="69"/>
  <c r="C222" i="69"/>
  <c r="H221" i="69"/>
  <c r="C221" i="69"/>
  <c r="H220" i="69"/>
  <c r="C220" i="69"/>
  <c r="H219" i="69"/>
  <c r="C219" i="69"/>
  <c r="H218" i="69"/>
  <c r="C218" i="69"/>
  <c r="H217" i="69"/>
  <c r="C217" i="69"/>
  <c r="L216" i="69"/>
  <c r="K216" i="69"/>
  <c r="J216" i="69"/>
  <c r="I216" i="69"/>
  <c r="G216" i="69"/>
  <c r="F216" i="69"/>
  <c r="E216" i="69"/>
  <c r="D216" i="69"/>
  <c r="H215" i="69"/>
  <c r="C215" i="69"/>
  <c r="H214" i="69"/>
  <c r="C214" i="69"/>
  <c r="H213" i="69"/>
  <c r="C213" i="69"/>
  <c r="H212" i="69"/>
  <c r="C212" i="69"/>
  <c r="H211" i="69"/>
  <c r="C211" i="69"/>
  <c r="H210" i="69"/>
  <c r="C210" i="69"/>
  <c r="H209" i="69"/>
  <c r="C209" i="69"/>
  <c r="H208" i="69"/>
  <c r="C208" i="69"/>
  <c r="H207" i="69"/>
  <c r="C207" i="69"/>
  <c r="H206" i="69"/>
  <c r="C206" i="69"/>
  <c r="L205" i="69"/>
  <c r="L204" i="69" s="1"/>
  <c r="K205" i="69"/>
  <c r="J205" i="69"/>
  <c r="J204" i="69" s="1"/>
  <c r="I205" i="69"/>
  <c r="G205" i="69"/>
  <c r="G204" i="69" s="1"/>
  <c r="F205" i="69"/>
  <c r="E205" i="69"/>
  <c r="E204" i="69" s="1"/>
  <c r="D205" i="69"/>
  <c r="D204" i="69" s="1"/>
  <c r="I204" i="69"/>
  <c r="H203" i="69"/>
  <c r="C203" i="69"/>
  <c r="H202" i="69"/>
  <c r="C202" i="69"/>
  <c r="H201" i="69"/>
  <c r="C201" i="69"/>
  <c r="H200" i="69"/>
  <c r="C200" i="69"/>
  <c r="H199" i="69"/>
  <c r="C199" i="69"/>
  <c r="L198" i="69"/>
  <c r="L196" i="69" s="1"/>
  <c r="K198" i="69"/>
  <c r="J198" i="69"/>
  <c r="I198" i="69"/>
  <c r="I196" i="69" s="1"/>
  <c r="G198" i="69"/>
  <c r="G196" i="69" s="1"/>
  <c r="F198" i="69"/>
  <c r="F196" i="69" s="1"/>
  <c r="E198" i="69"/>
  <c r="E196" i="69" s="1"/>
  <c r="D198" i="69"/>
  <c r="H197" i="69"/>
  <c r="C197" i="69"/>
  <c r="K196" i="69"/>
  <c r="J196" i="69"/>
  <c r="D196" i="69"/>
  <c r="H193" i="69"/>
  <c r="C193" i="69"/>
  <c r="L192" i="69"/>
  <c r="K192" i="69"/>
  <c r="J192" i="69"/>
  <c r="J191" i="69" s="1"/>
  <c r="I192" i="69"/>
  <c r="I191" i="69" s="1"/>
  <c r="G192" i="69"/>
  <c r="G191" i="69" s="1"/>
  <c r="G187" i="69" s="1"/>
  <c r="F192" i="69"/>
  <c r="F191" i="69" s="1"/>
  <c r="E192" i="69"/>
  <c r="E191" i="69" s="1"/>
  <c r="D192" i="69"/>
  <c r="L191" i="69"/>
  <c r="K191" i="69"/>
  <c r="D191" i="69"/>
  <c r="H190" i="69"/>
  <c r="C190" i="69"/>
  <c r="H189" i="69"/>
  <c r="C189" i="69"/>
  <c r="L188" i="69"/>
  <c r="K188" i="69"/>
  <c r="J188" i="69"/>
  <c r="J187" i="69" s="1"/>
  <c r="I188" i="69"/>
  <c r="G188" i="69"/>
  <c r="F188" i="69"/>
  <c r="E188" i="69"/>
  <c r="E187" i="69" s="1"/>
  <c r="D188" i="69"/>
  <c r="D187" i="69" s="1"/>
  <c r="L187" i="69"/>
  <c r="H186" i="69"/>
  <c r="C186" i="69"/>
  <c r="H185" i="69"/>
  <c r="C185" i="69"/>
  <c r="L184" i="69"/>
  <c r="K184" i="69"/>
  <c r="J184" i="69"/>
  <c r="I184" i="69"/>
  <c r="G184" i="69"/>
  <c r="F184" i="69"/>
  <c r="E184" i="69"/>
  <c r="D184" i="69"/>
  <c r="H183" i="69"/>
  <c r="C183" i="69"/>
  <c r="H182" i="69"/>
  <c r="C182" i="69"/>
  <c r="H181" i="69"/>
  <c r="C181" i="69"/>
  <c r="H180" i="69"/>
  <c r="C180" i="69"/>
  <c r="L179" i="69"/>
  <c r="K179" i="69"/>
  <c r="J179" i="69"/>
  <c r="J174" i="69" s="1"/>
  <c r="J173" i="69" s="1"/>
  <c r="I179" i="69"/>
  <c r="G179" i="69"/>
  <c r="F179" i="69"/>
  <c r="E179" i="69"/>
  <c r="C179" i="69" s="1"/>
  <c r="D179" i="69"/>
  <c r="H178" i="69"/>
  <c r="C178" i="69"/>
  <c r="H177" i="69"/>
  <c r="C177" i="69"/>
  <c r="H176" i="69"/>
  <c r="C176" i="69"/>
  <c r="L175" i="69"/>
  <c r="K175" i="69"/>
  <c r="J175" i="69"/>
  <c r="I175" i="69"/>
  <c r="I174" i="69" s="1"/>
  <c r="G175" i="69"/>
  <c r="F175" i="69"/>
  <c r="E175" i="69"/>
  <c r="E174" i="69" s="1"/>
  <c r="E173" i="69" s="1"/>
  <c r="D175" i="69"/>
  <c r="D174" i="69" s="1"/>
  <c r="F174" i="69"/>
  <c r="F173" i="69" s="1"/>
  <c r="H172" i="69"/>
  <c r="C172" i="69"/>
  <c r="H171" i="69"/>
  <c r="C171" i="69"/>
  <c r="H170" i="69"/>
  <c r="C170" i="69"/>
  <c r="H169" i="69"/>
  <c r="C169" i="69"/>
  <c r="H168" i="69"/>
  <c r="C168" i="69"/>
  <c r="H167" i="69"/>
  <c r="C167" i="69"/>
  <c r="L166" i="69"/>
  <c r="K166" i="69"/>
  <c r="J166" i="69"/>
  <c r="J165" i="69" s="1"/>
  <c r="I166" i="69"/>
  <c r="G166" i="69"/>
  <c r="F166" i="69"/>
  <c r="F165" i="69" s="1"/>
  <c r="E166" i="69"/>
  <c r="E165" i="69" s="1"/>
  <c r="C165" i="69" s="1"/>
  <c r="D166" i="69"/>
  <c r="L165" i="69"/>
  <c r="K165" i="69"/>
  <c r="G165" i="69"/>
  <c r="D165" i="69"/>
  <c r="H164" i="69"/>
  <c r="C164" i="69"/>
  <c r="H163" i="69"/>
  <c r="C163" i="69"/>
  <c r="H162" i="69"/>
  <c r="C162" i="69"/>
  <c r="H161" i="69"/>
  <c r="C161" i="69"/>
  <c r="L160" i="69"/>
  <c r="K160" i="69"/>
  <c r="J160" i="69"/>
  <c r="I160" i="69"/>
  <c r="G160" i="69"/>
  <c r="F160" i="69"/>
  <c r="E160" i="69"/>
  <c r="D160" i="69"/>
  <c r="H159" i="69"/>
  <c r="C159" i="69"/>
  <c r="H158" i="69"/>
  <c r="C158" i="69"/>
  <c r="H157" i="69"/>
  <c r="C157" i="69"/>
  <c r="H156" i="69"/>
  <c r="C156" i="69"/>
  <c r="H155" i="69"/>
  <c r="C155" i="69"/>
  <c r="H154" i="69"/>
  <c r="C154" i="69"/>
  <c r="H153" i="69"/>
  <c r="C153" i="69"/>
  <c r="H152" i="69"/>
  <c r="C152" i="69"/>
  <c r="L151" i="69"/>
  <c r="K151" i="69"/>
  <c r="H151" i="69" s="1"/>
  <c r="J151" i="69"/>
  <c r="I151" i="69"/>
  <c r="G151" i="69"/>
  <c r="F151" i="69"/>
  <c r="E151" i="69"/>
  <c r="D151" i="69"/>
  <c r="C151" i="69" s="1"/>
  <c r="H150" i="69"/>
  <c r="C150" i="69"/>
  <c r="H149" i="69"/>
  <c r="C149" i="69"/>
  <c r="H148" i="69"/>
  <c r="C148" i="69"/>
  <c r="H147" i="69"/>
  <c r="C147" i="69"/>
  <c r="H146" i="69"/>
  <c r="C146" i="69"/>
  <c r="H145" i="69"/>
  <c r="C145" i="69"/>
  <c r="L144" i="69"/>
  <c r="K144" i="69"/>
  <c r="J144" i="69"/>
  <c r="I144" i="69"/>
  <c r="G144" i="69"/>
  <c r="F144" i="69"/>
  <c r="E144" i="69"/>
  <c r="D144" i="69"/>
  <c r="H143" i="69"/>
  <c r="C143" i="69"/>
  <c r="H142" i="69"/>
  <c r="C142" i="69"/>
  <c r="L141" i="69"/>
  <c r="K141" i="69"/>
  <c r="J141" i="69"/>
  <c r="I141" i="69"/>
  <c r="G141" i="69"/>
  <c r="F141" i="69"/>
  <c r="E141" i="69"/>
  <c r="D141" i="69"/>
  <c r="C141" i="69"/>
  <c r="H140" i="69"/>
  <c r="C140" i="69"/>
  <c r="H139" i="69"/>
  <c r="C139" i="69"/>
  <c r="H138" i="69"/>
  <c r="C138" i="69"/>
  <c r="H137" i="69"/>
  <c r="C137" i="69"/>
  <c r="L136" i="69"/>
  <c r="K136" i="69"/>
  <c r="J136" i="69"/>
  <c r="I136" i="69"/>
  <c r="H136" i="69" s="1"/>
  <c r="G136" i="69"/>
  <c r="F136" i="69"/>
  <c r="E136" i="69"/>
  <c r="D136" i="69"/>
  <c r="C136" i="69" s="1"/>
  <c r="H135" i="69"/>
  <c r="C135" i="69"/>
  <c r="H134" i="69"/>
  <c r="C134" i="69"/>
  <c r="H133" i="69"/>
  <c r="C133" i="69"/>
  <c r="H132" i="69"/>
  <c r="C132" i="69"/>
  <c r="L131" i="69"/>
  <c r="K131" i="69"/>
  <c r="J131" i="69"/>
  <c r="I131" i="69"/>
  <c r="G131" i="69"/>
  <c r="F131" i="69"/>
  <c r="F130" i="69" s="1"/>
  <c r="E131" i="69"/>
  <c r="D131" i="69"/>
  <c r="D130" i="69" s="1"/>
  <c r="J130" i="69"/>
  <c r="H129" i="69"/>
  <c r="H128" i="69" s="1"/>
  <c r="C129" i="69"/>
  <c r="C128" i="69" s="1"/>
  <c r="L128" i="69"/>
  <c r="K128" i="69"/>
  <c r="J128" i="69"/>
  <c r="I128" i="69"/>
  <c r="G128" i="69"/>
  <c r="F128" i="69"/>
  <c r="E128" i="69"/>
  <c r="D128" i="69"/>
  <c r="H127" i="69"/>
  <c r="C127" i="69"/>
  <c r="H126" i="69"/>
  <c r="C126" i="69"/>
  <c r="H125" i="69"/>
  <c r="C125" i="69"/>
  <c r="H124" i="69"/>
  <c r="C124" i="69"/>
  <c r="H123" i="69"/>
  <c r="C123" i="69"/>
  <c r="L122" i="69"/>
  <c r="K122" i="69"/>
  <c r="J122" i="69"/>
  <c r="I122" i="69"/>
  <c r="G122" i="69"/>
  <c r="F122" i="69"/>
  <c r="E122" i="69"/>
  <c r="D122" i="69"/>
  <c r="H121" i="69"/>
  <c r="C121" i="69"/>
  <c r="H120" i="69"/>
  <c r="C120" i="69"/>
  <c r="H119" i="69"/>
  <c r="C119" i="69"/>
  <c r="H118" i="69"/>
  <c r="C118" i="69"/>
  <c r="H117" i="69"/>
  <c r="C117" i="69"/>
  <c r="L116" i="69"/>
  <c r="K116" i="69"/>
  <c r="J116" i="69"/>
  <c r="I116" i="69"/>
  <c r="G116" i="69"/>
  <c r="F116" i="69"/>
  <c r="E116" i="69"/>
  <c r="D116" i="69"/>
  <c r="H115" i="69"/>
  <c r="C115" i="69"/>
  <c r="H114" i="69"/>
  <c r="C114" i="69"/>
  <c r="H113" i="69"/>
  <c r="C113" i="69"/>
  <c r="L112" i="69"/>
  <c r="K112" i="69"/>
  <c r="J112" i="69"/>
  <c r="I112" i="69"/>
  <c r="G112" i="69"/>
  <c r="F112" i="69"/>
  <c r="E112" i="69"/>
  <c r="D112" i="69"/>
  <c r="H111" i="69"/>
  <c r="C111" i="69"/>
  <c r="H110" i="69"/>
  <c r="C110" i="69"/>
  <c r="H109" i="69"/>
  <c r="C109" i="69"/>
  <c r="H108" i="69"/>
  <c r="C108" i="69"/>
  <c r="H107" i="69"/>
  <c r="C107" i="69"/>
  <c r="H106" i="69"/>
  <c r="C106" i="69"/>
  <c r="H105" i="69"/>
  <c r="C105" i="69"/>
  <c r="H104" i="69"/>
  <c r="C104" i="69"/>
  <c r="L103" i="69"/>
  <c r="L83" i="69" s="1"/>
  <c r="K103" i="69"/>
  <c r="J103" i="69"/>
  <c r="I103" i="69"/>
  <c r="G103" i="69"/>
  <c r="F103" i="69"/>
  <c r="E103" i="69"/>
  <c r="D103" i="69"/>
  <c r="C103" i="69"/>
  <c r="H102" i="69"/>
  <c r="C102" i="69"/>
  <c r="H101" i="69"/>
  <c r="C101" i="69"/>
  <c r="H100" i="69"/>
  <c r="C100" i="69"/>
  <c r="H99" i="69"/>
  <c r="C99" i="69"/>
  <c r="H98" i="69"/>
  <c r="C98" i="69"/>
  <c r="H97" i="69"/>
  <c r="C97" i="69"/>
  <c r="H96" i="69"/>
  <c r="C96" i="69"/>
  <c r="L95" i="69"/>
  <c r="K95" i="69"/>
  <c r="H95" i="69" s="1"/>
  <c r="J95" i="69"/>
  <c r="I95" i="69"/>
  <c r="G95" i="69"/>
  <c r="F95" i="69"/>
  <c r="E95" i="69"/>
  <c r="D95" i="69"/>
  <c r="C95" i="69" s="1"/>
  <c r="H94" i="69"/>
  <c r="C94" i="69"/>
  <c r="H93" i="69"/>
  <c r="C93" i="69"/>
  <c r="H92" i="69"/>
  <c r="C92" i="69"/>
  <c r="H91" i="69"/>
  <c r="C91" i="69"/>
  <c r="H90" i="69"/>
  <c r="C90" i="69"/>
  <c r="L89" i="69"/>
  <c r="K89" i="69"/>
  <c r="J89" i="69"/>
  <c r="I89" i="69"/>
  <c r="G89" i="69"/>
  <c r="F89" i="69"/>
  <c r="E89" i="69"/>
  <c r="C89" i="69" s="1"/>
  <c r="D89" i="69"/>
  <c r="H88" i="69"/>
  <c r="C88" i="69"/>
  <c r="H87" i="69"/>
  <c r="C87" i="69"/>
  <c r="H86" i="69"/>
  <c r="C86" i="69"/>
  <c r="H85" i="69"/>
  <c r="C85" i="69"/>
  <c r="L84" i="69"/>
  <c r="K84" i="69"/>
  <c r="J84" i="69"/>
  <c r="I84" i="69"/>
  <c r="G84" i="69"/>
  <c r="F84" i="69"/>
  <c r="F83" i="69" s="1"/>
  <c r="E84" i="69"/>
  <c r="D84" i="69"/>
  <c r="K83" i="69"/>
  <c r="H82" i="69"/>
  <c r="C82" i="69"/>
  <c r="H81" i="69"/>
  <c r="C81" i="69"/>
  <c r="L80" i="69"/>
  <c r="K80" i="69"/>
  <c r="J80" i="69"/>
  <c r="I80" i="69"/>
  <c r="G80" i="69"/>
  <c r="F80" i="69"/>
  <c r="E80" i="69"/>
  <c r="D80" i="69"/>
  <c r="H79" i="69"/>
  <c r="C79" i="69"/>
  <c r="H78" i="69"/>
  <c r="C78" i="69"/>
  <c r="L77" i="69"/>
  <c r="L76" i="69" s="1"/>
  <c r="K77" i="69"/>
  <c r="J77" i="69"/>
  <c r="J76" i="69" s="1"/>
  <c r="I77" i="69"/>
  <c r="G77" i="69"/>
  <c r="G76" i="69" s="1"/>
  <c r="F77" i="69"/>
  <c r="E77" i="69"/>
  <c r="C77" i="69" s="1"/>
  <c r="D77" i="69"/>
  <c r="D76" i="69" s="1"/>
  <c r="I76" i="69"/>
  <c r="F76" i="69"/>
  <c r="H74" i="69"/>
  <c r="C74" i="69"/>
  <c r="H73" i="69"/>
  <c r="C73" i="69"/>
  <c r="H72" i="69"/>
  <c r="C72" i="69"/>
  <c r="H71" i="69"/>
  <c r="C71" i="69"/>
  <c r="H70" i="69"/>
  <c r="C70" i="69"/>
  <c r="L69" i="69"/>
  <c r="K69" i="69"/>
  <c r="J69" i="69"/>
  <c r="I69" i="69"/>
  <c r="I67" i="69" s="1"/>
  <c r="G69" i="69"/>
  <c r="G67" i="69" s="1"/>
  <c r="F69" i="69"/>
  <c r="E69" i="69"/>
  <c r="D69" i="69"/>
  <c r="C69" i="69" s="1"/>
  <c r="H68" i="69"/>
  <c r="C68" i="69"/>
  <c r="L67" i="69"/>
  <c r="K67" i="69"/>
  <c r="J67" i="69"/>
  <c r="F67" i="69"/>
  <c r="E67" i="69"/>
  <c r="H66" i="69"/>
  <c r="C66" i="69"/>
  <c r="H65" i="69"/>
  <c r="C65" i="69"/>
  <c r="H64" i="69"/>
  <c r="C64" i="69"/>
  <c r="H63" i="69"/>
  <c r="C63" i="69"/>
  <c r="H62" i="69"/>
  <c r="C62" i="69"/>
  <c r="H61" i="69"/>
  <c r="C61" i="69"/>
  <c r="H60" i="69"/>
  <c r="C60" i="69"/>
  <c r="H59" i="69"/>
  <c r="C59" i="69"/>
  <c r="L58" i="69"/>
  <c r="K58" i="69"/>
  <c r="J58" i="69"/>
  <c r="I58" i="69"/>
  <c r="G58" i="69"/>
  <c r="F58" i="69"/>
  <c r="E58" i="69"/>
  <c r="D58" i="69"/>
  <c r="H57" i="69"/>
  <c r="C57" i="69"/>
  <c r="H56" i="69"/>
  <c r="C56" i="69"/>
  <c r="L55" i="69"/>
  <c r="L54" i="69" s="1"/>
  <c r="K55" i="69"/>
  <c r="J55" i="69"/>
  <c r="I55" i="69"/>
  <c r="G55" i="69"/>
  <c r="G54" i="69" s="1"/>
  <c r="F55" i="69"/>
  <c r="F54" i="69" s="1"/>
  <c r="F53" i="69" s="1"/>
  <c r="E55" i="69"/>
  <c r="D55" i="69"/>
  <c r="D54" i="69" s="1"/>
  <c r="J54" i="69"/>
  <c r="J53" i="69" s="1"/>
  <c r="I54" i="69"/>
  <c r="H47" i="69"/>
  <c r="C47" i="69"/>
  <c r="H46" i="69"/>
  <c r="C46" i="69"/>
  <c r="L45" i="69"/>
  <c r="H45" i="69"/>
  <c r="G45" i="69"/>
  <c r="C45" i="69" s="1"/>
  <c r="H44" i="69"/>
  <c r="C44" i="69"/>
  <c r="K43" i="69"/>
  <c r="J43" i="69"/>
  <c r="I43" i="69"/>
  <c r="H43" i="69" s="1"/>
  <c r="F43" i="69"/>
  <c r="E43" i="69"/>
  <c r="D43" i="69"/>
  <c r="C43" i="69" s="1"/>
  <c r="H42" i="69"/>
  <c r="C42" i="69"/>
  <c r="I41" i="69"/>
  <c r="H41" i="69" s="1"/>
  <c r="D41" i="69"/>
  <c r="C41" i="69" s="1"/>
  <c r="H40" i="69"/>
  <c r="C40" i="69"/>
  <c r="H39" i="69"/>
  <c r="C39" i="69"/>
  <c r="H38" i="69"/>
  <c r="C38" i="69"/>
  <c r="H37" i="69"/>
  <c r="C37" i="69"/>
  <c r="K36" i="69"/>
  <c r="H36" i="69" s="1"/>
  <c r="F36" i="69"/>
  <c r="C36" i="69" s="1"/>
  <c r="H35" i="69"/>
  <c r="C35" i="69"/>
  <c r="H34" i="69"/>
  <c r="C34" i="69"/>
  <c r="K33" i="69"/>
  <c r="H33" i="69" s="1"/>
  <c r="F33" i="69"/>
  <c r="C33" i="69" s="1"/>
  <c r="H32" i="69"/>
  <c r="C32" i="69"/>
  <c r="K31" i="69"/>
  <c r="H31" i="69" s="1"/>
  <c r="F31" i="69"/>
  <c r="C31" i="69" s="1"/>
  <c r="H30" i="69"/>
  <c r="C30" i="69"/>
  <c r="H29" i="69"/>
  <c r="C29" i="69"/>
  <c r="H28" i="69"/>
  <c r="C28" i="69"/>
  <c r="K27" i="69"/>
  <c r="H27" i="69" s="1"/>
  <c r="F27" i="69"/>
  <c r="C27" i="69" s="1"/>
  <c r="H25" i="69"/>
  <c r="C25" i="69"/>
  <c r="H24" i="69"/>
  <c r="C24" i="69"/>
  <c r="H23" i="69"/>
  <c r="C23" i="69"/>
  <c r="H22" i="69"/>
  <c r="C22" i="69"/>
  <c r="L21" i="69"/>
  <c r="K21" i="69"/>
  <c r="J21" i="69"/>
  <c r="J292" i="69" s="1"/>
  <c r="J291" i="69" s="1"/>
  <c r="I21" i="69"/>
  <c r="I292" i="69" s="1"/>
  <c r="I291" i="69" s="1"/>
  <c r="G21" i="69"/>
  <c r="F21" i="69"/>
  <c r="F292" i="69" s="1"/>
  <c r="F291" i="69" s="1"/>
  <c r="E21" i="69"/>
  <c r="E292" i="69" s="1"/>
  <c r="E291" i="69" s="1"/>
  <c r="D21" i="69"/>
  <c r="D292" i="69" s="1"/>
  <c r="J20" i="69"/>
  <c r="I20" i="69"/>
  <c r="E20" i="69"/>
  <c r="H301" i="68"/>
  <c r="C301" i="68"/>
  <c r="H300" i="68"/>
  <c r="C300" i="68"/>
  <c r="H299" i="68"/>
  <c r="C299" i="68"/>
  <c r="H298" i="68"/>
  <c r="C298" i="68"/>
  <c r="H297" i="68"/>
  <c r="C297" i="68"/>
  <c r="H296" i="68"/>
  <c r="C296" i="68"/>
  <c r="H295" i="68"/>
  <c r="C295" i="68"/>
  <c r="H294" i="68"/>
  <c r="C294" i="68"/>
  <c r="L293" i="68"/>
  <c r="K293" i="68"/>
  <c r="J293" i="68"/>
  <c r="I293" i="68"/>
  <c r="H293" i="68"/>
  <c r="G293" i="68"/>
  <c r="F293" i="68"/>
  <c r="E293" i="68"/>
  <c r="D293" i="68"/>
  <c r="C293" i="68"/>
  <c r="H288" i="68"/>
  <c r="C288" i="68"/>
  <c r="H287" i="68"/>
  <c r="C287" i="68"/>
  <c r="L286" i="68"/>
  <c r="K286" i="68"/>
  <c r="J286" i="68"/>
  <c r="I286" i="68"/>
  <c r="G286" i="68"/>
  <c r="F286" i="68"/>
  <c r="E286" i="68"/>
  <c r="D286" i="68"/>
  <c r="H285" i="68"/>
  <c r="C285" i="68"/>
  <c r="L284" i="68"/>
  <c r="K284" i="68"/>
  <c r="J284" i="68"/>
  <c r="J283" i="68" s="1"/>
  <c r="I284" i="68"/>
  <c r="G284" i="68"/>
  <c r="G283" i="68" s="1"/>
  <c r="F284" i="68"/>
  <c r="F283" i="68" s="1"/>
  <c r="E284" i="68"/>
  <c r="E283" i="68" s="1"/>
  <c r="D284" i="68"/>
  <c r="L283" i="68"/>
  <c r="K283" i="68"/>
  <c r="D283" i="68"/>
  <c r="H282" i="68"/>
  <c r="C282" i="68"/>
  <c r="L281" i="68"/>
  <c r="K281" i="68"/>
  <c r="J281" i="68"/>
  <c r="I281" i="68"/>
  <c r="G281" i="68"/>
  <c r="F281" i="68"/>
  <c r="E281" i="68"/>
  <c r="C281" i="68" s="1"/>
  <c r="D281" i="68"/>
  <c r="H280" i="68"/>
  <c r="C280" i="68"/>
  <c r="H279" i="68"/>
  <c r="C279" i="68"/>
  <c r="H278" i="68"/>
  <c r="C278" i="68"/>
  <c r="H277" i="68"/>
  <c r="C277" i="68"/>
  <c r="L276" i="68"/>
  <c r="K276" i="68"/>
  <c r="J276" i="68"/>
  <c r="I276" i="68"/>
  <c r="G276" i="68"/>
  <c r="G270" i="68" s="1"/>
  <c r="F276" i="68"/>
  <c r="F270" i="68" s="1"/>
  <c r="F269" i="68" s="1"/>
  <c r="E276" i="68"/>
  <c r="D276" i="68"/>
  <c r="H275" i="68"/>
  <c r="C275" i="68"/>
  <c r="H274" i="68"/>
  <c r="C274" i="68"/>
  <c r="H273" i="68"/>
  <c r="C273" i="68"/>
  <c r="L272" i="68"/>
  <c r="K272" i="68"/>
  <c r="J272" i="68"/>
  <c r="J270" i="68" s="1"/>
  <c r="J269" i="68" s="1"/>
  <c r="I272" i="68"/>
  <c r="G272" i="68"/>
  <c r="F272" i="68"/>
  <c r="E272" i="68"/>
  <c r="E270" i="68" s="1"/>
  <c r="D272" i="68"/>
  <c r="C272" i="68" s="1"/>
  <c r="H271" i="68"/>
  <c r="C271" i="68"/>
  <c r="L270" i="68"/>
  <c r="L269" i="68" s="1"/>
  <c r="K270" i="68"/>
  <c r="K269" i="68" s="1"/>
  <c r="D270" i="68"/>
  <c r="D269" i="68" s="1"/>
  <c r="H268" i="68"/>
  <c r="C268" i="68"/>
  <c r="H267" i="68"/>
  <c r="C267" i="68"/>
  <c r="H266" i="68"/>
  <c r="C266" i="68"/>
  <c r="H265" i="68"/>
  <c r="C265" i="68"/>
  <c r="L264" i="68"/>
  <c r="L259" i="68" s="1"/>
  <c r="K264" i="68"/>
  <c r="J264" i="68"/>
  <c r="I264" i="68"/>
  <c r="G264" i="68"/>
  <c r="F264" i="68"/>
  <c r="E264" i="68"/>
  <c r="D264" i="68"/>
  <c r="D259" i="68" s="1"/>
  <c r="H263" i="68"/>
  <c r="C263" i="68"/>
  <c r="H262" i="68"/>
  <c r="C262" i="68"/>
  <c r="H261" i="68"/>
  <c r="C261" i="68"/>
  <c r="L260" i="68"/>
  <c r="K260" i="68"/>
  <c r="J260" i="68"/>
  <c r="J259" i="68" s="1"/>
  <c r="I260" i="68"/>
  <c r="G260" i="68"/>
  <c r="F260" i="68"/>
  <c r="F259" i="68" s="1"/>
  <c r="E260" i="68"/>
  <c r="E259" i="68" s="1"/>
  <c r="D260" i="68"/>
  <c r="K259" i="68"/>
  <c r="G259" i="68"/>
  <c r="H258" i="68"/>
  <c r="C258" i="68"/>
  <c r="H257" i="68"/>
  <c r="C257" i="68"/>
  <c r="H256" i="68"/>
  <c r="C256" i="68"/>
  <c r="H255" i="68"/>
  <c r="C255" i="68"/>
  <c r="H254" i="68"/>
  <c r="C254" i="68"/>
  <c r="H253" i="68"/>
  <c r="C253" i="68"/>
  <c r="L252" i="68"/>
  <c r="K252" i="68"/>
  <c r="J252" i="68"/>
  <c r="J251" i="68" s="1"/>
  <c r="I252" i="68"/>
  <c r="G252" i="68"/>
  <c r="F252" i="68"/>
  <c r="F251" i="68" s="1"/>
  <c r="E252" i="68"/>
  <c r="E251" i="68" s="1"/>
  <c r="D252" i="68"/>
  <c r="L251" i="68"/>
  <c r="K251" i="68"/>
  <c r="G251" i="68"/>
  <c r="D251" i="68"/>
  <c r="H250" i="68"/>
  <c r="C250" i="68"/>
  <c r="H249" i="68"/>
  <c r="C249" i="68"/>
  <c r="H248" i="68"/>
  <c r="C248" i="68"/>
  <c r="H247" i="68"/>
  <c r="C247" i="68"/>
  <c r="L246" i="68"/>
  <c r="K246" i="68"/>
  <c r="J246" i="68"/>
  <c r="I246" i="68"/>
  <c r="G246" i="68"/>
  <c r="F246" i="68"/>
  <c r="E246" i="68"/>
  <c r="D246" i="68"/>
  <c r="H245" i="68"/>
  <c r="C245" i="68"/>
  <c r="H244" i="68"/>
  <c r="C244" i="68"/>
  <c r="H243" i="68"/>
  <c r="C243" i="68"/>
  <c r="H242" i="68"/>
  <c r="C242" i="68"/>
  <c r="H241" i="68"/>
  <c r="C241" i="68"/>
  <c r="H240" i="68"/>
  <c r="C240" i="68"/>
  <c r="H239" i="68"/>
  <c r="C239" i="68"/>
  <c r="L238" i="68"/>
  <c r="K238" i="68"/>
  <c r="J238" i="68"/>
  <c r="I238" i="68"/>
  <c r="G238" i="68"/>
  <c r="F238" i="68"/>
  <c r="E238" i="68"/>
  <c r="D238" i="68"/>
  <c r="H237" i="68"/>
  <c r="C237" i="68"/>
  <c r="H236" i="68"/>
  <c r="C236" i="68"/>
  <c r="L235" i="68"/>
  <c r="K235" i="68"/>
  <c r="J235" i="68"/>
  <c r="I235" i="68"/>
  <c r="G235" i="68"/>
  <c r="G231" i="68" s="1"/>
  <c r="F235" i="68"/>
  <c r="E235" i="68"/>
  <c r="D235" i="68"/>
  <c r="C235" i="68"/>
  <c r="H234" i="68"/>
  <c r="C234" i="68"/>
  <c r="L233" i="68"/>
  <c r="L231" i="68" s="1"/>
  <c r="L230" i="68" s="1"/>
  <c r="K233" i="68"/>
  <c r="H233" i="68" s="1"/>
  <c r="J233" i="68"/>
  <c r="I233" i="68"/>
  <c r="G233" i="68"/>
  <c r="F233" i="68"/>
  <c r="C233" i="68" s="1"/>
  <c r="E233" i="68"/>
  <c r="D233" i="68"/>
  <c r="H232" i="68"/>
  <c r="C232" i="68"/>
  <c r="D231" i="68"/>
  <c r="H229" i="68"/>
  <c r="C229" i="68"/>
  <c r="H228" i="68"/>
  <c r="C228" i="68"/>
  <c r="L227" i="68"/>
  <c r="K227" i="68"/>
  <c r="J227" i="68"/>
  <c r="I227" i="68"/>
  <c r="G227" i="68"/>
  <c r="F227" i="68"/>
  <c r="E227" i="68"/>
  <c r="E204" i="68" s="1"/>
  <c r="D227" i="68"/>
  <c r="C227" i="68" s="1"/>
  <c r="H226" i="68"/>
  <c r="C226" i="68"/>
  <c r="H225" i="68"/>
  <c r="C225" i="68"/>
  <c r="H224" i="68"/>
  <c r="C224" i="68"/>
  <c r="H223" i="68"/>
  <c r="C223" i="68"/>
  <c r="H222" i="68"/>
  <c r="C222" i="68"/>
  <c r="H221" i="68"/>
  <c r="C221" i="68"/>
  <c r="H220" i="68"/>
  <c r="C220" i="68"/>
  <c r="H219" i="68"/>
  <c r="C219" i="68"/>
  <c r="H218" i="68"/>
  <c r="C218" i="68"/>
  <c r="H217" i="68"/>
  <c r="C217" i="68"/>
  <c r="L216" i="68"/>
  <c r="K216" i="68"/>
  <c r="J216" i="68"/>
  <c r="I216" i="68"/>
  <c r="G216" i="68"/>
  <c r="F216" i="68"/>
  <c r="E216" i="68"/>
  <c r="D216" i="68"/>
  <c r="H215" i="68"/>
  <c r="C215" i="68"/>
  <c r="H214" i="68"/>
  <c r="C214" i="68"/>
  <c r="H213" i="68"/>
  <c r="C213" i="68"/>
  <c r="H212" i="68"/>
  <c r="C212" i="68"/>
  <c r="H211" i="68"/>
  <c r="C211" i="68"/>
  <c r="H210" i="68"/>
  <c r="C210" i="68"/>
  <c r="H209" i="68"/>
  <c r="C209" i="68"/>
  <c r="H208" i="68"/>
  <c r="C208" i="68"/>
  <c r="H207" i="68"/>
  <c r="C207" i="68"/>
  <c r="H206" i="68"/>
  <c r="C206" i="68"/>
  <c r="L205" i="68"/>
  <c r="L204" i="68" s="1"/>
  <c r="K205" i="68"/>
  <c r="J205" i="68"/>
  <c r="I205" i="68"/>
  <c r="G205" i="68"/>
  <c r="G204" i="68" s="1"/>
  <c r="F205" i="68"/>
  <c r="F204" i="68" s="1"/>
  <c r="E205" i="68"/>
  <c r="D205" i="68"/>
  <c r="D204" i="68" s="1"/>
  <c r="J204" i="68"/>
  <c r="I204" i="68"/>
  <c r="H203" i="68"/>
  <c r="C203" i="68"/>
  <c r="H202" i="68"/>
  <c r="C202" i="68"/>
  <c r="H201" i="68"/>
  <c r="C201" i="68"/>
  <c r="H200" i="68"/>
  <c r="C200" i="68"/>
  <c r="H199" i="68"/>
  <c r="C199" i="68"/>
  <c r="L198" i="68"/>
  <c r="K198" i="68"/>
  <c r="K196" i="68" s="1"/>
  <c r="J198" i="68"/>
  <c r="J196" i="68" s="1"/>
  <c r="J195" i="68" s="1"/>
  <c r="I198" i="68"/>
  <c r="G198" i="68"/>
  <c r="F198" i="68"/>
  <c r="F196" i="68" s="1"/>
  <c r="F195" i="68" s="1"/>
  <c r="E198" i="68"/>
  <c r="E196" i="68" s="1"/>
  <c r="D198" i="68"/>
  <c r="H197" i="68"/>
  <c r="C197" i="68"/>
  <c r="L196" i="68"/>
  <c r="I196" i="68"/>
  <c r="G196" i="68"/>
  <c r="D196" i="68"/>
  <c r="H193" i="68"/>
  <c r="C193" i="68"/>
  <c r="L192" i="68"/>
  <c r="K192" i="68"/>
  <c r="J192" i="68"/>
  <c r="J191" i="68" s="1"/>
  <c r="I192" i="68"/>
  <c r="G192" i="68"/>
  <c r="F192" i="68"/>
  <c r="F191" i="68" s="1"/>
  <c r="E192" i="68"/>
  <c r="E191" i="68" s="1"/>
  <c r="D192" i="68"/>
  <c r="L191" i="68"/>
  <c r="K191" i="68"/>
  <c r="G191" i="68"/>
  <c r="G187" i="68" s="1"/>
  <c r="D191" i="68"/>
  <c r="C191" i="68" s="1"/>
  <c r="H190" i="68"/>
  <c r="C190" i="68"/>
  <c r="H189" i="68"/>
  <c r="C189" i="68"/>
  <c r="L188" i="68"/>
  <c r="K188" i="68"/>
  <c r="J188" i="68"/>
  <c r="I188" i="68"/>
  <c r="G188" i="68"/>
  <c r="F188" i="68"/>
  <c r="F187" i="68" s="1"/>
  <c r="E188" i="68"/>
  <c r="D188" i="68"/>
  <c r="L187" i="68"/>
  <c r="K187" i="68"/>
  <c r="D187" i="68"/>
  <c r="H186" i="68"/>
  <c r="C186" i="68"/>
  <c r="H185" i="68"/>
  <c r="C185" i="68"/>
  <c r="L184" i="68"/>
  <c r="K184" i="68"/>
  <c r="J184" i="68"/>
  <c r="I184" i="68"/>
  <c r="G184" i="68"/>
  <c r="F184" i="68"/>
  <c r="E184" i="68"/>
  <c r="D184" i="68"/>
  <c r="H183" i="68"/>
  <c r="C183" i="68"/>
  <c r="H182" i="68"/>
  <c r="C182" i="68"/>
  <c r="H181" i="68"/>
  <c r="C181" i="68"/>
  <c r="H180" i="68"/>
  <c r="C180" i="68"/>
  <c r="L179" i="68"/>
  <c r="K179" i="68"/>
  <c r="J179" i="68"/>
  <c r="I179" i="68"/>
  <c r="G179" i="68"/>
  <c r="F179" i="68"/>
  <c r="E179" i="68"/>
  <c r="C179" i="68" s="1"/>
  <c r="D179" i="68"/>
  <c r="H178" i="68"/>
  <c r="C178" i="68"/>
  <c r="H177" i="68"/>
  <c r="C177" i="68"/>
  <c r="H176" i="68"/>
  <c r="C176" i="68"/>
  <c r="L175" i="68"/>
  <c r="L174" i="68" s="1"/>
  <c r="L173" i="68" s="1"/>
  <c r="K175" i="68"/>
  <c r="J175" i="68"/>
  <c r="J174" i="68" s="1"/>
  <c r="J173" i="68" s="1"/>
  <c r="I175" i="68"/>
  <c r="I174" i="68" s="1"/>
  <c r="G175" i="68"/>
  <c r="F175" i="68"/>
  <c r="E175" i="68"/>
  <c r="E174" i="68" s="1"/>
  <c r="D175" i="68"/>
  <c r="D174" i="68" s="1"/>
  <c r="F174" i="68"/>
  <c r="F173" i="68" s="1"/>
  <c r="H172" i="68"/>
  <c r="C172" i="68"/>
  <c r="H171" i="68"/>
  <c r="C171" i="68"/>
  <c r="H170" i="68"/>
  <c r="C170" i="68"/>
  <c r="H169" i="68"/>
  <c r="C169" i="68"/>
  <c r="H168" i="68"/>
  <c r="C168" i="68"/>
  <c r="H167" i="68"/>
  <c r="C167" i="68"/>
  <c r="L166" i="68"/>
  <c r="K166" i="68"/>
  <c r="J166" i="68"/>
  <c r="J165" i="68" s="1"/>
  <c r="I166" i="68"/>
  <c r="G166" i="68"/>
  <c r="F166" i="68"/>
  <c r="F165" i="68" s="1"/>
  <c r="E166" i="68"/>
  <c r="E165" i="68" s="1"/>
  <c r="D166" i="68"/>
  <c r="L165" i="68"/>
  <c r="K165" i="68"/>
  <c r="G165" i="68"/>
  <c r="D165" i="68"/>
  <c r="H164" i="68"/>
  <c r="C164" i="68"/>
  <c r="H163" i="68"/>
  <c r="C163" i="68"/>
  <c r="H162" i="68"/>
  <c r="C162" i="68"/>
  <c r="H161" i="68"/>
  <c r="C161" i="68"/>
  <c r="L160" i="68"/>
  <c r="K160" i="68"/>
  <c r="J160" i="68"/>
  <c r="I160" i="68"/>
  <c r="G160" i="68"/>
  <c r="F160" i="68"/>
  <c r="E160" i="68"/>
  <c r="D160" i="68"/>
  <c r="H159" i="68"/>
  <c r="C159" i="68"/>
  <c r="H158" i="68"/>
  <c r="C158" i="68"/>
  <c r="H157" i="68"/>
  <c r="C157" i="68"/>
  <c r="H156" i="68"/>
  <c r="C156" i="68"/>
  <c r="H155" i="68"/>
  <c r="C155" i="68"/>
  <c r="H154" i="68"/>
  <c r="C154" i="68"/>
  <c r="H153" i="68"/>
  <c r="C153" i="68"/>
  <c r="H152" i="68"/>
  <c r="C152" i="68"/>
  <c r="L151" i="68"/>
  <c r="K151" i="68"/>
  <c r="J151" i="68"/>
  <c r="J130" i="68" s="1"/>
  <c r="I151" i="68"/>
  <c r="G151" i="68"/>
  <c r="F151" i="68"/>
  <c r="E151" i="68"/>
  <c r="D151" i="68"/>
  <c r="C151" i="68" s="1"/>
  <c r="H150" i="68"/>
  <c r="C150" i="68"/>
  <c r="H149" i="68"/>
  <c r="C149" i="68"/>
  <c r="H148" i="68"/>
  <c r="C148" i="68"/>
  <c r="H147" i="68"/>
  <c r="C147" i="68"/>
  <c r="H146" i="68"/>
  <c r="C146" i="68"/>
  <c r="H145" i="68"/>
  <c r="C145" i="68"/>
  <c r="L144" i="68"/>
  <c r="K144" i="68"/>
  <c r="J144" i="68"/>
  <c r="I144" i="68"/>
  <c r="G144" i="68"/>
  <c r="F144" i="68"/>
  <c r="E144" i="68"/>
  <c r="D144" i="68"/>
  <c r="H143" i="68"/>
  <c r="C143" i="68"/>
  <c r="H142" i="68"/>
  <c r="C142" i="68"/>
  <c r="L141" i="68"/>
  <c r="K141" i="68"/>
  <c r="H141" i="68" s="1"/>
  <c r="J141" i="68"/>
  <c r="I141" i="68"/>
  <c r="G141" i="68"/>
  <c r="F141" i="68"/>
  <c r="C141" i="68" s="1"/>
  <c r="E141" i="68"/>
  <c r="D141" i="68"/>
  <c r="H140" i="68"/>
  <c r="C140" i="68"/>
  <c r="H139" i="68"/>
  <c r="C139" i="68"/>
  <c r="H138" i="68"/>
  <c r="C138" i="68"/>
  <c r="H137" i="68"/>
  <c r="C137" i="68"/>
  <c r="L136" i="68"/>
  <c r="K136" i="68"/>
  <c r="J136" i="68"/>
  <c r="I136" i="68"/>
  <c r="G136" i="68"/>
  <c r="F136" i="68"/>
  <c r="E136" i="68"/>
  <c r="D136" i="68"/>
  <c r="H135" i="68"/>
  <c r="C135" i="68"/>
  <c r="H134" i="68"/>
  <c r="C134" i="68"/>
  <c r="H133" i="68"/>
  <c r="C133" i="68"/>
  <c r="H132" i="68"/>
  <c r="C132" i="68"/>
  <c r="L131" i="68"/>
  <c r="L130" i="68" s="1"/>
  <c r="K131" i="68"/>
  <c r="J131" i="68"/>
  <c r="I131" i="68"/>
  <c r="I130" i="68" s="1"/>
  <c r="G131" i="68"/>
  <c r="G130" i="68" s="1"/>
  <c r="F131" i="68"/>
  <c r="E131" i="68"/>
  <c r="D131" i="68"/>
  <c r="D130" i="68" s="1"/>
  <c r="C131" i="68"/>
  <c r="E130" i="68"/>
  <c r="H129" i="68"/>
  <c r="H128" i="68" s="1"/>
  <c r="C129" i="68"/>
  <c r="C128" i="68" s="1"/>
  <c r="L128" i="68"/>
  <c r="K128" i="68"/>
  <c r="J128" i="68"/>
  <c r="I128" i="68"/>
  <c r="G128" i="68"/>
  <c r="F128" i="68"/>
  <c r="E128" i="68"/>
  <c r="D128" i="68"/>
  <c r="H127" i="68"/>
  <c r="C127" i="68"/>
  <c r="H126" i="68"/>
  <c r="C126" i="68"/>
  <c r="H125" i="68"/>
  <c r="C125" i="68"/>
  <c r="H124" i="68"/>
  <c r="C124" i="68"/>
  <c r="H123" i="68"/>
  <c r="C123" i="68"/>
  <c r="L122" i="68"/>
  <c r="K122" i="68"/>
  <c r="J122" i="68"/>
  <c r="I122" i="68"/>
  <c r="H122" i="68" s="1"/>
  <c r="G122" i="68"/>
  <c r="F122" i="68"/>
  <c r="E122" i="68"/>
  <c r="D122" i="68"/>
  <c r="C122" i="68" s="1"/>
  <c r="H121" i="68"/>
  <c r="C121" i="68"/>
  <c r="H120" i="68"/>
  <c r="C120" i="68"/>
  <c r="H119" i="68"/>
  <c r="C119" i="68"/>
  <c r="H118" i="68"/>
  <c r="C118" i="68"/>
  <c r="H117" i="68"/>
  <c r="C117" i="68"/>
  <c r="L116" i="68"/>
  <c r="K116" i="68"/>
  <c r="J116" i="68"/>
  <c r="I116" i="68"/>
  <c r="G116" i="68"/>
  <c r="F116" i="68"/>
  <c r="E116" i="68"/>
  <c r="D116" i="68"/>
  <c r="H115" i="68"/>
  <c r="C115" i="68"/>
  <c r="H114" i="68"/>
  <c r="C114" i="68"/>
  <c r="H113" i="68"/>
  <c r="C113" i="68"/>
  <c r="L112" i="68"/>
  <c r="K112" i="68"/>
  <c r="J112" i="68"/>
  <c r="I112" i="68"/>
  <c r="H112" i="68" s="1"/>
  <c r="G112" i="68"/>
  <c r="F112" i="68"/>
  <c r="E112" i="68"/>
  <c r="D112" i="68"/>
  <c r="C112" i="68" s="1"/>
  <c r="H111" i="68"/>
  <c r="C111" i="68"/>
  <c r="H110" i="68"/>
  <c r="C110" i="68"/>
  <c r="H109" i="68"/>
  <c r="C109" i="68"/>
  <c r="H108" i="68"/>
  <c r="C108" i="68"/>
  <c r="H107" i="68"/>
  <c r="C107" i="68"/>
  <c r="H106" i="68"/>
  <c r="C106" i="68"/>
  <c r="H105" i="68"/>
  <c r="C105" i="68"/>
  <c r="H104" i="68"/>
  <c r="C104" i="68"/>
  <c r="L103" i="68"/>
  <c r="K103" i="68"/>
  <c r="J103" i="68"/>
  <c r="I103" i="68"/>
  <c r="G103" i="68"/>
  <c r="F103" i="68"/>
  <c r="E103" i="68"/>
  <c r="D103" i="68"/>
  <c r="C103" i="68" s="1"/>
  <c r="H102" i="68"/>
  <c r="C102" i="68"/>
  <c r="H101" i="68"/>
  <c r="C101" i="68"/>
  <c r="H100" i="68"/>
  <c r="C100" i="68"/>
  <c r="H99" i="68"/>
  <c r="C99" i="68"/>
  <c r="H98" i="68"/>
  <c r="C98" i="68"/>
  <c r="H97" i="68"/>
  <c r="C97" i="68"/>
  <c r="H96" i="68"/>
  <c r="C96" i="68"/>
  <c r="L95" i="68"/>
  <c r="K95" i="68"/>
  <c r="J95" i="68"/>
  <c r="I95" i="68"/>
  <c r="G95" i="68"/>
  <c r="F95" i="68"/>
  <c r="E95" i="68"/>
  <c r="D95" i="68"/>
  <c r="C95" i="68"/>
  <c r="H94" i="68"/>
  <c r="C94" i="68"/>
  <c r="H93" i="68"/>
  <c r="C93" i="68"/>
  <c r="H92" i="68"/>
  <c r="C92" i="68"/>
  <c r="H91" i="68"/>
  <c r="C91" i="68"/>
  <c r="H90" i="68"/>
  <c r="C90" i="68"/>
  <c r="L89" i="68"/>
  <c r="K89" i="68"/>
  <c r="J89" i="68"/>
  <c r="I89" i="68"/>
  <c r="G89" i="68"/>
  <c r="F89" i="68"/>
  <c r="C89" i="68" s="1"/>
  <c r="E89" i="68"/>
  <c r="D89" i="68"/>
  <c r="H88" i="68"/>
  <c r="C88" i="68"/>
  <c r="H87" i="68"/>
  <c r="C87" i="68"/>
  <c r="H86" i="68"/>
  <c r="C86" i="68"/>
  <c r="H85" i="68"/>
  <c r="C85" i="68"/>
  <c r="L84" i="68"/>
  <c r="K84" i="68"/>
  <c r="J84" i="68"/>
  <c r="I84" i="68"/>
  <c r="G84" i="68"/>
  <c r="F84" i="68"/>
  <c r="E84" i="68"/>
  <c r="D84" i="68"/>
  <c r="D83" i="68" s="1"/>
  <c r="L83" i="68"/>
  <c r="H82" i="68"/>
  <c r="C82" i="68"/>
  <c r="H81" i="68"/>
  <c r="C81" i="68"/>
  <c r="L80" i="68"/>
  <c r="K80" i="68"/>
  <c r="J80" i="68"/>
  <c r="I80" i="68"/>
  <c r="G80" i="68"/>
  <c r="F80" i="68"/>
  <c r="E80" i="68"/>
  <c r="D80" i="68"/>
  <c r="H79" i="68"/>
  <c r="C79" i="68"/>
  <c r="H78" i="68"/>
  <c r="C78" i="68"/>
  <c r="L77" i="68"/>
  <c r="L76" i="68" s="1"/>
  <c r="K77" i="68"/>
  <c r="J77" i="68"/>
  <c r="I77" i="68"/>
  <c r="G77" i="68"/>
  <c r="G76" i="68" s="1"/>
  <c r="F77" i="68"/>
  <c r="F76" i="68" s="1"/>
  <c r="E77" i="68"/>
  <c r="D77" i="68"/>
  <c r="D76" i="68" s="1"/>
  <c r="J76" i="68"/>
  <c r="H74" i="68"/>
  <c r="C74" i="68"/>
  <c r="H73" i="68"/>
  <c r="C73" i="68"/>
  <c r="H72" i="68"/>
  <c r="C72" i="68"/>
  <c r="H71" i="68"/>
  <c r="C71" i="68"/>
  <c r="H70" i="68"/>
  <c r="C70" i="68"/>
  <c r="L69" i="68"/>
  <c r="L67" i="68" s="1"/>
  <c r="K69" i="68"/>
  <c r="J69" i="68"/>
  <c r="I69" i="68"/>
  <c r="I67" i="68" s="1"/>
  <c r="G69" i="68"/>
  <c r="G67" i="68" s="1"/>
  <c r="F69" i="68"/>
  <c r="E69" i="68"/>
  <c r="D69" i="68"/>
  <c r="D67" i="68" s="1"/>
  <c r="H68" i="68"/>
  <c r="C68" i="68"/>
  <c r="J67" i="68"/>
  <c r="F67" i="68"/>
  <c r="E67" i="68"/>
  <c r="H66" i="68"/>
  <c r="C66" i="68"/>
  <c r="H65" i="68"/>
  <c r="C65" i="68"/>
  <c r="H64" i="68"/>
  <c r="C64" i="68"/>
  <c r="H63" i="68"/>
  <c r="C63" i="68"/>
  <c r="H62" i="68"/>
  <c r="C62" i="68"/>
  <c r="H61" i="68"/>
  <c r="C61" i="68"/>
  <c r="H60" i="68"/>
  <c r="C60" i="68"/>
  <c r="H59" i="68"/>
  <c r="C59" i="68"/>
  <c r="L58" i="68"/>
  <c r="K58" i="68"/>
  <c r="J58" i="68"/>
  <c r="I58" i="68"/>
  <c r="G58" i="68"/>
  <c r="F58" i="68"/>
  <c r="E58" i="68"/>
  <c r="D58" i="68"/>
  <c r="H57" i="68"/>
  <c r="C57" i="68"/>
  <c r="H56" i="68"/>
  <c r="C56" i="68"/>
  <c r="L55" i="68"/>
  <c r="L54" i="68" s="1"/>
  <c r="K55" i="68"/>
  <c r="J55" i="68"/>
  <c r="I55" i="68"/>
  <c r="G55" i="68"/>
  <c r="G54" i="68" s="1"/>
  <c r="F55" i="68"/>
  <c r="F54" i="68" s="1"/>
  <c r="F53" i="68" s="1"/>
  <c r="E55" i="68"/>
  <c r="D55" i="68"/>
  <c r="D54" i="68" s="1"/>
  <c r="J54" i="68"/>
  <c r="J53" i="68" s="1"/>
  <c r="E54" i="68"/>
  <c r="H47" i="68"/>
  <c r="C47" i="68"/>
  <c r="H46" i="68"/>
  <c r="C46" i="68"/>
  <c r="L45" i="68"/>
  <c r="H45" i="68"/>
  <c r="G45" i="68"/>
  <c r="H44" i="68"/>
  <c r="C44" i="68"/>
  <c r="K43" i="68"/>
  <c r="H43" i="68" s="1"/>
  <c r="J43" i="68"/>
  <c r="I43" i="68"/>
  <c r="F43" i="68"/>
  <c r="C43" i="68" s="1"/>
  <c r="E43" i="68"/>
  <c r="D43" i="68"/>
  <c r="H42" i="68"/>
  <c r="C42" i="68"/>
  <c r="I41" i="68"/>
  <c r="H41" i="68"/>
  <c r="D41" i="68"/>
  <c r="C41" i="68" s="1"/>
  <c r="H40" i="68"/>
  <c r="C40" i="68"/>
  <c r="H39" i="68"/>
  <c r="C39" i="68"/>
  <c r="H38" i="68"/>
  <c r="C38" i="68"/>
  <c r="H37" i="68"/>
  <c r="C37" i="68"/>
  <c r="K36" i="68"/>
  <c r="H36" i="68"/>
  <c r="F36" i="68"/>
  <c r="C36" i="68" s="1"/>
  <c r="H35" i="68"/>
  <c r="C35" i="68"/>
  <c r="H34" i="68"/>
  <c r="C34" i="68"/>
  <c r="K33" i="68"/>
  <c r="H33" i="68" s="1"/>
  <c r="F33" i="68"/>
  <c r="C33" i="68" s="1"/>
  <c r="H32" i="68"/>
  <c r="C32" i="68"/>
  <c r="K31" i="68"/>
  <c r="H31" i="68" s="1"/>
  <c r="F31" i="68"/>
  <c r="C31" i="68"/>
  <c r="H30" i="68"/>
  <c r="C30" i="68"/>
  <c r="H29" i="68"/>
  <c r="C29" i="68"/>
  <c r="H28" i="68"/>
  <c r="C28" i="68"/>
  <c r="K27" i="68"/>
  <c r="K26" i="68" s="1"/>
  <c r="H26" i="68" s="1"/>
  <c r="H27" i="68"/>
  <c r="F27" i="68"/>
  <c r="C27" i="68" s="1"/>
  <c r="H25" i="68"/>
  <c r="C25" i="68"/>
  <c r="H24" i="68"/>
  <c r="C24" i="68"/>
  <c r="H23" i="68"/>
  <c r="C23" i="68"/>
  <c r="H22" i="68"/>
  <c r="C22" i="68"/>
  <c r="L21" i="68"/>
  <c r="L292" i="68" s="1"/>
  <c r="L291" i="68" s="1"/>
  <c r="K21" i="68"/>
  <c r="J21" i="68"/>
  <c r="I21" i="68"/>
  <c r="G21" i="68"/>
  <c r="F21" i="68"/>
  <c r="F292" i="68" s="1"/>
  <c r="F291" i="68" s="1"/>
  <c r="E21" i="68"/>
  <c r="E292" i="68" s="1"/>
  <c r="E291" i="68" s="1"/>
  <c r="D21" i="68"/>
  <c r="D292" i="68" s="1"/>
  <c r="D291" i="68" s="1"/>
  <c r="J20" i="68"/>
  <c r="I20" i="68"/>
  <c r="E20" i="68"/>
  <c r="H301" i="67"/>
  <c r="C301" i="67"/>
  <c r="H300" i="67"/>
  <c r="C300" i="67"/>
  <c r="H299" i="67"/>
  <c r="C299" i="67"/>
  <c r="H298" i="67"/>
  <c r="C298" i="67"/>
  <c r="H297" i="67"/>
  <c r="C297" i="67"/>
  <c r="H296" i="67"/>
  <c r="C296" i="67"/>
  <c r="H295" i="67"/>
  <c r="C295" i="67"/>
  <c r="H294" i="67"/>
  <c r="C294" i="67"/>
  <c r="L293" i="67"/>
  <c r="K293" i="67"/>
  <c r="J293" i="67"/>
  <c r="I293" i="67"/>
  <c r="H293" i="67"/>
  <c r="G293" i="67"/>
  <c r="F293" i="67"/>
  <c r="E293" i="67"/>
  <c r="D293" i="67"/>
  <c r="C293" i="67"/>
  <c r="H288" i="67"/>
  <c r="C288" i="67"/>
  <c r="H287" i="67"/>
  <c r="C287" i="67"/>
  <c r="L286" i="67"/>
  <c r="K286" i="67"/>
  <c r="J286" i="67"/>
  <c r="I286" i="67"/>
  <c r="H286" i="67" s="1"/>
  <c r="G286" i="67"/>
  <c r="F286" i="67"/>
  <c r="E286" i="67"/>
  <c r="D286" i="67"/>
  <c r="H285" i="67"/>
  <c r="C285" i="67"/>
  <c r="L284" i="67"/>
  <c r="L283" i="67" s="1"/>
  <c r="K284" i="67"/>
  <c r="J284" i="67"/>
  <c r="I284" i="67"/>
  <c r="G284" i="67"/>
  <c r="F284" i="67"/>
  <c r="E284" i="67"/>
  <c r="E283" i="67" s="1"/>
  <c r="D284" i="67"/>
  <c r="K283" i="67"/>
  <c r="J283" i="67"/>
  <c r="G283" i="67"/>
  <c r="F283" i="67"/>
  <c r="H282" i="67"/>
  <c r="C282" i="67"/>
  <c r="L281" i="67"/>
  <c r="K281" i="67"/>
  <c r="J281" i="67"/>
  <c r="I281" i="67"/>
  <c r="G281" i="67"/>
  <c r="F281" i="67"/>
  <c r="C281" i="67" s="1"/>
  <c r="E281" i="67"/>
  <c r="D281" i="67"/>
  <c r="H280" i="67"/>
  <c r="C280" i="67"/>
  <c r="H279" i="67"/>
  <c r="C279" i="67"/>
  <c r="H278" i="67"/>
  <c r="C278" i="67"/>
  <c r="H277" i="67"/>
  <c r="C277" i="67"/>
  <c r="L276" i="67"/>
  <c r="K276" i="67"/>
  <c r="K270" i="67" s="1"/>
  <c r="J276" i="67"/>
  <c r="I276" i="67"/>
  <c r="G276" i="67"/>
  <c r="G270" i="67" s="1"/>
  <c r="G269" i="67" s="1"/>
  <c r="F276" i="67"/>
  <c r="E276" i="67"/>
  <c r="D276" i="67"/>
  <c r="H275" i="67"/>
  <c r="C275" i="67"/>
  <c r="H274" i="67"/>
  <c r="C274" i="67"/>
  <c r="H273" i="67"/>
  <c r="C273" i="67"/>
  <c r="L272" i="67"/>
  <c r="K272" i="67"/>
  <c r="J272" i="67"/>
  <c r="J270" i="67" s="1"/>
  <c r="J269" i="67" s="1"/>
  <c r="I272" i="67"/>
  <c r="G272" i="67"/>
  <c r="F272" i="67"/>
  <c r="E272" i="67"/>
  <c r="E270" i="67" s="1"/>
  <c r="E269" i="67" s="1"/>
  <c r="D272" i="67"/>
  <c r="H271" i="67"/>
  <c r="C271" i="67"/>
  <c r="L270" i="67"/>
  <c r="L269" i="67" s="1"/>
  <c r="F270" i="67"/>
  <c r="D270" i="67"/>
  <c r="F269" i="67"/>
  <c r="H268" i="67"/>
  <c r="C268" i="67"/>
  <c r="H267" i="67"/>
  <c r="C267" i="67"/>
  <c r="H266" i="67"/>
  <c r="C266" i="67"/>
  <c r="H265" i="67"/>
  <c r="C265" i="67"/>
  <c r="L264" i="67"/>
  <c r="K264" i="67"/>
  <c r="J264" i="67"/>
  <c r="I264" i="67"/>
  <c r="H264" i="67" s="1"/>
  <c r="G264" i="67"/>
  <c r="F264" i="67"/>
  <c r="E264" i="67"/>
  <c r="D264" i="67"/>
  <c r="H263" i="67"/>
  <c r="C263" i="67"/>
  <c r="H262" i="67"/>
  <c r="C262" i="67"/>
  <c r="H261" i="67"/>
  <c r="C261" i="67"/>
  <c r="L260" i="67"/>
  <c r="K260" i="67"/>
  <c r="J260" i="67"/>
  <c r="I260" i="67"/>
  <c r="G260" i="67"/>
  <c r="G259" i="67" s="1"/>
  <c r="F260" i="67"/>
  <c r="F259" i="67" s="1"/>
  <c r="E260" i="67"/>
  <c r="D260" i="67"/>
  <c r="K259" i="67"/>
  <c r="J259" i="67"/>
  <c r="H258" i="67"/>
  <c r="C258" i="67"/>
  <c r="H257" i="67"/>
  <c r="C257" i="67"/>
  <c r="H256" i="67"/>
  <c r="C256" i="67"/>
  <c r="H255" i="67"/>
  <c r="C255" i="67"/>
  <c r="H254" i="67"/>
  <c r="C254" i="67"/>
  <c r="H253" i="67"/>
  <c r="C253" i="67"/>
  <c r="L252" i="67"/>
  <c r="L251" i="67" s="1"/>
  <c r="K252" i="67"/>
  <c r="J252" i="67"/>
  <c r="I252" i="67"/>
  <c r="I251" i="67" s="1"/>
  <c r="G252" i="67"/>
  <c r="G251" i="67" s="1"/>
  <c r="F252" i="67"/>
  <c r="E252" i="67"/>
  <c r="E251" i="67" s="1"/>
  <c r="D252" i="67"/>
  <c r="K251" i="67"/>
  <c r="J251" i="67"/>
  <c r="F251" i="67"/>
  <c r="H250" i="67"/>
  <c r="C250" i="67"/>
  <c r="H249" i="67"/>
  <c r="C249" i="67"/>
  <c r="H248" i="67"/>
  <c r="C248" i="67"/>
  <c r="H247" i="67"/>
  <c r="C247" i="67"/>
  <c r="L246" i="67"/>
  <c r="K246" i="67"/>
  <c r="J246" i="67"/>
  <c r="I246" i="67"/>
  <c r="G246" i="67"/>
  <c r="F246" i="67"/>
  <c r="E246" i="67"/>
  <c r="D246" i="67"/>
  <c r="H245" i="67"/>
  <c r="C245" i="67"/>
  <c r="H244" i="67"/>
  <c r="C244" i="67"/>
  <c r="H243" i="67"/>
  <c r="C243" i="67"/>
  <c r="H242" i="67"/>
  <c r="C242" i="67"/>
  <c r="H241" i="67"/>
  <c r="C241" i="67"/>
  <c r="H240" i="67"/>
  <c r="C240" i="67"/>
  <c r="H239" i="67"/>
  <c r="C239" i="67"/>
  <c r="L238" i="67"/>
  <c r="K238" i="67"/>
  <c r="J238" i="67"/>
  <c r="H238" i="67" s="1"/>
  <c r="I238" i="67"/>
  <c r="G238" i="67"/>
  <c r="F238" i="67"/>
  <c r="E238" i="67"/>
  <c r="D238" i="67"/>
  <c r="H237" i="67"/>
  <c r="C237" i="67"/>
  <c r="H236" i="67"/>
  <c r="C236" i="67"/>
  <c r="L235" i="67"/>
  <c r="K235" i="67"/>
  <c r="K231" i="67" s="1"/>
  <c r="J235" i="67"/>
  <c r="I235" i="67"/>
  <c r="G235" i="67"/>
  <c r="F235" i="67"/>
  <c r="C235" i="67" s="1"/>
  <c r="E235" i="67"/>
  <c r="D235" i="67"/>
  <c r="H234" i="67"/>
  <c r="C234" i="67"/>
  <c r="L233" i="67"/>
  <c r="K233" i="67"/>
  <c r="J233" i="67"/>
  <c r="I233" i="67"/>
  <c r="G233" i="67"/>
  <c r="F233" i="67"/>
  <c r="E233" i="67"/>
  <c r="D233" i="67"/>
  <c r="C233" i="67" s="1"/>
  <c r="H232" i="67"/>
  <c r="C232" i="67"/>
  <c r="J231" i="67"/>
  <c r="J230" i="67" s="1"/>
  <c r="H229" i="67"/>
  <c r="C229" i="67"/>
  <c r="H228" i="67"/>
  <c r="C228" i="67"/>
  <c r="L227" i="67"/>
  <c r="K227" i="67"/>
  <c r="J227" i="67"/>
  <c r="I227" i="67"/>
  <c r="G227" i="67"/>
  <c r="F227" i="67"/>
  <c r="E227" i="67"/>
  <c r="E204" i="67" s="1"/>
  <c r="D227" i="67"/>
  <c r="H226" i="67"/>
  <c r="C226" i="67"/>
  <c r="H225" i="67"/>
  <c r="C225" i="67"/>
  <c r="H224" i="67"/>
  <c r="C224" i="67"/>
  <c r="H223" i="67"/>
  <c r="C223" i="67"/>
  <c r="H222" i="67"/>
  <c r="C222" i="67"/>
  <c r="H221" i="67"/>
  <c r="C221" i="67"/>
  <c r="H220" i="67"/>
  <c r="C220" i="67"/>
  <c r="H219" i="67"/>
  <c r="C219" i="67"/>
  <c r="H218" i="67"/>
  <c r="C218" i="67"/>
  <c r="H217" i="67"/>
  <c r="C217" i="67"/>
  <c r="L216" i="67"/>
  <c r="K216" i="67"/>
  <c r="J216" i="67"/>
  <c r="I216" i="67"/>
  <c r="H216" i="67" s="1"/>
  <c r="G216" i="67"/>
  <c r="F216" i="67"/>
  <c r="E216" i="67"/>
  <c r="D216" i="67"/>
  <c r="H215" i="67"/>
  <c r="C215" i="67"/>
  <c r="H214" i="67"/>
  <c r="C214" i="67"/>
  <c r="H213" i="67"/>
  <c r="C213" i="67"/>
  <c r="H212" i="67"/>
  <c r="C212" i="67"/>
  <c r="H211" i="67"/>
  <c r="C211" i="67"/>
  <c r="H210" i="67"/>
  <c r="C210" i="67"/>
  <c r="H209" i="67"/>
  <c r="C209" i="67"/>
  <c r="H208" i="67"/>
  <c r="C208" i="67"/>
  <c r="H207" i="67"/>
  <c r="C207" i="67"/>
  <c r="H206" i="67"/>
  <c r="C206" i="67"/>
  <c r="L205" i="67"/>
  <c r="K205" i="67"/>
  <c r="K204" i="67" s="1"/>
  <c r="J205" i="67"/>
  <c r="I205" i="67"/>
  <c r="G205" i="67"/>
  <c r="G204" i="67" s="1"/>
  <c r="F205" i="67"/>
  <c r="E205" i="67"/>
  <c r="D205" i="67"/>
  <c r="L204" i="67"/>
  <c r="I204" i="67"/>
  <c r="D204" i="67"/>
  <c r="H203" i="67"/>
  <c r="C203" i="67"/>
  <c r="H202" i="67"/>
  <c r="C202" i="67"/>
  <c r="H201" i="67"/>
  <c r="C201" i="67"/>
  <c r="H200" i="67"/>
  <c r="C200" i="67"/>
  <c r="H199" i="67"/>
  <c r="C199" i="67"/>
  <c r="L198" i="67"/>
  <c r="K198" i="67"/>
  <c r="J198" i="67"/>
  <c r="I198" i="67"/>
  <c r="I196" i="67" s="1"/>
  <c r="G198" i="67"/>
  <c r="F198" i="67"/>
  <c r="E198" i="67"/>
  <c r="E196" i="67" s="1"/>
  <c r="D198" i="67"/>
  <c r="H197" i="67"/>
  <c r="C197" i="67"/>
  <c r="L196" i="67"/>
  <c r="K196" i="67"/>
  <c r="J196" i="67"/>
  <c r="G196" i="67"/>
  <c r="F196" i="67"/>
  <c r="D196" i="67"/>
  <c r="H193" i="67"/>
  <c r="C193" i="67"/>
  <c r="L192" i="67"/>
  <c r="L191" i="67" s="1"/>
  <c r="K192" i="67"/>
  <c r="K191" i="67" s="1"/>
  <c r="K187" i="67" s="1"/>
  <c r="J192" i="67"/>
  <c r="I192" i="67"/>
  <c r="I191" i="67" s="1"/>
  <c r="G192" i="67"/>
  <c r="G191" i="67" s="1"/>
  <c r="G187" i="67" s="1"/>
  <c r="F192" i="67"/>
  <c r="F191" i="67" s="1"/>
  <c r="F187" i="67" s="1"/>
  <c r="E192" i="67"/>
  <c r="E191" i="67" s="1"/>
  <c r="D192" i="67"/>
  <c r="J191" i="67"/>
  <c r="J187" i="67" s="1"/>
  <c r="H190" i="67"/>
  <c r="C190" i="67"/>
  <c r="H189" i="67"/>
  <c r="C189" i="67"/>
  <c r="L188" i="67"/>
  <c r="K188" i="67"/>
  <c r="J188" i="67"/>
  <c r="I188" i="67"/>
  <c r="G188" i="67"/>
  <c r="F188" i="67"/>
  <c r="E188" i="67"/>
  <c r="E187" i="67" s="1"/>
  <c r="D188" i="67"/>
  <c r="H186" i="67"/>
  <c r="C186" i="67"/>
  <c r="H185" i="67"/>
  <c r="C185" i="67"/>
  <c r="L184" i="67"/>
  <c r="K184" i="67"/>
  <c r="J184" i="67"/>
  <c r="I184" i="67"/>
  <c r="H184" i="67" s="1"/>
  <c r="G184" i="67"/>
  <c r="F184" i="67"/>
  <c r="E184" i="67"/>
  <c r="D184" i="67"/>
  <c r="H183" i="67"/>
  <c r="C183" i="67"/>
  <c r="H182" i="67"/>
  <c r="C182" i="67"/>
  <c r="H181" i="67"/>
  <c r="C181" i="67"/>
  <c r="H180" i="67"/>
  <c r="C180" i="67"/>
  <c r="L179" i="67"/>
  <c r="K179" i="67"/>
  <c r="J179" i="67"/>
  <c r="I179" i="67"/>
  <c r="H179" i="67" s="1"/>
  <c r="G179" i="67"/>
  <c r="F179" i="67"/>
  <c r="E179" i="67"/>
  <c r="E174" i="67" s="1"/>
  <c r="D179" i="67"/>
  <c r="H178" i="67"/>
  <c r="C178" i="67"/>
  <c r="H177" i="67"/>
  <c r="C177" i="67"/>
  <c r="H176" i="67"/>
  <c r="C176" i="67"/>
  <c r="L175" i="67"/>
  <c r="K175" i="67"/>
  <c r="K174" i="67" s="1"/>
  <c r="J175" i="67"/>
  <c r="J174" i="67" s="1"/>
  <c r="J173" i="67" s="1"/>
  <c r="I175" i="67"/>
  <c r="H175" i="67"/>
  <c r="G175" i="67"/>
  <c r="G174" i="67" s="1"/>
  <c r="F175" i="67"/>
  <c r="E175" i="67"/>
  <c r="D175" i="67"/>
  <c r="C175" i="67" s="1"/>
  <c r="F174" i="67"/>
  <c r="K173" i="67"/>
  <c r="G173" i="67"/>
  <c r="F173" i="67"/>
  <c r="H172" i="67"/>
  <c r="C172" i="67"/>
  <c r="H171" i="67"/>
  <c r="C171" i="67"/>
  <c r="H170" i="67"/>
  <c r="C170" i="67"/>
  <c r="H169" i="67"/>
  <c r="C169" i="67"/>
  <c r="H168" i="67"/>
  <c r="C168" i="67"/>
  <c r="H167" i="67"/>
  <c r="C167" i="67"/>
  <c r="L166" i="67"/>
  <c r="K166" i="67"/>
  <c r="J166" i="67"/>
  <c r="I166" i="67"/>
  <c r="G166" i="67"/>
  <c r="F166" i="67"/>
  <c r="F165" i="67" s="1"/>
  <c r="E166" i="67"/>
  <c r="E165" i="67" s="1"/>
  <c r="D166" i="67"/>
  <c r="L165" i="67"/>
  <c r="K165" i="67"/>
  <c r="J165" i="67"/>
  <c r="G165" i="67"/>
  <c r="D165" i="67"/>
  <c r="H164" i="67"/>
  <c r="C164" i="67"/>
  <c r="H163" i="67"/>
  <c r="C163" i="67"/>
  <c r="H162" i="67"/>
  <c r="C162" i="67"/>
  <c r="H161" i="67"/>
  <c r="C161" i="67"/>
  <c r="L160" i="67"/>
  <c r="K160" i="67"/>
  <c r="J160" i="67"/>
  <c r="I160" i="67"/>
  <c r="G160" i="67"/>
  <c r="F160" i="67"/>
  <c r="E160" i="67"/>
  <c r="D160" i="67"/>
  <c r="H159" i="67"/>
  <c r="C159" i="67"/>
  <c r="H158" i="67"/>
  <c r="C158" i="67"/>
  <c r="H157" i="67"/>
  <c r="C157" i="67"/>
  <c r="H156" i="67"/>
  <c r="C156" i="67"/>
  <c r="H155" i="67"/>
  <c r="C155" i="67"/>
  <c r="H154" i="67"/>
  <c r="C154" i="67"/>
  <c r="H153" i="67"/>
  <c r="C153" i="67"/>
  <c r="H152" i="67"/>
  <c r="C152" i="67"/>
  <c r="L151" i="67"/>
  <c r="K151" i="67"/>
  <c r="J151" i="67"/>
  <c r="I151" i="67"/>
  <c r="G151" i="67"/>
  <c r="F151" i="67"/>
  <c r="E151" i="67"/>
  <c r="D151" i="67"/>
  <c r="C151" i="67" s="1"/>
  <c r="H150" i="67"/>
  <c r="C150" i="67"/>
  <c r="H149" i="67"/>
  <c r="C149" i="67"/>
  <c r="H148" i="67"/>
  <c r="C148" i="67"/>
  <c r="H147" i="67"/>
  <c r="C147" i="67"/>
  <c r="H146" i="67"/>
  <c r="C146" i="67"/>
  <c r="H145" i="67"/>
  <c r="C145" i="67"/>
  <c r="L144" i="67"/>
  <c r="K144" i="67"/>
  <c r="J144" i="67"/>
  <c r="I144" i="67"/>
  <c r="G144" i="67"/>
  <c r="F144" i="67"/>
  <c r="E144" i="67"/>
  <c r="D144" i="67"/>
  <c r="H143" i="67"/>
  <c r="C143" i="67"/>
  <c r="H142" i="67"/>
  <c r="C142" i="67"/>
  <c r="L141" i="67"/>
  <c r="K141" i="67"/>
  <c r="J141" i="67"/>
  <c r="H141" i="67" s="1"/>
  <c r="I141" i="67"/>
  <c r="G141" i="67"/>
  <c r="F141" i="67"/>
  <c r="E141" i="67"/>
  <c r="E130" i="67" s="1"/>
  <c r="D141" i="67"/>
  <c r="H140" i="67"/>
  <c r="C140" i="67"/>
  <c r="H139" i="67"/>
  <c r="C139" i="67"/>
  <c r="H138" i="67"/>
  <c r="C138" i="67"/>
  <c r="H137" i="67"/>
  <c r="C137" i="67"/>
  <c r="L136" i="67"/>
  <c r="L130" i="67" s="1"/>
  <c r="K136" i="67"/>
  <c r="J136" i="67"/>
  <c r="H136" i="67" s="1"/>
  <c r="I136" i="67"/>
  <c r="G136" i="67"/>
  <c r="F136" i="67"/>
  <c r="E136" i="67"/>
  <c r="D136" i="67"/>
  <c r="H135" i="67"/>
  <c r="C135" i="67"/>
  <c r="H134" i="67"/>
  <c r="C134" i="67"/>
  <c r="H133" i="67"/>
  <c r="C133" i="67"/>
  <c r="H132" i="67"/>
  <c r="C132" i="67"/>
  <c r="L131" i="67"/>
  <c r="K131" i="67"/>
  <c r="J131" i="67"/>
  <c r="I131" i="67"/>
  <c r="G131" i="67"/>
  <c r="F131" i="67"/>
  <c r="E131" i="67"/>
  <c r="D131" i="67"/>
  <c r="C131" i="67" s="1"/>
  <c r="J130" i="67"/>
  <c r="H129" i="67"/>
  <c r="C129" i="67"/>
  <c r="C128" i="67" s="1"/>
  <c r="L128" i="67"/>
  <c r="K128" i="67"/>
  <c r="J128" i="67"/>
  <c r="I128" i="67"/>
  <c r="H128" i="67"/>
  <c r="G128" i="67"/>
  <c r="F128" i="67"/>
  <c r="E128" i="67"/>
  <c r="D128" i="67"/>
  <c r="H127" i="67"/>
  <c r="C127" i="67"/>
  <c r="H126" i="67"/>
  <c r="C126" i="67"/>
  <c r="H125" i="67"/>
  <c r="C125" i="67"/>
  <c r="H124" i="67"/>
  <c r="C124" i="67"/>
  <c r="H123" i="67"/>
  <c r="C123" i="67"/>
  <c r="L122" i="67"/>
  <c r="K122" i="67"/>
  <c r="J122" i="67"/>
  <c r="I122" i="67"/>
  <c r="G122" i="67"/>
  <c r="F122" i="67"/>
  <c r="E122" i="67"/>
  <c r="D122" i="67"/>
  <c r="H121" i="67"/>
  <c r="C121" i="67"/>
  <c r="H120" i="67"/>
  <c r="C120" i="67"/>
  <c r="H119" i="67"/>
  <c r="C119" i="67"/>
  <c r="H118" i="67"/>
  <c r="C118" i="67"/>
  <c r="H117" i="67"/>
  <c r="C117" i="67"/>
  <c r="L116" i="67"/>
  <c r="K116" i="67"/>
  <c r="J116" i="67"/>
  <c r="I116" i="67"/>
  <c r="G116" i="67"/>
  <c r="F116" i="67"/>
  <c r="E116" i="67"/>
  <c r="D116" i="67"/>
  <c r="H115" i="67"/>
  <c r="C115" i="67"/>
  <c r="H114" i="67"/>
  <c r="C114" i="67"/>
  <c r="H113" i="67"/>
  <c r="C113" i="67"/>
  <c r="L112" i="67"/>
  <c r="K112" i="67"/>
  <c r="J112" i="67"/>
  <c r="I112" i="67"/>
  <c r="G112" i="67"/>
  <c r="F112" i="67"/>
  <c r="E112" i="67"/>
  <c r="D112" i="67"/>
  <c r="H111" i="67"/>
  <c r="C111" i="67"/>
  <c r="H110" i="67"/>
  <c r="C110" i="67"/>
  <c r="H109" i="67"/>
  <c r="C109" i="67"/>
  <c r="H108" i="67"/>
  <c r="C108" i="67"/>
  <c r="H107" i="67"/>
  <c r="C107" i="67"/>
  <c r="H106" i="67"/>
  <c r="C106" i="67"/>
  <c r="H105" i="67"/>
  <c r="C105" i="67"/>
  <c r="H104" i="67"/>
  <c r="C104" i="67"/>
  <c r="L103" i="67"/>
  <c r="K103" i="67"/>
  <c r="J103" i="67"/>
  <c r="I103" i="67"/>
  <c r="G103" i="67"/>
  <c r="F103" i="67"/>
  <c r="E103" i="67"/>
  <c r="D103" i="67"/>
  <c r="H102" i="67"/>
  <c r="C102" i="67"/>
  <c r="H101" i="67"/>
  <c r="C101" i="67"/>
  <c r="H100" i="67"/>
  <c r="C100" i="67"/>
  <c r="H99" i="67"/>
  <c r="C99" i="67"/>
  <c r="H98" i="67"/>
  <c r="C98" i="67"/>
  <c r="H97" i="67"/>
  <c r="C97" i="67"/>
  <c r="H96" i="67"/>
  <c r="C96" i="67"/>
  <c r="L95" i="67"/>
  <c r="K95" i="67"/>
  <c r="J95" i="67"/>
  <c r="I95" i="67"/>
  <c r="G95" i="67"/>
  <c r="F95" i="67"/>
  <c r="E95" i="67"/>
  <c r="D95" i="67"/>
  <c r="H94" i="67"/>
  <c r="C94" i="67"/>
  <c r="H93" i="67"/>
  <c r="C93" i="67"/>
  <c r="H92" i="67"/>
  <c r="C92" i="67"/>
  <c r="H91" i="67"/>
  <c r="C91" i="67"/>
  <c r="H90" i="67"/>
  <c r="C90" i="67"/>
  <c r="L89" i="67"/>
  <c r="K89" i="67"/>
  <c r="J89" i="67"/>
  <c r="I89" i="67"/>
  <c r="G89" i="67"/>
  <c r="F89" i="67"/>
  <c r="E89" i="67"/>
  <c r="D89" i="67"/>
  <c r="H88" i="67"/>
  <c r="C88" i="67"/>
  <c r="H87" i="67"/>
  <c r="C87" i="67"/>
  <c r="H86" i="67"/>
  <c r="C86" i="67"/>
  <c r="H85" i="67"/>
  <c r="C85" i="67"/>
  <c r="L84" i="67"/>
  <c r="K84" i="67"/>
  <c r="J84" i="67"/>
  <c r="J83" i="67" s="1"/>
  <c r="I84" i="67"/>
  <c r="H84" i="67" s="1"/>
  <c r="G84" i="67"/>
  <c r="F84" i="67"/>
  <c r="E84" i="67"/>
  <c r="D84" i="67"/>
  <c r="K83" i="67"/>
  <c r="H82" i="67"/>
  <c r="C82" i="67"/>
  <c r="H81" i="67"/>
  <c r="C81" i="67"/>
  <c r="L80" i="67"/>
  <c r="K80" i="67"/>
  <c r="J80" i="67"/>
  <c r="I80" i="67"/>
  <c r="G80" i="67"/>
  <c r="F80" i="67"/>
  <c r="E80" i="67"/>
  <c r="D80" i="67"/>
  <c r="H79" i="67"/>
  <c r="C79" i="67"/>
  <c r="H78" i="67"/>
  <c r="C78" i="67"/>
  <c r="L77" i="67"/>
  <c r="K77" i="67"/>
  <c r="K76" i="67" s="1"/>
  <c r="J77" i="67"/>
  <c r="I77" i="67"/>
  <c r="G77" i="67"/>
  <c r="G76" i="67" s="1"/>
  <c r="F77" i="67"/>
  <c r="E77" i="67"/>
  <c r="D77" i="67"/>
  <c r="C77" i="67" s="1"/>
  <c r="L76" i="67"/>
  <c r="F76" i="67"/>
  <c r="H74" i="67"/>
  <c r="C74" i="67"/>
  <c r="H73" i="67"/>
  <c r="C73" i="67"/>
  <c r="H72" i="67"/>
  <c r="C72" i="67"/>
  <c r="H71" i="67"/>
  <c r="C71" i="67"/>
  <c r="H70" i="67"/>
  <c r="C70" i="67"/>
  <c r="L69" i="67"/>
  <c r="K69" i="67"/>
  <c r="J69" i="67"/>
  <c r="H69" i="67" s="1"/>
  <c r="I69" i="67"/>
  <c r="G69" i="67"/>
  <c r="F69" i="67"/>
  <c r="E69" i="67"/>
  <c r="E67" i="67" s="1"/>
  <c r="D69" i="67"/>
  <c r="C69" i="67" s="1"/>
  <c r="H68" i="67"/>
  <c r="C68" i="67"/>
  <c r="L67" i="67"/>
  <c r="K67" i="67"/>
  <c r="I67" i="67"/>
  <c r="G67" i="67"/>
  <c r="F67" i="67"/>
  <c r="D67" i="67"/>
  <c r="C67" i="67" s="1"/>
  <c r="H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L58" i="67"/>
  <c r="K58" i="67"/>
  <c r="J58" i="67"/>
  <c r="I58" i="67"/>
  <c r="G58" i="67"/>
  <c r="F58" i="67"/>
  <c r="E58" i="67"/>
  <c r="E54" i="67" s="1"/>
  <c r="D58" i="67"/>
  <c r="H57" i="67"/>
  <c r="C57" i="67"/>
  <c r="H56" i="67"/>
  <c r="C56" i="67"/>
  <c r="L55" i="67"/>
  <c r="L54" i="67" s="1"/>
  <c r="L53" i="67" s="1"/>
  <c r="K55" i="67"/>
  <c r="K54" i="67" s="1"/>
  <c r="J55" i="67"/>
  <c r="J54" i="67" s="1"/>
  <c r="I55" i="67"/>
  <c r="I54" i="67" s="1"/>
  <c r="G55" i="67"/>
  <c r="G54" i="67" s="1"/>
  <c r="F55" i="67"/>
  <c r="E55" i="67"/>
  <c r="D55" i="67"/>
  <c r="F54" i="67"/>
  <c r="F53" i="67" s="1"/>
  <c r="K53" i="67"/>
  <c r="H47" i="67"/>
  <c r="C47" i="67"/>
  <c r="H46" i="67"/>
  <c r="C46" i="67"/>
  <c r="L45" i="67"/>
  <c r="H45" i="67"/>
  <c r="G45" i="67"/>
  <c r="H44" i="67"/>
  <c r="C44" i="67"/>
  <c r="K43" i="67"/>
  <c r="J43" i="67"/>
  <c r="I43" i="67"/>
  <c r="F43" i="67"/>
  <c r="E43" i="67"/>
  <c r="E20" i="67" s="1"/>
  <c r="D43" i="67"/>
  <c r="H42" i="67"/>
  <c r="C42" i="67"/>
  <c r="I41" i="67"/>
  <c r="H41" i="67" s="1"/>
  <c r="D41" i="67"/>
  <c r="C41" i="67" s="1"/>
  <c r="H40" i="67"/>
  <c r="C40" i="67"/>
  <c r="H39" i="67"/>
  <c r="C39" i="67"/>
  <c r="H38" i="67"/>
  <c r="C38" i="67"/>
  <c r="H37" i="67"/>
  <c r="C37" i="67"/>
  <c r="K36" i="67"/>
  <c r="H36" i="67" s="1"/>
  <c r="F36" i="67"/>
  <c r="C36" i="67" s="1"/>
  <c r="H35" i="67"/>
  <c r="C35" i="67"/>
  <c r="H34" i="67"/>
  <c r="C34" i="67"/>
  <c r="K33" i="67"/>
  <c r="H33" i="67" s="1"/>
  <c r="F33" i="67"/>
  <c r="C33" i="67" s="1"/>
  <c r="H32" i="67"/>
  <c r="C32" i="67"/>
  <c r="K31" i="67"/>
  <c r="H31" i="67" s="1"/>
  <c r="F31" i="67"/>
  <c r="C31" i="67" s="1"/>
  <c r="H30" i="67"/>
  <c r="C30" i="67"/>
  <c r="H29" i="67"/>
  <c r="C29" i="67"/>
  <c r="H28" i="67"/>
  <c r="C28" i="67"/>
  <c r="K27" i="67"/>
  <c r="K26" i="67" s="1"/>
  <c r="F27" i="67"/>
  <c r="H25" i="67"/>
  <c r="C25" i="67"/>
  <c r="H24" i="67"/>
  <c r="C24" i="67"/>
  <c r="H23" i="67"/>
  <c r="C23" i="67"/>
  <c r="H22" i="67"/>
  <c r="C22" i="67"/>
  <c r="L21" i="67"/>
  <c r="K21" i="67"/>
  <c r="J21" i="67"/>
  <c r="I21" i="67"/>
  <c r="I292" i="67" s="1"/>
  <c r="I291" i="67" s="1"/>
  <c r="G21" i="67"/>
  <c r="F21" i="67"/>
  <c r="E21" i="67"/>
  <c r="D21" i="67"/>
  <c r="I20" i="67"/>
  <c r="D20" i="67"/>
  <c r="H301" i="66"/>
  <c r="C301" i="66"/>
  <c r="H300" i="66"/>
  <c r="C300" i="66"/>
  <c r="H299" i="66"/>
  <c r="C299" i="66"/>
  <c r="H298" i="66"/>
  <c r="C298" i="66"/>
  <c r="H297" i="66"/>
  <c r="C297" i="66"/>
  <c r="H296" i="66"/>
  <c r="C296" i="66"/>
  <c r="H295" i="66"/>
  <c r="C295" i="66"/>
  <c r="C293" i="66" s="1"/>
  <c r="H294" i="66"/>
  <c r="H293" i="66" s="1"/>
  <c r="C294" i="66"/>
  <c r="L293" i="66"/>
  <c r="K293" i="66"/>
  <c r="J293" i="66"/>
  <c r="I293" i="66"/>
  <c r="G293" i="66"/>
  <c r="F293" i="66"/>
  <c r="E293" i="66"/>
  <c r="D293" i="66"/>
  <c r="H288" i="66"/>
  <c r="C288" i="66"/>
  <c r="H287" i="66"/>
  <c r="C287" i="66"/>
  <c r="L286" i="66"/>
  <c r="K286" i="66"/>
  <c r="J286" i="66"/>
  <c r="I286" i="66"/>
  <c r="G286" i="66"/>
  <c r="F286" i="66"/>
  <c r="E286" i="66"/>
  <c r="D286" i="66"/>
  <c r="H285" i="66"/>
  <c r="C285" i="66"/>
  <c r="L284" i="66"/>
  <c r="L283" i="66" s="1"/>
  <c r="K284" i="66"/>
  <c r="J284" i="66"/>
  <c r="J283" i="66" s="1"/>
  <c r="I284" i="66"/>
  <c r="I283" i="66" s="1"/>
  <c r="G284" i="66"/>
  <c r="F284" i="66"/>
  <c r="F283" i="66" s="1"/>
  <c r="E284" i="66"/>
  <c r="D284" i="66"/>
  <c r="K283" i="66"/>
  <c r="H283" i="66"/>
  <c r="G283" i="66"/>
  <c r="E283" i="66"/>
  <c r="D283" i="66"/>
  <c r="H282" i="66"/>
  <c r="C282" i="66"/>
  <c r="L281" i="66"/>
  <c r="K281" i="66"/>
  <c r="H281" i="66" s="1"/>
  <c r="J281" i="66"/>
  <c r="I281" i="66"/>
  <c r="G281" i="66"/>
  <c r="F281" i="66"/>
  <c r="E281" i="66"/>
  <c r="D281" i="66"/>
  <c r="H280" i="66"/>
  <c r="C280" i="66"/>
  <c r="H279" i="66"/>
  <c r="C279" i="66"/>
  <c r="H278" i="66"/>
  <c r="C278" i="66"/>
  <c r="H277" i="66"/>
  <c r="C277" i="66"/>
  <c r="L276" i="66"/>
  <c r="K276" i="66"/>
  <c r="J276" i="66"/>
  <c r="I276" i="66"/>
  <c r="G276" i="66"/>
  <c r="G270" i="66" s="1"/>
  <c r="G269" i="66" s="1"/>
  <c r="F276" i="66"/>
  <c r="E276" i="66"/>
  <c r="D276" i="66"/>
  <c r="H275" i="66"/>
  <c r="C275" i="66"/>
  <c r="H274" i="66"/>
  <c r="C274" i="66"/>
  <c r="H273" i="66"/>
  <c r="C273" i="66"/>
  <c r="L272" i="66"/>
  <c r="K272" i="66"/>
  <c r="J272" i="66"/>
  <c r="H272" i="66" s="1"/>
  <c r="I272" i="66"/>
  <c r="G272" i="66"/>
  <c r="F272" i="66"/>
  <c r="E272" i="66"/>
  <c r="D272" i="66"/>
  <c r="H271" i="66"/>
  <c r="C271" i="66"/>
  <c r="L270" i="66"/>
  <c r="L269" i="66" s="1"/>
  <c r="K270" i="66"/>
  <c r="K269" i="66" s="1"/>
  <c r="I270" i="66"/>
  <c r="E270" i="66"/>
  <c r="E269" i="66" s="1"/>
  <c r="D270" i="66"/>
  <c r="I269" i="66"/>
  <c r="H268" i="66"/>
  <c r="C268" i="66"/>
  <c r="H267" i="66"/>
  <c r="C267" i="66"/>
  <c r="H266" i="66"/>
  <c r="C266" i="66"/>
  <c r="H265" i="66"/>
  <c r="C265" i="66"/>
  <c r="L264" i="66"/>
  <c r="K264" i="66"/>
  <c r="K259" i="66" s="1"/>
  <c r="J264" i="66"/>
  <c r="I264" i="66"/>
  <c r="G264" i="66"/>
  <c r="F264" i="66"/>
  <c r="E264" i="66"/>
  <c r="D264" i="66"/>
  <c r="H263" i="66"/>
  <c r="C263" i="66"/>
  <c r="H262" i="66"/>
  <c r="C262" i="66"/>
  <c r="H261" i="66"/>
  <c r="C261" i="66"/>
  <c r="L260" i="66"/>
  <c r="K260" i="66"/>
  <c r="J260" i="66"/>
  <c r="I260" i="66"/>
  <c r="I259" i="66" s="1"/>
  <c r="G260" i="66"/>
  <c r="F260" i="66"/>
  <c r="E260" i="66"/>
  <c r="D260" i="66"/>
  <c r="C260" i="66" s="1"/>
  <c r="L259" i="66"/>
  <c r="G259" i="66"/>
  <c r="E259" i="66"/>
  <c r="H258" i="66"/>
  <c r="C258" i="66"/>
  <c r="H257" i="66"/>
  <c r="C257" i="66"/>
  <c r="H256" i="66"/>
  <c r="C256" i="66"/>
  <c r="H255" i="66"/>
  <c r="C255" i="66"/>
  <c r="H254" i="66"/>
  <c r="C254" i="66"/>
  <c r="H253" i="66"/>
  <c r="C253" i="66"/>
  <c r="L252" i="66"/>
  <c r="K252" i="66"/>
  <c r="J252" i="66"/>
  <c r="I252" i="66"/>
  <c r="G252" i="66"/>
  <c r="F252" i="66"/>
  <c r="F251" i="66" s="1"/>
  <c r="E252" i="66"/>
  <c r="D252" i="66"/>
  <c r="L251" i="66"/>
  <c r="K251" i="66"/>
  <c r="I251" i="66"/>
  <c r="G251" i="66"/>
  <c r="E251" i="66"/>
  <c r="D251" i="66"/>
  <c r="H250" i="66"/>
  <c r="C250" i="66"/>
  <c r="H249" i="66"/>
  <c r="C249" i="66"/>
  <c r="H248" i="66"/>
  <c r="C248" i="66"/>
  <c r="H247" i="66"/>
  <c r="C247" i="66"/>
  <c r="L246" i="66"/>
  <c r="K246" i="66"/>
  <c r="J246" i="66"/>
  <c r="I246" i="66"/>
  <c r="I231" i="66" s="1"/>
  <c r="G246" i="66"/>
  <c r="F246" i="66"/>
  <c r="E246" i="66"/>
  <c r="D246" i="66"/>
  <c r="H245" i="66"/>
  <c r="C245" i="66"/>
  <c r="H244" i="66"/>
  <c r="C244" i="66"/>
  <c r="H243" i="66"/>
  <c r="C243" i="66"/>
  <c r="H242" i="66"/>
  <c r="C242" i="66"/>
  <c r="H241" i="66"/>
  <c r="C241" i="66"/>
  <c r="H240" i="66"/>
  <c r="C240" i="66"/>
  <c r="H239" i="66"/>
  <c r="C239" i="66"/>
  <c r="L238" i="66"/>
  <c r="K238" i="66"/>
  <c r="J238" i="66"/>
  <c r="I238" i="66"/>
  <c r="G238" i="66"/>
  <c r="F238" i="66"/>
  <c r="E238" i="66"/>
  <c r="D238" i="66"/>
  <c r="H237" i="66"/>
  <c r="C237" i="66"/>
  <c r="H236" i="66"/>
  <c r="C236" i="66"/>
  <c r="L235" i="66"/>
  <c r="K235" i="66"/>
  <c r="K231" i="66" s="1"/>
  <c r="J235" i="66"/>
  <c r="I235" i="66"/>
  <c r="H235" i="66" s="1"/>
  <c r="G235" i="66"/>
  <c r="G231" i="66" s="1"/>
  <c r="G230" i="66" s="1"/>
  <c r="F235" i="66"/>
  <c r="E235" i="66"/>
  <c r="D235" i="66"/>
  <c r="H234" i="66"/>
  <c r="C234" i="66"/>
  <c r="L233" i="66"/>
  <c r="L231" i="66" s="1"/>
  <c r="L230" i="66" s="1"/>
  <c r="K233" i="66"/>
  <c r="J233" i="66"/>
  <c r="H233" i="66" s="1"/>
  <c r="I233" i="66"/>
  <c r="G233" i="66"/>
  <c r="F233" i="66"/>
  <c r="E233" i="66"/>
  <c r="D233" i="66"/>
  <c r="H232" i="66"/>
  <c r="C232" i="66"/>
  <c r="E231" i="66"/>
  <c r="E230" i="66"/>
  <c r="H229" i="66"/>
  <c r="C229" i="66"/>
  <c r="H228" i="66"/>
  <c r="C228" i="66"/>
  <c r="L227" i="66"/>
  <c r="K227" i="66"/>
  <c r="J227" i="66"/>
  <c r="I227" i="66"/>
  <c r="H227" i="66" s="1"/>
  <c r="G227" i="66"/>
  <c r="F227" i="66"/>
  <c r="E227" i="66"/>
  <c r="D227" i="66"/>
  <c r="H226" i="66"/>
  <c r="C226" i="66"/>
  <c r="H225" i="66"/>
  <c r="C225" i="66"/>
  <c r="H224" i="66"/>
  <c r="C224" i="66"/>
  <c r="H223" i="66"/>
  <c r="C223" i="66"/>
  <c r="H222" i="66"/>
  <c r="C222" i="66"/>
  <c r="H221" i="66"/>
  <c r="C221" i="66"/>
  <c r="H220" i="66"/>
  <c r="C220" i="66"/>
  <c r="H219" i="66"/>
  <c r="C219" i="66"/>
  <c r="H218" i="66"/>
  <c r="C218" i="66"/>
  <c r="H217" i="66"/>
  <c r="C217" i="66"/>
  <c r="L216" i="66"/>
  <c r="K216" i="66"/>
  <c r="J216" i="66"/>
  <c r="H216" i="66" s="1"/>
  <c r="I216" i="66"/>
  <c r="G216" i="66"/>
  <c r="F216" i="66"/>
  <c r="E216" i="66"/>
  <c r="D216" i="66"/>
  <c r="H215" i="66"/>
  <c r="C215" i="66"/>
  <c r="H214" i="66"/>
  <c r="C214" i="66"/>
  <c r="H213" i="66"/>
  <c r="C213" i="66"/>
  <c r="H212" i="66"/>
  <c r="C212" i="66"/>
  <c r="H211" i="66"/>
  <c r="C211" i="66"/>
  <c r="H210" i="66"/>
  <c r="C210" i="66"/>
  <c r="H209" i="66"/>
  <c r="C209" i="66"/>
  <c r="H208" i="66"/>
  <c r="C208" i="66"/>
  <c r="H207" i="66"/>
  <c r="C207" i="66"/>
  <c r="H206" i="66"/>
  <c r="C206" i="66"/>
  <c r="L205" i="66"/>
  <c r="L204" i="66" s="1"/>
  <c r="K205" i="66"/>
  <c r="J205" i="66"/>
  <c r="H205" i="66" s="1"/>
  <c r="I205" i="66"/>
  <c r="G205" i="66"/>
  <c r="F205" i="66"/>
  <c r="F204" i="66" s="1"/>
  <c r="E205" i="66"/>
  <c r="D205" i="66"/>
  <c r="K204" i="66"/>
  <c r="J204" i="66"/>
  <c r="G204" i="66"/>
  <c r="E204" i="66"/>
  <c r="H203" i="66"/>
  <c r="C203" i="66"/>
  <c r="H202" i="66"/>
  <c r="C202" i="66"/>
  <c r="H201" i="66"/>
  <c r="C201" i="66"/>
  <c r="H200" i="66"/>
  <c r="C200" i="66"/>
  <c r="H199" i="66"/>
  <c r="C199" i="66"/>
  <c r="L198" i="66"/>
  <c r="K198" i="66"/>
  <c r="K196" i="66" s="1"/>
  <c r="K195" i="66" s="1"/>
  <c r="J198" i="66"/>
  <c r="I198" i="66"/>
  <c r="I196" i="66" s="1"/>
  <c r="G198" i="66"/>
  <c r="F198" i="66"/>
  <c r="F196" i="66" s="1"/>
  <c r="E198" i="66"/>
  <c r="D198" i="66"/>
  <c r="D196" i="66" s="1"/>
  <c r="H197" i="66"/>
  <c r="C197" i="66"/>
  <c r="L196" i="66"/>
  <c r="G196" i="66"/>
  <c r="G195" i="66" s="1"/>
  <c r="G194" i="66" s="1"/>
  <c r="E196" i="66"/>
  <c r="E195" i="66" s="1"/>
  <c r="E194" i="66" s="1"/>
  <c r="H193" i="66"/>
  <c r="C193" i="66"/>
  <c r="L192" i="66"/>
  <c r="K192" i="66"/>
  <c r="J192" i="66"/>
  <c r="I192" i="66"/>
  <c r="I191" i="66" s="1"/>
  <c r="G192" i="66"/>
  <c r="F192" i="66"/>
  <c r="F191" i="66" s="1"/>
  <c r="E192" i="66"/>
  <c r="D192" i="66"/>
  <c r="C192" i="66" s="1"/>
  <c r="L191" i="66"/>
  <c r="K191" i="66"/>
  <c r="G191" i="66"/>
  <c r="G187" i="66" s="1"/>
  <c r="E191" i="66"/>
  <c r="H190" i="66"/>
  <c r="C190" i="66"/>
  <c r="H189" i="66"/>
  <c r="C189" i="66"/>
  <c r="L188" i="66"/>
  <c r="K188" i="66"/>
  <c r="J188" i="66"/>
  <c r="I188" i="66"/>
  <c r="I187" i="66" s="1"/>
  <c r="G188" i="66"/>
  <c r="F188" i="66"/>
  <c r="E188" i="66"/>
  <c r="D188" i="66"/>
  <c r="L187" i="66"/>
  <c r="K187" i="66"/>
  <c r="E187" i="66"/>
  <c r="H186" i="66"/>
  <c r="C186" i="66"/>
  <c r="H185" i="66"/>
  <c r="C185" i="66"/>
  <c r="L184" i="66"/>
  <c r="K184" i="66"/>
  <c r="J184" i="66"/>
  <c r="I184" i="66"/>
  <c r="G184" i="66"/>
  <c r="F184" i="66"/>
  <c r="E184" i="66"/>
  <c r="D184" i="66"/>
  <c r="H183" i="66"/>
  <c r="C183" i="66"/>
  <c r="H182" i="66"/>
  <c r="C182" i="66"/>
  <c r="H181" i="66"/>
  <c r="C181" i="66"/>
  <c r="H180" i="66"/>
  <c r="C180" i="66"/>
  <c r="L179" i="66"/>
  <c r="K179" i="66"/>
  <c r="J179" i="66"/>
  <c r="I179" i="66"/>
  <c r="H179" i="66"/>
  <c r="G179" i="66"/>
  <c r="F179" i="66"/>
  <c r="E179" i="66"/>
  <c r="D179" i="66"/>
  <c r="C179" i="66" s="1"/>
  <c r="H178" i="66"/>
  <c r="C178" i="66"/>
  <c r="H177" i="66"/>
  <c r="C177" i="66"/>
  <c r="H176" i="66"/>
  <c r="C176" i="66"/>
  <c r="L175" i="66"/>
  <c r="K175" i="66"/>
  <c r="J175" i="66"/>
  <c r="I175" i="66"/>
  <c r="H175" i="66" s="1"/>
  <c r="G175" i="66"/>
  <c r="G174" i="66" s="1"/>
  <c r="G173" i="66" s="1"/>
  <c r="F175" i="66"/>
  <c r="E175" i="66"/>
  <c r="D175" i="66"/>
  <c r="K174" i="66"/>
  <c r="K173" i="66" s="1"/>
  <c r="J174" i="66"/>
  <c r="I174" i="66"/>
  <c r="I173" i="66" s="1"/>
  <c r="F174" i="66"/>
  <c r="E174" i="66"/>
  <c r="E173" i="66"/>
  <c r="H172" i="66"/>
  <c r="C172" i="66"/>
  <c r="H171" i="66"/>
  <c r="C171" i="66"/>
  <c r="H170" i="66"/>
  <c r="C170" i="66"/>
  <c r="H169" i="66"/>
  <c r="C169" i="66"/>
  <c r="H168" i="66"/>
  <c r="C168" i="66"/>
  <c r="H167" i="66"/>
  <c r="C167" i="66"/>
  <c r="L166" i="66"/>
  <c r="K166" i="66"/>
  <c r="J166" i="66"/>
  <c r="I166" i="66"/>
  <c r="G166" i="66"/>
  <c r="F166" i="66"/>
  <c r="F165" i="66" s="1"/>
  <c r="E166" i="66"/>
  <c r="E165" i="66" s="1"/>
  <c r="D166" i="66"/>
  <c r="L165" i="66"/>
  <c r="K165" i="66"/>
  <c r="I165" i="66"/>
  <c r="G165" i="66"/>
  <c r="D165" i="66"/>
  <c r="H164" i="66"/>
  <c r="C164" i="66"/>
  <c r="H163" i="66"/>
  <c r="C163" i="66"/>
  <c r="H162" i="66"/>
  <c r="C162" i="66"/>
  <c r="H161" i="66"/>
  <c r="C161" i="66"/>
  <c r="L160" i="66"/>
  <c r="K160" i="66"/>
  <c r="J160" i="66"/>
  <c r="I160" i="66"/>
  <c r="G160" i="66"/>
  <c r="G130" i="66" s="1"/>
  <c r="F160" i="66"/>
  <c r="E160" i="66"/>
  <c r="D160" i="66"/>
  <c r="H159" i="66"/>
  <c r="C159" i="66"/>
  <c r="H158" i="66"/>
  <c r="C158" i="66"/>
  <c r="H157" i="66"/>
  <c r="C157" i="66"/>
  <c r="H156" i="66"/>
  <c r="C156" i="66"/>
  <c r="H155" i="66"/>
  <c r="C155" i="66"/>
  <c r="H154" i="66"/>
  <c r="C154" i="66"/>
  <c r="H153" i="66"/>
  <c r="C153" i="66"/>
  <c r="H152" i="66"/>
  <c r="C152" i="66"/>
  <c r="L151" i="66"/>
  <c r="K151" i="66"/>
  <c r="J151" i="66"/>
  <c r="I151" i="66"/>
  <c r="H151" i="66"/>
  <c r="G151" i="66"/>
  <c r="F151" i="66"/>
  <c r="E151" i="66"/>
  <c r="D151" i="66"/>
  <c r="C151" i="66" s="1"/>
  <c r="H150" i="66"/>
  <c r="C150" i="66"/>
  <c r="H149" i="66"/>
  <c r="C149" i="66"/>
  <c r="H148" i="66"/>
  <c r="C148" i="66"/>
  <c r="H147" i="66"/>
  <c r="C147" i="66"/>
  <c r="H146" i="66"/>
  <c r="C146" i="66"/>
  <c r="H145" i="66"/>
  <c r="C145" i="66"/>
  <c r="L144" i="66"/>
  <c r="K144" i="66"/>
  <c r="J144" i="66"/>
  <c r="I144" i="66"/>
  <c r="G144" i="66"/>
  <c r="F144" i="66"/>
  <c r="E144" i="66"/>
  <c r="D144" i="66"/>
  <c r="C144" i="66" s="1"/>
  <c r="H143" i="66"/>
  <c r="C143" i="66"/>
  <c r="H142" i="66"/>
  <c r="C142" i="66"/>
  <c r="L141" i="66"/>
  <c r="K141" i="66"/>
  <c r="J141" i="66"/>
  <c r="I141" i="66"/>
  <c r="H141" i="66" s="1"/>
  <c r="G141" i="66"/>
  <c r="F141" i="66"/>
  <c r="E141" i="66"/>
  <c r="D141" i="66"/>
  <c r="H140" i="66"/>
  <c r="C140" i="66"/>
  <c r="H139" i="66"/>
  <c r="C139" i="66"/>
  <c r="H138" i="66"/>
  <c r="C138" i="66"/>
  <c r="H137" i="66"/>
  <c r="C137" i="66"/>
  <c r="L136" i="66"/>
  <c r="K136" i="66"/>
  <c r="J136" i="66"/>
  <c r="H136" i="66" s="1"/>
  <c r="I136" i="66"/>
  <c r="G136" i="66"/>
  <c r="F136" i="66"/>
  <c r="E136" i="66"/>
  <c r="E130" i="66" s="1"/>
  <c r="D136" i="66"/>
  <c r="H135" i="66"/>
  <c r="C135" i="66"/>
  <c r="H134" i="66"/>
  <c r="C134" i="66"/>
  <c r="H133" i="66"/>
  <c r="C133" i="66"/>
  <c r="H132" i="66"/>
  <c r="C132" i="66"/>
  <c r="L131" i="66"/>
  <c r="K131" i="66"/>
  <c r="J131" i="66"/>
  <c r="I131" i="66"/>
  <c r="H131" i="66" s="1"/>
  <c r="G131" i="66"/>
  <c r="F131" i="66"/>
  <c r="E131" i="66"/>
  <c r="D131" i="66"/>
  <c r="K130" i="66"/>
  <c r="J130" i="66"/>
  <c r="H129" i="66"/>
  <c r="H128" i="66" s="1"/>
  <c r="C129" i="66"/>
  <c r="L128" i="66"/>
  <c r="K128" i="66"/>
  <c r="J128" i="66"/>
  <c r="I128" i="66"/>
  <c r="G128" i="66"/>
  <c r="F128" i="66"/>
  <c r="E128" i="66"/>
  <c r="D128" i="66"/>
  <c r="C128" i="66"/>
  <c r="H127" i="66"/>
  <c r="C127" i="66"/>
  <c r="H126" i="66"/>
  <c r="C126" i="66"/>
  <c r="H125" i="66"/>
  <c r="C125" i="66"/>
  <c r="H124" i="66"/>
  <c r="C124" i="66"/>
  <c r="H123" i="66"/>
  <c r="C123" i="66"/>
  <c r="L122" i="66"/>
  <c r="K122" i="66"/>
  <c r="J122" i="66"/>
  <c r="I122" i="66"/>
  <c r="G122" i="66"/>
  <c r="F122" i="66"/>
  <c r="E122" i="66"/>
  <c r="D122" i="66"/>
  <c r="C122" i="66" s="1"/>
  <c r="H121" i="66"/>
  <c r="C121" i="66"/>
  <c r="H120" i="66"/>
  <c r="C120" i="66"/>
  <c r="H119" i="66"/>
  <c r="C119" i="66"/>
  <c r="H118" i="66"/>
  <c r="C118" i="66"/>
  <c r="H117" i="66"/>
  <c r="C117" i="66"/>
  <c r="L116" i="66"/>
  <c r="K116" i="66"/>
  <c r="J116" i="66"/>
  <c r="I116" i="66"/>
  <c r="G116" i="66"/>
  <c r="F116" i="66"/>
  <c r="E116" i="66"/>
  <c r="D116" i="66"/>
  <c r="H115" i="66"/>
  <c r="C115" i="66"/>
  <c r="H114" i="66"/>
  <c r="C114" i="66"/>
  <c r="H113" i="66"/>
  <c r="C113" i="66"/>
  <c r="L112" i="66"/>
  <c r="K112" i="66"/>
  <c r="J112" i="66"/>
  <c r="I112" i="66"/>
  <c r="G112" i="66"/>
  <c r="F112" i="66"/>
  <c r="E112" i="66"/>
  <c r="D112" i="66"/>
  <c r="C112" i="66" s="1"/>
  <c r="H111" i="66"/>
  <c r="C111" i="66"/>
  <c r="H110" i="66"/>
  <c r="C110" i="66"/>
  <c r="H109" i="66"/>
  <c r="C109" i="66"/>
  <c r="H108" i="66"/>
  <c r="C108" i="66"/>
  <c r="H107" i="66"/>
  <c r="C107" i="66"/>
  <c r="H106" i="66"/>
  <c r="C106" i="66"/>
  <c r="H105" i="66"/>
  <c r="C105" i="66"/>
  <c r="H104" i="66"/>
  <c r="C104" i="66"/>
  <c r="L103" i="66"/>
  <c r="K103" i="66"/>
  <c r="J103" i="66"/>
  <c r="I103" i="66"/>
  <c r="H103" i="66" s="1"/>
  <c r="G103" i="66"/>
  <c r="F103" i="66"/>
  <c r="E103" i="66"/>
  <c r="D103" i="66"/>
  <c r="H102" i="66"/>
  <c r="C102" i="66"/>
  <c r="H101" i="66"/>
  <c r="C101" i="66"/>
  <c r="H100" i="66"/>
  <c r="C100" i="66"/>
  <c r="H99" i="66"/>
  <c r="C99" i="66"/>
  <c r="H98" i="66"/>
  <c r="C98" i="66"/>
  <c r="H97" i="66"/>
  <c r="C97" i="66"/>
  <c r="H96" i="66"/>
  <c r="C96" i="66"/>
  <c r="L95" i="66"/>
  <c r="K95" i="66"/>
  <c r="J95" i="66"/>
  <c r="I95" i="66"/>
  <c r="H95" i="66"/>
  <c r="G95" i="66"/>
  <c r="F95" i="66"/>
  <c r="E95" i="66"/>
  <c r="D95" i="66"/>
  <c r="C95" i="66" s="1"/>
  <c r="H94" i="66"/>
  <c r="C94" i="66"/>
  <c r="H93" i="66"/>
  <c r="C93" i="66"/>
  <c r="H92" i="66"/>
  <c r="C92" i="66"/>
  <c r="H91" i="66"/>
  <c r="C91" i="66"/>
  <c r="H90" i="66"/>
  <c r="C90" i="66"/>
  <c r="L89" i="66"/>
  <c r="K89" i="66"/>
  <c r="K83" i="66" s="1"/>
  <c r="J89" i="66"/>
  <c r="H89" i="66" s="1"/>
  <c r="I89" i="66"/>
  <c r="G89" i="66"/>
  <c r="F89" i="66"/>
  <c r="E89" i="66"/>
  <c r="D89" i="66"/>
  <c r="H88" i="66"/>
  <c r="C88" i="66"/>
  <c r="H87" i="66"/>
  <c r="C87" i="66"/>
  <c r="H86" i="66"/>
  <c r="C86" i="66"/>
  <c r="H85" i="66"/>
  <c r="C85" i="66"/>
  <c r="L84" i="66"/>
  <c r="K84" i="66"/>
  <c r="J84" i="66"/>
  <c r="I84" i="66"/>
  <c r="G84" i="66"/>
  <c r="G83" i="66" s="1"/>
  <c r="F84" i="66"/>
  <c r="E84" i="66"/>
  <c r="D84" i="66"/>
  <c r="L83" i="66"/>
  <c r="H82" i="66"/>
  <c r="C82" i="66"/>
  <c r="H81" i="66"/>
  <c r="C81" i="66"/>
  <c r="L80" i="66"/>
  <c r="K80" i="66"/>
  <c r="J80" i="66"/>
  <c r="I80" i="66"/>
  <c r="G80" i="66"/>
  <c r="F80" i="66"/>
  <c r="E80" i="66"/>
  <c r="D80" i="66"/>
  <c r="H79" i="66"/>
  <c r="C79" i="66"/>
  <c r="H78" i="66"/>
  <c r="C78" i="66"/>
  <c r="L77" i="66"/>
  <c r="L76" i="66" s="1"/>
  <c r="K77" i="66"/>
  <c r="K76" i="66" s="1"/>
  <c r="J77" i="66"/>
  <c r="I77" i="66"/>
  <c r="H77" i="66"/>
  <c r="G77" i="66"/>
  <c r="F77" i="66"/>
  <c r="E77" i="66"/>
  <c r="D77" i="66"/>
  <c r="I76" i="66"/>
  <c r="F76" i="66"/>
  <c r="E76" i="66"/>
  <c r="H74" i="66"/>
  <c r="C74" i="66"/>
  <c r="H73" i="66"/>
  <c r="C73" i="66"/>
  <c r="H72" i="66"/>
  <c r="C72" i="66"/>
  <c r="H71" i="66"/>
  <c r="C71" i="66"/>
  <c r="H70" i="66"/>
  <c r="C70" i="66"/>
  <c r="L69" i="66"/>
  <c r="L67" i="66" s="1"/>
  <c r="K69" i="66"/>
  <c r="J69" i="66"/>
  <c r="H69" i="66" s="1"/>
  <c r="I69" i="66"/>
  <c r="G69" i="66"/>
  <c r="F69" i="66"/>
  <c r="F67" i="66" s="1"/>
  <c r="E69" i="66"/>
  <c r="D69" i="66"/>
  <c r="H68" i="66"/>
  <c r="C68" i="66"/>
  <c r="K67" i="66"/>
  <c r="I67" i="66"/>
  <c r="G67" i="66"/>
  <c r="E67" i="66"/>
  <c r="H66" i="66"/>
  <c r="C66" i="66"/>
  <c r="H65" i="66"/>
  <c r="C65" i="66"/>
  <c r="H64" i="66"/>
  <c r="C64" i="66"/>
  <c r="H63" i="66"/>
  <c r="C63" i="66"/>
  <c r="H62" i="66"/>
  <c r="C62" i="66"/>
  <c r="H61" i="66"/>
  <c r="C61" i="66"/>
  <c r="H60" i="66"/>
  <c r="C60" i="66"/>
  <c r="H59" i="66"/>
  <c r="C59" i="66"/>
  <c r="L58" i="66"/>
  <c r="K58" i="66"/>
  <c r="J58" i="66"/>
  <c r="I58" i="66"/>
  <c r="G58" i="66"/>
  <c r="F58" i="66"/>
  <c r="F54" i="66" s="1"/>
  <c r="E58" i="66"/>
  <c r="D58" i="66"/>
  <c r="H57" i="66"/>
  <c r="C57" i="66"/>
  <c r="H56" i="66"/>
  <c r="C56" i="66"/>
  <c r="L55" i="66"/>
  <c r="L54" i="66" s="1"/>
  <c r="K55" i="66"/>
  <c r="K54" i="66" s="1"/>
  <c r="K53" i="66" s="1"/>
  <c r="J55" i="66"/>
  <c r="I55" i="66"/>
  <c r="G55" i="66"/>
  <c r="G54" i="66" s="1"/>
  <c r="G53" i="66" s="1"/>
  <c r="F55" i="66"/>
  <c r="E55" i="66"/>
  <c r="D55" i="66"/>
  <c r="J54" i="66"/>
  <c r="I54" i="66"/>
  <c r="I53" i="66" s="1"/>
  <c r="E54" i="66"/>
  <c r="E53" i="66" s="1"/>
  <c r="H47" i="66"/>
  <c r="C47" i="66"/>
  <c r="H46" i="66"/>
  <c r="C46" i="66"/>
  <c r="L45" i="66"/>
  <c r="G45" i="66"/>
  <c r="C45" i="66" s="1"/>
  <c r="H44" i="66"/>
  <c r="C44" i="66"/>
  <c r="K43" i="66"/>
  <c r="J43" i="66"/>
  <c r="I43" i="66"/>
  <c r="F43" i="66"/>
  <c r="E43" i="66"/>
  <c r="D43" i="66"/>
  <c r="C43" i="66" s="1"/>
  <c r="H42" i="66"/>
  <c r="C42" i="66"/>
  <c r="I41" i="66"/>
  <c r="D41" i="66"/>
  <c r="C41" i="66" s="1"/>
  <c r="H40" i="66"/>
  <c r="C40" i="66"/>
  <c r="H39" i="66"/>
  <c r="C39" i="66"/>
  <c r="H38" i="66"/>
  <c r="C38" i="66"/>
  <c r="H37" i="66"/>
  <c r="C37" i="66"/>
  <c r="K36" i="66"/>
  <c r="H36" i="66" s="1"/>
  <c r="F36" i="66"/>
  <c r="C36" i="66" s="1"/>
  <c r="H35" i="66"/>
  <c r="C35" i="66"/>
  <c r="H34" i="66"/>
  <c r="C34" i="66"/>
  <c r="K33" i="66"/>
  <c r="H33" i="66" s="1"/>
  <c r="F33" i="66"/>
  <c r="C33" i="66" s="1"/>
  <c r="H32" i="66"/>
  <c r="C32" i="66"/>
  <c r="K31" i="66"/>
  <c r="H31" i="66" s="1"/>
  <c r="F31" i="66"/>
  <c r="H30" i="66"/>
  <c r="C30" i="66"/>
  <c r="H29" i="66"/>
  <c r="C29" i="66"/>
  <c r="H28" i="66"/>
  <c r="C28" i="66"/>
  <c r="K27" i="66"/>
  <c r="H27" i="66" s="1"/>
  <c r="F27" i="66"/>
  <c r="C27" i="66" s="1"/>
  <c r="K26" i="66"/>
  <c r="H25" i="66"/>
  <c r="C25" i="66"/>
  <c r="H24" i="66"/>
  <c r="C24" i="66"/>
  <c r="H23" i="66"/>
  <c r="C23" i="66"/>
  <c r="H22" i="66"/>
  <c r="C22" i="66"/>
  <c r="L21" i="66"/>
  <c r="K21" i="66"/>
  <c r="K292" i="66" s="1"/>
  <c r="J21" i="66"/>
  <c r="J20" i="66" s="1"/>
  <c r="I21" i="66"/>
  <c r="I292" i="66" s="1"/>
  <c r="I291" i="66" s="1"/>
  <c r="G21" i="66"/>
  <c r="F21" i="66"/>
  <c r="F292" i="66" s="1"/>
  <c r="F291" i="66" s="1"/>
  <c r="E21" i="66"/>
  <c r="E292" i="66" s="1"/>
  <c r="E291" i="66" s="1"/>
  <c r="D21" i="66"/>
  <c r="E20" i="66"/>
  <c r="H301" i="65"/>
  <c r="C301" i="65"/>
  <c r="H300" i="65"/>
  <c r="C300" i="65"/>
  <c r="H299" i="65"/>
  <c r="C299" i="65"/>
  <c r="H298" i="65"/>
  <c r="C298" i="65"/>
  <c r="H297" i="65"/>
  <c r="C297" i="65"/>
  <c r="H296" i="65"/>
  <c r="C296" i="65"/>
  <c r="H295" i="65"/>
  <c r="C295" i="65"/>
  <c r="H294" i="65"/>
  <c r="C294" i="65"/>
  <c r="C293" i="65" s="1"/>
  <c r="L293" i="65"/>
  <c r="K293" i="65"/>
  <c r="J293" i="65"/>
  <c r="I293" i="65"/>
  <c r="H293" i="65"/>
  <c r="G293" i="65"/>
  <c r="F293" i="65"/>
  <c r="E293" i="65"/>
  <c r="D293" i="65"/>
  <c r="H288" i="65"/>
  <c r="C288" i="65"/>
  <c r="H287" i="65"/>
  <c r="C287" i="65"/>
  <c r="L286" i="65"/>
  <c r="K286" i="65"/>
  <c r="J286" i="65"/>
  <c r="I286" i="65"/>
  <c r="G286" i="65"/>
  <c r="F286" i="65"/>
  <c r="E286" i="65"/>
  <c r="D286" i="65"/>
  <c r="H285" i="65"/>
  <c r="C285" i="65"/>
  <c r="L284" i="65"/>
  <c r="K284" i="65"/>
  <c r="J284" i="65"/>
  <c r="I284" i="65"/>
  <c r="I283" i="65" s="1"/>
  <c r="G284" i="65"/>
  <c r="F284" i="65"/>
  <c r="F283" i="65" s="1"/>
  <c r="E284" i="65"/>
  <c r="E283" i="65" s="1"/>
  <c r="D284" i="65"/>
  <c r="L283" i="65"/>
  <c r="K283" i="65"/>
  <c r="G283" i="65"/>
  <c r="D283" i="65"/>
  <c r="H282" i="65"/>
  <c r="C282" i="65"/>
  <c r="L281" i="65"/>
  <c r="K281" i="65"/>
  <c r="J281" i="65"/>
  <c r="I281" i="65"/>
  <c r="H281" i="65"/>
  <c r="G281" i="65"/>
  <c r="F281" i="65"/>
  <c r="E281" i="65"/>
  <c r="D281" i="65"/>
  <c r="C281" i="65" s="1"/>
  <c r="H280" i="65"/>
  <c r="C280" i="65"/>
  <c r="H279" i="65"/>
  <c r="C279" i="65"/>
  <c r="H278" i="65"/>
  <c r="C278" i="65"/>
  <c r="H277" i="65"/>
  <c r="C277" i="65"/>
  <c r="L276" i="65"/>
  <c r="K276" i="65"/>
  <c r="J276" i="65"/>
  <c r="I276" i="65"/>
  <c r="I270" i="65" s="1"/>
  <c r="I269" i="65" s="1"/>
  <c r="G276" i="65"/>
  <c r="F276" i="65"/>
  <c r="E276" i="65"/>
  <c r="D276" i="65"/>
  <c r="D270" i="65" s="1"/>
  <c r="D269" i="65" s="1"/>
  <c r="H275" i="65"/>
  <c r="C275" i="65"/>
  <c r="H274" i="65"/>
  <c r="C274" i="65"/>
  <c r="H273" i="65"/>
  <c r="C273" i="65"/>
  <c r="L272" i="65"/>
  <c r="K272" i="65"/>
  <c r="K270" i="65" s="1"/>
  <c r="K269" i="65" s="1"/>
  <c r="J272" i="65"/>
  <c r="I272" i="65"/>
  <c r="G272" i="65"/>
  <c r="F272" i="65"/>
  <c r="F270" i="65" s="1"/>
  <c r="F269" i="65" s="1"/>
  <c r="E272" i="65"/>
  <c r="D272" i="65"/>
  <c r="H271" i="65"/>
  <c r="C271" i="65"/>
  <c r="L270" i="65"/>
  <c r="G270" i="65"/>
  <c r="G269" i="65" s="1"/>
  <c r="E270" i="65"/>
  <c r="E269" i="65" s="1"/>
  <c r="L269" i="65"/>
  <c r="H268" i="65"/>
  <c r="C268" i="65"/>
  <c r="H267" i="65"/>
  <c r="C267" i="65"/>
  <c r="H266" i="65"/>
  <c r="C266" i="65"/>
  <c r="H265" i="65"/>
  <c r="C265" i="65"/>
  <c r="L264" i="65"/>
  <c r="L259" i="65" s="1"/>
  <c r="K264" i="65"/>
  <c r="J264" i="65"/>
  <c r="I264" i="65"/>
  <c r="G264" i="65"/>
  <c r="F264" i="65"/>
  <c r="E264" i="65"/>
  <c r="D264" i="65"/>
  <c r="H263" i="65"/>
  <c r="C263" i="65"/>
  <c r="H262" i="65"/>
  <c r="C262" i="65"/>
  <c r="H261" i="65"/>
  <c r="C261" i="65"/>
  <c r="L260" i="65"/>
  <c r="K260" i="65"/>
  <c r="J260" i="65"/>
  <c r="I260" i="65"/>
  <c r="I259" i="65" s="1"/>
  <c r="G260" i="65"/>
  <c r="F260" i="65"/>
  <c r="F259" i="65" s="1"/>
  <c r="E260" i="65"/>
  <c r="E259" i="65" s="1"/>
  <c r="D260" i="65"/>
  <c r="K259" i="65"/>
  <c r="G259" i="65"/>
  <c r="D259" i="65"/>
  <c r="H258" i="65"/>
  <c r="C258" i="65"/>
  <c r="H257" i="65"/>
  <c r="C257" i="65"/>
  <c r="H256" i="65"/>
  <c r="C256" i="65"/>
  <c r="H255" i="65"/>
  <c r="C255" i="65"/>
  <c r="H254" i="65"/>
  <c r="C254" i="65"/>
  <c r="H253" i="65"/>
  <c r="C253" i="65"/>
  <c r="L252" i="65"/>
  <c r="K252" i="65"/>
  <c r="J252" i="65"/>
  <c r="I252" i="65"/>
  <c r="I251" i="65" s="1"/>
  <c r="G252" i="65"/>
  <c r="F252" i="65"/>
  <c r="F251" i="65" s="1"/>
  <c r="E252" i="65"/>
  <c r="E251" i="65" s="1"/>
  <c r="D252" i="65"/>
  <c r="L251" i="65"/>
  <c r="K251" i="65"/>
  <c r="G251" i="65"/>
  <c r="D251" i="65"/>
  <c r="H250" i="65"/>
  <c r="C250" i="65"/>
  <c r="H249" i="65"/>
  <c r="C249" i="65"/>
  <c r="H248" i="65"/>
  <c r="C248" i="65"/>
  <c r="H247" i="65"/>
  <c r="C247" i="65"/>
  <c r="L246" i="65"/>
  <c r="K246" i="65"/>
  <c r="J246" i="65"/>
  <c r="H246" i="65" s="1"/>
  <c r="I246" i="65"/>
  <c r="G246" i="65"/>
  <c r="F246" i="65"/>
  <c r="E246" i="65"/>
  <c r="D246" i="65"/>
  <c r="H245" i="65"/>
  <c r="C245" i="65"/>
  <c r="H244" i="65"/>
  <c r="C244" i="65"/>
  <c r="H243" i="65"/>
  <c r="C243" i="65"/>
  <c r="H242" i="65"/>
  <c r="C242" i="65"/>
  <c r="H241" i="65"/>
  <c r="C241" i="65"/>
  <c r="H240" i="65"/>
  <c r="C240" i="65"/>
  <c r="H239" i="65"/>
  <c r="C239" i="65"/>
  <c r="L238" i="65"/>
  <c r="K238" i="65"/>
  <c r="J238" i="65"/>
  <c r="I238" i="65"/>
  <c r="G238" i="65"/>
  <c r="F238" i="65"/>
  <c r="E238" i="65"/>
  <c r="D238" i="65"/>
  <c r="H237" i="65"/>
  <c r="C237" i="65"/>
  <c r="H236" i="65"/>
  <c r="C236" i="65"/>
  <c r="L235" i="65"/>
  <c r="L231" i="65" s="1"/>
  <c r="L230" i="65" s="1"/>
  <c r="K235" i="65"/>
  <c r="J235" i="65"/>
  <c r="I235" i="65"/>
  <c r="H235" i="65"/>
  <c r="G235" i="65"/>
  <c r="F235" i="65"/>
  <c r="E235" i="65"/>
  <c r="D235" i="65"/>
  <c r="C235" i="65" s="1"/>
  <c r="H234" i="65"/>
  <c r="C234" i="65"/>
  <c r="L233" i="65"/>
  <c r="K233" i="65"/>
  <c r="K231" i="65" s="1"/>
  <c r="K230" i="65" s="1"/>
  <c r="J233" i="65"/>
  <c r="I233" i="65"/>
  <c r="H233" i="65" s="1"/>
  <c r="G233" i="65"/>
  <c r="F233" i="65"/>
  <c r="E233" i="65"/>
  <c r="D233" i="65"/>
  <c r="H232" i="65"/>
  <c r="C232" i="65"/>
  <c r="G231" i="65"/>
  <c r="G230" i="65" s="1"/>
  <c r="H229" i="65"/>
  <c r="C229" i="65"/>
  <c r="H228" i="65"/>
  <c r="C228" i="65"/>
  <c r="L227" i="65"/>
  <c r="K227" i="65"/>
  <c r="J227" i="65"/>
  <c r="H227" i="65" s="1"/>
  <c r="I227" i="65"/>
  <c r="G227" i="65"/>
  <c r="F227" i="65"/>
  <c r="E227" i="65"/>
  <c r="D227" i="65"/>
  <c r="H226" i="65"/>
  <c r="C226" i="65"/>
  <c r="H225" i="65"/>
  <c r="C225" i="65"/>
  <c r="H224" i="65"/>
  <c r="C224" i="65"/>
  <c r="H223" i="65"/>
  <c r="C223" i="65"/>
  <c r="H222" i="65"/>
  <c r="C222" i="65"/>
  <c r="H221" i="65"/>
  <c r="C221" i="65"/>
  <c r="H220" i="65"/>
  <c r="C220" i="65"/>
  <c r="H219" i="65"/>
  <c r="C219" i="65"/>
  <c r="H218" i="65"/>
  <c r="C218" i="65"/>
  <c r="H217" i="65"/>
  <c r="C217" i="65"/>
  <c r="L216" i="65"/>
  <c r="K216" i="65"/>
  <c r="J216" i="65"/>
  <c r="I216" i="65"/>
  <c r="G216" i="65"/>
  <c r="F216" i="65"/>
  <c r="F204" i="65" s="1"/>
  <c r="E216" i="65"/>
  <c r="D216" i="65"/>
  <c r="H215" i="65"/>
  <c r="C215" i="65"/>
  <c r="H214" i="65"/>
  <c r="C214" i="65"/>
  <c r="H213" i="65"/>
  <c r="C213" i="65"/>
  <c r="H212" i="65"/>
  <c r="C212" i="65"/>
  <c r="H211" i="65"/>
  <c r="C211" i="65"/>
  <c r="H210" i="65"/>
  <c r="C210" i="65"/>
  <c r="H209" i="65"/>
  <c r="C209" i="65"/>
  <c r="H208" i="65"/>
  <c r="C208" i="65"/>
  <c r="H207" i="65"/>
  <c r="C207" i="65"/>
  <c r="H206" i="65"/>
  <c r="C206" i="65"/>
  <c r="L205" i="65"/>
  <c r="L204" i="65" s="1"/>
  <c r="K205" i="65"/>
  <c r="K204" i="65" s="1"/>
  <c r="J205" i="65"/>
  <c r="I205" i="65"/>
  <c r="G205" i="65"/>
  <c r="G204" i="65" s="1"/>
  <c r="F205" i="65"/>
  <c r="E205" i="65"/>
  <c r="D205" i="65"/>
  <c r="J204" i="65"/>
  <c r="I204" i="65"/>
  <c r="H204" i="65" s="1"/>
  <c r="E204" i="65"/>
  <c r="H203" i="65"/>
  <c r="C203" i="65"/>
  <c r="H202" i="65"/>
  <c r="C202" i="65"/>
  <c r="H201" i="65"/>
  <c r="C201" i="65"/>
  <c r="H200" i="65"/>
  <c r="C200" i="65"/>
  <c r="H199" i="65"/>
  <c r="C199" i="65"/>
  <c r="L198" i="65"/>
  <c r="K198" i="65"/>
  <c r="K196" i="65" s="1"/>
  <c r="J198" i="65"/>
  <c r="I198" i="65"/>
  <c r="G198" i="65"/>
  <c r="F198" i="65"/>
  <c r="F196" i="65" s="1"/>
  <c r="E198" i="65"/>
  <c r="D198" i="65"/>
  <c r="H197" i="65"/>
  <c r="C197" i="65"/>
  <c r="L196" i="65"/>
  <c r="L195" i="65" s="1"/>
  <c r="I196" i="65"/>
  <c r="I195" i="65" s="1"/>
  <c r="G196" i="65"/>
  <c r="E196" i="65"/>
  <c r="D196" i="65"/>
  <c r="H193" i="65"/>
  <c r="C193" i="65"/>
  <c r="L192" i="65"/>
  <c r="K192" i="65"/>
  <c r="J192" i="65"/>
  <c r="I192" i="65"/>
  <c r="I191" i="65" s="1"/>
  <c r="G192" i="65"/>
  <c r="F192" i="65"/>
  <c r="E192" i="65"/>
  <c r="E191" i="65" s="1"/>
  <c r="D192" i="65"/>
  <c r="D191" i="65" s="1"/>
  <c r="D187" i="65" s="1"/>
  <c r="L191" i="65"/>
  <c r="K191" i="65"/>
  <c r="G191" i="65"/>
  <c r="F191" i="65"/>
  <c r="H190" i="65"/>
  <c r="C190" i="65"/>
  <c r="H189" i="65"/>
  <c r="C189" i="65"/>
  <c r="L188" i="65"/>
  <c r="K188" i="65"/>
  <c r="J188" i="65"/>
  <c r="I188" i="65"/>
  <c r="G188" i="65"/>
  <c r="F188" i="65"/>
  <c r="E188" i="65"/>
  <c r="E187" i="65" s="1"/>
  <c r="D188" i="65"/>
  <c r="L187" i="65"/>
  <c r="K187" i="65"/>
  <c r="G187" i="65"/>
  <c r="H186" i="65"/>
  <c r="C186" i="65"/>
  <c r="H185" i="65"/>
  <c r="C185" i="65"/>
  <c r="L184" i="65"/>
  <c r="K184" i="65"/>
  <c r="J184" i="65"/>
  <c r="H184" i="65" s="1"/>
  <c r="I184" i="65"/>
  <c r="G184" i="65"/>
  <c r="F184" i="65"/>
  <c r="E184" i="65"/>
  <c r="D184" i="65"/>
  <c r="H183" i="65"/>
  <c r="C183" i="65"/>
  <c r="H182" i="65"/>
  <c r="C182" i="65"/>
  <c r="H181" i="65"/>
  <c r="C181" i="65"/>
  <c r="H180" i="65"/>
  <c r="C180" i="65"/>
  <c r="L179" i="65"/>
  <c r="K179" i="65"/>
  <c r="J179" i="65"/>
  <c r="H179" i="65" s="1"/>
  <c r="I179" i="65"/>
  <c r="G179" i="65"/>
  <c r="F179" i="65"/>
  <c r="E179" i="65"/>
  <c r="D179" i="65"/>
  <c r="H178" i="65"/>
  <c r="C178" i="65"/>
  <c r="H177" i="65"/>
  <c r="C177" i="65"/>
  <c r="H176" i="65"/>
  <c r="C176" i="65"/>
  <c r="L175" i="65"/>
  <c r="K175" i="65"/>
  <c r="K174" i="65" s="1"/>
  <c r="K173" i="65" s="1"/>
  <c r="J175" i="65"/>
  <c r="I175" i="65"/>
  <c r="I174" i="65" s="1"/>
  <c r="I173" i="65" s="1"/>
  <c r="G175" i="65"/>
  <c r="G174" i="65" s="1"/>
  <c r="G173" i="65" s="1"/>
  <c r="F175" i="65"/>
  <c r="E175" i="65"/>
  <c r="D175" i="65"/>
  <c r="L174" i="65"/>
  <c r="L173" i="65" s="1"/>
  <c r="E174" i="65"/>
  <c r="H172" i="65"/>
  <c r="C172" i="65"/>
  <c r="H171" i="65"/>
  <c r="C171" i="65"/>
  <c r="H170" i="65"/>
  <c r="C170" i="65"/>
  <c r="H169" i="65"/>
  <c r="C169" i="65"/>
  <c r="H168" i="65"/>
  <c r="C168" i="65"/>
  <c r="H167" i="65"/>
  <c r="C167" i="65"/>
  <c r="L166" i="65"/>
  <c r="L165" i="65" s="1"/>
  <c r="K166" i="65"/>
  <c r="J166" i="65"/>
  <c r="J165" i="65" s="1"/>
  <c r="I166" i="65"/>
  <c r="I165" i="65" s="1"/>
  <c r="H166" i="65"/>
  <c r="G166" i="65"/>
  <c r="F166" i="65"/>
  <c r="E166" i="65"/>
  <c r="E165" i="65" s="1"/>
  <c r="D166" i="65"/>
  <c r="C166" i="65" s="1"/>
  <c r="K165" i="65"/>
  <c r="G165" i="65"/>
  <c r="F165" i="65"/>
  <c r="H164" i="65"/>
  <c r="C164" i="65"/>
  <c r="H163" i="65"/>
  <c r="C163" i="65"/>
  <c r="H162" i="65"/>
  <c r="C162" i="65"/>
  <c r="H161" i="65"/>
  <c r="C161" i="65"/>
  <c r="L160" i="65"/>
  <c r="K160" i="65"/>
  <c r="J160" i="65"/>
  <c r="I160" i="65"/>
  <c r="H160" i="65" s="1"/>
  <c r="G160" i="65"/>
  <c r="F160" i="65"/>
  <c r="E160" i="65"/>
  <c r="E130" i="65" s="1"/>
  <c r="D160" i="65"/>
  <c r="H159" i="65"/>
  <c r="C159" i="65"/>
  <c r="H158" i="65"/>
  <c r="C158" i="65"/>
  <c r="H157" i="65"/>
  <c r="C157" i="65"/>
  <c r="H156" i="65"/>
  <c r="C156" i="65"/>
  <c r="H155" i="65"/>
  <c r="C155" i="65"/>
  <c r="H154" i="65"/>
  <c r="C154" i="65"/>
  <c r="H153" i="65"/>
  <c r="C153" i="65"/>
  <c r="H152" i="65"/>
  <c r="C152" i="65"/>
  <c r="L151" i="65"/>
  <c r="K151" i="65"/>
  <c r="J151" i="65"/>
  <c r="H151" i="65" s="1"/>
  <c r="I151" i="65"/>
  <c r="G151" i="65"/>
  <c r="F151" i="65"/>
  <c r="E151" i="65"/>
  <c r="D151" i="65"/>
  <c r="H150" i="65"/>
  <c r="C150" i="65"/>
  <c r="H149" i="65"/>
  <c r="C149" i="65"/>
  <c r="H148" i="65"/>
  <c r="C148" i="65"/>
  <c r="H147" i="65"/>
  <c r="C147" i="65"/>
  <c r="H146" i="65"/>
  <c r="C146" i="65"/>
  <c r="H145" i="65"/>
  <c r="C145" i="65"/>
  <c r="L144" i="65"/>
  <c r="K144" i="65"/>
  <c r="J144" i="65"/>
  <c r="I144" i="65"/>
  <c r="G144" i="65"/>
  <c r="F144" i="65"/>
  <c r="E144" i="65"/>
  <c r="D144" i="65"/>
  <c r="H143" i="65"/>
  <c r="C143" i="65"/>
  <c r="H142" i="65"/>
  <c r="C142" i="65"/>
  <c r="L141" i="65"/>
  <c r="K141" i="65"/>
  <c r="J141" i="65"/>
  <c r="I141" i="65"/>
  <c r="G141" i="65"/>
  <c r="F141" i="65"/>
  <c r="F130" i="65" s="1"/>
  <c r="E141" i="65"/>
  <c r="D141" i="65"/>
  <c r="H140" i="65"/>
  <c r="C140" i="65"/>
  <c r="H139" i="65"/>
  <c r="C139" i="65"/>
  <c r="H138" i="65"/>
  <c r="C138" i="65"/>
  <c r="H137" i="65"/>
  <c r="C137" i="65"/>
  <c r="L136" i="65"/>
  <c r="K136" i="65"/>
  <c r="J136" i="65"/>
  <c r="I136" i="65"/>
  <c r="H136" i="65" s="1"/>
  <c r="G136" i="65"/>
  <c r="F136" i="65"/>
  <c r="E136" i="65"/>
  <c r="D136" i="65"/>
  <c r="H135" i="65"/>
  <c r="C135" i="65"/>
  <c r="H134" i="65"/>
  <c r="C134" i="65"/>
  <c r="H133" i="65"/>
  <c r="C133" i="65"/>
  <c r="H132" i="65"/>
  <c r="C132" i="65"/>
  <c r="L131" i="65"/>
  <c r="K131" i="65"/>
  <c r="J131" i="65"/>
  <c r="I131" i="65"/>
  <c r="H131" i="65"/>
  <c r="G131" i="65"/>
  <c r="F131" i="65"/>
  <c r="E131" i="65"/>
  <c r="D131" i="65"/>
  <c r="C131" i="65" s="1"/>
  <c r="H129" i="65"/>
  <c r="H128" i="65" s="1"/>
  <c r="C129" i="65"/>
  <c r="C128" i="65" s="1"/>
  <c r="L128" i="65"/>
  <c r="K128" i="65"/>
  <c r="J128" i="65"/>
  <c r="I128" i="65"/>
  <c r="G128" i="65"/>
  <c r="F128" i="65"/>
  <c r="E128" i="65"/>
  <c r="D128" i="65"/>
  <c r="H127" i="65"/>
  <c r="C127" i="65"/>
  <c r="H126" i="65"/>
  <c r="C126" i="65"/>
  <c r="H125" i="65"/>
  <c r="C125" i="65"/>
  <c r="H124" i="65"/>
  <c r="C124" i="65"/>
  <c r="H123" i="65"/>
  <c r="C123" i="65"/>
  <c r="L122" i="65"/>
  <c r="K122" i="65"/>
  <c r="J122" i="65"/>
  <c r="I122" i="65"/>
  <c r="G122" i="65"/>
  <c r="F122" i="65"/>
  <c r="E122" i="65"/>
  <c r="D122" i="65"/>
  <c r="H121" i="65"/>
  <c r="C121" i="65"/>
  <c r="H120" i="65"/>
  <c r="C120" i="65"/>
  <c r="H119" i="65"/>
  <c r="C119" i="65"/>
  <c r="H118" i="65"/>
  <c r="C118" i="65"/>
  <c r="H117" i="65"/>
  <c r="C117" i="65"/>
  <c r="L116" i="65"/>
  <c r="K116" i="65"/>
  <c r="J116" i="65"/>
  <c r="I116" i="65"/>
  <c r="H116" i="65" s="1"/>
  <c r="G116" i="65"/>
  <c r="F116" i="65"/>
  <c r="E116" i="65"/>
  <c r="D116" i="65"/>
  <c r="H115" i="65"/>
  <c r="C115" i="65"/>
  <c r="H114" i="65"/>
  <c r="C114" i="65"/>
  <c r="H113" i="65"/>
  <c r="C113" i="65"/>
  <c r="L112" i="65"/>
  <c r="H112" i="65" s="1"/>
  <c r="K112" i="65"/>
  <c r="J112" i="65"/>
  <c r="I112" i="65"/>
  <c r="G112" i="65"/>
  <c r="F112" i="65"/>
  <c r="E112" i="65"/>
  <c r="D112" i="65"/>
  <c r="C112" i="65" s="1"/>
  <c r="H111" i="65"/>
  <c r="C111" i="65"/>
  <c r="H110" i="65"/>
  <c r="C110" i="65"/>
  <c r="H109" i="65"/>
  <c r="C109" i="65"/>
  <c r="H108" i="65"/>
  <c r="C108" i="65"/>
  <c r="H107" i="65"/>
  <c r="C107" i="65"/>
  <c r="H106" i="65"/>
  <c r="C106" i="65"/>
  <c r="H105" i="65"/>
  <c r="C105" i="65"/>
  <c r="H104" i="65"/>
  <c r="C104" i="65"/>
  <c r="L103" i="65"/>
  <c r="K103" i="65"/>
  <c r="J103" i="65"/>
  <c r="I103" i="65"/>
  <c r="H103" i="65" s="1"/>
  <c r="G103" i="65"/>
  <c r="F103" i="65"/>
  <c r="E103" i="65"/>
  <c r="D103" i="65"/>
  <c r="H102" i="65"/>
  <c r="C102" i="65"/>
  <c r="H101" i="65"/>
  <c r="C101" i="65"/>
  <c r="H100" i="65"/>
  <c r="C100" i="65"/>
  <c r="H99" i="65"/>
  <c r="C99" i="65"/>
  <c r="H98" i="65"/>
  <c r="C98" i="65"/>
  <c r="H97" i="65"/>
  <c r="C97" i="65"/>
  <c r="H96" i="65"/>
  <c r="C96" i="65"/>
  <c r="L95" i="65"/>
  <c r="K95" i="65"/>
  <c r="J95" i="65"/>
  <c r="I95" i="65"/>
  <c r="H95" i="65"/>
  <c r="G95" i="65"/>
  <c r="F95" i="65"/>
  <c r="E95" i="65"/>
  <c r="D95" i="65"/>
  <c r="C95" i="65" s="1"/>
  <c r="H94" i="65"/>
  <c r="C94" i="65"/>
  <c r="H93" i="65"/>
  <c r="C93" i="65"/>
  <c r="H92" i="65"/>
  <c r="C92" i="65"/>
  <c r="H91" i="65"/>
  <c r="C91" i="65"/>
  <c r="H90" i="65"/>
  <c r="C90" i="65"/>
  <c r="L89" i="65"/>
  <c r="K89" i="65"/>
  <c r="J89" i="65"/>
  <c r="I89" i="65"/>
  <c r="G89" i="65"/>
  <c r="F89" i="65"/>
  <c r="E89" i="65"/>
  <c r="D89" i="65"/>
  <c r="H88" i="65"/>
  <c r="C88" i="65"/>
  <c r="H87" i="65"/>
  <c r="C87" i="65"/>
  <c r="H86" i="65"/>
  <c r="C86" i="65"/>
  <c r="H85" i="65"/>
  <c r="C85" i="65"/>
  <c r="L84" i="65"/>
  <c r="K84" i="65"/>
  <c r="J84" i="65"/>
  <c r="H84" i="65" s="1"/>
  <c r="I84" i="65"/>
  <c r="G84" i="65"/>
  <c r="G83" i="65" s="1"/>
  <c r="F84" i="65"/>
  <c r="E84" i="65"/>
  <c r="D84" i="65"/>
  <c r="K83" i="65"/>
  <c r="H82" i="65"/>
  <c r="C82" i="65"/>
  <c r="H81" i="65"/>
  <c r="C81" i="65"/>
  <c r="L80" i="65"/>
  <c r="K80" i="65"/>
  <c r="J80" i="65"/>
  <c r="J76" i="65" s="1"/>
  <c r="I80" i="65"/>
  <c r="H80" i="65" s="1"/>
  <c r="G80" i="65"/>
  <c r="F80" i="65"/>
  <c r="F76" i="65" s="1"/>
  <c r="E80" i="65"/>
  <c r="D80" i="65"/>
  <c r="H79" i="65"/>
  <c r="C79" i="65"/>
  <c r="H78" i="65"/>
  <c r="C78" i="65"/>
  <c r="L77" i="65"/>
  <c r="L76" i="65" s="1"/>
  <c r="K77" i="65"/>
  <c r="K76" i="65" s="1"/>
  <c r="J77" i="65"/>
  <c r="I77" i="65"/>
  <c r="H77" i="65" s="1"/>
  <c r="G77" i="65"/>
  <c r="G76" i="65" s="1"/>
  <c r="F77" i="65"/>
  <c r="E77" i="65"/>
  <c r="E76" i="65" s="1"/>
  <c r="D77" i="65"/>
  <c r="I76" i="65"/>
  <c r="H74" i="65"/>
  <c r="C74" i="65"/>
  <c r="H73" i="65"/>
  <c r="C73" i="65"/>
  <c r="H72" i="65"/>
  <c r="C72" i="65"/>
  <c r="H71" i="65"/>
  <c r="C71" i="65"/>
  <c r="H70" i="65"/>
  <c r="C70" i="65"/>
  <c r="L69" i="65"/>
  <c r="L67" i="65" s="1"/>
  <c r="K69" i="65"/>
  <c r="J69" i="65"/>
  <c r="H69" i="65" s="1"/>
  <c r="I69" i="65"/>
  <c r="I67" i="65" s="1"/>
  <c r="G69" i="65"/>
  <c r="F69" i="65"/>
  <c r="F67" i="65" s="1"/>
  <c r="F53" i="65" s="1"/>
  <c r="E69" i="65"/>
  <c r="D69" i="65"/>
  <c r="H68" i="65"/>
  <c r="C68" i="65"/>
  <c r="K67" i="65"/>
  <c r="G67" i="65"/>
  <c r="E67" i="65"/>
  <c r="H66" i="65"/>
  <c r="C66" i="65"/>
  <c r="H65" i="65"/>
  <c r="C65" i="65"/>
  <c r="H64" i="65"/>
  <c r="C64" i="65"/>
  <c r="H63" i="65"/>
  <c r="C63" i="65"/>
  <c r="H62" i="65"/>
  <c r="C62" i="65"/>
  <c r="H61" i="65"/>
  <c r="C61" i="65"/>
  <c r="H60" i="65"/>
  <c r="C60" i="65"/>
  <c r="H59" i="65"/>
  <c r="C59" i="65"/>
  <c r="L58" i="65"/>
  <c r="K58" i="65"/>
  <c r="J58" i="65"/>
  <c r="I58" i="65"/>
  <c r="H58" i="65" s="1"/>
  <c r="G58" i="65"/>
  <c r="F58" i="65"/>
  <c r="E58" i="65"/>
  <c r="E54" i="65" s="1"/>
  <c r="E53" i="65" s="1"/>
  <c r="D58" i="65"/>
  <c r="H57" i="65"/>
  <c r="C57" i="65"/>
  <c r="H56" i="65"/>
  <c r="C56" i="65"/>
  <c r="L55" i="65"/>
  <c r="K55" i="65"/>
  <c r="J55" i="65"/>
  <c r="I55" i="65"/>
  <c r="H55" i="65"/>
  <c r="G55" i="65"/>
  <c r="F55" i="65"/>
  <c r="E55" i="65"/>
  <c r="D55" i="65"/>
  <c r="C55" i="65" s="1"/>
  <c r="I54" i="65"/>
  <c r="F54" i="65"/>
  <c r="D54" i="65"/>
  <c r="H47" i="65"/>
  <c r="C47" i="65"/>
  <c r="H46" i="65"/>
  <c r="C46" i="65"/>
  <c r="L45" i="65"/>
  <c r="G45" i="65"/>
  <c r="H44" i="65"/>
  <c r="C44" i="65"/>
  <c r="K43" i="65"/>
  <c r="J43" i="65"/>
  <c r="I43" i="65"/>
  <c r="F43" i="65"/>
  <c r="E43" i="65"/>
  <c r="D43" i="65"/>
  <c r="H42" i="65"/>
  <c r="C42" i="65"/>
  <c r="I41" i="65"/>
  <c r="D41" i="65"/>
  <c r="C41" i="65" s="1"/>
  <c r="H40" i="65"/>
  <c r="C40" i="65"/>
  <c r="H39" i="65"/>
  <c r="C39" i="65"/>
  <c r="H38" i="65"/>
  <c r="C38" i="65"/>
  <c r="H37" i="65"/>
  <c r="C37" i="65"/>
  <c r="K36" i="65"/>
  <c r="H36" i="65" s="1"/>
  <c r="F36" i="65"/>
  <c r="C36" i="65" s="1"/>
  <c r="H35" i="65"/>
  <c r="C35" i="65"/>
  <c r="H34" i="65"/>
  <c r="C34" i="65"/>
  <c r="K33" i="65"/>
  <c r="H33" i="65" s="1"/>
  <c r="F33" i="65"/>
  <c r="C33" i="65" s="1"/>
  <c r="H32" i="65"/>
  <c r="C32" i="65"/>
  <c r="K31" i="65"/>
  <c r="H31" i="65" s="1"/>
  <c r="F31" i="65"/>
  <c r="C31" i="65" s="1"/>
  <c r="H30" i="65"/>
  <c r="C30" i="65"/>
  <c r="H29" i="65"/>
  <c r="C29" i="65"/>
  <c r="H28" i="65"/>
  <c r="C28" i="65"/>
  <c r="K27" i="65"/>
  <c r="F27" i="65"/>
  <c r="C27" i="65" s="1"/>
  <c r="H25" i="65"/>
  <c r="C25" i="65"/>
  <c r="H24" i="65"/>
  <c r="C24" i="65"/>
  <c r="H23" i="65"/>
  <c r="C23" i="65"/>
  <c r="H22" i="65"/>
  <c r="C22" i="65"/>
  <c r="L21" i="65"/>
  <c r="K21" i="65"/>
  <c r="K292" i="65" s="1"/>
  <c r="K291" i="65" s="1"/>
  <c r="J21" i="65"/>
  <c r="I21" i="65"/>
  <c r="I292" i="65" s="1"/>
  <c r="G21" i="65"/>
  <c r="G292" i="65" s="1"/>
  <c r="G291" i="65" s="1"/>
  <c r="F21" i="65"/>
  <c r="F292" i="65" s="1"/>
  <c r="F291" i="65" s="1"/>
  <c r="E21" i="65"/>
  <c r="E292" i="65" s="1"/>
  <c r="D21" i="65"/>
  <c r="J20" i="65"/>
  <c r="H301" i="64"/>
  <c r="C301" i="64"/>
  <c r="H300" i="64"/>
  <c r="C300" i="64"/>
  <c r="H299" i="64"/>
  <c r="C299" i="64"/>
  <c r="H298" i="64"/>
  <c r="C298" i="64"/>
  <c r="H297" i="64"/>
  <c r="C297" i="64"/>
  <c r="H296" i="64"/>
  <c r="C296" i="64"/>
  <c r="H295" i="64"/>
  <c r="C295" i="64"/>
  <c r="H294" i="64"/>
  <c r="H293" i="64" s="1"/>
  <c r="C294" i="64"/>
  <c r="L293" i="64"/>
  <c r="K293" i="64"/>
  <c r="J293" i="64"/>
  <c r="I293" i="64"/>
  <c r="G293" i="64"/>
  <c r="F293" i="64"/>
  <c r="E293" i="64"/>
  <c r="D293" i="64"/>
  <c r="C293" i="64"/>
  <c r="H288" i="64"/>
  <c r="C288" i="64"/>
  <c r="H287" i="64"/>
  <c r="C287" i="64"/>
  <c r="L286" i="64"/>
  <c r="K286" i="64"/>
  <c r="J286" i="64"/>
  <c r="I286" i="64"/>
  <c r="G286" i="64"/>
  <c r="F286" i="64"/>
  <c r="E286" i="64"/>
  <c r="D286" i="64"/>
  <c r="H285" i="64"/>
  <c r="C285" i="64"/>
  <c r="L284" i="64"/>
  <c r="L283" i="64" s="1"/>
  <c r="K284" i="64"/>
  <c r="J284" i="64"/>
  <c r="H284" i="64" s="1"/>
  <c r="I284" i="64"/>
  <c r="G284" i="64"/>
  <c r="F284" i="64"/>
  <c r="F283" i="64" s="1"/>
  <c r="E284" i="64"/>
  <c r="D284" i="64"/>
  <c r="K283" i="64"/>
  <c r="J283" i="64"/>
  <c r="H283" i="64" s="1"/>
  <c r="I283" i="64"/>
  <c r="G283" i="64"/>
  <c r="E283" i="64"/>
  <c r="H282" i="64"/>
  <c r="C282" i="64"/>
  <c r="L281" i="64"/>
  <c r="K281" i="64"/>
  <c r="H281" i="64" s="1"/>
  <c r="J281" i="64"/>
  <c r="I281" i="64"/>
  <c r="G281" i="64"/>
  <c r="F281" i="64"/>
  <c r="E281" i="64"/>
  <c r="D281" i="64"/>
  <c r="H280" i="64"/>
  <c r="C280" i="64"/>
  <c r="H279" i="64"/>
  <c r="C279" i="64"/>
  <c r="H278" i="64"/>
  <c r="C278" i="64"/>
  <c r="H277" i="64"/>
  <c r="C277" i="64"/>
  <c r="L276" i="64"/>
  <c r="L270" i="64" s="1"/>
  <c r="L269" i="64" s="1"/>
  <c r="K276" i="64"/>
  <c r="J276" i="64"/>
  <c r="I276" i="64"/>
  <c r="G276" i="64"/>
  <c r="F276" i="64"/>
  <c r="E276" i="64"/>
  <c r="D276" i="64"/>
  <c r="H275" i="64"/>
  <c r="C275" i="64"/>
  <c r="H274" i="64"/>
  <c r="C274" i="64"/>
  <c r="H273" i="64"/>
  <c r="C273" i="64"/>
  <c r="L272" i="64"/>
  <c r="K272" i="64"/>
  <c r="J272" i="64"/>
  <c r="I272" i="64"/>
  <c r="H272" i="64" s="1"/>
  <c r="G272" i="64"/>
  <c r="F272" i="64"/>
  <c r="E272" i="64"/>
  <c r="D272" i="64"/>
  <c r="H271" i="64"/>
  <c r="C271" i="64"/>
  <c r="K270" i="64"/>
  <c r="K269" i="64" s="1"/>
  <c r="I270" i="64"/>
  <c r="G270" i="64"/>
  <c r="G269" i="64" s="1"/>
  <c r="E270" i="64"/>
  <c r="D270" i="64"/>
  <c r="I269" i="64"/>
  <c r="E269" i="64"/>
  <c r="H268" i="64"/>
  <c r="C268" i="64"/>
  <c r="H267" i="64"/>
  <c r="C267" i="64"/>
  <c r="H266" i="64"/>
  <c r="C266" i="64"/>
  <c r="H265" i="64"/>
  <c r="C265" i="64"/>
  <c r="L264" i="64"/>
  <c r="K264" i="64"/>
  <c r="K259" i="64" s="1"/>
  <c r="J264" i="64"/>
  <c r="I264" i="64"/>
  <c r="G264" i="64"/>
  <c r="F264" i="64"/>
  <c r="F259" i="64" s="1"/>
  <c r="E264" i="64"/>
  <c r="D264" i="64"/>
  <c r="H263" i="64"/>
  <c r="C263" i="64"/>
  <c r="H262" i="64"/>
  <c r="C262" i="64"/>
  <c r="H261" i="64"/>
  <c r="C261" i="64"/>
  <c r="L260" i="64"/>
  <c r="L259" i="64" s="1"/>
  <c r="K260" i="64"/>
  <c r="J260" i="64"/>
  <c r="I260" i="64"/>
  <c r="H260" i="64" s="1"/>
  <c r="G260" i="64"/>
  <c r="F260" i="64"/>
  <c r="E260" i="64"/>
  <c r="E259" i="64" s="1"/>
  <c r="D260" i="64"/>
  <c r="G259" i="64"/>
  <c r="H258" i="64"/>
  <c r="C258" i="64"/>
  <c r="H257" i="64"/>
  <c r="C257" i="64"/>
  <c r="H256" i="64"/>
  <c r="C256" i="64"/>
  <c r="H255" i="64"/>
  <c r="C255" i="64"/>
  <c r="H254" i="64"/>
  <c r="C254" i="64"/>
  <c r="H253" i="64"/>
  <c r="C253" i="64"/>
  <c r="L252" i="64"/>
  <c r="K252" i="64"/>
  <c r="J252" i="64"/>
  <c r="I252" i="64"/>
  <c r="G252" i="64"/>
  <c r="F252" i="64"/>
  <c r="F251" i="64" s="1"/>
  <c r="E252" i="64"/>
  <c r="E251" i="64" s="1"/>
  <c r="D252" i="64"/>
  <c r="L251" i="64"/>
  <c r="K251" i="64"/>
  <c r="I251" i="64"/>
  <c r="G251" i="64"/>
  <c r="D251" i="64"/>
  <c r="H250" i="64"/>
  <c r="C250" i="64"/>
  <c r="H249" i="64"/>
  <c r="C249" i="64"/>
  <c r="H248" i="64"/>
  <c r="C248" i="64"/>
  <c r="H247" i="64"/>
  <c r="C247" i="64"/>
  <c r="L246" i="64"/>
  <c r="K246" i="64"/>
  <c r="J246" i="64"/>
  <c r="I246" i="64"/>
  <c r="H246" i="64"/>
  <c r="G246" i="64"/>
  <c r="F246" i="64"/>
  <c r="E246" i="64"/>
  <c r="D246" i="64"/>
  <c r="C246" i="64" s="1"/>
  <c r="H245" i="64"/>
  <c r="C245" i="64"/>
  <c r="H244" i="64"/>
  <c r="C244" i="64"/>
  <c r="H243" i="64"/>
  <c r="C243" i="64"/>
  <c r="H242" i="64"/>
  <c r="C242" i="64"/>
  <c r="H241" i="64"/>
  <c r="C241" i="64"/>
  <c r="H240" i="64"/>
  <c r="C240" i="64"/>
  <c r="H239" i="64"/>
  <c r="C239" i="64"/>
  <c r="L238" i="64"/>
  <c r="K238" i="64"/>
  <c r="J238" i="64"/>
  <c r="I238" i="64"/>
  <c r="H238" i="64" s="1"/>
  <c r="G238" i="64"/>
  <c r="F238" i="64"/>
  <c r="E238" i="64"/>
  <c r="D238" i="64"/>
  <c r="H237" i="64"/>
  <c r="C237" i="64"/>
  <c r="H236" i="64"/>
  <c r="C236" i="64"/>
  <c r="L235" i="64"/>
  <c r="K235" i="64"/>
  <c r="J235" i="64"/>
  <c r="I235" i="64"/>
  <c r="H235" i="64"/>
  <c r="G235" i="64"/>
  <c r="F235" i="64"/>
  <c r="E235" i="64"/>
  <c r="D235" i="64"/>
  <c r="C235" i="64" s="1"/>
  <c r="H234" i="64"/>
  <c r="C234" i="64"/>
  <c r="L233" i="64"/>
  <c r="K233" i="64"/>
  <c r="K231" i="64" s="1"/>
  <c r="K230" i="64" s="1"/>
  <c r="J233" i="64"/>
  <c r="I233" i="64"/>
  <c r="H233" i="64" s="1"/>
  <c r="G233" i="64"/>
  <c r="G231" i="64" s="1"/>
  <c r="G230" i="64" s="1"/>
  <c r="F233" i="64"/>
  <c r="E233" i="64"/>
  <c r="D233" i="64"/>
  <c r="H232" i="64"/>
  <c r="C232" i="64"/>
  <c r="J231" i="64"/>
  <c r="I231" i="64"/>
  <c r="F231" i="64"/>
  <c r="E231" i="64"/>
  <c r="H229" i="64"/>
  <c r="C229" i="64"/>
  <c r="H228" i="64"/>
  <c r="C228" i="64"/>
  <c r="L227" i="64"/>
  <c r="L204" i="64" s="1"/>
  <c r="K227" i="64"/>
  <c r="J227" i="64"/>
  <c r="I227" i="64"/>
  <c r="H227" i="64"/>
  <c r="G227" i="64"/>
  <c r="F227" i="64"/>
  <c r="E227" i="64"/>
  <c r="D227" i="64"/>
  <c r="C227" i="64" s="1"/>
  <c r="H226" i="64"/>
  <c r="C226" i="64"/>
  <c r="H225" i="64"/>
  <c r="C225" i="64"/>
  <c r="H224" i="64"/>
  <c r="C224" i="64"/>
  <c r="H223" i="64"/>
  <c r="C223" i="64"/>
  <c r="H222" i="64"/>
  <c r="C222" i="64"/>
  <c r="H221" i="64"/>
  <c r="C221" i="64"/>
  <c r="H220" i="64"/>
  <c r="C220" i="64"/>
  <c r="H219" i="64"/>
  <c r="C219" i="64"/>
  <c r="H218" i="64"/>
  <c r="C218" i="64"/>
  <c r="H217" i="64"/>
  <c r="C217" i="64"/>
  <c r="L216" i="64"/>
  <c r="K216" i="64"/>
  <c r="J216" i="64"/>
  <c r="I216" i="64"/>
  <c r="G216" i="64"/>
  <c r="F216" i="64"/>
  <c r="E216" i="64"/>
  <c r="D216" i="64"/>
  <c r="H215" i="64"/>
  <c r="C215" i="64"/>
  <c r="H214" i="64"/>
  <c r="C214" i="64"/>
  <c r="H213" i="64"/>
  <c r="C213" i="64"/>
  <c r="H212" i="64"/>
  <c r="C212" i="64"/>
  <c r="H211" i="64"/>
  <c r="C211" i="64"/>
  <c r="H210" i="64"/>
  <c r="C210" i="64"/>
  <c r="H209" i="64"/>
  <c r="C209" i="64"/>
  <c r="H208" i="64"/>
  <c r="C208" i="64"/>
  <c r="H207" i="64"/>
  <c r="C207" i="64"/>
  <c r="H206" i="64"/>
  <c r="C206" i="64"/>
  <c r="L205" i="64"/>
  <c r="K205" i="64"/>
  <c r="J205" i="64"/>
  <c r="I205" i="64"/>
  <c r="I204" i="64" s="1"/>
  <c r="G205" i="64"/>
  <c r="F205" i="64"/>
  <c r="F204" i="64" s="1"/>
  <c r="E205" i="64"/>
  <c r="E204" i="64" s="1"/>
  <c r="E195" i="64" s="1"/>
  <c r="D205" i="64"/>
  <c r="D204" i="64" s="1"/>
  <c r="C204" i="64" s="1"/>
  <c r="K204" i="64"/>
  <c r="G204" i="64"/>
  <c r="H203" i="64"/>
  <c r="C203" i="64"/>
  <c r="H202" i="64"/>
  <c r="C202" i="64"/>
  <c r="H201" i="64"/>
  <c r="C201" i="64"/>
  <c r="H200" i="64"/>
  <c r="C200" i="64"/>
  <c r="H199" i="64"/>
  <c r="C199" i="64"/>
  <c r="L198" i="64"/>
  <c r="K198" i="64"/>
  <c r="J198" i="64"/>
  <c r="I198" i="64"/>
  <c r="I196" i="64" s="1"/>
  <c r="I195" i="64" s="1"/>
  <c r="G198" i="64"/>
  <c r="F198" i="64"/>
  <c r="F196" i="64" s="1"/>
  <c r="F195" i="64" s="1"/>
  <c r="E198" i="64"/>
  <c r="D198" i="64"/>
  <c r="H197" i="64"/>
  <c r="C197" i="64"/>
  <c r="L196" i="64"/>
  <c r="K196" i="64"/>
  <c r="K195" i="64" s="1"/>
  <c r="K194" i="64" s="1"/>
  <c r="G196" i="64"/>
  <c r="G195" i="64" s="1"/>
  <c r="E196" i="64"/>
  <c r="D196" i="64"/>
  <c r="H193" i="64"/>
  <c r="C193" i="64"/>
  <c r="L192" i="64"/>
  <c r="K192" i="64"/>
  <c r="J192" i="64"/>
  <c r="I192" i="64"/>
  <c r="I191" i="64" s="1"/>
  <c r="G192" i="64"/>
  <c r="F192" i="64"/>
  <c r="F191" i="64" s="1"/>
  <c r="E192" i="64"/>
  <c r="D192" i="64"/>
  <c r="L191" i="64"/>
  <c r="K191" i="64"/>
  <c r="K187" i="64" s="1"/>
  <c r="G191" i="64"/>
  <c r="E191" i="64"/>
  <c r="D191" i="64"/>
  <c r="C191" i="64" s="1"/>
  <c r="H190" i="64"/>
  <c r="C190" i="64"/>
  <c r="H189" i="64"/>
  <c r="C189" i="64"/>
  <c r="L188" i="64"/>
  <c r="K188" i="64"/>
  <c r="J188" i="64"/>
  <c r="I188" i="64"/>
  <c r="H188" i="64" s="1"/>
  <c r="G188" i="64"/>
  <c r="F188" i="64"/>
  <c r="F187" i="64" s="1"/>
  <c r="E188" i="64"/>
  <c r="E187" i="64" s="1"/>
  <c r="D188" i="64"/>
  <c r="G187" i="64"/>
  <c r="H186" i="64"/>
  <c r="C186" i="64"/>
  <c r="H185" i="64"/>
  <c r="C185" i="64"/>
  <c r="L184" i="64"/>
  <c r="K184" i="64"/>
  <c r="J184" i="64"/>
  <c r="I184" i="64"/>
  <c r="G184" i="64"/>
  <c r="F184" i="64"/>
  <c r="E184" i="64"/>
  <c r="D184" i="64"/>
  <c r="H183" i="64"/>
  <c r="C183" i="64"/>
  <c r="H182" i="64"/>
  <c r="C182" i="64"/>
  <c r="H181" i="64"/>
  <c r="C181" i="64"/>
  <c r="H180" i="64"/>
  <c r="C180" i="64"/>
  <c r="L179" i="64"/>
  <c r="K179" i="64"/>
  <c r="K174" i="64" s="1"/>
  <c r="K173" i="64" s="1"/>
  <c r="J179" i="64"/>
  <c r="I179" i="64"/>
  <c r="H179" i="64" s="1"/>
  <c r="G179" i="64"/>
  <c r="F179" i="64"/>
  <c r="E179" i="64"/>
  <c r="D179" i="64"/>
  <c r="H178" i="64"/>
  <c r="C178" i="64"/>
  <c r="H177" i="64"/>
  <c r="C177" i="64"/>
  <c r="H176" i="64"/>
  <c r="C176" i="64"/>
  <c r="L175" i="64"/>
  <c r="K175" i="64"/>
  <c r="J175" i="64"/>
  <c r="I175" i="64"/>
  <c r="G175" i="64"/>
  <c r="F175" i="64"/>
  <c r="F174" i="64" s="1"/>
  <c r="E175" i="64"/>
  <c r="E174" i="64" s="1"/>
  <c r="E173" i="64" s="1"/>
  <c r="D175" i="64"/>
  <c r="I174" i="64"/>
  <c r="G174" i="64"/>
  <c r="I173" i="64"/>
  <c r="G173" i="64"/>
  <c r="H172" i="64"/>
  <c r="C172" i="64"/>
  <c r="H171" i="64"/>
  <c r="C171" i="64"/>
  <c r="H170" i="64"/>
  <c r="C170" i="64"/>
  <c r="H169" i="64"/>
  <c r="C169" i="64"/>
  <c r="H168" i="64"/>
  <c r="C168" i="64"/>
  <c r="H167" i="64"/>
  <c r="C167" i="64"/>
  <c r="L166" i="64"/>
  <c r="L165" i="64" s="1"/>
  <c r="K166" i="64"/>
  <c r="J166" i="64"/>
  <c r="H166" i="64" s="1"/>
  <c r="I166" i="64"/>
  <c r="G166" i="64"/>
  <c r="G165" i="64" s="1"/>
  <c r="F166" i="64"/>
  <c r="F165" i="64" s="1"/>
  <c r="E166" i="64"/>
  <c r="E165" i="64" s="1"/>
  <c r="D166" i="64"/>
  <c r="D165" i="64" s="1"/>
  <c r="K165" i="64"/>
  <c r="I165" i="64"/>
  <c r="H164" i="64"/>
  <c r="C164" i="64"/>
  <c r="H163" i="64"/>
  <c r="C163" i="64"/>
  <c r="H162" i="64"/>
  <c r="C162" i="64"/>
  <c r="H161" i="64"/>
  <c r="C161" i="64"/>
  <c r="L160" i="64"/>
  <c r="K160" i="64"/>
  <c r="H160" i="64" s="1"/>
  <c r="J160" i="64"/>
  <c r="I160" i="64"/>
  <c r="G160" i="64"/>
  <c r="G130" i="64" s="1"/>
  <c r="F160" i="64"/>
  <c r="E160" i="64"/>
  <c r="D160" i="64"/>
  <c r="H159" i="64"/>
  <c r="C159" i="64"/>
  <c r="H158" i="64"/>
  <c r="C158" i="64"/>
  <c r="H157" i="64"/>
  <c r="C157" i="64"/>
  <c r="H156" i="64"/>
  <c r="C156" i="64"/>
  <c r="H155" i="64"/>
  <c r="C155" i="64"/>
  <c r="H154" i="64"/>
  <c r="C154" i="64"/>
  <c r="H153" i="64"/>
  <c r="C153" i="64"/>
  <c r="H152" i="64"/>
  <c r="C152" i="64"/>
  <c r="L151" i="64"/>
  <c r="K151" i="64"/>
  <c r="J151" i="64"/>
  <c r="I151" i="64"/>
  <c r="H151" i="64"/>
  <c r="G151" i="64"/>
  <c r="F151" i="64"/>
  <c r="E151" i="64"/>
  <c r="D151" i="64"/>
  <c r="C151" i="64" s="1"/>
  <c r="H150" i="64"/>
  <c r="C150" i="64"/>
  <c r="H149" i="64"/>
  <c r="C149" i="64"/>
  <c r="H148" i="64"/>
  <c r="C148" i="64"/>
  <c r="H147" i="64"/>
  <c r="C147" i="64"/>
  <c r="H146" i="64"/>
  <c r="C146" i="64"/>
  <c r="H145" i="64"/>
  <c r="C145" i="64"/>
  <c r="L144" i="64"/>
  <c r="K144" i="64"/>
  <c r="J144" i="64"/>
  <c r="I144" i="64"/>
  <c r="G144" i="64"/>
  <c r="F144" i="64"/>
  <c r="E144" i="64"/>
  <c r="D144" i="64"/>
  <c r="H143" i="64"/>
  <c r="C143" i="64"/>
  <c r="H142" i="64"/>
  <c r="C142" i="64"/>
  <c r="L141" i="64"/>
  <c r="K141" i="64"/>
  <c r="J141" i="64"/>
  <c r="I141" i="64"/>
  <c r="G141" i="64"/>
  <c r="F141" i="64"/>
  <c r="E141" i="64"/>
  <c r="D141" i="64"/>
  <c r="H140" i="64"/>
  <c r="C140" i="64"/>
  <c r="H139" i="64"/>
  <c r="C139" i="64"/>
  <c r="H138" i="64"/>
  <c r="C138" i="64"/>
  <c r="H137" i="64"/>
  <c r="C137" i="64"/>
  <c r="L136" i="64"/>
  <c r="K136" i="64"/>
  <c r="J136" i="64"/>
  <c r="I136" i="64"/>
  <c r="H136" i="64" s="1"/>
  <c r="G136" i="64"/>
  <c r="F136" i="64"/>
  <c r="E136" i="64"/>
  <c r="E130" i="64" s="1"/>
  <c r="D136" i="64"/>
  <c r="H135" i="64"/>
  <c r="C135" i="64"/>
  <c r="H134" i="64"/>
  <c r="C134" i="64"/>
  <c r="H133" i="64"/>
  <c r="C133" i="64"/>
  <c r="H132" i="64"/>
  <c r="C132" i="64"/>
  <c r="L131" i="64"/>
  <c r="K131" i="64"/>
  <c r="J131" i="64"/>
  <c r="H131" i="64" s="1"/>
  <c r="I131" i="64"/>
  <c r="G131" i="64"/>
  <c r="F131" i="64"/>
  <c r="E131" i="64"/>
  <c r="D131" i="64"/>
  <c r="J130" i="64"/>
  <c r="H129" i="64"/>
  <c r="H128" i="64" s="1"/>
  <c r="C129" i="64"/>
  <c r="L128" i="64"/>
  <c r="K128" i="64"/>
  <c r="J128" i="64"/>
  <c r="I128" i="64"/>
  <c r="G128" i="64"/>
  <c r="F128" i="64"/>
  <c r="E128" i="64"/>
  <c r="D128" i="64"/>
  <c r="C128" i="64"/>
  <c r="H127" i="64"/>
  <c r="C127" i="64"/>
  <c r="H126" i="64"/>
  <c r="C126" i="64"/>
  <c r="H125" i="64"/>
  <c r="C125" i="64"/>
  <c r="H124" i="64"/>
  <c r="C124" i="64"/>
  <c r="H123" i="64"/>
  <c r="C123" i="64"/>
  <c r="L122" i="64"/>
  <c r="K122" i="64"/>
  <c r="J122" i="64"/>
  <c r="H122" i="64" s="1"/>
  <c r="I122" i="64"/>
  <c r="G122" i="64"/>
  <c r="F122" i="64"/>
  <c r="E122" i="64"/>
  <c r="D122" i="64"/>
  <c r="H121" i="64"/>
  <c r="C121" i="64"/>
  <c r="H120" i="64"/>
  <c r="C120" i="64"/>
  <c r="H119" i="64"/>
  <c r="C119" i="64"/>
  <c r="H118" i="64"/>
  <c r="C118" i="64"/>
  <c r="H117" i="64"/>
  <c r="C117" i="64"/>
  <c r="L116" i="64"/>
  <c r="K116" i="64"/>
  <c r="J116" i="64"/>
  <c r="I116" i="64"/>
  <c r="H116" i="64" s="1"/>
  <c r="G116" i="64"/>
  <c r="F116" i="64"/>
  <c r="E116" i="64"/>
  <c r="E83" i="64" s="1"/>
  <c r="D116" i="64"/>
  <c r="H115" i="64"/>
  <c r="C115" i="64"/>
  <c r="H114" i="64"/>
  <c r="C114" i="64"/>
  <c r="H113" i="64"/>
  <c r="C113" i="64"/>
  <c r="L112" i="64"/>
  <c r="K112" i="64"/>
  <c r="J112" i="64"/>
  <c r="I112" i="64"/>
  <c r="G112" i="64"/>
  <c r="F112" i="64"/>
  <c r="E112" i="64"/>
  <c r="D112" i="64"/>
  <c r="H111" i="64"/>
  <c r="C111" i="64"/>
  <c r="H110" i="64"/>
  <c r="C110" i="64"/>
  <c r="H109" i="64"/>
  <c r="C109" i="64"/>
  <c r="H108" i="64"/>
  <c r="C108" i="64"/>
  <c r="H107" i="64"/>
  <c r="C107" i="64"/>
  <c r="H106" i="64"/>
  <c r="C106" i="64"/>
  <c r="H105" i="64"/>
  <c r="C105" i="64"/>
  <c r="H104" i="64"/>
  <c r="C104" i="64"/>
  <c r="L103" i="64"/>
  <c r="L83" i="64" s="1"/>
  <c r="K103" i="64"/>
  <c r="J103" i="64"/>
  <c r="I103" i="64"/>
  <c r="H103" i="64"/>
  <c r="G103" i="64"/>
  <c r="F103" i="64"/>
  <c r="E103" i="64"/>
  <c r="D103" i="64"/>
  <c r="C103" i="64" s="1"/>
  <c r="H102" i="64"/>
  <c r="C102" i="64"/>
  <c r="H101" i="64"/>
  <c r="C101" i="64"/>
  <c r="H100" i="64"/>
  <c r="C100" i="64"/>
  <c r="H99" i="64"/>
  <c r="C99" i="64"/>
  <c r="H98" i="64"/>
  <c r="C98" i="64"/>
  <c r="H97" i="64"/>
  <c r="C97" i="64"/>
  <c r="H96" i="64"/>
  <c r="C96" i="64"/>
  <c r="L95" i="64"/>
  <c r="K95" i="64"/>
  <c r="K83" i="64" s="1"/>
  <c r="J95" i="64"/>
  <c r="I95" i="64"/>
  <c r="G95" i="64"/>
  <c r="F95" i="64"/>
  <c r="E95" i="64"/>
  <c r="D95" i="64"/>
  <c r="H94" i="64"/>
  <c r="C94" i="64"/>
  <c r="H93" i="64"/>
  <c r="C93" i="64"/>
  <c r="H92" i="64"/>
  <c r="C92" i="64"/>
  <c r="H91" i="64"/>
  <c r="C91" i="64"/>
  <c r="H90" i="64"/>
  <c r="C90" i="64"/>
  <c r="L89" i="64"/>
  <c r="K89" i="64"/>
  <c r="J89" i="64"/>
  <c r="I89" i="64"/>
  <c r="G89" i="64"/>
  <c r="F89" i="64"/>
  <c r="E89" i="64"/>
  <c r="D89" i="64"/>
  <c r="H88" i="64"/>
  <c r="C88" i="64"/>
  <c r="H87" i="64"/>
  <c r="C87" i="64"/>
  <c r="H86" i="64"/>
  <c r="C86" i="64"/>
  <c r="H85" i="64"/>
  <c r="C85" i="64"/>
  <c r="L84" i="64"/>
  <c r="K84" i="64"/>
  <c r="J84" i="64"/>
  <c r="I84" i="64"/>
  <c r="I83" i="64" s="1"/>
  <c r="G84" i="64"/>
  <c r="F84" i="64"/>
  <c r="E84" i="64"/>
  <c r="D84" i="64"/>
  <c r="G83" i="64"/>
  <c r="H82" i="64"/>
  <c r="C82" i="64"/>
  <c r="H81" i="64"/>
  <c r="C81" i="64"/>
  <c r="L80" i="64"/>
  <c r="K80" i="64"/>
  <c r="J80" i="64"/>
  <c r="I80" i="64"/>
  <c r="G80" i="64"/>
  <c r="F80" i="64"/>
  <c r="E80" i="64"/>
  <c r="E76" i="64" s="1"/>
  <c r="D80" i="64"/>
  <c r="H79" i="64"/>
  <c r="C79" i="64"/>
  <c r="H78" i="64"/>
  <c r="C78" i="64"/>
  <c r="L77" i="64"/>
  <c r="L76" i="64" s="1"/>
  <c r="K77" i="64"/>
  <c r="K76" i="64" s="1"/>
  <c r="J77" i="64"/>
  <c r="H77" i="64" s="1"/>
  <c r="I77" i="64"/>
  <c r="G77" i="64"/>
  <c r="G76" i="64" s="1"/>
  <c r="F77" i="64"/>
  <c r="F76" i="64" s="1"/>
  <c r="E77" i="64"/>
  <c r="D77" i="64"/>
  <c r="D76" i="64" s="1"/>
  <c r="J76" i="64"/>
  <c r="I76" i="64"/>
  <c r="H74" i="64"/>
  <c r="C74" i="64"/>
  <c r="H73" i="64"/>
  <c r="C73" i="64"/>
  <c r="H72" i="64"/>
  <c r="C72" i="64"/>
  <c r="H71" i="64"/>
  <c r="C71" i="64"/>
  <c r="H70" i="64"/>
  <c r="C70" i="64"/>
  <c r="L69" i="64"/>
  <c r="K69" i="64"/>
  <c r="J69" i="64"/>
  <c r="I69" i="64"/>
  <c r="I67" i="64" s="1"/>
  <c r="H67" i="64" s="1"/>
  <c r="G69" i="64"/>
  <c r="F69" i="64"/>
  <c r="E69" i="64"/>
  <c r="E67" i="64" s="1"/>
  <c r="D69" i="64"/>
  <c r="H68" i="64"/>
  <c r="C68" i="64"/>
  <c r="L67" i="64"/>
  <c r="K67" i="64"/>
  <c r="J67" i="64"/>
  <c r="G67" i="64"/>
  <c r="F67" i="64"/>
  <c r="D67" i="64"/>
  <c r="H66" i="64"/>
  <c r="C66" i="64"/>
  <c r="H65" i="64"/>
  <c r="C65" i="64"/>
  <c r="H64" i="64"/>
  <c r="C64" i="64"/>
  <c r="H63" i="64"/>
  <c r="C63" i="64"/>
  <c r="H62" i="64"/>
  <c r="C62" i="64"/>
  <c r="H61" i="64"/>
  <c r="C61" i="64"/>
  <c r="H60" i="64"/>
  <c r="C60" i="64"/>
  <c r="H59" i="64"/>
  <c r="C59" i="64"/>
  <c r="L58" i="64"/>
  <c r="K58" i="64"/>
  <c r="J58" i="64"/>
  <c r="I58" i="64"/>
  <c r="G58" i="64"/>
  <c r="F58" i="64"/>
  <c r="E58" i="64"/>
  <c r="D58" i="64"/>
  <c r="H57" i="64"/>
  <c r="C57" i="64"/>
  <c r="H56" i="64"/>
  <c r="C56" i="64"/>
  <c r="L55" i="64"/>
  <c r="L54" i="64" s="1"/>
  <c r="K55" i="64"/>
  <c r="K54" i="64" s="1"/>
  <c r="J55" i="64"/>
  <c r="I55" i="64"/>
  <c r="I54" i="64" s="1"/>
  <c r="G55" i="64"/>
  <c r="F55" i="64"/>
  <c r="E55" i="64"/>
  <c r="D55" i="64"/>
  <c r="J54" i="64"/>
  <c r="J53" i="64" s="1"/>
  <c r="F54" i="64"/>
  <c r="F53" i="64" s="1"/>
  <c r="H47" i="64"/>
  <c r="C47" i="64"/>
  <c r="H46" i="64"/>
  <c r="C46" i="64"/>
  <c r="L45" i="64"/>
  <c r="G45" i="64"/>
  <c r="C45" i="64" s="1"/>
  <c r="H44" i="64"/>
  <c r="C44" i="64"/>
  <c r="K43" i="64"/>
  <c r="J43" i="64"/>
  <c r="I43" i="64"/>
  <c r="H43" i="64" s="1"/>
  <c r="F43" i="64"/>
  <c r="E43" i="64"/>
  <c r="D43" i="64"/>
  <c r="C43" i="64" s="1"/>
  <c r="H42" i="64"/>
  <c r="C42" i="64"/>
  <c r="I41" i="64"/>
  <c r="H41" i="64" s="1"/>
  <c r="D41" i="64"/>
  <c r="C41" i="64" s="1"/>
  <c r="H40" i="64"/>
  <c r="C40" i="64"/>
  <c r="H39" i="64"/>
  <c r="C39" i="64"/>
  <c r="H38" i="64"/>
  <c r="C38" i="64"/>
  <c r="H37" i="64"/>
  <c r="C37" i="64"/>
  <c r="K36" i="64"/>
  <c r="H36" i="64" s="1"/>
  <c r="F36" i="64"/>
  <c r="C36" i="64" s="1"/>
  <c r="H35" i="64"/>
  <c r="C35" i="64"/>
  <c r="H34" i="64"/>
  <c r="C34" i="64"/>
  <c r="K33" i="64"/>
  <c r="H33" i="64" s="1"/>
  <c r="F33" i="64"/>
  <c r="C33" i="64" s="1"/>
  <c r="H32" i="64"/>
  <c r="C32" i="64"/>
  <c r="K31" i="64"/>
  <c r="H31" i="64" s="1"/>
  <c r="F31" i="64"/>
  <c r="C31" i="64"/>
  <c r="H30" i="64"/>
  <c r="C30" i="64"/>
  <c r="H29" i="64"/>
  <c r="C29" i="64"/>
  <c r="H28" i="64"/>
  <c r="C28" i="64"/>
  <c r="K27" i="64"/>
  <c r="K26" i="64" s="1"/>
  <c r="H27" i="64"/>
  <c r="F27" i="64"/>
  <c r="C27" i="64" s="1"/>
  <c r="H25" i="64"/>
  <c r="C25" i="64"/>
  <c r="H24" i="64"/>
  <c r="C24" i="64"/>
  <c r="H23" i="64"/>
  <c r="C23" i="64"/>
  <c r="H22" i="64"/>
  <c r="C22" i="64"/>
  <c r="L21" i="64"/>
  <c r="K21" i="64"/>
  <c r="J21" i="64"/>
  <c r="J292" i="64" s="1"/>
  <c r="J291" i="64" s="1"/>
  <c r="I21" i="64"/>
  <c r="I292" i="64" s="1"/>
  <c r="I291" i="64" s="1"/>
  <c r="G21" i="64"/>
  <c r="F21" i="64"/>
  <c r="E21" i="64"/>
  <c r="E292" i="64" s="1"/>
  <c r="E291" i="64" s="1"/>
  <c r="D21" i="64"/>
  <c r="J20" i="64"/>
  <c r="H301" i="63"/>
  <c r="C301" i="63"/>
  <c r="H300" i="63"/>
  <c r="C300" i="63"/>
  <c r="H299" i="63"/>
  <c r="C299" i="63"/>
  <c r="H298" i="63"/>
  <c r="C298" i="63"/>
  <c r="H297" i="63"/>
  <c r="C297" i="63"/>
  <c r="H296" i="63"/>
  <c r="C296" i="63"/>
  <c r="H295" i="63"/>
  <c r="C295" i="63"/>
  <c r="H294" i="63"/>
  <c r="C294" i="63"/>
  <c r="L293" i="63"/>
  <c r="K293" i="63"/>
  <c r="J293" i="63"/>
  <c r="I293" i="63"/>
  <c r="H293" i="63"/>
  <c r="G293" i="63"/>
  <c r="F293" i="63"/>
  <c r="E293" i="63"/>
  <c r="D293" i="63"/>
  <c r="C293" i="63"/>
  <c r="H288" i="63"/>
  <c r="C288" i="63"/>
  <c r="H287" i="63"/>
  <c r="C287" i="63"/>
  <c r="L286" i="63"/>
  <c r="K286" i="63"/>
  <c r="J286" i="63"/>
  <c r="I286" i="63"/>
  <c r="G286" i="63"/>
  <c r="F286" i="63"/>
  <c r="E286" i="63"/>
  <c r="D286" i="63"/>
  <c r="H285" i="63"/>
  <c r="C285" i="63"/>
  <c r="L284" i="63"/>
  <c r="K284" i="63"/>
  <c r="J284" i="63"/>
  <c r="J283" i="63" s="1"/>
  <c r="I284" i="63"/>
  <c r="G284" i="63"/>
  <c r="G283" i="63" s="1"/>
  <c r="F284" i="63"/>
  <c r="F283" i="63" s="1"/>
  <c r="E284" i="63"/>
  <c r="E283" i="63" s="1"/>
  <c r="D284" i="63"/>
  <c r="L283" i="63"/>
  <c r="K283" i="63"/>
  <c r="D283" i="63"/>
  <c r="H282" i="63"/>
  <c r="C282" i="63"/>
  <c r="L281" i="63"/>
  <c r="K281" i="63"/>
  <c r="J281" i="63"/>
  <c r="H281" i="63" s="1"/>
  <c r="I281" i="63"/>
  <c r="G281" i="63"/>
  <c r="F281" i="63"/>
  <c r="E281" i="63"/>
  <c r="D281" i="63"/>
  <c r="H280" i="63"/>
  <c r="C280" i="63"/>
  <c r="H279" i="63"/>
  <c r="C279" i="63"/>
  <c r="H278" i="63"/>
  <c r="C278" i="63"/>
  <c r="H277" i="63"/>
  <c r="C277" i="63"/>
  <c r="L276" i="63"/>
  <c r="K276" i="63"/>
  <c r="J276" i="63"/>
  <c r="I276" i="63"/>
  <c r="G276" i="63"/>
  <c r="F276" i="63"/>
  <c r="E276" i="63"/>
  <c r="D276" i="63"/>
  <c r="H275" i="63"/>
  <c r="C275" i="63"/>
  <c r="H274" i="63"/>
  <c r="C274" i="63"/>
  <c r="H273" i="63"/>
  <c r="C273" i="63"/>
  <c r="L272" i="63"/>
  <c r="K272" i="63"/>
  <c r="J272" i="63"/>
  <c r="I272" i="63"/>
  <c r="I270" i="63" s="1"/>
  <c r="G272" i="63"/>
  <c r="F272" i="63"/>
  <c r="E272" i="63"/>
  <c r="D272" i="63"/>
  <c r="D270" i="63" s="1"/>
  <c r="H271" i="63"/>
  <c r="C271" i="63"/>
  <c r="L270" i="63"/>
  <c r="K270" i="63"/>
  <c r="J270" i="63"/>
  <c r="G270" i="63"/>
  <c r="E270" i="63"/>
  <c r="E269" i="63" s="1"/>
  <c r="G269" i="63"/>
  <c r="H268" i="63"/>
  <c r="C268" i="63"/>
  <c r="H267" i="63"/>
  <c r="C267" i="63"/>
  <c r="H266" i="63"/>
  <c r="C266" i="63"/>
  <c r="H265" i="63"/>
  <c r="C265" i="63"/>
  <c r="L264" i="63"/>
  <c r="K264" i="63"/>
  <c r="K259" i="63" s="1"/>
  <c r="J264" i="63"/>
  <c r="I264" i="63"/>
  <c r="G264" i="63"/>
  <c r="F264" i="63"/>
  <c r="E264" i="63"/>
  <c r="D264" i="63"/>
  <c r="H263" i="63"/>
  <c r="C263" i="63"/>
  <c r="H262" i="63"/>
  <c r="C262" i="63"/>
  <c r="H261" i="63"/>
  <c r="C261" i="63"/>
  <c r="L260" i="63"/>
  <c r="K260" i="63"/>
  <c r="J260" i="63"/>
  <c r="J259" i="63" s="1"/>
  <c r="I260" i="63"/>
  <c r="G260" i="63"/>
  <c r="F260" i="63"/>
  <c r="E260" i="63"/>
  <c r="E259" i="63" s="1"/>
  <c r="D260" i="63"/>
  <c r="L259" i="63"/>
  <c r="G259" i="63"/>
  <c r="D259" i="63"/>
  <c r="H258" i="63"/>
  <c r="C258" i="63"/>
  <c r="H257" i="63"/>
  <c r="C257" i="63"/>
  <c r="H256" i="63"/>
  <c r="C256" i="63"/>
  <c r="H255" i="63"/>
  <c r="C255" i="63"/>
  <c r="H254" i="63"/>
  <c r="C254" i="63"/>
  <c r="H253" i="63"/>
  <c r="C253" i="63"/>
  <c r="L252" i="63"/>
  <c r="K252" i="63"/>
  <c r="J252" i="63"/>
  <c r="J251" i="63" s="1"/>
  <c r="I252" i="63"/>
  <c r="G252" i="63"/>
  <c r="F252" i="63"/>
  <c r="F251" i="63" s="1"/>
  <c r="E252" i="63"/>
  <c r="E251" i="63" s="1"/>
  <c r="D252" i="63"/>
  <c r="D251" i="63" s="1"/>
  <c r="C251" i="63" s="1"/>
  <c r="L251" i="63"/>
  <c r="K251" i="63"/>
  <c r="G251" i="63"/>
  <c r="H250" i="63"/>
  <c r="C250" i="63"/>
  <c r="H249" i="63"/>
  <c r="C249" i="63"/>
  <c r="H248" i="63"/>
  <c r="C248" i="63"/>
  <c r="H247" i="63"/>
  <c r="C247" i="63"/>
  <c r="L246" i="63"/>
  <c r="K246" i="63"/>
  <c r="J246" i="63"/>
  <c r="I246" i="63"/>
  <c r="G246" i="63"/>
  <c r="F246" i="63"/>
  <c r="E246" i="63"/>
  <c r="D246" i="63"/>
  <c r="D231" i="63" s="1"/>
  <c r="D230" i="63" s="1"/>
  <c r="H245" i="63"/>
  <c r="C245" i="63"/>
  <c r="H244" i="63"/>
  <c r="C244" i="63"/>
  <c r="H243" i="63"/>
  <c r="C243" i="63"/>
  <c r="H242" i="63"/>
  <c r="C242" i="63"/>
  <c r="H241" i="63"/>
  <c r="C241" i="63"/>
  <c r="H240" i="63"/>
  <c r="C240" i="63"/>
  <c r="H239" i="63"/>
  <c r="C239" i="63"/>
  <c r="L238" i="63"/>
  <c r="K238" i="63"/>
  <c r="J238" i="63"/>
  <c r="I238" i="63"/>
  <c r="G238" i="63"/>
  <c r="F238" i="63"/>
  <c r="E238" i="63"/>
  <c r="D238" i="63"/>
  <c r="H237" i="63"/>
  <c r="C237" i="63"/>
  <c r="H236" i="63"/>
  <c r="C236" i="63"/>
  <c r="L235" i="63"/>
  <c r="K235" i="63"/>
  <c r="K231" i="63" s="1"/>
  <c r="K230" i="63" s="1"/>
  <c r="J235" i="63"/>
  <c r="I235" i="63"/>
  <c r="G235" i="63"/>
  <c r="F235" i="63"/>
  <c r="E235" i="63"/>
  <c r="D235" i="63"/>
  <c r="H234" i="63"/>
  <c r="C234" i="63"/>
  <c r="L233" i="63"/>
  <c r="K233" i="63"/>
  <c r="J233" i="63"/>
  <c r="H233" i="63" s="1"/>
  <c r="I233" i="63"/>
  <c r="G233" i="63"/>
  <c r="F233" i="63"/>
  <c r="E233" i="63"/>
  <c r="D233" i="63"/>
  <c r="H232" i="63"/>
  <c r="C232" i="63"/>
  <c r="L231" i="63"/>
  <c r="L230" i="63" s="1"/>
  <c r="H229" i="63"/>
  <c r="C229" i="63"/>
  <c r="H228" i="63"/>
  <c r="C228" i="63"/>
  <c r="L227" i="63"/>
  <c r="K227" i="63"/>
  <c r="J227" i="63"/>
  <c r="I227" i="63"/>
  <c r="H227" i="63"/>
  <c r="G227" i="63"/>
  <c r="F227" i="63"/>
  <c r="E227" i="63"/>
  <c r="D227" i="63"/>
  <c r="C227" i="63" s="1"/>
  <c r="H226" i="63"/>
  <c r="C226" i="63"/>
  <c r="H225" i="63"/>
  <c r="C225" i="63"/>
  <c r="H224" i="63"/>
  <c r="C224" i="63"/>
  <c r="H223" i="63"/>
  <c r="C223" i="63"/>
  <c r="H222" i="63"/>
  <c r="C222" i="63"/>
  <c r="H221" i="63"/>
  <c r="C221" i="63"/>
  <c r="H220" i="63"/>
  <c r="C220" i="63"/>
  <c r="H219" i="63"/>
  <c r="C219" i="63"/>
  <c r="H218" i="63"/>
  <c r="C218" i="63"/>
  <c r="H217" i="63"/>
  <c r="C217" i="63"/>
  <c r="L216" i="63"/>
  <c r="K216" i="63"/>
  <c r="J216" i="63"/>
  <c r="I216" i="63"/>
  <c r="G216" i="63"/>
  <c r="F216" i="63"/>
  <c r="E216" i="63"/>
  <c r="D216" i="63"/>
  <c r="H215" i="63"/>
  <c r="C215" i="63"/>
  <c r="H214" i="63"/>
  <c r="C214" i="63"/>
  <c r="H213" i="63"/>
  <c r="C213" i="63"/>
  <c r="H212" i="63"/>
  <c r="C212" i="63"/>
  <c r="H211" i="63"/>
  <c r="C211" i="63"/>
  <c r="H210" i="63"/>
  <c r="C210" i="63"/>
  <c r="H209" i="63"/>
  <c r="C209" i="63"/>
  <c r="H208" i="63"/>
  <c r="C208" i="63"/>
  <c r="H207" i="63"/>
  <c r="C207" i="63"/>
  <c r="H206" i="63"/>
  <c r="C206" i="63"/>
  <c r="L205" i="63"/>
  <c r="K205" i="63"/>
  <c r="K204" i="63" s="1"/>
  <c r="J205" i="63"/>
  <c r="I205" i="63"/>
  <c r="H205" i="63" s="1"/>
  <c r="G205" i="63"/>
  <c r="G204" i="63" s="1"/>
  <c r="F205" i="63"/>
  <c r="E205" i="63"/>
  <c r="D205" i="63"/>
  <c r="J204" i="63"/>
  <c r="F204" i="63"/>
  <c r="H203" i="63"/>
  <c r="C203" i="63"/>
  <c r="H202" i="63"/>
  <c r="C202" i="63"/>
  <c r="H201" i="63"/>
  <c r="C201" i="63"/>
  <c r="H200" i="63"/>
  <c r="C200" i="63"/>
  <c r="H199" i="63"/>
  <c r="C199" i="63"/>
  <c r="L198" i="63"/>
  <c r="K198" i="63"/>
  <c r="K196" i="63" s="1"/>
  <c r="J198" i="63"/>
  <c r="J196" i="63" s="1"/>
  <c r="J195" i="63" s="1"/>
  <c r="I198" i="63"/>
  <c r="G198" i="63"/>
  <c r="F198" i="63"/>
  <c r="F196" i="63" s="1"/>
  <c r="F195" i="63" s="1"/>
  <c r="E198" i="63"/>
  <c r="D198" i="63"/>
  <c r="D196" i="63" s="1"/>
  <c r="H197" i="63"/>
  <c r="C197" i="63"/>
  <c r="L196" i="63"/>
  <c r="I196" i="63"/>
  <c r="G196" i="63"/>
  <c r="E196" i="63"/>
  <c r="G195" i="63"/>
  <c r="H193" i="63"/>
  <c r="C193" i="63"/>
  <c r="L192" i="63"/>
  <c r="K192" i="63"/>
  <c r="J192" i="63"/>
  <c r="J191" i="63" s="1"/>
  <c r="I192" i="63"/>
  <c r="G192" i="63"/>
  <c r="F192" i="63"/>
  <c r="F191" i="63" s="1"/>
  <c r="E192" i="63"/>
  <c r="E191" i="63" s="1"/>
  <c r="D192" i="63"/>
  <c r="L191" i="63"/>
  <c r="K191" i="63"/>
  <c r="G191" i="63"/>
  <c r="G187" i="63" s="1"/>
  <c r="D191" i="63"/>
  <c r="H190" i="63"/>
  <c r="C190" i="63"/>
  <c r="H189" i="63"/>
  <c r="C189" i="63"/>
  <c r="L188" i="63"/>
  <c r="K188" i="63"/>
  <c r="J188" i="63"/>
  <c r="I188" i="63"/>
  <c r="G188" i="63"/>
  <c r="F188" i="63"/>
  <c r="F187" i="63" s="1"/>
  <c r="E188" i="63"/>
  <c r="D188" i="63"/>
  <c r="D187" i="63" s="1"/>
  <c r="L187" i="63"/>
  <c r="K187" i="63"/>
  <c r="H186" i="63"/>
  <c r="C186" i="63"/>
  <c r="H185" i="63"/>
  <c r="C185" i="63"/>
  <c r="L184" i="63"/>
  <c r="K184" i="63"/>
  <c r="J184" i="63"/>
  <c r="I184" i="63"/>
  <c r="G184" i="63"/>
  <c r="F184" i="63"/>
  <c r="E184" i="63"/>
  <c r="D184" i="63"/>
  <c r="H183" i="63"/>
  <c r="C183" i="63"/>
  <c r="H182" i="63"/>
  <c r="C182" i="63"/>
  <c r="H181" i="63"/>
  <c r="C181" i="63"/>
  <c r="H180" i="63"/>
  <c r="C180" i="63"/>
  <c r="L179" i="63"/>
  <c r="K179" i="63"/>
  <c r="J179" i="63"/>
  <c r="H179" i="63" s="1"/>
  <c r="I179" i="63"/>
  <c r="G179" i="63"/>
  <c r="F179" i="63"/>
  <c r="E179" i="63"/>
  <c r="D179" i="63"/>
  <c r="H178" i="63"/>
  <c r="C178" i="63"/>
  <c r="H177" i="63"/>
  <c r="C177" i="63"/>
  <c r="H176" i="63"/>
  <c r="C176" i="63"/>
  <c r="L175" i="63"/>
  <c r="L174" i="63" s="1"/>
  <c r="K175" i="63"/>
  <c r="K174" i="63" s="1"/>
  <c r="K173" i="63" s="1"/>
  <c r="J175" i="63"/>
  <c r="I175" i="63"/>
  <c r="H175" i="63" s="1"/>
  <c r="G175" i="63"/>
  <c r="G174" i="63" s="1"/>
  <c r="F175" i="63"/>
  <c r="E175" i="63"/>
  <c r="E174" i="63" s="1"/>
  <c r="D175" i="63"/>
  <c r="D174" i="63" s="1"/>
  <c r="F174" i="63"/>
  <c r="F173" i="63" s="1"/>
  <c r="L173" i="63"/>
  <c r="G173" i="63"/>
  <c r="D173" i="63"/>
  <c r="H172" i="63"/>
  <c r="C172" i="63"/>
  <c r="H171" i="63"/>
  <c r="C171" i="63"/>
  <c r="H170" i="63"/>
  <c r="C170" i="63"/>
  <c r="H169" i="63"/>
  <c r="C169" i="63"/>
  <c r="H168" i="63"/>
  <c r="C168" i="63"/>
  <c r="H167" i="63"/>
  <c r="C167" i="63"/>
  <c r="L166" i="63"/>
  <c r="K166" i="63"/>
  <c r="J166" i="63"/>
  <c r="J165" i="63" s="1"/>
  <c r="I166" i="63"/>
  <c r="G166" i="63"/>
  <c r="F166" i="63"/>
  <c r="F165" i="63" s="1"/>
  <c r="E166" i="63"/>
  <c r="E165" i="63" s="1"/>
  <c r="D166" i="63"/>
  <c r="L165" i="63"/>
  <c r="K165" i="63"/>
  <c r="G165" i="63"/>
  <c r="D165" i="63"/>
  <c r="H164" i="63"/>
  <c r="C164" i="63"/>
  <c r="H163" i="63"/>
  <c r="C163" i="63"/>
  <c r="H162" i="63"/>
  <c r="C162" i="63"/>
  <c r="H161" i="63"/>
  <c r="C161" i="63"/>
  <c r="L160" i="63"/>
  <c r="K160" i="63"/>
  <c r="J160" i="63"/>
  <c r="I160" i="63"/>
  <c r="G160" i="63"/>
  <c r="F160" i="63"/>
  <c r="E160" i="63"/>
  <c r="D160" i="63"/>
  <c r="H159" i="63"/>
  <c r="C159" i="63"/>
  <c r="H158" i="63"/>
  <c r="C158" i="63"/>
  <c r="H157" i="63"/>
  <c r="C157" i="63"/>
  <c r="H156" i="63"/>
  <c r="C156" i="63"/>
  <c r="H155" i="63"/>
  <c r="C155" i="63"/>
  <c r="H154" i="63"/>
  <c r="C154" i="63"/>
  <c r="H153" i="63"/>
  <c r="C153" i="63"/>
  <c r="H152" i="63"/>
  <c r="C152" i="63"/>
  <c r="L151" i="63"/>
  <c r="K151" i="63"/>
  <c r="J151" i="63"/>
  <c r="H151" i="63" s="1"/>
  <c r="I151" i="63"/>
  <c r="G151" i="63"/>
  <c r="F151" i="63"/>
  <c r="E151" i="63"/>
  <c r="D151" i="63"/>
  <c r="H150" i="63"/>
  <c r="C150" i="63"/>
  <c r="H149" i="63"/>
  <c r="C149" i="63"/>
  <c r="H148" i="63"/>
  <c r="C148" i="63"/>
  <c r="H147" i="63"/>
  <c r="C147" i="63"/>
  <c r="H146" i="63"/>
  <c r="C146" i="63"/>
  <c r="H145" i="63"/>
  <c r="C145" i="63"/>
  <c r="L144" i="63"/>
  <c r="K144" i="63"/>
  <c r="J144" i="63"/>
  <c r="I144" i="63"/>
  <c r="G144" i="63"/>
  <c r="F144" i="63"/>
  <c r="F130" i="63" s="1"/>
  <c r="E144" i="63"/>
  <c r="D144" i="63"/>
  <c r="H143" i="63"/>
  <c r="C143" i="63"/>
  <c r="H142" i="63"/>
  <c r="C142" i="63"/>
  <c r="L141" i="63"/>
  <c r="K141" i="63"/>
  <c r="J141" i="63"/>
  <c r="I141" i="63"/>
  <c r="H141" i="63" s="1"/>
  <c r="G141" i="63"/>
  <c r="F141" i="63"/>
  <c r="E141" i="63"/>
  <c r="D141" i="63"/>
  <c r="H140" i="63"/>
  <c r="C140" i="63"/>
  <c r="H139" i="63"/>
  <c r="C139" i="63"/>
  <c r="H138" i="63"/>
  <c r="C138" i="63"/>
  <c r="H137" i="63"/>
  <c r="C137" i="63"/>
  <c r="L136" i="63"/>
  <c r="K136" i="63"/>
  <c r="J136" i="63"/>
  <c r="I136" i="63"/>
  <c r="G136" i="63"/>
  <c r="F136" i="63"/>
  <c r="E136" i="63"/>
  <c r="D136" i="63"/>
  <c r="H135" i="63"/>
  <c r="C135" i="63"/>
  <c r="H134" i="63"/>
  <c r="C134" i="63"/>
  <c r="H133" i="63"/>
  <c r="C133" i="63"/>
  <c r="H132" i="63"/>
  <c r="C132" i="63"/>
  <c r="L131" i="63"/>
  <c r="L130" i="63" s="1"/>
  <c r="K131" i="63"/>
  <c r="J131" i="63"/>
  <c r="I131" i="63"/>
  <c r="H131" i="63"/>
  <c r="G131" i="63"/>
  <c r="F131" i="63"/>
  <c r="E131" i="63"/>
  <c r="D131" i="63"/>
  <c r="D130" i="63" s="1"/>
  <c r="H129" i="63"/>
  <c r="H128" i="63" s="1"/>
  <c r="C129" i="63"/>
  <c r="C128" i="63" s="1"/>
  <c r="L128" i="63"/>
  <c r="K128" i="63"/>
  <c r="J128" i="63"/>
  <c r="I128" i="63"/>
  <c r="G128" i="63"/>
  <c r="F128" i="63"/>
  <c r="E128" i="63"/>
  <c r="D128" i="63"/>
  <c r="H127" i="63"/>
  <c r="C127" i="63"/>
  <c r="H126" i="63"/>
  <c r="C126" i="63"/>
  <c r="H125" i="63"/>
  <c r="C125" i="63"/>
  <c r="H124" i="63"/>
  <c r="C124" i="63"/>
  <c r="H123" i="63"/>
  <c r="C123" i="63"/>
  <c r="L122" i="63"/>
  <c r="K122" i="63"/>
  <c r="J122" i="63"/>
  <c r="I122" i="63"/>
  <c r="G122" i="63"/>
  <c r="F122" i="63"/>
  <c r="E122" i="63"/>
  <c r="D122" i="63"/>
  <c r="H121" i="63"/>
  <c r="C121" i="63"/>
  <c r="H120" i="63"/>
  <c r="C120" i="63"/>
  <c r="H119" i="63"/>
  <c r="C119" i="63"/>
  <c r="H118" i="63"/>
  <c r="C118" i="63"/>
  <c r="H117" i="63"/>
  <c r="C117" i="63"/>
  <c r="L116" i="63"/>
  <c r="K116" i="63"/>
  <c r="J116" i="63"/>
  <c r="I116" i="63"/>
  <c r="G116" i="63"/>
  <c r="F116" i="63"/>
  <c r="E116" i="63"/>
  <c r="D116" i="63"/>
  <c r="H115" i="63"/>
  <c r="C115" i="63"/>
  <c r="H114" i="63"/>
  <c r="C114" i="63"/>
  <c r="H113" i="63"/>
  <c r="C113" i="63"/>
  <c r="L112" i="63"/>
  <c r="K112" i="63"/>
  <c r="J112" i="63"/>
  <c r="I112" i="63"/>
  <c r="G112" i="63"/>
  <c r="F112" i="63"/>
  <c r="E112" i="63"/>
  <c r="D112" i="63"/>
  <c r="H111" i="63"/>
  <c r="C111" i="63"/>
  <c r="H110" i="63"/>
  <c r="C110" i="63"/>
  <c r="H109" i="63"/>
  <c r="C109" i="63"/>
  <c r="H108" i="63"/>
  <c r="C108" i="63"/>
  <c r="H107" i="63"/>
  <c r="C107" i="63"/>
  <c r="H106" i="63"/>
  <c r="C106" i="63"/>
  <c r="H105" i="63"/>
  <c r="C105" i="63"/>
  <c r="H104" i="63"/>
  <c r="C104" i="63"/>
  <c r="L103" i="63"/>
  <c r="K103" i="63"/>
  <c r="J103" i="63"/>
  <c r="I103" i="63"/>
  <c r="H103" i="63" s="1"/>
  <c r="G103" i="63"/>
  <c r="F103" i="63"/>
  <c r="E103" i="63"/>
  <c r="D103" i="63"/>
  <c r="H102" i="63"/>
  <c r="C102" i="63"/>
  <c r="H101" i="63"/>
  <c r="C101" i="63"/>
  <c r="H100" i="63"/>
  <c r="C100" i="63"/>
  <c r="H99" i="63"/>
  <c r="C99" i="63"/>
  <c r="H98" i="63"/>
  <c r="C98" i="63"/>
  <c r="H97" i="63"/>
  <c r="C97" i="63"/>
  <c r="H96" i="63"/>
  <c r="C96" i="63"/>
  <c r="L95" i="63"/>
  <c r="K95" i="63"/>
  <c r="J95" i="63"/>
  <c r="I95" i="63"/>
  <c r="H95" i="63" s="1"/>
  <c r="G95" i="63"/>
  <c r="F95" i="63"/>
  <c r="E95" i="63"/>
  <c r="D95" i="63"/>
  <c r="H94" i="63"/>
  <c r="C94" i="63"/>
  <c r="H93" i="63"/>
  <c r="C93" i="63"/>
  <c r="H92" i="63"/>
  <c r="C92" i="63"/>
  <c r="H91" i="63"/>
  <c r="C91" i="63"/>
  <c r="H90" i="63"/>
  <c r="C90" i="63"/>
  <c r="L89" i="63"/>
  <c r="L83" i="63" s="1"/>
  <c r="L75" i="63" s="1"/>
  <c r="K89" i="63"/>
  <c r="J89" i="63"/>
  <c r="I89" i="63"/>
  <c r="H89" i="63"/>
  <c r="G89" i="63"/>
  <c r="F89" i="63"/>
  <c r="E89" i="63"/>
  <c r="D89" i="63"/>
  <c r="C89" i="63" s="1"/>
  <c r="H88" i="63"/>
  <c r="C88" i="63"/>
  <c r="H87" i="63"/>
  <c r="C87" i="63"/>
  <c r="H86" i="63"/>
  <c r="C86" i="63"/>
  <c r="H85" i="63"/>
  <c r="C85" i="63"/>
  <c r="L84" i="63"/>
  <c r="K84" i="63"/>
  <c r="J84" i="63"/>
  <c r="I84" i="63"/>
  <c r="G84" i="63"/>
  <c r="G83" i="63" s="1"/>
  <c r="F84" i="63"/>
  <c r="E84" i="63"/>
  <c r="D84" i="63"/>
  <c r="K83" i="63"/>
  <c r="D83" i="63"/>
  <c r="H82" i="63"/>
  <c r="C82" i="63"/>
  <c r="H81" i="63"/>
  <c r="C81" i="63"/>
  <c r="L80" i="63"/>
  <c r="K80" i="63"/>
  <c r="J80" i="63"/>
  <c r="I80" i="63"/>
  <c r="G80" i="63"/>
  <c r="F80" i="63"/>
  <c r="E80" i="63"/>
  <c r="D80" i="63"/>
  <c r="H79" i="63"/>
  <c r="C79" i="63"/>
  <c r="H78" i="63"/>
  <c r="C78" i="63"/>
  <c r="L77" i="63"/>
  <c r="L76" i="63" s="1"/>
  <c r="K77" i="63"/>
  <c r="K76" i="63" s="1"/>
  <c r="J77" i="63"/>
  <c r="I77" i="63"/>
  <c r="H77" i="63" s="1"/>
  <c r="G77" i="63"/>
  <c r="G76" i="63" s="1"/>
  <c r="F77" i="63"/>
  <c r="E77" i="63"/>
  <c r="D77" i="63"/>
  <c r="J76" i="63"/>
  <c r="F76" i="63"/>
  <c r="H74" i="63"/>
  <c r="C74" i="63"/>
  <c r="H73" i="63"/>
  <c r="C73" i="63"/>
  <c r="H72" i="63"/>
  <c r="C72" i="63"/>
  <c r="H71" i="63"/>
  <c r="C71" i="63"/>
  <c r="H70" i="63"/>
  <c r="C70" i="63"/>
  <c r="L69" i="63"/>
  <c r="L67" i="63" s="1"/>
  <c r="L53" i="63" s="1"/>
  <c r="L52" i="63" s="1"/>
  <c r="K69" i="63"/>
  <c r="J69" i="63"/>
  <c r="H69" i="63" s="1"/>
  <c r="I69" i="63"/>
  <c r="G69" i="63"/>
  <c r="F69" i="63"/>
  <c r="F67" i="63" s="1"/>
  <c r="E69" i="63"/>
  <c r="D69" i="63"/>
  <c r="H68" i="63"/>
  <c r="C68" i="63"/>
  <c r="K67" i="63"/>
  <c r="K53" i="63" s="1"/>
  <c r="I67" i="63"/>
  <c r="G67" i="63"/>
  <c r="E67" i="63"/>
  <c r="H66" i="63"/>
  <c r="C66" i="63"/>
  <c r="H65" i="63"/>
  <c r="C65" i="63"/>
  <c r="H64" i="63"/>
  <c r="C64" i="63"/>
  <c r="H63" i="63"/>
  <c r="C63" i="63"/>
  <c r="H62" i="63"/>
  <c r="C62" i="63"/>
  <c r="H61" i="63"/>
  <c r="C61" i="63"/>
  <c r="H60" i="63"/>
  <c r="C60" i="63"/>
  <c r="H59" i="63"/>
  <c r="C59" i="63"/>
  <c r="L58" i="63"/>
  <c r="K58" i="63"/>
  <c r="J58" i="63"/>
  <c r="I58" i="63"/>
  <c r="G58" i="63"/>
  <c r="F58" i="63"/>
  <c r="E58" i="63"/>
  <c r="C58" i="63" s="1"/>
  <c r="D58" i="63"/>
  <c r="H57" i="63"/>
  <c r="C57" i="63"/>
  <c r="H56" i="63"/>
  <c r="C56" i="63"/>
  <c r="L55" i="63"/>
  <c r="L54" i="63" s="1"/>
  <c r="K55" i="63"/>
  <c r="K54" i="63" s="1"/>
  <c r="J55" i="63"/>
  <c r="H55" i="63" s="1"/>
  <c r="I55" i="63"/>
  <c r="G55" i="63"/>
  <c r="F55" i="63"/>
  <c r="F54" i="63" s="1"/>
  <c r="F53" i="63" s="1"/>
  <c r="E55" i="63"/>
  <c r="D55" i="63"/>
  <c r="D54" i="63" s="1"/>
  <c r="I54" i="63"/>
  <c r="H47" i="63"/>
  <c r="C47" i="63"/>
  <c r="H46" i="63"/>
  <c r="C46" i="63"/>
  <c r="L45" i="63"/>
  <c r="G45" i="63"/>
  <c r="C45" i="63" s="1"/>
  <c r="H44" i="63"/>
  <c r="C44" i="63"/>
  <c r="K43" i="63"/>
  <c r="J43" i="63"/>
  <c r="I43" i="63"/>
  <c r="H43" i="63" s="1"/>
  <c r="F43" i="63"/>
  <c r="E43" i="63"/>
  <c r="D43" i="63"/>
  <c r="H42" i="63"/>
  <c r="C42" i="63"/>
  <c r="I41" i="63"/>
  <c r="H41" i="63" s="1"/>
  <c r="D41" i="63"/>
  <c r="C41" i="63"/>
  <c r="H40" i="63"/>
  <c r="C40" i="63"/>
  <c r="H39" i="63"/>
  <c r="C39" i="63"/>
  <c r="H38" i="63"/>
  <c r="C38" i="63"/>
  <c r="H37" i="63"/>
  <c r="C37" i="63"/>
  <c r="K36" i="63"/>
  <c r="H36" i="63" s="1"/>
  <c r="F36" i="63"/>
  <c r="C36" i="63" s="1"/>
  <c r="H35" i="63"/>
  <c r="C35" i="63"/>
  <c r="H34" i="63"/>
  <c r="C34" i="63"/>
  <c r="K33" i="63"/>
  <c r="H33" i="63" s="1"/>
  <c r="F33" i="63"/>
  <c r="C33" i="63"/>
  <c r="H32" i="63"/>
  <c r="C32" i="63"/>
  <c r="K31" i="63"/>
  <c r="H31" i="63"/>
  <c r="F31" i="63"/>
  <c r="H30" i="63"/>
  <c r="C30" i="63"/>
  <c r="H29" i="63"/>
  <c r="C29" i="63"/>
  <c r="H28" i="63"/>
  <c r="C28" i="63"/>
  <c r="K27" i="63"/>
  <c r="H27" i="63" s="1"/>
  <c r="F27" i="63"/>
  <c r="C27" i="63"/>
  <c r="H25" i="63"/>
  <c r="C25" i="63"/>
  <c r="H24" i="63"/>
  <c r="C24" i="63"/>
  <c r="H23" i="63"/>
  <c r="C23" i="63"/>
  <c r="H22" i="63"/>
  <c r="C22" i="63"/>
  <c r="L21" i="63"/>
  <c r="K21" i="63"/>
  <c r="J21" i="63"/>
  <c r="H21" i="63" s="1"/>
  <c r="I21" i="63"/>
  <c r="G21" i="63"/>
  <c r="F21" i="63"/>
  <c r="F292" i="63" s="1"/>
  <c r="F291" i="63" s="1"/>
  <c r="E21" i="63"/>
  <c r="D21" i="63"/>
  <c r="E20" i="63"/>
  <c r="H301" i="62"/>
  <c r="C301" i="62"/>
  <c r="H300" i="62"/>
  <c r="C300" i="62"/>
  <c r="H299" i="62"/>
  <c r="C299" i="62"/>
  <c r="H298" i="62"/>
  <c r="C298" i="62"/>
  <c r="H297" i="62"/>
  <c r="C297" i="62"/>
  <c r="H296" i="62"/>
  <c r="C296" i="62"/>
  <c r="H295" i="62"/>
  <c r="C295" i="62"/>
  <c r="H294" i="62"/>
  <c r="C294" i="62"/>
  <c r="C293" i="62" s="1"/>
  <c r="L293" i="62"/>
  <c r="K293" i="62"/>
  <c r="J293" i="62"/>
  <c r="I293" i="62"/>
  <c r="H293" i="62"/>
  <c r="G293" i="62"/>
  <c r="F293" i="62"/>
  <c r="E293" i="62"/>
  <c r="D293" i="62"/>
  <c r="H288" i="62"/>
  <c r="C288" i="62"/>
  <c r="H287" i="62"/>
  <c r="C287" i="62"/>
  <c r="L286" i="62"/>
  <c r="K286" i="62"/>
  <c r="J286" i="62"/>
  <c r="I286" i="62"/>
  <c r="G286" i="62"/>
  <c r="F286" i="62"/>
  <c r="E286" i="62"/>
  <c r="D286" i="62"/>
  <c r="H285" i="62"/>
  <c r="C285" i="62"/>
  <c r="L284" i="62"/>
  <c r="K284" i="62"/>
  <c r="J284" i="62"/>
  <c r="J283" i="62" s="1"/>
  <c r="I284" i="62"/>
  <c r="G284" i="62"/>
  <c r="F284" i="62"/>
  <c r="F283" i="62" s="1"/>
  <c r="E284" i="62"/>
  <c r="D284" i="62"/>
  <c r="D283" i="62" s="1"/>
  <c r="L283" i="62"/>
  <c r="K283" i="62"/>
  <c r="G283" i="62"/>
  <c r="H282" i="62"/>
  <c r="C282" i="62"/>
  <c r="L281" i="62"/>
  <c r="K281" i="62"/>
  <c r="J281" i="62"/>
  <c r="I281" i="62"/>
  <c r="G281" i="62"/>
  <c r="F281" i="62"/>
  <c r="E281" i="62"/>
  <c r="D281" i="62"/>
  <c r="H280" i="62"/>
  <c r="C280" i="62"/>
  <c r="H279" i="62"/>
  <c r="C279" i="62"/>
  <c r="H278" i="62"/>
  <c r="C278" i="62"/>
  <c r="H277" i="62"/>
  <c r="C277" i="62"/>
  <c r="L276" i="62"/>
  <c r="K276" i="62"/>
  <c r="J276" i="62"/>
  <c r="I276" i="62"/>
  <c r="G276" i="62"/>
  <c r="F276" i="62"/>
  <c r="E276" i="62"/>
  <c r="D276" i="62"/>
  <c r="H275" i="62"/>
  <c r="C275" i="62"/>
  <c r="H274" i="62"/>
  <c r="C274" i="62"/>
  <c r="H273" i="62"/>
  <c r="C273" i="62"/>
  <c r="L272" i="62"/>
  <c r="K272" i="62"/>
  <c r="K270" i="62" s="1"/>
  <c r="J272" i="62"/>
  <c r="J270" i="62" s="1"/>
  <c r="J269" i="62" s="1"/>
  <c r="I272" i="62"/>
  <c r="G272" i="62"/>
  <c r="F272" i="62"/>
  <c r="F270" i="62" s="1"/>
  <c r="F269" i="62" s="1"/>
  <c r="E272" i="62"/>
  <c r="E270" i="62" s="1"/>
  <c r="E269" i="62" s="1"/>
  <c r="D272" i="62"/>
  <c r="H271" i="62"/>
  <c r="C271" i="62"/>
  <c r="L270" i="62"/>
  <c r="I270" i="62"/>
  <c r="G270" i="62"/>
  <c r="G269" i="62" s="1"/>
  <c r="D270" i="62"/>
  <c r="H268" i="62"/>
  <c r="C268" i="62"/>
  <c r="H267" i="62"/>
  <c r="C267" i="62"/>
  <c r="H266" i="62"/>
  <c r="C266" i="62"/>
  <c r="H265" i="62"/>
  <c r="C265" i="62"/>
  <c r="L264" i="62"/>
  <c r="L259" i="62" s="1"/>
  <c r="K264" i="62"/>
  <c r="J264" i="62"/>
  <c r="I264" i="62"/>
  <c r="G264" i="62"/>
  <c r="F264" i="62"/>
  <c r="E264" i="62"/>
  <c r="D264" i="62"/>
  <c r="H263" i="62"/>
  <c r="C263" i="62"/>
  <c r="H262" i="62"/>
  <c r="C262" i="62"/>
  <c r="H261" i="62"/>
  <c r="C261" i="62"/>
  <c r="L260" i="62"/>
  <c r="K260" i="62"/>
  <c r="J260" i="62"/>
  <c r="J259" i="62" s="1"/>
  <c r="I260" i="62"/>
  <c r="G260" i="62"/>
  <c r="F260" i="62"/>
  <c r="E260" i="62"/>
  <c r="E259" i="62" s="1"/>
  <c r="D260" i="62"/>
  <c r="K259" i="62"/>
  <c r="G259" i="62"/>
  <c r="D259" i="62"/>
  <c r="H258" i="62"/>
  <c r="C258" i="62"/>
  <c r="H257" i="62"/>
  <c r="C257" i="62"/>
  <c r="H256" i="62"/>
  <c r="C256" i="62"/>
  <c r="H255" i="62"/>
  <c r="C255" i="62"/>
  <c r="H254" i="62"/>
  <c r="C254" i="62"/>
  <c r="H253" i="62"/>
  <c r="C253" i="62"/>
  <c r="L252" i="62"/>
  <c r="K252" i="62"/>
  <c r="J252" i="62"/>
  <c r="J251" i="62" s="1"/>
  <c r="I252" i="62"/>
  <c r="G252" i="62"/>
  <c r="F252" i="62"/>
  <c r="F251" i="62" s="1"/>
  <c r="E252" i="62"/>
  <c r="E251" i="62" s="1"/>
  <c r="D252" i="62"/>
  <c r="L251" i="62"/>
  <c r="K251" i="62"/>
  <c r="G251" i="62"/>
  <c r="D251" i="62"/>
  <c r="H250" i="62"/>
  <c r="C250" i="62"/>
  <c r="H249" i="62"/>
  <c r="C249" i="62"/>
  <c r="H248" i="62"/>
  <c r="C248" i="62"/>
  <c r="H247" i="62"/>
  <c r="C247" i="62"/>
  <c r="L246" i="62"/>
  <c r="K246" i="62"/>
  <c r="J246" i="62"/>
  <c r="I246" i="62"/>
  <c r="G246" i="62"/>
  <c r="F246" i="62"/>
  <c r="E246" i="62"/>
  <c r="D246" i="62"/>
  <c r="H245" i="62"/>
  <c r="C245" i="62"/>
  <c r="H244" i="62"/>
  <c r="C244" i="62"/>
  <c r="H243" i="62"/>
  <c r="C243" i="62"/>
  <c r="H242" i="62"/>
  <c r="C242" i="62"/>
  <c r="H241" i="62"/>
  <c r="C241" i="62"/>
  <c r="H240" i="62"/>
  <c r="C240" i="62"/>
  <c r="H239" i="62"/>
  <c r="C239" i="62"/>
  <c r="L238" i="62"/>
  <c r="K238" i="62"/>
  <c r="J238" i="62"/>
  <c r="I238" i="62"/>
  <c r="G238" i="62"/>
  <c r="F238" i="62"/>
  <c r="E238" i="62"/>
  <c r="D238" i="62"/>
  <c r="H237" i="62"/>
  <c r="C237" i="62"/>
  <c r="H236" i="62"/>
  <c r="C236" i="62"/>
  <c r="L235" i="62"/>
  <c r="H235" i="62" s="1"/>
  <c r="K235" i="62"/>
  <c r="J235" i="62"/>
  <c r="I235" i="62"/>
  <c r="G235" i="62"/>
  <c r="F235" i="62"/>
  <c r="E235" i="62"/>
  <c r="D235" i="62"/>
  <c r="C235" i="62" s="1"/>
  <c r="H234" i="62"/>
  <c r="C234" i="62"/>
  <c r="L233" i="62"/>
  <c r="K233" i="62"/>
  <c r="K231" i="62" s="1"/>
  <c r="K230" i="62" s="1"/>
  <c r="J233" i="62"/>
  <c r="I233" i="62"/>
  <c r="H233" i="62" s="1"/>
  <c r="G233" i="62"/>
  <c r="G231" i="62" s="1"/>
  <c r="G230" i="62" s="1"/>
  <c r="F233" i="62"/>
  <c r="E233" i="62"/>
  <c r="D233" i="62"/>
  <c r="H232" i="62"/>
  <c r="C232" i="62"/>
  <c r="D231" i="62"/>
  <c r="D230" i="62" s="1"/>
  <c r="H229" i="62"/>
  <c r="C229" i="62"/>
  <c r="H228" i="62"/>
  <c r="C228" i="62"/>
  <c r="L227" i="62"/>
  <c r="K227" i="62"/>
  <c r="J227" i="62"/>
  <c r="I227" i="62"/>
  <c r="H227" i="62" s="1"/>
  <c r="G227" i="62"/>
  <c r="F227" i="62"/>
  <c r="E227" i="62"/>
  <c r="D227" i="62"/>
  <c r="H226" i="62"/>
  <c r="C226" i="62"/>
  <c r="H225" i="62"/>
  <c r="C225" i="62"/>
  <c r="H224" i="62"/>
  <c r="C224" i="62"/>
  <c r="H223" i="62"/>
  <c r="C223" i="62"/>
  <c r="H222" i="62"/>
  <c r="C222" i="62"/>
  <c r="H221" i="62"/>
  <c r="C221" i="62"/>
  <c r="H220" i="62"/>
  <c r="C220" i="62"/>
  <c r="H219" i="62"/>
  <c r="C219" i="62"/>
  <c r="H218" i="62"/>
  <c r="C218" i="62"/>
  <c r="H217" i="62"/>
  <c r="C217" i="62"/>
  <c r="L216" i="62"/>
  <c r="K216" i="62"/>
  <c r="J216" i="62"/>
  <c r="I216" i="62"/>
  <c r="G216" i="62"/>
  <c r="F216" i="62"/>
  <c r="E216" i="62"/>
  <c r="E204" i="62" s="1"/>
  <c r="D216" i="62"/>
  <c r="H215" i="62"/>
  <c r="C215" i="62"/>
  <c r="H214" i="62"/>
  <c r="C214" i="62"/>
  <c r="H213" i="62"/>
  <c r="C213" i="62"/>
  <c r="H212" i="62"/>
  <c r="C212" i="62"/>
  <c r="H211" i="62"/>
  <c r="C211" i="62"/>
  <c r="H210" i="62"/>
  <c r="C210" i="62"/>
  <c r="H209" i="62"/>
  <c r="C209" i="62"/>
  <c r="H208" i="62"/>
  <c r="C208" i="62"/>
  <c r="H207" i="62"/>
  <c r="C207" i="62"/>
  <c r="H206" i="62"/>
  <c r="C206" i="62"/>
  <c r="L205" i="62"/>
  <c r="L204" i="62" s="1"/>
  <c r="K205" i="62"/>
  <c r="K204" i="62" s="1"/>
  <c r="J205" i="62"/>
  <c r="H205" i="62" s="1"/>
  <c r="I205" i="62"/>
  <c r="G205" i="62"/>
  <c r="G204" i="62" s="1"/>
  <c r="F205" i="62"/>
  <c r="F204" i="62" s="1"/>
  <c r="E205" i="62"/>
  <c r="D205" i="62"/>
  <c r="D204" i="62" s="1"/>
  <c r="I204" i="62"/>
  <c r="H203" i="62"/>
  <c r="C203" i="62"/>
  <c r="H202" i="62"/>
  <c r="C202" i="62"/>
  <c r="H201" i="62"/>
  <c r="C201" i="62"/>
  <c r="H200" i="62"/>
  <c r="C200" i="62"/>
  <c r="H199" i="62"/>
  <c r="C199" i="62"/>
  <c r="L198" i="62"/>
  <c r="L196" i="62" s="1"/>
  <c r="K198" i="62"/>
  <c r="J198" i="62"/>
  <c r="I198" i="62"/>
  <c r="I196" i="62" s="1"/>
  <c r="G198" i="62"/>
  <c r="G196" i="62" s="1"/>
  <c r="G195" i="62" s="1"/>
  <c r="F198" i="62"/>
  <c r="F196" i="62" s="1"/>
  <c r="E198" i="62"/>
  <c r="D198" i="62"/>
  <c r="H197" i="62"/>
  <c r="C197" i="62"/>
  <c r="K196" i="62"/>
  <c r="J196" i="62"/>
  <c r="E196" i="62"/>
  <c r="D196" i="62"/>
  <c r="H193" i="62"/>
  <c r="C193" i="62"/>
  <c r="L192" i="62"/>
  <c r="K192" i="62"/>
  <c r="J192" i="62"/>
  <c r="J191" i="62" s="1"/>
  <c r="I192" i="62"/>
  <c r="G192" i="62"/>
  <c r="G191" i="62" s="1"/>
  <c r="G187" i="62" s="1"/>
  <c r="F192" i="62"/>
  <c r="F191" i="62" s="1"/>
  <c r="E192" i="62"/>
  <c r="E191" i="62" s="1"/>
  <c r="D192" i="62"/>
  <c r="L191" i="62"/>
  <c r="K191" i="62"/>
  <c r="D191" i="62"/>
  <c r="H190" i="62"/>
  <c r="C190" i="62"/>
  <c r="H189" i="62"/>
  <c r="C189" i="62"/>
  <c r="L188" i="62"/>
  <c r="K188" i="62"/>
  <c r="J188" i="62"/>
  <c r="I188" i="62"/>
  <c r="G188" i="62"/>
  <c r="F188" i="62"/>
  <c r="F187" i="62" s="1"/>
  <c r="E188" i="62"/>
  <c r="D188" i="62"/>
  <c r="D187" i="62" s="1"/>
  <c r="L187" i="62"/>
  <c r="K187" i="62"/>
  <c r="H186" i="62"/>
  <c r="C186" i="62"/>
  <c r="H185" i="62"/>
  <c r="C185" i="62"/>
  <c r="L184" i="62"/>
  <c r="K184" i="62"/>
  <c r="J184" i="62"/>
  <c r="I184" i="62"/>
  <c r="G184" i="62"/>
  <c r="F184" i="62"/>
  <c r="E184" i="62"/>
  <c r="D184" i="62"/>
  <c r="H183" i="62"/>
  <c r="C183" i="62"/>
  <c r="H182" i="62"/>
  <c r="C182" i="62"/>
  <c r="H181" i="62"/>
  <c r="C181" i="62"/>
  <c r="H180" i="62"/>
  <c r="C180" i="62"/>
  <c r="L179" i="62"/>
  <c r="K179" i="62"/>
  <c r="J179" i="62"/>
  <c r="I179" i="62"/>
  <c r="H179" i="62" s="1"/>
  <c r="G179" i="62"/>
  <c r="F179" i="62"/>
  <c r="E179" i="62"/>
  <c r="D179" i="62"/>
  <c r="H178" i="62"/>
  <c r="C178" i="62"/>
  <c r="H177" i="62"/>
  <c r="C177" i="62"/>
  <c r="H176" i="62"/>
  <c r="C176" i="62"/>
  <c r="L175" i="62"/>
  <c r="L174" i="62" s="1"/>
  <c r="K175" i="62"/>
  <c r="J175" i="62"/>
  <c r="H175" i="62" s="1"/>
  <c r="I175" i="62"/>
  <c r="G175" i="62"/>
  <c r="F175" i="62"/>
  <c r="F174" i="62" s="1"/>
  <c r="F173" i="62" s="1"/>
  <c r="E175" i="62"/>
  <c r="D175" i="62"/>
  <c r="D174" i="62" s="1"/>
  <c r="I174" i="62"/>
  <c r="E174" i="62"/>
  <c r="L173" i="62"/>
  <c r="D173" i="62"/>
  <c r="H172" i="62"/>
  <c r="C172" i="62"/>
  <c r="H171" i="62"/>
  <c r="C171" i="62"/>
  <c r="H170" i="62"/>
  <c r="C170" i="62"/>
  <c r="H169" i="62"/>
  <c r="C169" i="62"/>
  <c r="H168" i="62"/>
  <c r="C168" i="62"/>
  <c r="H167" i="62"/>
  <c r="C167" i="62"/>
  <c r="L166" i="62"/>
  <c r="K166" i="62"/>
  <c r="J166" i="62"/>
  <c r="J165" i="62" s="1"/>
  <c r="I166" i="62"/>
  <c r="G166" i="62"/>
  <c r="G165" i="62" s="1"/>
  <c r="F166" i="62"/>
  <c r="F165" i="62" s="1"/>
  <c r="E166" i="62"/>
  <c r="D166" i="62"/>
  <c r="L165" i="62"/>
  <c r="K165" i="62"/>
  <c r="D165" i="62"/>
  <c r="H164" i="62"/>
  <c r="C164" i="62"/>
  <c r="H163" i="62"/>
  <c r="C163" i="62"/>
  <c r="H162" i="62"/>
  <c r="C162" i="62"/>
  <c r="H161" i="62"/>
  <c r="C161" i="62"/>
  <c r="L160" i="62"/>
  <c r="K160" i="62"/>
  <c r="J160" i="62"/>
  <c r="I160" i="62"/>
  <c r="G160" i="62"/>
  <c r="F160" i="62"/>
  <c r="F130" i="62" s="1"/>
  <c r="E160" i="62"/>
  <c r="D160" i="62"/>
  <c r="H159" i="62"/>
  <c r="C159" i="62"/>
  <c r="H158" i="62"/>
  <c r="C158" i="62"/>
  <c r="H157" i="62"/>
  <c r="C157" i="62"/>
  <c r="H156" i="62"/>
  <c r="C156" i="62"/>
  <c r="H155" i="62"/>
  <c r="C155" i="62"/>
  <c r="H154" i="62"/>
  <c r="C154" i="62"/>
  <c r="H153" i="62"/>
  <c r="C153" i="62"/>
  <c r="H152" i="62"/>
  <c r="C152" i="62"/>
  <c r="L151" i="62"/>
  <c r="K151" i="62"/>
  <c r="J151" i="62"/>
  <c r="I151" i="62"/>
  <c r="H151" i="62" s="1"/>
  <c r="G151" i="62"/>
  <c r="F151" i="62"/>
  <c r="E151" i="62"/>
  <c r="D151" i="62"/>
  <c r="H150" i="62"/>
  <c r="C150" i="62"/>
  <c r="H149" i="62"/>
  <c r="C149" i="62"/>
  <c r="H148" i="62"/>
  <c r="C148" i="62"/>
  <c r="H147" i="62"/>
  <c r="C147" i="62"/>
  <c r="H146" i="62"/>
  <c r="C146" i="62"/>
  <c r="H145" i="62"/>
  <c r="C145" i="62"/>
  <c r="L144" i="62"/>
  <c r="K144" i="62"/>
  <c r="J144" i="62"/>
  <c r="I144" i="62"/>
  <c r="G144" i="62"/>
  <c r="F144" i="62"/>
  <c r="E144" i="62"/>
  <c r="D144" i="62"/>
  <c r="H143" i="62"/>
  <c r="C143" i="62"/>
  <c r="H142" i="62"/>
  <c r="C142" i="62"/>
  <c r="L141" i="62"/>
  <c r="K141" i="62"/>
  <c r="J141" i="62"/>
  <c r="I141" i="62"/>
  <c r="H141" i="62"/>
  <c r="G141" i="62"/>
  <c r="F141" i="62"/>
  <c r="E141" i="62"/>
  <c r="D141" i="62"/>
  <c r="C141" i="62" s="1"/>
  <c r="H140" i="62"/>
  <c r="C140" i="62"/>
  <c r="H139" i="62"/>
  <c r="C139" i="62"/>
  <c r="H138" i="62"/>
  <c r="C138" i="62"/>
  <c r="H137" i="62"/>
  <c r="C137" i="62"/>
  <c r="L136" i="62"/>
  <c r="K136" i="62"/>
  <c r="J136" i="62"/>
  <c r="I136" i="62"/>
  <c r="G136" i="62"/>
  <c r="F136" i="62"/>
  <c r="E136" i="62"/>
  <c r="D136" i="62"/>
  <c r="H135" i="62"/>
  <c r="C135" i="62"/>
  <c r="H134" i="62"/>
  <c r="C134" i="62"/>
  <c r="H133" i="62"/>
  <c r="C133" i="62"/>
  <c r="H132" i="62"/>
  <c r="C132" i="62"/>
  <c r="L131" i="62"/>
  <c r="K131" i="62"/>
  <c r="J131" i="62"/>
  <c r="I131" i="62"/>
  <c r="H131" i="62" s="1"/>
  <c r="G131" i="62"/>
  <c r="F131" i="62"/>
  <c r="E131" i="62"/>
  <c r="D131" i="62"/>
  <c r="H129" i="62"/>
  <c r="H128" i="62" s="1"/>
  <c r="C129" i="62"/>
  <c r="C128" i="62" s="1"/>
  <c r="L128" i="62"/>
  <c r="K128" i="62"/>
  <c r="J128" i="62"/>
  <c r="I128" i="62"/>
  <c r="G128" i="62"/>
  <c r="F128" i="62"/>
  <c r="E128" i="62"/>
  <c r="D128" i="62"/>
  <c r="H127" i="62"/>
  <c r="C127" i="62"/>
  <c r="H126" i="62"/>
  <c r="C126" i="62"/>
  <c r="H125" i="62"/>
  <c r="C125" i="62"/>
  <c r="H124" i="62"/>
  <c r="C124" i="62"/>
  <c r="H123" i="62"/>
  <c r="C123" i="62"/>
  <c r="L122" i="62"/>
  <c r="K122" i="62"/>
  <c r="J122" i="62"/>
  <c r="I122" i="62"/>
  <c r="G122" i="62"/>
  <c r="F122" i="62"/>
  <c r="E122" i="62"/>
  <c r="D122" i="62"/>
  <c r="H121" i="62"/>
  <c r="C121" i="62"/>
  <c r="H120" i="62"/>
  <c r="C120" i="62"/>
  <c r="H119" i="62"/>
  <c r="C119" i="62"/>
  <c r="H118" i="62"/>
  <c r="C118" i="62"/>
  <c r="H117" i="62"/>
  <c r="C117" i="62"/>
  <c r="L116" i="62"/>
  <c r="K116" i="62"/>
  <c r="J116" i="62"/>
  <c r="I116" i="62"/>
  <c r="G116" i="62"/>
  <c r="F116" i="62"/>
  <c r="E116" i="62"/>
  <c r="D116" i="62"/>
  <c r="H115" i="62"/>
  <c r="C115" i="62"/>
  <c r="H114" i="62"/>
  <c r="C114" i="62"/>
  <c r="H113" i="62"/>
  <c r="C113" i="62"/>
  <c r="L112" i="62"/>
  <c r="K112" i="62"/>
  <c r="J112" i="62"/>
  <c r="I112" i="62"/>
  <c r="G112" i="62"/>
  <c r="F112" i="62"/>
  <c r="E112" i="62"/>
  <c r="D112" i="62"/>
  <c r="H111" i="62"/>
  <c r="C111" i="62"/>
  <c r="H110" i="62"/>
  <c r="C110" i="62"/>
  <c r="H109" i="62"/>
  <c r="C109" i="62"/>
  <c r="H108" i="62"/>
  <c r="C108" i="62"/>
  <c r="H107" i="62"/>
  <c r="C107" i="62"/>
  <c r="H106" i="62"/>
  <c r="C106" i="62"/>
  <c r="H105" i="62"/>
  <c r="C105" i="62"/>
  <c r="H104" i="62"/>
  <c r="C104" i="62"/>
  <c r="L103" i="62"/>
  <c r="K103" i="62"/>
  <c r="K83" i="62" s="1"/>
  <c r="J103" i="62"/>
  <c r="I103" i="62"/>
  <c r="H103" i="62" s="1"/>
  <c r="G103" i="62"/>
  <c r="F103" i="62"/>
  <c r="E103" i="62"/>
  <c r="D103" i="62"/>
  <c r="H102" i="62"/>
  <c r="C102" i="62"/>
  <c r="H101" i="62"/>
  <c r="C101" i="62"/>
  <c r="H100" i="62"/>
  <c r="C100" i="62"/>
  <c r="H99" i="62"/>
  <c r="C99" i="62"/>
  <c r="H98" i="62"/>
  <c r="C98" i="62"/>
  <c r="H97" i="62"/>
  <c r="C97" i="62"/>
  <c r="H96" i="62"/>
  <c r="C96" i="62"/>
  <c r="L95" i="62"/>
  <c r="K95" i="62"/>
  <c r="J95" i="62"/>
  <c r="H95" i="62" s="1"/>
  <c r="I95" i="62"/>
  <c r="G95" i="62"/>
  <c r="F95" i="62"/>
  <c r="E95" i="62"/>
  <c r="D95" i="62"/>
  <c r="H94" i="62"/>
  <c r="C94" i="62"/>
  <c r="H93" i="62"/>
  <c r="C93" i="62"/>
  <c r="H92" i="62"/>
  <c r="C92" i="62"/>
  <c r="H91" i="62"/>
  <c r="C91" i="62"/>
  <c r="H90" i="62"/>
  <c r="C90" i="62"/>
  <c r="L89" i="62"/>
  <c r="K89" i="62"/>
  <c r="J89" i="62"/>
  <c r="I89" i="62"/>
  <c r="H89" i="62" s="1"/>
  <c r="G89" i="62"/>
  <c r="F89" i="62"/>
  <c r="E89" i="62"/>
  <c r="D89" i="62"/>
  <c r="H88" i="62"/>
  <c r="C88" i="62"/>
  <c r="H87" i="62"/>
  <c r="C87" i="62"/>
  <c r="H86" i="62"/>
  <c r="C86" i="62"/>
  <c r="H85" i="62"/>
  <c r="C85" i="62"/>
  <c r="L84" i="62"/>
  <c r="K84" i="62"/>
  <c r="J84" i="62"/>
  <c r="I84" i="62"/>
  <c r="G84" i="62"/>
  <c r="F84" i="62"/>
  <c r="E84" i="62"/>
  <c r="D84" i="62"/>
  <c r="L83" i="62"/>
  <c r="G83" i="62"/>
  <c r="H82" i="62"/>
  <c r="C82" i="62"/>
  <c r="H81" i="62"/>
  <c r="C81" i="62"/>
  <c r="L80" i="62"/>
  <c r="K80" i="62"/>
  <c r="J80" i="62"/>
  <c r="I80" i="62"/>
  <c r="G80" i="62"/>
  <c r="F80" i="62"/>
  <c r="E80" i="62"/>
  <c r="E76" i="62" s="1"/>
  <c r="D80" i="62"/>
  <c r="H79" i="62"/>
  <c r="C79" i="62"/>
  <c r="H78" i="62"/>
  <c r="C78" i="62"/>
  <c r="L77" i="62"/>
  <c r="L76" i="62" s="1"/>
  <c r="K77" i="62"/>
  <c r="K76" i="62" s="1"/>
  <c r="J77" i="62"/>
  <c r="H77" i="62" s="1"/>
  <c r="I77" i="62"/>
  <c r="G77" i="62"/>
  <c r="F77" i="62"/>
  <c r="F76" i="62" s="1"/>
  <c r="E77" i="62"/>
  <c r="D77" i="62"/>
  <c r="D76" i="62" s="1"/>
  <c r="I76" i="62"/>
  <c r="H74" i="62"/>
  <c r="C74" i="62"/>
  <c r="H73" i="62"/>
  <c r="C73" i="62"/>
  <c r="H72" i="62"/>
  <c r="C72" i="62"/>
  <c r="H71" i="62"/>
  <c r="C71" i="62"/>
  <c r="H70" i="62"/>
  <c r="C70" i="62"/>
  <c r="L69" i="62"/>
  <c r="K69" i="62"/>
  <c r="K67" i="62" s="1"/>
  <c r="K53" i="62" s="1"/>
  <c r="J69" i="62"/>
  <c r="I69" i="62"/>
  <c r="I67" i="62" s="1"/>
  <c r="G69" i="62"/>
  <c r="G67" i="62" s="1"/>
  <c r="F69" i="62"/>
  <c r="E69" i="62"/>
  <c r="E67" i="62" s="1"/>
  <c r="D69" i="62"/>
  <c r="H68" i="62"/>
  <c r="C68" i="62"/>
  <c r="L67" i="62"/>
  <c r="J67" i="62"/>
  <c r="F67" i="62"/>
  <c r="D67" i="62"/>
  <c r="H66" i="62"/>
  <c r="C66" i="62"/>
  <c r="H65" i="62"/>
  <c r="C65" i="62"/>
  <c r="H64" i="62"/>
  <c r="C64" i="62"/>
  <c r="H63" i="62"/>
  <c r="C63" i="62"/>
  <c r="H62" i="62"/>
  <c r="C62" i="62"/>
  <c r="H61" i="62"/>
  <c r="C61" i="62"/>
  <c r="H60" i="62"/>
  <c r="C60" i="62"/>
  <c r="H59" i="62"/>
  <c r="C59" i="62"/>
  <c r="L58" i="62"/>
  <c r="K58" i="62"/>
  <c r="J58" i="62"/>
  <c r="I58" i="62"/>
  <c r="G58" i="62"/>
  <c r="F58" i="62"/>
  <c r="F54" i="62" s="1"/>
  <c r="F53" i="62" s="1"/>
  <c r="E58" i="62"/>
  <c r="D58" i="62"/>
  <c r="H57" i="62"/>
  <c r="C57" i="62"/>
  <c r="H56" i="62"/>
  <c r="C56" i="62"/>
  <c r="L55" i="62"/>
  <c r="L54" i="62" s="1"/>
  <c r="L53" i="62" s="1"/>
  <c r="K55" i="62"/>
  <c r="K54" i="62" s="1"/>
  <c r="J55" i="62"/>
  <c r="I55" i="62"/>
  <c r="I54" i="62" s="1"/>
  <c r="I53" i="62" s="1"/>
  <c r="G55" i="62"/>
  <c r="G54" i="62" s="1"/>
  <c r="F55" i="62"/>
  <c r="E55" i="62"/>
  <c r="D55" i="62"/>
  <c r="D54" i="62" s="1"/>
  <c r="J54" i="62"/>
  <c r="J53" i="62" s="1"/>
  <c r="E54" i="62"/>
  <c r="H47" i="62"/>
  <c r="C47" i="62"/>
  <c r="H46" i="62"/>
  <c r="C46" i="62"/>
  <c r="L45" i="62"/>
  <c r="H45" i="62" s="1"/>
  <c r="G45" i="62"/>
  <c r="C45" i="62"/>
  <c r="H44" i="62"/>
  <c r="C44" i="62"/>
  <c r="K43" i="62"/>
  <c r="J43" i="62"/>
  <c r="I43" i="62"/>
  <c r="H43" i="62" s="1"/>
  <c r="F43" i="62"/>
  <c r="E43" i="62"/>
  <c r="D43" i="62"/>
  <c r="C43" i="62" s="1"/>
  <c r="H42" i="62"/>
  <c r="C42" i="62"/>
  <c r="I41" i="62"/>
  <c r="H41" i="62" s="1"/>
  <c r="D41" i="62"/>
  <c r="C41" i="62"/>
  <c r="H40" i="62"/>
  <c r="C40" i="62"/>
  <c r="H39" i="62"/>
  <c r="C39" i="62"/>
  <c r="H38" i="62"/>
  <c r="C38" i="62"/>
  <c r="H37" i="62"/>
  <c r="C37" i="62"/>
  <c r="K36" i="62"/>
  <c r="H36" i="62" s="1"/>
  <c r="F36" i="62"/>
  <c r="C36" i="62"/>
  <c r="H35" i="62"/>
  <c r="C35" i="62"/>
  <c r="H34" i="62"/>
  <c r="C34" i="62"/>
  <c r="K33" i="62"/>
  <c r="H33" i="62" s="1"/>
  <c r="F33" i="62"/>
  <c r="C33" i="62"/>
  <c r="H32" i="62"/>
  <c r="C32" i="62"/>
  <c r="K31" i="62"/>
  <c r="H31" i="62"/>
  <c r="F31" i="62"/>
  <c r="C31" i="62" s="1"/>
  <c r="H30" i="62"/>
  <c r="C30" i="62"/>
  <c r="H29" i="62"/>
  <c r="C29" i="62"/>
  <c r="H28" i="62"/>
  <c r="C28" i="62"/>
  <c r="K27" i="62"/>
  <c r="H27" i="62" s="1"/>
  <c r="F27" i="62"/>
  <c r="C27" i="62" s="1"/>
  <c r="F26" i="62"/>
  <c r="C26" i="62" s="1"/>
  <c r="H25" i="62"/>
  <c r="C25" i="62"/>
  <c r="H24" i="62"/>
  <c r="C24" i="62"/>
  <c r="H23" i="62"/>
  <c r="C23" i="62"/>
  <c r="H22" i="62"/>
  <c r="C22" i="62"/>
  <c r="L21" i="62"/>
  <c r="L292" i="62" s="1"/>
  <c r="L291" i="62" s="1"/>
  <c r="K21" i="62"/>
  <c r="J21" i="62"/>
  <c r="J292" i="62" s="1"/>
  <c r="J291" i="62" s="1"/>
  <c r="I21" i="62"/>
  <c r="I292" i="62" s="1"/>
  <c r="G21" i="62"/>
  <c r="G292" i="62" s="1"/>
  <c r="G291" i="62" s="1"/>
  <c r="F21" i="62"/>
  <c r="E21" i="62"/>
  <c r="E292" i="62" s="1"/>
  <c r="E291" i="62" s="1"/>
  <c r="D21" i="62"/>
  <c r="D292" i="62" s="1"/>
  <c r="D291" i="62" s="1"/>
  <c r="I20" i="62"/>
  <c r="H301" i="61"/>
  <c r="C301" i="61"/>
  <c r="H300" i="61"/>
  <c r="C300" i="61"/>
  <c r="H299" i="61"/>
  <c r="C299" i="61"/>
  <c r="H298" i="61"/>
  <c r="C298" i="61"/>
  <c r="H297" i="61"/>
  <c r="C297" i="61"/>
  <c r="H296" i="61"/>
  <c r="C296" i="61"/>
  <c r="H295" i="61"/>
  <c r="C295" i="61"/>
  <c r="C293" i="61" s="1"/>
  <c r="H294" i="61"/>
  <c r="H293" i="61" s="1"/>
  <c r="C294" i="61"/>
  <c r="L293" i="61"/>
  <c r="K293" i="61"/>
  <c r="J293" i="61"/>
  <c r="I293" i="61"/>
  <c r="G293" i="61"/>
  <c r="F293" i="61"/>
  <c r="E293" i="61"/>
  <c r="D293" i="61"/>
  <c r="H288" i="61"/>
  <c r="C288" i="61"/>
  <c r="H287" i="61"/>
  <c r="C287" i="61"/>
  <c r="L286" i="61"/>
  <c r="K286" i="61"/>
  <c r="J286" i="61"/>
  <c r="I286" i="61"/>
  <c r="G286" i="61"/>
  <c r="F286" i="61"/>
  <c r="E286" i="61"/>
  <c r="D286" i="61"/>
  <c r="H285" i="61"/>
  <c r="C285" i="61"/>
  <c r="L284" i="61"/>
  <c r="K284" i="61"/>
  <c r="J284" i="61"/>
  <c r="J283" i="61" s="1"/>
  <c r="I284" i="61"/>
  <c r="G284" i="61"/>
  <c r="F284" i="61"/>
  <c r="F283" i="61" s="1"/>
  <c r="E284" i="61"/>
  <c r="C284" i="61" s="1"/>
  <c r="D284" i="61"/>
  <c r="L283" i="61"/>
  <c r="K283" i="61"/>
  <c r="G283" i="61"/>
  <c r="D283" i="61"/>
  <c r="H282" i="61"/>
  <c r="C282" i="61"/>
  <c r="L281" i="61"/>
  <c r="L269" i="61" s="1"/>
  <c r="K281" i="61"/>
  <c r="J281" i="61"/>
  <c r="I281" i="61"/>
  <c r="H281" i="61"/>
  <c r="G281" i="61"/>
  <c r="F281" i="61"/>
  <c r="E281" i="61"/>
  <c r="D281" i="61"/>
  <c r="C281" i="61" s="1"/>
  <c r="H280" i="61"/>
  <c r="C280" i="61"/>
  <c r="H279" i="61"/>
  <c r="C279" i="61"/>
  <c r="H278" i="61"/>
  <c r="C278" i="61"/>
  <c r="H277" i="61"/>
  <c r="C277" i="61"/>
  <c r="L276" i="61"/>
  <c r="K276" i="61"/>
  <c r="J276" i="61"/>
  <c r="I276" i="61"/>
  <c r="H276" i="61" s="1"/>
  <c r="G276" i="61"/>
  <c r="F276" i="61"/>
  <c r="E276" i="61"/>
  <c r="D276" i="61"/>
  <c r="H275" i="61"/>
  <c r="C275" i="61"/>
  <c r="H274" i="61"/>
  <c r="C274" i="61"/>
  <c r="H273" i="61"/>
  <c r="C273" i="61"/>
  <c r="L272" i="61"/>
  <c r="K272" i="61"/>
  <c r="K270" i="61" s="1"/>
  <c r="K269" i="61" s="1"/>
  <c r="J272" i="61"/>
  <c r="I272" i="61"/>
  <c r="G272" i="61"/>
  <c r="F272" i="61"/>
  <c r="F270" i="61" s="1"/>
  <c r="F269" i="61" s="1"/>
  <c r="E272" i="61"/>
  <c r="D272" i="61"/>
  <c r="H271" i="61"/>
  <c r="C271" i="61"/>
  <c r="L270" i="61"/>
  <c r="J270" i="61"/>
  <c r="J269" i="61" s="1"/>
  <c r="I270" i="61"/>
  <c r="G270" i="61"/>
  <c r="E270" i="61"/>
  <c r="D270" i="61"/>
  <c r="D269" i="61" s="1"/>
  <c r="G269" i="61"/>
  <c r="H268" i="61"/>
  <c r="C268" i="61"/>
  <c r="H267" i="61"/>
  <c r="C267" i="61"/>
  <c r="H266" i="61"/>
  <c r="C266" i="61"/>
  <c r="H265" i="61"/>
  <c r="C265" i="61"/>
  <c r="L264" i="61"/>
  <c r="K264" i="61"/>
  <c r="J264" i="61"/>
  <c r="I264" i="61"/>
  <c r="H264" i="61" s="1"/>
  <c r="G264" i="61"/>
  <c r="F264" i="61"/>
  <c r="E264" i="61"/>
  <c r="D264" i="61"/>
  <c r="D259" i="61" s="1"/>
  <c r="H263" i="61"/>
  <c r="C263" i="61"/>
  <c r="H262" i="61"/>
  <c r="C262" i="61"/>
  <c r="H261" i="61"/>
  <c r="C261" i="61"/>
  <c r="L260" i="61"/>
  <c r="K260" i="61"/>
  <c r="J260" i="61"/>
  <c r="J259" i="61" s="1"/>
  <c r="I260" i="61"/>
  <c r="G260" i="61"/>
  <c r="F260" i="61"/>
  <c r="F259" i="61" s="1"/>
  <c r="E260" i="61"/>
  <c r="D260" i="61"/>
  <c r="L259" i="61"/>
  <c r="K259" i="61"/>
  <c r="G259" i="61"/>
  <c r="H258" i="61"/>
  <c r="C258" i="61"/>
  <c r="H257" i="61"/>
  <c r="C257" i="61"/>
  <c r="H256" i="61"/>
  <c r="C256" i="61"/>
  <c r="H255" i="61"/>
  <c r="C255" i="61"/>
  <c r="H254" i="61"/>
  <c r="C254" i="61"/>
  <c r="H253" i="61"/>
  <c r="C253" i="61"/>
  <c r="L252" i="61"/>
  <c r="K252" i="61"/>
  <c r="J252" i="61"/>
  <c r="J251" i="61" s="1"/>
  <c r="I252" i="61"/>
  <c r="G252" i="61"/>
  <c r="F252" i="61"/>
  <c r="F251" i="61" s="1"/>
  <c r="E252" i="61"/>
  <c r="D252" i="61"/>
  <c r="L251" i="61"/>
  <c r="K251" i="61"/>
  <c r="G251" i="61"/>
  <c r="D251" i="61"/>
  <c r="H250" i="61"/>
  <c r="C250" i="61"/>
  <c r="H249" i="61"/>
  <c r="C249" i="61"/>
  <c r="H248" i="61"/>
  <c r="C248" i="61"/>
  <c r="H247" i="61"/>
  <c r="C247" i="61"/>
  <c r="L246" i="61"/>
  <c r="K246" i="61"/>
  <c r="J246" i="61"/>
  <c r="I246" i="61"/>
  <c r="G246" i="61"/>
  <c r="F246" i="61"/>
  <c r="E246" i="61"/>
  <c r="D246" i="61"/>
  <c r="H245" i="61"/>
  <c r="C245" i="61"/>
  <c r="H244" i="61"/>
  <c r="C244" i="61"/>
  <c r="H243" i="61"/>
  <c r="C243" i="61"/>
  <c r="H242" i="61"/>
  <c r="C242" i="61"/>
  <c r="H241" i="61"/>
  <c r="C241" i="61"/>
  <c r="H240" i="61"/>
  <c r="C240" i="61"/>
  <c r="H239" i="61"/>
  <c r="C239" i="61"/>
  <c r="L238" i="61"/>
  <c r="K238" i="61"/>
  <c r="J238" i="61"/>
  <c r="I238" i="61"/>
  <c r="H238" i="61" s="1"/>
  <c r="G238" i="61"/>
  <c r="F238" i="61"/>
  <c r="E238" i="61"/>
  <c r="D238" i="61"/>
  <c r="H237" i="61"/>
  <c r="C237" i="61"/>
  <c r="H236" i="61"/>
  <c r="C236" i="61"/>
  <c r="L235" i="61"/>
  <c r="K235" i="61"/>
  <c r="J235" i="61"/>
  <c r="I235" i="61"/>
  <c r="H235" i="61" s="1"/>
  <c r="G235" i="61"/>
  <c r="F235" i="61"/>
  <c r="E235" i="61"/>
  <c r="D235" i="61"/>
  <c r="H234" i="61"/>
  <c r="C234" i="61"/>
  <c r="L233" i="61"/>
  <c r="L231" i="61" s="1"/>
  <c r="L230" i="61" s="1"/>
  <c r="K233" i="61"/>
  <c r="J233" i="61"/>
  <c r="I233" i="61"/>
  <c r="H233" i="61"/>
  <c r="G233" i="61"/>
  <c r="F233" i="61"/>
  <c r="E233" i="61"/>
  <c r="D233" i="61"/>
  <c r="C233" i="61" s="1"/>
  <c r="H232" i="61"/>
  <c r="C232" i="61"/>
  <c r="K231" i="61"/>
  <c r="K230" i="61" s="1"/>
  <c r="G231" i="61"/>
  <c r="G230" i="61" s="1"/>
  <c r="H229" i="61"/>
  <c r="C229" i="61"/>
  <c r="H228" i="61"/>
  <c r="C228" i="61"/>
  <c r="L227" i="61"/>
  <c r="K227" i="61"/>
  <c r="J227" i="61"/>
  <c r="I227" i="61"/>
  <c r="H227" i="61" s="1"/>
  <c r="G227" i="61"/>
  <c r="F227" i="61"/>
  <c r="E227" i="61"/>
  <c r="D227" i="61"/>
  <c r="H226" i="61"/>
  <c r="C226" i="61"/>
  <c r="H225" i="61"/>
  <c r="C225" i="61"/>
  <c r="H224" i="61"/>
  <c r="C224" i="61"/>
  <c r="H223" i="61"/>
  <c r="C223" i="61"/>
  <c r="H222" i="61"/>
  <c r="C222" i="61"/>
  <c r="H221" i="61"/>
  <c r="C221" i="61"/>
  <c r="H220" i="61"/>
  <c r="C220" i="61"/>
  <c r="H219" i="61"/>
  <c r="C219" i="61"/>
  <c r="H218" i="61"/>
  <c r="C218" i="61"/>
  <c r="H217" i="61"/>
  <c r="C217" i="61"/>
  <c r="L216" i="61"/>
  <c r="K216" i="61"/>
  <c r="J216" i="61"/>
  <c r="I216" i="61"/>
  <c r="G216" i="61"/>
  <c r="F216" i="61"/>
  <c r="E216" i="61"/>
  <c r="D216" i="61"/>
  <c r="H215" i="61"/>
  <c r="C215" i="61"/>
  <c r="H214" i="61"/>
  <c r="C214" i="61"/>
  <c r="H213" i="61"/>
  <c r="C213" i="61"/>
  <c r="H212" i="61"/>
  <c r="C212" i="61"/>
  <c r="H211" i="61"/>
  <c r="C211" i="61"/>
  <c r="H210" i="61"/>
  <c r="C210" i="61"/>
  <c r="H209" i="61"/>
  <c r="C209" i="61"/>
  <c r="H208" i="61"/>
  <c r="C208" i="61"/>
  <c r="H207" i="61"/>
  <c r="C207" i="61"/>
  <c r="H206" i="61"/>
  <c r="C206" i="61"/>
  <c r="L205" i="61"/>
  <c r="L204" i="61" s="1"/>
  <c r="L195" i="61" s="1"/>
  <c r="K205" i="61"/>
  <c r="J205" i="61"/>
  <c r="I205" i="61"/>
  <c r="H205" i="61"/>
  <c r="G205" i="61"/>
  <c r="F205" i="61"/>
  <c r="E205" i="61"/>
  <c r="D205" i="61"/>
  <c r="D204" i="61" s="1"/>
  <c r="J204" i="61"/>
  <c r="I204" i="61"/>
  <c r="F204" i="61"/>
  <c r="E204" i="61"/>
  <c r="H203" i="61"/>
  <c r="C203" i="61"/>
  <c r="H202" i="61"/>
  <c r="C202" i="61"/>
  <c r="H201" i="61"/>
  <c r="C201" i="61"/>
  <c r="H200" i="61"/>
  <c r="C200" i="61"/>
  <c r="H199" i="61"/>
  <c r="C199" i="61"/>
  <c r="L198" i="61"/>
  <c r="K198" i="61"/>
  <c r="K196" i="61" s="1"/>
  <c r="J198" i="61"/>
  <c r="I198" i="61"/>
  <c r="G198" i="61"/>
  <c r="F198" i="61"/>
  <c r="F196" i="61" s="1"/>
  <c r="F195" i="61" s="1"/>
  <c r="E198" i="61"/>
  <c r="D198" i="61"/>
  <c r="H197" i="61"/>
  <c r="C197" i="61"/>
  <c r="L196" i="61"/>
  <c r="J196" i="61"/>
  <c r="J195" i="61" s="1"/>
  <c r="I196" i="61"/>
  <c r="G196" i="61"/>
  <c r="E196" i="61"/>
  <c r="D196" i="61"/>
  <c r="H193" i="61"/>
  <c r="C193" i="61"/>
  <c r="L192" i="61"/>
  <c r="K192" i="61"/>
  <c r="J192" i="61"/>
  <c r="J191" i="61" s="1"/>
  <c r="I192" i="61"/>
  <c r="G192" i="61"/>
  <c r="F192" i="61"/>
  <c r="F191" i="61" s="1"/>
  <c r="E192" i="61"/>
  <c r="D192" i="61"/>
  <c r="L191" i="61"/>
  <c r="K191" i="61"/>
  <c r="G191" i="61"/>
  <c r="D191" i="61"/>
  <c r="H190" i="61"/>
  <c r="C190" i="61"/>
  <c r="H189" i="61"/>
  <c r="C189" i="61"/>
  <c r="L188" i="61"/>
  <c r="K188" i="61"/>
  <c r="K187" i="61" s="1"/>
  <c r="J188" i="61"/>
  <c r="J187" i="61" s="1"/>
  <c r="I188" i="61"/>
  <c r="G188" i="61"/>
  <c r="F188" i="61"/>
  <c r="F187" i="61" s="1"/>
  <c r="E188" i="61"/>
  <c r="D188" i="61"/>
  <c r="L187" i="61"/>
  <c r="G187" i="61"/>
  <c r="D187" i="61"/>
  <c r="H186" i="61"/>
  <c r="C186" i="61"/>
  <c r="H185" i="61"/>
  <c r="C185" i="61"/>
  <c r="L184" i="61"/>
  <c r="K184" i="61"/>
  <c r="J184" i="61"/>
  <c r="I184" i="61"/>
  <c r="G184" i="61"/>
  <c r="F184" i="61"/>
  <c r="E184" i="61"/>
  <c r="D184" i="61"/>
  <c r="H183" i="61"/>
  <c r="C183" i="61"/>
  <c r="H182" i="61"/>
  <c r="C182" i="61"/>
  <c r="H181" i="61"/>
  <c r="C181" i="61"/>
  <c r="H180" i="61"/>
  <c r="C180" i="61"/>
  <c r="L179" i="61"/>
  <c r="K179" i="61"/>
  <c r="J179" i="61"/>
  <c r="I179" i="61"/>
  <c r="H179" i="61" s="1"/>
  <c r="G179" i="61"/>
  <c r="F179" i="61"/>
  <c r="E179" i="61"/>
  <c r="D179" i="61"/>
  <c r="H178" i="61"/>
  <c r="C178" i="61"/>
  <c r="H177" i="61"/>
  <c r="C177" i="61"/>
  <c r="H176" i="61"/>
  <c r="C176" i="61"/>
  <c r="L175" i="61"/>
  <c r="L174" i="61" s="1"/>
  <c r="L173" i="61" s="1"/>
  <c r="K175" i="61"/>
  <c r="J175" i="61"/>
  <c r="H175" i="61" s="1"/>
  <c r="I175" i="61"/>
  <c r="G175" i="61"/>
  <c r="F175" i="61"/>
  <c r="F174" i="61" s="1"/>
  <c r="F173" i="61" s="1"/>
  <c r="E175" i="61"/>
  <c r="D175" i="61"/>
  <c r="D174" i="61" s="1"/>
  <c r="I174" i="61"/>
  <c r="E174" i="61"/>
  <c r="E173" i="61" s="1"/>
  <c r="H172" i="61"/>
  <c r="C172" i="61"/>
  <c r="H171" i="61"/>
  <c r="C171" i="61"/>
  <c r="H170" i="61"/>
  <c r="C170" i="61"/>
  <c r="H169" i="61"/>
  <c r="C169" i="61"/>
  <c r="H168" i="61"/>
  <c r="C168" i="61"/>
  <c r="H167" i="61"/>
  <c r="C167" i="61"/>
  <c r="L166" i="61"/>
  <c r="K166" i="61"/>
  <c r="J166" i="61"/>
  <c r="J165" i="61" s="1"/>
  <c r="I166" i="61"/>
  <c r="G166" i="61"/>
  <c r="F166" i="61"/>
  <c r="F165" i="61" s="1"/>
  <c r="E166" i="61"/>
  <c r="D166" i="61"/>
  <c r="L165" i="61"/>
  <c r="K165" i="61"/>
  <c r="G165" i="61"/>
  <c r="D165" i="61"/>
  <c r="H164" i="61"/>
  <c r="C164" i="61"/>
  <c r="H163" i="61"/>
  <c r="C163" i="61"/>
  <c r="H162" i="61"/>
  <c r="C162" i="61"/>
  <c r="H161" i="61"/>
  <c r="C161" i="61"/>
  <c r="L160" i="61"/>
  <c r="K160" i="61"/>
  <c r="J160" i="61"/>
  <c r="I160" i="61"/>
  <c r="G160" i="61"/>
  <c r="F160" i="61"/>
  <c r="E160" i="61"/>
  <c r="D160" i="61"/>
  <c r="H159" i="61"/>
  <c r="C159" i="61"/>
  <c r="H158" i="61"/>
  <c r="C158" i="61"/>
  <c r="H157" i="61"/>
  <c r="C157" i="61"/>
  <c r="H156" i="61"/>
  <c r="C156" i="61"/>
  <c r="H155" i="61"/>
  <c r="C155" i="61"/>
  <c r="H154" i="61"/>
  <c r="C154" i="61"/>
  <c r="H153" i="61"/>
  <c r="C153" i="61"/>
  <c r="H152" i="61"/>
  <c r="C152" i="61"/>
  <c r="L151" i="61"/>
  <c r="K151" i="61"/>
  <c r="J151" i="61"/>
  <c r="I151" i="61"/>
  <c r="H151" i="61" s="1"/>
  <c r="G151" i="61"/>
  <c r="F151" i="61"/>
  <c r="E151" i="61"/>
  <c r="D151" i="61"/>
  <c r="H150" i="61"/>
  <c r="C150" i="61"/>
  <c r="H149" i="61"/>
  <c r="C149" i="61"/>
  <c r="H148" i="61"/>
  <c r="C148" i="61"/>
  <c r="H147" i="61"/>
  <c r="C147" i="61"/>
  <c r="H146" i="61"/>
  <c r="C146" i="61"/>
  <c r="H145" i="61"/>
  <c r="C145" i="61"/>
  <c r="L144" i="61"/>
  <c r="K144" i="61"/>
  <c r="J144" i="61"/>
  <c r="I144" i="61"/>
  <c r="G144" i="61"/>
  <c r="F144" i="61"/>
  <c r="E144" i="61"/>
  <c r="D144" i="61"/>
  <c r="H143" i="61"/>
  <c r="C143" i="61"/>
  <c r="H142" i="61"/>
  <c r="C142" i="61"/>
  <c r="L141" i="61"/>
  <c r="K141" i="61"/>
  <c r="J141" i="61"/>
  <c r="I141" i="61"/>
  <c r="H141" i="61"/>
  <c r="G141" i="61"/>
  <c r="F141" i="61"/>
  <c r="E141" i="61"/>
  <c r="D141" i="61"/>
  <c r="C141" i="61" s="1"/>
  <c r="H140" i="61"/>
  <c r="C140" i="61"/>
  <c r="H139" i="61"/>
  <c r="C139" i="61"/>
  <c r="H138" i="61"/>
  <c r="C138" i="61"/>
  <c r="H137" i="61"/>
  <c r="C137" i="61"/>
  <c r="L136" i="61"/>
  <c r="K136" i="61"/>
  <c r="J136" i="61"/>
  <c r="I136" i="61"/>
  <c r="H136" i="61" s="1"/>
  <c r="G136" i="61"/>
  <c r="F136" i="61"/>
  <c r="E136" i="61"/>
  <c r="D136" i="61"/>
  <c r="C136" i="61" s="1"/>
  <c r="H135" i="61"/>
  <c r="C135" i="61"/>
  <c r="H134" i="61"/>
  <c r="C134" i="61"/>
  <c r="H133" i="61"/>
  <c r="C133" i="61"/>
  <c r="H132" i="61"/>
  <c r="C132" i="61"/>
  <c r="L131" i="61"/>
  <c r="K131" i="61"/>
  <c r="J131" i="61"/>
  <c r="I131" i="61"/>
  <c r="H131" i="61" s="1"/>
  <c r="G131" i="61"/>
  <c r="F131" i="61"/>
  <c r="E131" i="61"/>
  <c r="E130" i="61" s="1"/>
  <c r="D131" i="61"/>
  <c r="J130" i="61"/>
  <c r="F130" i="61"/>
  <c r="H129" i="61"/>
  <c r="H128" i="61" s="1"/>
  <c r="C129" i="61"/>
  <c r="C128" i="61" s="1"/>
  <c r="L128" i="61"/>
  <c r="K128" i="61"/>
  <c r="J128" i="61"/>
  <c r="I128" i="61"/>
  <c r="G128" i="61"/>
  <c r="F128" i="61"/>
  <c r="E128" i="61"/>
  <c r="D128" i="61"/>
  <c r="H127" i="61"/>
  <c r="C127" i="61"/>
  <c r="H126" i="61"/>
  <c r="C126" i="61"/>
  <c r="H125" i="61"/>
  <c r="C125" i="61"/>
  <c r="H124" i="61"/>
  <c r="C124" i="61"/>
  <c r="H123" i="61"/>
  <c r="C123" i="61"/>
  <c r="L122" i="61"/>
  <c r="K122" i="61"/>
  <c r="J122" i="61"/>
  <c r="I122" i="61"/>
  <c r="G122" i="61"/>
  <c r="F122" i="61"/>
  <c r="E122" i="61"/>
  <c r="D122" i="61"/>
  <c r="H121" i="61"/>
  <c r="C121" i="61"/>
  <c r="H120" i="61"/>
  <c r="C120" i="61"/>
  <c r="H119" i="61"/>
  <c r="C119" i="61"/>
  <c r="H118" i="61"/>
  <c r="C118" i="61"/>
  <c r="H117" i="61"/>
  <c r="C117" i="61"/>
  <c r="L116" i="61"/>
  <c r="K116" i="61"/>
  <c r="J116" i="61"/>
  <c r="I116" i="61"/>
  <c r="G116" i="61"/>
  <c r="G83" i="61" s="1"/>
  <c r="F116" i="61"/>
  <c r="E116" i="61"/>
  <c r="D116" i="61"/>
  <c r="H115" i="61"/>
  <c r="C115" i="61"/>
  <c r="H114" i="61"/>
  <c r="C114" i="61"/>
  <c r="H113" i="61"/>
  <c r="C113" i="61"/>
  <c r="L112" i="61"/>
  <c r="K112" i="61"/>
  <c r="J112" i="61"/>
  <c r="I112" i="61"/>
  <c r="G112" i="61"/>
  <c r="F112" i="61"/>
  <c r="E112" i="61"/>
  <c r="D112" i="61"/>
  <c r="H111" i="61"/>
  <c r="C111" i="61"/>
  <c r="H110" i="61"/>
  <c r="C110" i="61"/>
  <c r="H109" i="61"/>
  <c r="C109" i="61"/>
  <c r="H108" i="61"/>
  <c r="C108" i="61"/>
  <c r="H107" i="61"/>
  <c r="C107" i="61"/>
  <c r="H106" i="61"/>
  <c r="C106" i="61"/>
  <c r="H105" i="61"/>
  <c r="C105" i="61"/>
  <c r="H104" i="61"/>
  <c r="C104" i="61"/>
  <c r="L103" i="61"/>
  <c r="K103" i="61"/>
  <c r="J103" i="61"/>
  <c r="I103" i="61"/>
  <c r="H103" i="61" s="1"/>
  <c r="G103" i="61"/>
  <c r="F103" i="61"/>
  <c r="E103" i="61"/>
  <c r="D103" i="61"/>
  <c r="H102" i="61"/>
  <c r="C102" i="61"/>
  <c r="H101" i="61"/>
  <c r="C101" i="61"/>
  <c r="H100" i="61"/>
  <c r="C100" i="61"/>
  <c r="H99" i="61"/>
  <c r="C99" i="61"/>
  <c r="H98" i="61"/>
  <c r="C98" i="61"/>
  <c r="H97" i="61"/>
  <c r="C97" i="61"/>
  <c r="H96" i="61"/>
  <c r="C96" i="61"/>
  <c r="L95" i="61"/>
  <c r="K95" i="61"/>
  <c r="J95" i="61"/>
  <c r="I95" i="61"/>
  <c r="H95" i="61" s="1"/>
  <c r="G95" i="61"/>
  <c r="F95" i="61"/>
  <c r="E95" i="61"/>
  <c r="D95" i="61"/>
  <c r="H94" i="61"/>
  <c r="C94" i="61"/>
  <c r="H93" i="61"/>
  <c r="C93" i="61"/>
  <c r="H92" i="61"/>
  <c r="C92" i="61"/>
  <c r="H91" i="61"/>
  <c r="C91" i="61"/>
  <c r="H90" i="61"/>
  <c r="C90" i="61"/>
  <c r="L89" i="61"/>
  <c r="L83" i="61" s="1"/>
  <c r="K89" i="61"/>
  <c r="J89" i="61"/>
  <c r="I89" i="61"/>
  <c r="H89" i="61"/>
  <c r="G89" i="61"/>
  <c r="F89" i="61"/>
  <c r="E89" i="61"/>
  <c r="D89" i="61"/>
  <c r="C89" i="61" s="1"/>
  <c r="H88" i="61"/>
  <c r="C88" i="61"/>
  <c r="H87" i="61"/>
  <c r="C87" i="61"/>
  <c r="H86" i="61"/>
  <c r="C86" i="61"/>
  <c r="H85" i="61"/>
  <c r="C85" i="61"/>
  <c r="L84" i="61"/>
  <c r="K84" i="61"/>
  <c r="J84" i="61"/>
  <c r="I84" i="61"/>
  <c r="H84" i="61" s="1"/>
  <c r="G84" i="61"/>
  <c r="F84" i="61"/>
  <c r="E84" i="61"/>
  <c r="D84" i="61"/>
  <c r="C84" i="61" s="1"/>
  <c r="K83" i="61"/>
  <c r="D83" i="61"/>
  <c r="H82" i="61"/>
  <c r="C82" i="61"/>
  <c r="H81" i="61"/>
  <c r="C81" i="61"/>
  <c r="L80" i="61"/>
  <c r="K80" i="61"/>
  <c r="J80" i="61"/>
  <c r="I80" i="61"/>
  <c r="H80" i="61" s="1"/>
  <c r="G80" i="61"/>
  <c r="F80" i="61"/>
  <c r="E80" i="61"/>
  <c r="D80" i="61"/>
  <c r="C80" i="61" s="1"/>
  <c r="H79" i="61"/>
  <c r="C79" i="61"/>
  <c r="H78" i="61"/>
  <c r="C78" i="61"/>
  <c r="L77" i="61"/>
  <c r="L76" i="61" s="1"/>
  <c r="K77" i="61"/>
  <c r="K76" i="61" s="1"/>
  <c r="J77" i="61"/>
  <c r="I77" i="61"/>
  <c r="H77" i="61" s="1"/>
  <c r="G77" i="61"/>
  <c r="G76" i="61" s="1"/>
  <c r="F77" i="61"/>
  <c r="E77" i="61"/>
  <c r="E76" i="61" s="1"/>
  <c r="D77" i="61"/>
  <c r="J76" i="61"/>
  <c r="F76" i="61"/>
  <c r="H74" i="61"/>
  <c r="C74" i="61"/>
  <c r="H73" i="61"/>
  <c r="C73" i="61"/>
  <c r="H72" i="61"/>
  <c r="C72" i="61"/>
  <c r="H71" i="61"/>
  <c r="C71" i="61"/>
  <c r="H70" i="61"/>
  <c r="C70" i="61"/>
  <c r="L69" i="61"/>
  <c r="L67" i="61" s="1"/>
  <c r="K69" i="61"/>
  <c r="J69" i="61"/>
  <c r="J67" i="61" s="1"/>
  <c r="I69" i="61"/>
  <c r="H69" i="61"/>
  <c r="G69" i="61"/>
  <c r="F69" i="61"/>
  <c r="E69" i="61"/>
  <c r="D69" i="61"/>
  <c r="C69" i="61" s="1"/>
  <c r="H68" i="61"/>
  <c r="C68" i="61"/>
  <c r="K67" i="61"/>
  <c r="I67" i="61"/>
  <c r="G67" i="61"/>
  <c r="F67" i="61"/>
  <c r="E67" i="61"/>
  <c r="H66" i="61"/>
  <c r="C66" i="61"/>
  <c r="H65" i="61"/>
  <c r="C65" i="61"/>
  <c r="H64" i="61"/>
  <c r="C64" i="61"/>
  <c r="H63" i="61"/>
  <c r="C63" i="61"/>
  <c r="H62" i="61"/>
  <c r="C62" i="61"/>
  <c r="H61" i="61"/>
  <c r="C61" i="61"/>
  <c r="H60" i="61"/>
  <c r="C60" i="61"/>
  <c r="H59" i="61"/>
  <c r="C59" i="61"/>
  <c r="L58" i="61"/>
  <c r="K58" i="61"/>
  <c r="J58" i="61"/>
  <c r="I58" i="61"/>
  <c r="G58" i="61"/>
  <c r="F58" i="61"/>
  <c r="E58" i="61"/>
  <c r="D58" i="61"/>
  <c r="H57" i="61"/>
  <c r="C57" i="61"/>
  <c r="H56" i="61"/>
  <c r="C56" i="61"/>
  <c r="L55" i="61"/>
  <c r="L54" i="61" s="1"/>
  <c r="K55" i="61"/>
  <c r="K54" i="61" s="1"/>
  <c r="J55" i="61"/>
  <c r="I55" i="61"/>
  <c r="H55" i="61"/>
  <c r="G55" i="61"/>
  <c r="F55" i="61"/>
  <c r="F54" i="61" s="1"/>
  <c r="F53" i="61" s="1"/>
  <c r="E55" i="61"/>
  <c r="D55" i="61"/>
  <c r="D54" i="61" s="1"/>
  <c r="J54" i="61"/>
  <c r="I54" i="61"/>
  <c r="E54" i="61"/>
  <c r="E53" i="61" s="1"/>
  <c r="H47" i="61"/>
  <c r="C47" i="61"/>
  <c r="H46" i="61"/>
  <c r="C46" i="61"/>
  <c r="L45" i="61"/>
  <c r="G45" i="61"/>
  <c r="C45" i="61" s="1"/>
  <c r="H44" i="61"/>
  <c r="C44" i="61"/>
  <c r="K43" i="61"/>
  <c r="J43" i="61"/>
  <c r="I43" i="61"/>
  <c r="H43" i="61" s="1"/>
  <c r="F43" i="61"/>
  <c r="E43" i="61"/>
  <c r="D43" i="61"/>
  <c r="H42" i="61"/>
  <c r="C42" i="61"/>
  <c r="I41" i="61"/>
  <c r="H41" i="61" s="1"/>
  <c r="D41" i="61"/>
  <c r="C41" i="61"/>
  <c r="H40" i="61"/>
  <c r="C40" i="61"/>
  <c r="H39" i="61"/>
  <c r="C39" i="61"/>
  <c r="H38" i="61"/>
  <c r="C38" i="61"/>
  <c r="H37" i="61"/>
  <c r="C37" i="61"/>
  <c r="K36" i="61"/>
  <c r="H36" i="61" s="1"/>
  <c r="F36" i="61"/>
  <c r="C36" i="61" s="1"/>
  <c r="H35" i="61"/>
  <c r="C35" i="61"/>
  <c r="H34" i="61"/>
  <c r="C34" i="61"/>
  <c r="K33" i="61"/>
  <c r="H33" i="61" s="1"/>
  <c r="F33" i="61"/>
  <c r="C33" i="61" s="1"/>
  <c r="H32" i="61"/>
  <c r="C32" i="61"/>
  <c r="K31" i="61"/>
  <c r="H31" i="61" s="1"/>
  <c r="F31" i="61"/>
  <c r="H30" i="61"/>
  <c r="C30" i="61"/>
  <c r="H29" i="61"/>
  <c r="C29" i="61"/>
  <c r="H28" i="61"/>
  <c r="C28" i="61"/>
  <c r="K27" i="61"/>
  <c r="H27" i="61" s="1"/>
  <c r="F27" i="61"/>
  <c r="C27" i="61"/>
  <c r="H25" i="61"/>
  <c r="C25" i="61"/>
  <c r="H24" i="61"/>
  <c r="C24" i="61"/>
  <c r="H23" i="61"/>
  <c r="C23" i="61"/>
  <c r="H22" i="61"/>
  <c r="C22" i="61"/>
  <c r="L21" i="61"/>
  <c r="K21" i="61"/>
  <c r="K292" i="61" s="1"/>
  <c r="J21" i="61"/>
  <c r="J292" i="61" s="1"/>
  <c r="J291" i="61" s="1"/>
  <c r="I21" i="61"/>
  <c r="I292" i="61" s="1"/>
  <c r="I291" i="61" s="1"/>
  <c r="G21" i="61"/>
  <c r="F21" i="61"/>
  <c r="F292" i="61" s="1"/>
  <c r="F291" i="61" s="1"/>
  <c r="E21" i="61"/>
  <c r="E292" i="61" s="1"/>
  <c r="E291" i="61" s="1"/>
  <c r="D21" i="61"/>
  <c r="D292" i="61" s="1"/>
  <c r="D291" i="61" s="1"/>
  <c r="E20" i="61"/>
  <c r="H301" i="60"/>
  <c r="C301" i="60"/>
  <c r="H300" i="60"/>
  <c r="C300" i="60"/>
  <c r="H299" i="60"/>
  <c r="C299" i="60"/>
  <c r="H298" i="60"/>
  <c r="C298" i="60"/>
  <c r="H297" i="60"/>
  <c r="C297" i="60"/>
  <c r="H296" i="60"/>
  <c r="C296" i="60"/>
  <c r="H295" i="60"/>
  <c r="C295" i="60"/>
  <c r="H294" i="60"/>
  <c r="C294" i="60"/>
  <c r="C293" i="60" s="1"/>
  <c r="L293" i="60"/>
  <c r="K293" i="60"/>
  <c r="J293" i="60"/>
  <c r="I293" i="60"/>
  <c r="H293" i="60"/>
  <c r="G293" i="60"/>
  <c r="F293" i="60"/>
  <c r="E293" i="60"/>
  <c r="D293" i="60"/>
  <c r="H288" i="60"/>
  <c r="C288" i="60"/>
  <c r="H287" i="60"/>
  <c r="C287" i="60"/>
  <c r="L286" i="60"/>
  <c r="K286" i="60"/>
  <c r="J286" i="60"/>
  <c r="I286" i="60"/>
  <c r="G286" i="60"/>
  <c r="F286" i="60"/>
  <c r="E286" i="60"/>
  <c r="D286" i="60"/>
  <c r="H285" i="60"/>
  <c r="C285" i="60"/>
  <c r="L284" i="60"/>
  <c r="K284" i="60"/>
  <c r="J284" i="60"/>
  <c r="J283" i="60" s="1"/>
  <c r="I284" i="60"/>
  <c r="H284" i="60" s="1"/>
  <c r="G284" i="60"/>
  <c r="F284" i="60"/>
  <c r="F283" i="60" s="1"/>
  <c r="E284" i="60"/>
  <c r="E283" i="60" s="1"/>
  <c r="D284" i="60"/>
  <c r="C284" i="60" s="1"/>
  <c r="L283" i="60"/>
  <c r="K283" i="60"/>
  <c r="G283" i="60"/>
  <c r="H282" i="60"/>
  <c r="C282" i="60"/>
  <c r="L281" i="60"/>
  <c r="K281" i="60"/>
  <c r="K269" i="60" s="1"/>
  <c r="J281" i="60"/>
  <c r="I281" i="60"/>
  <c r="H281" i="60" s="1"/>
  <c r="G281" i="60"/>
  <c r="F281" i="60"/>
  <c r="E281" i="60"/>
  <c r="D281" i="60"/>
  <c r="H280" i="60"/>
  <c r="C280" i="60"/>
  <c r="H279" i="60"/>
  <c r="C279" i="60"/>
  <c r="H278" i="60"/>
  <c r="C278" i="60"/>
  <c r="H277" i="60"/>
  <c r="C277" i="60"/>
  <c r="L276" i="60"/>
  <c r="K276" i="60"/>
  <c r="J276" i="60"/>
  <c r="I276" i="60"/>
  <c r="G276" i="60"/>
  <c r="F276" i="60"/>
  <c r="E276" i="60"/>
  <c r="D276" i="60"/>
  <c r="H275" i="60"/>
  <c r="C275" i="60"/>
  <c r="H274" i="60"/>
  <c r="C274" i="60"/>
  <c r="H273" i="60"/>
  <c r="C273" i="60"/>
  <c r="L272" i="60"/>
  <c r="K272" i="60"/>
  <c r="J272" i="60"/>
  <c r="J270" i="60" s="1"/>
  <c r="J269" i="60" s="1"/>
  <c r="I272" i="60"/>
  <c r="G272" i="60"/>
  <c r="F272" i="60"/>
  <c r="E272" i="60"/>
  <c r="E270" i="60" s="1"/>
  <c r="E269" i="60" s="1"/>
  <c r="D272" i="60"/>
  <c r="H271" i="60"/>
  <c r="C271" i="60"/>
  <c r="L270" i="60"/>
  <c r="L269" i="60" s="1"/>
  <c r="K270" i="60"/>
  <c r="I270" i="60"/>
  <c r="G270" i="60"/>
  <c r="G269" i="60" s="1"/>
  <c r="F270" i="60"/>
  <c r="F269" i="60" s="1"/>
  <c r="D270" i="60"/>
  <c r="D269" i="60"/>
  <c r="H268" i="60"/>
  <c r="C268" i="60"/>
  <c r="H267" i="60"/>
  <c r="C267" i="60"/>
  <c r="H266" i="60"/>
  <c r="C266" i="60"/>
  <c r="H265" i="60"/>
  <c r="C265" i="60"/>
  <c r="L264" i="60"/>
  <c r="L259" i="60" s="1"/>
  <c r="K264" i="60"/>
  <c r="J264" i="60"/>
  <c r="I264" i="60"/>
  <c r="G264" i="60"/>
  <c r="F264" i="60"/>
  <c r="E264" i="60"/>
  <c r="D264" i="60"/>
  <c r="H263" i="60"/>
  <c r="C263" i="60"/>
  <c r="H262" i="60"/>
  <c r="C262" i="60"/>
  <c r="H261" i="60"/>
  <c r="C261" i="60"/>
  <c r="L260" i="60"/>
  <c r="K260" i="60"/>
  <c r="J260" i="60"/>
  <c r="J259" i="60" s="1"/>
  <c r="I260" i="60"/>
  <c r="G260" i="60"/>
  <c r="F260" i="60"/>
  <c r="F259" i="60" s="1"/>
  <c r="E260" i="60"/>
  <c r="E259" i="60" s="1"/>
  <c r="D260" i="60"/>
  <c r="K259" i="60"/>
  <c r="G259" i="60"/>
  <c r="D259" i="60"/>
  <c r="H258" i="60"/>
  <c r="C258" i="60"/>
  <c r="H257" i="60"/>
  <c r="C257" i="60"/>
  <c r="H256" i="60"/>
  <c r="C256" i="60"/>
  <c r="H255" i="60"/>
  <c r="C255" i="60"/>
  <c r="H254" i="60"/>
  <c r="C254" i="60"/>
  <c r="H253" i="60"/>
  <c r="C253" i="60"/>
  <c r="L252" i="60"/>
  <c r="K252" i="60"/>
  <c r="J252" i="60"/>
  <c r="J251" i="60" s="1"/>
  <c r="I252" i="60"/>
  <c r="G252" i="60"/>
  <c r="F252" i="60"/>
  <c r="F251" i="60" s="1"/>
  <c r="E252" i="60"/>
  <c r="E251" i="60" s="1"/>
  <c r="D252" i="60"/>
  <c r="L251" i="60"/>
  <c r="K251" i="60"/>
  <c r="G251" i="60"/>
  <c r="D251" i="60"/>
  <c r="H250" i="60"/>
  <c r="C250" i="60"/>
  <c r="H249" i="60"/>
  <c r="C249" i="60"/>
  <c r="H248" i="60"/>
  <c r="C248" i="60"/>
  <c r="H247" i="60"/>
  <c r="C247" i="60"/>
  <c r="L246" i="60"/>
  <c r="K246" i="60"/>
  <c r="J246" i="60"/>
  <c r="I246" i="60"/>
  <c r="G246" i="60"/>
  <c r="F246" i="60"/>
  <c r="E246" i="60"/>
  <c r="E231" i="60" s="1"/>
  <c r="D246" i="60"/>
  <c r="H245" i="60"/>
  <c r="C245" i="60"/>
  <c r="H244" i="60"/>
  <c r="C244" i="60"/>
  <c r="H243" i="60"/>
  <c r="C243" i="60"/>
  <c r="H242" i="60"/>
  <c r="C242" i="60"/>
  <c r="H241" i="60"/>
  <c r="C241" i="60"/>
  <c r="H240" i="60"/>
  <c r="C240" i="60"/>
  <c r="H239" i="60"/>
  <c r="C239" i="60"/>
  <c r="L238" i="60"/>
  <c r="K238" i="60"/>
  <c r="J238" i="60"/>
  <c r="I238" i="60"/>
  <c r="G238" i="60"/>
  <c r="F238" i="60"/>
  <c r="E238" i="60"/>
  <c r="D238" i="60"/>
  <c r="H237" i="60"/>
  <c r="C237" i="60"/>
  <c r="H236" i="60"/>
  <c r="C236" i="60"/>
  <c r="L235" i="60"/>
  <c r="L231" i="60" s="1"/>
  <c r="L230" i="60" s="1"/>
  <c r="K235" i="60"/>
  <c r="J235" i="60"/>
  <c r="I235" i="60"/>
  <c r="H235" i="60"/>
  <c r="G235" i="60"/>
  <c r="F235" i="60"/>
  <c r="E235" i="60"/>
  <c r="D235" i="60"/>
  <c r="C235" i="60" s="1"/>
  <c r="H234" i="60"/>
  <c r="C234" i="60"/>
  <c r="L233" i="60"/>
  <c r="K233" i="60"/>
  <c r="K231" i="60" s="1"/>
  <c r="K230" i="60" s="1"/>
  <c r="J233" i="60"/>
  <c r="H233" i="60" s="1"/>
  <c r="I233" i="60"/>
  <c r="G233" i="60"/>
  <c r="G231" i="60" s="1"/>
  <c r="G230" i="60" s="1"/>
  <c r="F233" i="60"/>
  <c r="E233" i="60"/>
  <c r="D233" i="60"/>
  <c r="H232" i="60"/>
  <c r="C232" i="60"/>
  <c r="I231" i="60"/>
  <c r="H229" i="60"/>
  <c r="C229" i="60"/>
  <c r="H228" i="60"/>
  <c r="C228" i="60"/>
  <c r="L227" i="60"/>
  <c r="K227" i="60"/>
  <c r="J227" i="60"/>
  <c r="J204" i="60" s="1"/>
  <c r="I227" i="60"/>
  <c r="H227" i="60" s="1"/>
  <c r="G227" i="60"/>
  <c r="F227" i="60"/>
  <c r="E227" i="60"/>
  <c r="D227" i="60"/>
  <c r="H226" i="60"/>
  <c r="C226" i="60"/>
  <c r="H225" i="60"/>
  <c r="C225" i="60"/>
  <c r="H224" i="60"/>
  <c r="C224" i="60"/>
  <c r="H223" i="60"/>
  <c r="C223" i="60"/>
  <c r="H222" i="60"/>
  <c r="C222" i="60"/>
  <c r="H221" i="60"/>
  <c r="C221" i="60"/>
  <c r="H220" i="60"/>
  <c r="C220" i="60"/>
  <c r="H219" i="60"/>
  <c r="C219" i="60"/>
  <c r="H218" i="60"/>
  <c r="C218" i="60"/>
  <c r="H217" i="60"/>
  <c r="C217" i="60"/>
  <c r="L216" i="60"/>
  <c r="K216" i="60"/>
  <c r="J216" i="60"/>
  <c r="I216" i="60"/>
  <c r="G216" i="60"/>
  <c r="F216" i="60"/>
  <c r="C216" i="60" s="1"/>
  <c r="E216" i="60"/>
  <c r="D216" i="60"/>
  <c r="H215" i="60"/>
  <c r="C215" i="60"/>
  <c r="H214" i="60"/>
  <c r="C214" i="60"/>
  <c r="H213" i="60"/>
  <c r="C213" i="60"/>
  <c r="H212" i="60"/>
  <c r="C212" i="60"/>
  <c r="H211" i="60"/>
  <c r="C211" i="60"/>
  <c r="H210" i="60"/>
  <c r="C210" i="60"/>
  <c r="H209" i="60"/>
  <c r="C209" i="60"/>
  <c r="H208" i="60"/>
  <c r="C208" i="60"/>
  <c r="H207" i="60"/>
  <c r="C207" i="60"/>
  <c r="H206" i="60"/>
  <c r="C206" i="60"/>
  <c r="L205" i="60"/>
  <c r="L204" i="60" s="1"/>
  <c r="K205" i="60"/>
  <c r="K204" i="60" s="1"/>
  <c r="J205" i="60"/>
  <c r="I205" i="60"/>
  <c r="I204" i="60" s="1"/>
  <c r="G205" i="60"/>
  <c r="G204" i="60" s="1"/>
  <c r="F205" i="60"/>
  <c r="E205" i="60"/>
  <c r="E204" i="60" s="1"/>
  <c r="D205" i="60"/>
  <c r="D204" i="60" s="1"/>
  <c r="H203" i="60"/>
  <c r="C203" i="60"/>
  <c r="H202" i="60"/>
  <c r="C202" i="60"/>
  <c r="H201" i="60"/>
  <c r="C201" i="60"/>
  <c r="H200" i="60"/>
  <c r="C200" i="60"/>
  <c r="H199" i="60"/>
  <c r="C199" i="60"/>
  <c r="L198" i="60"/>
  <c r="K198" i="60"/>
  <c r="K196" i="60" s="1"/>
  <c r="J198" i="60"/>
  <c r="J196" i="60" s="1"/>
  <c r="I198" i="60"/>
  <c r="G198" i="60"/>
  <c r="F198" i="60"/>
  <c r="E198" i="60"/>
  <c r="E196" i="60" s="1"/>
  <c r="D198" i="60"/>
  <c r="H197" i="60"/>
  <c r="C197" i="60"/>
  <c r="L196" i="60"/>
  <c r="I196" i="60"/>
  <c r="G196" i="60"/>
  <c r="D196" i="60"/>
  <c r="H193" i="60"/>
  <c r="C193" i="60"/>
  <c r="L192" i="60"/>
  <c r="K192" i="60"/>
  <c r="K191" i="60" s="1"/>
  <c r="J192" i="60"/>
  <c r="H192" i="60" s="1"/>
  <c r="I192" i="60"/>
  <c r="G192" i="60"/>
  <c r="G191" i="60" s="1"/>
  <c r="F192" i="60"/>
  <c r="F191" i="60" s="1"/>
  <c r="E192" i="60"/>
  <c r="D192" i="60"/>
  <c r="L191" i="60"/>
  <c r="I191" i="60"/>
  <c r="E191" i="60"/>
  <c r="D191" i="60"/>
  <c r="H190" i="60"/>
  <c r="C190" i="60"/>
  <c r="H189" i="60"/>
  <c r="C189" i="60"/>
  <c r="L188" i="60"/>
  <c r="K188" i="60"/>
  <c r="K187" i="60" s="1"/>
  <c r="J188" i="60"/>
  <c r="H188" i="60" s="1"/>
  <c r="I188" i="60"/>
  <c r="G188" i="60"/>
  <c r="G187" i="60" s="1"/>
  <c r="F188" i="60"/>
  <c r="F187" i="60" s="1"/>
  <c r="E188" i="60"/>
  <c r="D188" i="60"/>
  <c r="L187" i="60"/>
  <c r="I187" i="60"/>
  <c r="E187" i="60"/>
  <c r="D187" i="60"/>
  <c r="H186" i="60"/>
  <c r="C186" i="60"/>
  <c r="H185" i="60"/>
  <c r="C185" i="60"/>
  <c r="L184" i="60"/>
  <c r="K184" i="60"/>
  <c r="J184" i="60"/>
  <c r="H184" i="60" s="1"/>
  <c r="I184" i="60"/>
  <c r="G184" i="60"/>
  <c r="F184" i="60"/>
  <c r="E184" i="60"/>
  <c r="D184" i="60"/>
  <c r="H183" i="60"/>
  <c r="C183" i="60"/>
  <c r="H182" i="60"/>
  <c r="C182" i="60"/>
  <c r="H181" i="60"/>
  <c r="C181" i="60"/>
  <c r="H180" i="60"/>
  <c r="C180" i="60"/>
  <c r="L179" i="60"/>
  <c r="K179" i="60"/>
  <c r="J179" i="60"/>
  <c r="H179" i="60" s="1"/>
  <c r="I179" i="60"/>
  <c r="G179" i="60"/>
  <c r="F179" i="60"/>
  <c r="E179" i="60"/>
  <c r="D179" i="60"/>
  <c r="H178" i="60"/>
  <c r="C178" i="60"/>
  <c r="H177" i="60"/>
  <c r="C177" i="60"/>
  <c r="H176" i="60"/>
  <c r="C176" i="60"/>
  <c r="L175" i="60"/>
  <c r="K175" i="60"/>
  <c r="J175" i="60"/>
  <c r="I175" i="60"/>
  <c r="I174" i="60" s="1"/>
  <c r="G175" i="60"/>
  <c r="F175" i="60"/>
  <c r="F174" i="60" s="1"/>
  <c r="F173" i="60" s="1"/>
  <c r="E175" i="60"/>
  <c r="E174" i="60" s="1"/>
  <c r="E173" i="60" s="1"/>
  <c r="D175" i="60"/>
  <c r="K174" i="60"/>
  <c r="K173" i="60" s="1"/>
  <c r="G174" i="60"/>
  <c r="G173" i="60" s="1"/>
  <c r="H172" i="60"/>
  <c r="C172" i="60"/>
  <c r="H171" i="60"/>
  <c r="C171" i="60"/>
  <c r="H170" i="60"/>
  <c r="C170" i="60"/>
  <c r="H169" i="60"/>
  <c r="C169" i="60"/>
  <c r="H168" i="60"/>
  <c r="C168" i="60"/>
  <c r="H167" i="60"/>
  <c r="C167" i="60"/>
  <c r="L166" i="60"/>
  <c r="K166" i="60"/>
  <c r="K165" i="60" s="1"/>
  <c r="J166" i="60"/>
  <c r="H166" i="60" s="1"/>
  <c r="I166" i="60"/>
  <c r="G166" i="60"/>
  <c r="G165" i="60" s="1"/>
  <c r="F166" i="60"/>
  <c r="F165" i="60" s="1"/>
  <c r="E166" i="60"/>
  <c r="D166" i="60"/>
  <c r="L165" i="60"/>
  <c r="I165" i="60"/>
  <c r="E165" i="60"/>
  <c r="D165" i="60"/>
  <c r="H164" i="60"/>
  <c r="C164" i="60"/>
  <c r="H163" i="60"/>
  <c r="C163" i="60"/>
  <c r="H162" i="60"/>
  <c r="C162" i="60"/>
  <c r="H161" i="60"/>
  <c r="C161" i="60"/>
  <c r="L160" i="60"/>
  <c r="K160" i="60"/>
  <c r="J160" i="60"/>
  <c r="H160" i="60" s="1"/>
  <c r="I160" i="60"/>
  <c r="G160" i="60"/>
  <c r="F160" i="60"/>
  <c r="E160" i="60"/>
  <c r="E130" i="60" s="1"/>
  <c r="D160" i="60"/>
  <c r="H159" i="60"/>
  <c r="C159" i="60"/>
  <c r="H158" i="60"/>
  <c r="C158" i="60"/>
  <c r="H157" i="60"/>
  <c r="C157" i="60"/>
  <c r="H156" i="60"/>
  <c r="C156" i="60"/>
  <c r="H155" i="60"/>
  <c r="C155" i="60"/>
  <c r="H154" i="60"/>
  <c r="C154" i="60"/>
  <c r="H153" i="60"/>
  <c r="C153" i="60"/>
  <c r="H152" i="60"/>
  <c r="C152" i="60"/>
  <c r="L151" i="60"/>
  <c r="K151" i="60"/>
  <c r="J151" i="60"/>
  <c r="H151" i="60" s="1"/>
  <c r="I151" i="60"/>
  <c r="G151" i="60"/>
  <c r="F151" i="60"/>
  <c r="E151" i="60"/>
  <c r="D151" i="60"/>
  <c r="H150" i="60"/>
  <c r="C150" i="60"/>
  <c r="H149" i="60"/>
  <c r="C149" i="60"/>
  <c r="H148" i="60"/>
  <c r="C148" i="60"/>
  <c r="H147" i="60"/>
  <c r="C147" i="60"/>
  <c r="H146" i="60"/>
  <c r="C146" i="60"/>
  <c r="H145" i="60"/>
  <c r="C145" i="60"/>
  <c r="L144" i="60"/>
  <c r="K144" i="60"/>
  <c r="J144" i="60"/>
  <c r="I144" i="60"/>
  <c r="G144" i="60"/>
  <c r="F144" i="60"/>
  <c r="E144" i="60"/>
  <c r="D144" i="60"/>
  <c r="H143" i="60"/>
  <c r="C143" i="60"/>
  <c r="H142" i="60"/>
  <c r="C142" i="60"/>
  <c r="L141" i="60"/>
  <c r="K141" i="60"/>
  <c r="K130" i="60" s="1"/>
  <c r="J141" i="60"/>
  <c r="I141" i="60"/>
  <c r="G141" i="60"/>
  <c r="F141" i="60"/>
  <c r="E141" i="60"/>
  <c r="D141" i="60"/>
  <c r="H140" i="60"/>
  <c r="C140" i="60"/>
  <c r="H139" i="60"/>
  <c r="C139" i="60"/>
  <c r="H138" i="60"/>
  <c r="C138" i="60"/>
  <c r="H137" i="60"/>
  <c r="C137" i="60"/>
  <c r="L136" i="60"/>
  <c r="K136" i="60"/>
  <c r="J136" i="60"/>
  <c r="I136" i="60"/>
  <c r="G136" i="60"/>
  <c r="F136" i="60"/>
  <c r="E136" i="60"/>
  <c r="D136" i="60"/>
  <c r="H135" i="60"/>
  <c r="C135" i="60"/>
  <c r="H134" i="60"/>
  <c r="C134" i="60"/>
  <c r="H133" i="60"/>
  <c r="C133" i="60"/>
  <c r="H132" i="60"/>
  <c r="C132" i="60"/>
  <c r="L131" i="60"/>
  <c r="L130" i="60" s="1"/>
  <c r="K131" i="60"/>
  <c r="J131" i="60"/>
  <c r="I131" i="60"/>
  <c r="H131" i="60"/>
  <c r="G131" i="60"/>
  <c r="F131" i="60"/>
  <c r="F130" i="60" s="1"/>
  <c r="E131" i="60"/>
  <c r="D131" i="60"/>
  <c r="D130" i="60" s="1"/>
  <c r="I130" i="60"/>
  <c r="G130" i="60"/>
  <c r="H129" i="60"/>
  <c r="H128" i="60" s="1"/>
  <c r="C129" i="60"/>
  <c r="C128" i="60" s="1"/>
  <c r="L128" i="60"/>
  <c r="K128" i="60"/>
  <c r="J128" i="60"/>
  <c r="I128" i="60"/>
  <c r="G128" i="60"/>
  <c r="F128" i="60"/>
  <c r="E128" i="60"/>
  <c r="D128" i="60"/>
  <c r="H127" i="60"/>
  <c r="C127" i="60"/>
  <c r="H126" i="60"/>
  <c r="C126" i="60"/>
  <c r="H125" i="60"/>
  <c r="C125" i="60"/>
  <c r="H124" i="60"/>
  <c r="C124" i="60"/>
  <c r="H123" i="60"/>
  <c r="C123" i="60"/>
  <c r="L122" i="60"/>
  <c r="K122" i="60"/>
  <c r="J122" i="60"/>
  <c r="I122" i="60"/>
  <c r="G122" i="60"/>
  <c r="F122" i="60"/>
  <c r="E122" i="60"/>
  <c r="D122" i="60"/>
  <c r="H121" i="60"/>
  <c r="C121" i="60"/>
  <c r="H120" i="60"/>
  <c r="C120" i="60"/>
  <c r="H119" i="60"/>
  <c r="C119" i="60"/>
  <c r="H118" i="60"/>
  <c r="C118" i="60"/>
  <c r="H117" i="60"/>
  <c r="C117" i="60"/>
  <c r="L116" i="60"/>
  <c r="K116" i="60"/>
  <c r="J116" i="60"/>
  <c r="H116" i="60" s="1"/>
  <c r="I116" i="60"/>
  <c r="G116" i="60"/>
  <c r="F116" i="60"/>
  <c r="E116" i="60"/>
  <c r="E83" i="60" s="1"/>
  <c r="D116" i="60"/>
  <c r="H115" i="60"/>
  <c r="C115" i="60"/>
  <c r="H114" i="60"/>
  <c r="C114" i="60"/>
  <c r="H113" i="60"/>
  <c r="C113" i="60"/>
  <c r="L112" i="60"/>
  <c r="K112" i="60"/>
  <c r="J112" i="60"/>
  <c r="I112" i="60"/>
  <c r="G112" i="60"/>
  <c r="F112" i="60"/>
  <c r="E112" i="60"/>
  <c r="D112" i="60"/>
  <c r="H111" i="60"/>
  <c r="C111" i="60"/>
  <c r="H110" i="60"/>
  <c r="C110" i="60"/>
  <c r="H109" i="60"/>
  <c r="C109" i="60"/>
  <c r="H108" i="60"/>
  <c r="C108" i="60"/>
  <c r="H107" i="60"/>
  <c r="C107" i="60"/>
  <c r="H106" i="60"/>
  <c r="C106" i="60"/>
  <c r="H105" i="60"/>
  <c r="C105" i="60"/>
  <c r="H104" i="60"/>
  <c r="C104" i="60"/>
  <c r="L103" i="60"/>
  <c r="L83" i="60" s="1"/>
  <c r="K103" i="60"/>
  <c r="J103" i="60"/>
  <c r="I103" i="60"/>
  <c r="H103" i="60"/>
  <c r="G103" i="60"/>
  <c r="F103" i="60"/>
  <c r="E103" i="60"/>
  <c r="D103" i="60"/>
  <c r="C103" i="60" s="1"/>
  <c r="H102" i="60"/>
  <c r="C102" i="60"/>
  <c r="H101" i="60"/>
  <c r="C101" i="60"/>
  <c r="H100" i="60"/>
  <c r="C100" i="60"/>
  <c r="H99" i="60"/>
  <c r="C99" i="60"/>
  <c r="H98" i="60"/>
  <c r="C98" i="60"/>
  <c r="H97" i="60"/>
  <c r="C97" i="60"/>
  <c r="H96" i="60"/>
  <c r="C96" i="60"/>
  <c r="L95" i="60"/>
  <c r="K95" i="60"/>
  <c r="J95" i="60"/>
  <c r="I95" i="60"/>
  <c r="H95" i="60" s="1"/>
  <c r="G95" i="60"/>
  <c r="F95" i="60"/>
  <c r="E95" i="60"/>
  <c r="D95" i="60"/>
  <c r="H94" i="60"/>
  <c r="C94" i="60"/>
  <c r="H93" i="60"/>
  <c r="C93" i="60"/>
  <c r="H92" i="60"/>
  <c r="C92" i="60"/>
  <c r="H91" i="60"/>
  <c r="C91" i="60"/>
  <c r="H90" i="60"/>
  <c r="C90" i="60"/>
  <c r="L89" i="60"/>
  <c r="K89" i="60"/>
  <c r="J89" i="60"/>
  <c r="H89" i="60" s="1"/>
  <c r="I89" i="60"/>
  <c r="G89" i="60"/>
  <c r="F89" i="60"/>
  <c r="E89" i="60"/>
  <c r="D89" i="60"/>
  <c r="H88" i="60"/>
  <c r="C88" i="60"/>
  <c r="H87" i="60"/>
  <c r="C87" i="60"/>
  <c r="H86" i="60"/>
  <c r="C86" i="60"/>
  <c r="H85" i="60"/>
  <c r="C85" i="60"/>
  <c r="L84" i="60"/>
  <c r="K84" i="60"/>
  <c r="K83" i="60" s="1"/>
  <c r="J84" i="60"/>
  <c r="I84" i="60"/>
  <c r="G84" i="60"/>
  <c r="G83" i="60" s="1"/>
  <c r="F84" i="60"/>
  <c r="F83" i="60" s="1"/>
  <c r="E84" i="60"/>
  <c r="D84" i="60"/>
  <c r="I83" i="60"/>
  <c r="H82" i="60"/>
  <c r="C82" i="60"/>
  <c r="H81" i="60"/>
  <c r="C81" i="60"/>
  <c r="L80" i="60"/>
  <c r="K80" i="60"/>
  <c r="J80" i="60"/>
  <c r="I80" i="60"/>
  <c r="G80" i="60"/>
  <c r="G76" i="60" s="1"/>
  <c r="F80" i="60"/>
  <c r="E80" i="60"/>
  <c r="D80" i="60"/>
  <c r="H79" i="60"/>
  <c r="C79" i="60"/>
  <c r="H78" i="60"/>
  <c r="C78" i="60"/>
  <c r="L77" i="60"/>
  <c r="L76" i="60" s="1"/>
  <c r="K77" i="60"/>
  <c r="J77" i="60"/>
  <c r="I77" i="60"/>
  <c r="I76" i="60" s="1"/>
  <c r="H77" i="60"/>
  <c r="G77" i="60"/>
  <c r="F77" i="60"/>
  <c r="E77" i="60"/>
  <c r="E76" i="60" s="1"/>
  <c r="D77" i="60"/>
  <c r="D76" i="60" s="1"/>
  <c r="K76" i="60"/>
  <c r="J76" i="60"/>
  <c r="F76" i="60"/>
  <c r="H74" i="60"/>
  <c r="C74" i="60"/>
  <c r="H73" i="60"/>
  <c r="C73" i="60"/>
  <c r="H72" i="60"/>
  <c r="C72" i="60"/>
  <c r="H71" i="60"/>
  <c r="C71" i="60"/>
  <c r="H70" i="60"/>
  <c r="C70" i="60"/>
  <c r="L69" i="60"/>
  <c r="L67" i="60" s="1"/>
  <c r="K69" i="60"/>
  <c r="H69" i="60" s="1"/>
  <c r="J69" i="60"/>
  <c r="I69" i="60"/>
  <c r="I67" i="60" s="1"/>
  <c r="G69" i="60"/>
  <c r="G67" i="60" s="1"/>
  <c r="F69" i="60"/>
  <c r="E69" i="60"/>
  <c r="E67" i="60" s="1"/>
  <c r="D69" i="60"/>
  <c r="H68" i="60"/>
  <c r="C68" i="60"/>
  <c r="J67" i="60"/>
  <c r="F67" i="60"/>
  <c r="H66" i="60"/>
  <c r="C66" i="60"/>
  <c r="H65" i="60"/>
  <c r="C65" i="60"/>
  <c r="H64" i="60"/>
  <c r="C64" i="60"/>
  <c r="H63" i="60"/>
  <c r="C63" i="60"/>
  <c r="H62" i="60"/>
  <c r="C62" i="60"/>
  <c r="H61" i="60"/>
  <c r="C61" i="60"/>
  <c r="H60" i="60"/>
  <c r="C60" i="60"/>
  <c r="H59" i="60"/>
  <c r="C59" i="60"/>
  <c r="L58" i="60"/>
  <c r="K58" i="60"/>
  <c r="J58" i="60"/>
  <c r="I58" i="60"/>
  <c r="G58" i="60"/>
  <c r="F58" i="60"/>
  <c r="C58" i="60" s="1"/>
  <c r="E58" i="60"/>
  <c r="D58" i="60"/>
  <c r="H57" i="60"/>
  <c r="C57" i="60"/>
  <c r="H56" i="60"/>
  <c r="C56" i="60"/>
  <c r="L55" i="60"/>
  <c r="L54" i="60" s="1"/>
  <c r="K55" i="60"/>
  <c r="H55" i="60" s="1"/>
  <c r="J55" i="60"/>
  <c r="I55" i="60"/>
  <c r="I54" i="60" s="1"/>
  <c r="G55" i="60"/>
  <c r="G54" i="60" s="1"/>
  <c r="G53" i="60" s="1"/>
  <c r="F55" i="60"/>
  <c r="E55" i="60"/>
  <c r="E54" i="60" s="1"/>
  <c r="D55" i="60"/>
  <c r="D54" i="60" s="1"/>
  <c r="K54" i="60"/>
  <c r="J54" i="60"/>
  <c r="H47" i="60"/>
  <c r="C47" i="60"/>
  <c r="H46" i="60"/>
  <c r="C46" i="60"/>
  <c r="L45" i="60"/>
  <c r="G45" i="60"/>
  <c r="C45" i="60"/>
  <c r="H44" i="60"/>
  <c r="C44" i="60"/>
  <c r="K43" i="60"/>
  <c r="J43" i="60"/>
  <c r="I43" i="60"/>
  <c r="H43" i="60" s="1"/>
  <c r="F43" i="60"/>
  <c r="E43" i="60"/>
  <c r="D43" i="60"/>
  <c r="H42" i="60"/>
  <c r="C42" i="60"/>
  <c r="I41" i="60"/>
  <c r="H41" i="60" s="1"/>
  <c r="D41" i="60"/>
  <c r="C41" i="60" s="1"/>
  <c r="H40" i="60"/>
  <c r="C40" i="60"/>
  <c r="H39" i="60"/>
  <c r="C39" i="60"/>
  <c r="H38" i="60"/>
  <c r="C38" i="60"/>
  <c r="H37" i="60"/>
  <c r="C37" i="60"/>
  <c r="K36" i="60"/>
  <c r="H36" i="60" s="1"/>
  <c r="F36" i="60"/>
  <c r="C36" i="60"/>
  <c r="H35" i="60"/>
  <c r="C35" i="60"/>
  <c r="H34" i="60"/>
  <c r="C34" i="60"/>
  <c r="K33" i="60"/>
  <c r="H33" i="60" s="1"/>
  <c r="F33" i="60"/>
  <c r="C33" i="60" s="1"/>
  <c r="H32" i="60"/>
  <c r="C32" i="60"/>
  <c r="K31" i="60"/>
  <c r="H31" i="60" s="1"/>
  <c r="F31" i="60"/>
  <c r="H30" i="60"/>
  <c r="C30" i="60"/>
  <c r="H29" i="60"/>
  <c r="C29" i="60"/>
  <c r="H28" i="60"/>
  <c r="C28" i="60"/>
  <c r="K27" i="60"/>
  <c r="H27" i="60" s="1"/>
  <c r="F27" i="60"/>
  <c r="C27" i="60" s="1"/>
  <c r="K26" i="60"/>
  <c r="H25" i="60"/>
  <c r="C25" i="60"/>
  <c r="H24" i="60"/>
  <c r="C24" i="60"/>
  <c r="H23" i="60"/>
  <c r="C23" i="60"/>
  <c r="H22" i="60"/>
  <c r="C22" i="60"/>
  <c r="L21" i="60"/>
  <c r="L292" i="60" s="1"/>
  <c r="L291" i="60" s="1"/>
  <c r="K21" i="60"/>
  <c r="J21" i="60"/>
  <c r="I21" i="60"/>
  <c r="I292" i="60" s="1"/>
  <c r="I291" i="60" s="1"/>
  <c r="G21" i="60"/>
  <c r="G292" i="60" s="1"/>
  <c r="G291" i="60" s="1"/>
  <c r="F21" i="60"/>
  <c r="E21" i="60"/>
  <c r="E292" i="60" s="1"/>
  <c r="E291" i="60" s="1"/>
  <c r="D21" i="60"/>
  <c r="D292" i="60" s="1"/>
  <c r="D291" i="60" s="1"/>
  <c r="J20" i="60"/>
  <c r="H301" i="59"/>
  <c r="C301" i="59"/>
  <c r="H300" i="59"/>
  <c r="C300" i="59"/>
  <c r="H299" i="59"/>
  <c r="C299" i="59"/>
  <c r="H298" i="59"/>
  <c r="C298" i="59"/>
  <c r="H297" i="59"/>
  <c r="C297" i="59"/>
  <c r="H296" i="59"/>
  <c r="C296" i="59"/>
  <c r="H295" i="59"/>
  <c r="C295" i="59"/>
  <c r="H294" i="59"/>
  <c r="C294" i="59"/>
  <c r="L293" i="59"/>
  <c r="K293" i="59"/>
  <c r="J293" i="59"/>
  <c r="I293" i="59"/>
  <c r="H293" i="59"/>
  <c r="G293" i="59"/>
  <c r="F293" i="59"/>
  <c r="E293" i="59"/>
  <c r="D293" i="59"/>
  <c r="C293" i="59"/>
  <c r="H288" i="59"/>
  <c r="C288" i="59"/>
  <c r="H287" i="59"/>
  <c r="C287" i="59"/>
  <c r="L286" i="59"/>
  <c r="K286" i="59"/>
  <c r="J286" i="59"/>
  <c r="I286" i="59"/>
  <c r="G286" i="59"/>
  <c r="F286" i="59"/>
  <c r="E286" i="59"/>
  <c r="D286" i="59"/>
  <c r="H285" i="59"/>
  <c r="C285" i="59"/>
  <c r="L284" i="59"/>
  <c r="K284" i="59"/>
  <c r="J284" i="59"/>
  <c r="I284" i="59"/>
  <c r="G284" i="59"/>
  <c r="G283" i="59" s="1"/>
  <c r="F284" i="59"/>
  <c r="F283" i="59" s="1"/>
  <c r="E284" i="59"/>
  <c r="D284" i="59"/>
  <c r="L283" i="59"/>
  <c r="K283" i="59"/>
  <c r="I283" i="59"/>
  <c r="E283" i="59"/>
  <c r="D283" i="59"/>
  <c r="H282" i="59"/>
  <c r="C282" i="59"/>
  <c r="L281" i="59"/>
  <c r="L269" i="59" s="1"/>
  <c r="K281" i="59"/>
  <c r="J281" i="59"/>
  <c r="I281" i="59"/>
  <c r="H281" i="59"/>
  <c r="G281" i="59"/>
  <c r="F281" i="59"/>
  <c r="E281" i="59"/>
  <c r="D281" i="59"/>
  <c r="C281" i="59" s="1"/>
  <c r="H280" i="59"/>
  <c r="C280" i="59"/>
  <c r="H279" i="59"/>
  <c r="C279" i="59"/>
  <c r="H278" i="59"/>
  <c r="C278" i="59"/>
  <c r="H277" i="59"/>
  <c r="C277" i="59"/>
  <c r="L276" i="59"/>
  <c r="K276" i="59"/>
  <c r="J276" i="59"/>
  <c r="I276" i="59"/>
  <c r="H276" i="59" s="1"/>
  <c r="G276" i="59"/>
  <c r="F276" i="59"/>
  <c r="E276" i="59"/>
  <c r="D276" i="59"/>
  <c r="H275" i="59"/>
  <c r="C275" i="59"/>
  <c r="H274" i="59"/>
  <c r="C274" i="59"/>
  <c r="H273" i="59"/>
  <c r="C273" i="59"/>
  <c r="L272" i="59"/>
  <c r="K272" i="59"/>
  <c r="K270" i="59" s="1"/>
  <c r="K269" i="59" s="1"/>
  <c r="J272" i="59"/>
  <c r="I272" i="59"/>
  <c r="G272" i="59"/>
  <c r="F272" i="59"/>
  <c r="F270" i="59" s="1"/>
  <c r="F269" i="59" s="1"/>
  <c r="E272" i="59"/>
  <c r="D272" i="59"/>
  <c r="H271" i="59"/>
  <c r="C271" i="59"/>
  <c r="L270" i="59"/>
  <c r="J270" i="59"/>
  <c r="I270" i="59"/>
  <c r="I269" i="59" s="1"/>
  <c r="G270" i="59"/>
  <c r="E270" i="59"/>
  <c r="D270" i="59"/>
  <c r="G269" i="59"/>
  <c r="E269" i="59"/>
  <c r="H268" i="59"/>
  <c r="C268" i="59"/>
  <c r="H267" i="59"/>
  <c r="C267" i="59"/>
  <c r="H266" i="59"/>
  <c r="C266" i="59"/>
  <c r="H265" i="59"/>
  <c r="C265" i="59"/>
  <c r="L264" i="59"/>
  <c r="K264" i="59"/>
  <c r="K259" i="59" s="1"/>
  <c r="J264" i="59"/>
  <c r="I264" i="59"/>
  <c r="G264" i="59"/>
  <c r="F264" i="59"/>
  <c r="E264" i="59"/>
  <c r="D264" i="59"/>
  <c r="H263" i="59"/>
  <c r="C263" i="59"/>
  <c r="H262" i="59"/>
  <c r="C262" i="59"/>
  <c r="H261" i="59"/>
  <c r="C261" i="59"/>
  <c r="L260" i="59"/>
  <c r="K260" i="59"/>
  <c r="J260" i="59"/>
  <c r="I260" i="59"/>
  <c r="I259" i="59" s="1"/>
  <c r="G260" i="59"/>
  <c r="F260" i="59"/>
  <c r="E260" i="59"/>
  <c r="D260" i="59"/>
  <c r="C260" i="59" s="1"/>
  <c r="L259" i="59"/>
  <c r="G259" i="59"/>
  <c r="E259" i="59"/>
  <c r="H258" i="59"/>
  <c r="C258" i="59"/>
  <c r="H257" i="59"/>
  <c r="C257" i="59"/>
  <c r="H256" i="59"/>
  <c r="C256" i="59"/>
  <c r="H255" i="59"/>
  <c r="C255" i="59"/>
  <c r="H254" i="59"/>
  <c r="C254" i="59"/>
  <c r="H253" i="59"/>
  <c r="C253" i="59"/>
  <c r="L252" i="59"/>
  <c r="K252" i="59"/>
  <c r="J252" i="59"/>
  <c r="J251" i="59" s="1"/>
  <c r="I252" i="59"/>
  <c r="G252" i="59"/>
  <c r="F252" i="59"/>
  <c r="F251" i="59" s="1"/>
  <c r="E252" i="59"/>
  <c r="E251" i="59" s="1"/>
  <c r="D252" i="59"/>
  <c r="L251" i="59"/>
  <c r="K251" i="59"/>
  <c r="G251" i="59"/>
  <c r="D251" i="59"/>
  <c r="H250" i="59"/>
  <c r="C250" i="59"/>
  <c r="H249" i="59"/>
  <c r="C249" i="59"/>
  <c r="H248" i="59"/>
  <c r="C248" i="59"/>
  <c r="H247" i="59"/>
  <c r="C247" i="59"/>
  <c r="L246" i="59"/>
  <c r="K246" i="59"/>
  <c r="J246" i="59"/>
  <c r="I246" i="59"/>
  <c r="H246" i="59" s="1"/>
  <c r="G246" i="59"/>
  <c r="F246" i="59"/>
  <c r="E246" i="59"/>
  <c r="D246" i="59"/>
  <c r="C246" i="59" s="1"/>
  <c r="H245" i="59"/>
  <c r="C245" i="59"/>
  <c r="H244" i="59"/>
  <c r="C244" i="59"/>
  <c r="H243" i="59"/>
  <c r="C243" i="59"/>
  <c r="H242" i="59"/>
  <c r="C242" i="59"/>
  <c r="H241" i="59"/>
  <c r="C241" i="59"/>
  <c r="H240" i="59"/>
  <c r="C240" i="59"/>
  <c r="H239" i="59"/>
  <c r="C239" i="59"/>
  <c r="L238" i="59"/>
  <c r="K238" i="59"/>
  <c r="J238" i="59"/>
  <c r="I238" i="59"/>
  <c r="G238" i="59"/>
  <c r="F238" i="59"/>
  <c r="E238" i="59"/>
  <c r="D238" i="59"/>
  <c r="H237" i="59"/>
  <c r="C237" i="59"/>
  <c r="H236" i="59"/>
  <c r="C236" i="59"/>
  <c r="L235" i="59"/>
  <c r="K235" i="59"/>
  <c r="K231" i="59" s="1"/>
  <c r="K230" i="59" s="1"/>
  <c r="J235" i="59"/>
  <c r="I235" i="59"/>
  <c r="H235" i="59" s="1"/>
  <c r="G235" i="59"/>
  <c r="F235" i="59"/>
  <c r="E235" i="59"/>
  <c r="E231" i="59" s="1"/>
  <c r="D235" i="59"/>
  <c r="H234" i="59"/>
  <c r="C234" i="59"/>
  <c r="L233" i="59"/>
  <c r="L231" i="59" s="1"/>
  <c r="L230" i="59" s="1"/>
  <c r="K233" i="59"/>
  <c r="J233" i="59"/>
  <c r="H233" i="59" s="1"/>
  <c r="I233" i="59"/>
  <c r="G233" i="59"/>
  <c r="F233" i="59"/>
  <c r="E233" i="59"/>
  <c r="D233" i="59"/>
  <c r="H232" i="59"/>
  <c r="C232" i="59"/>
  <c r="G231" i="59"/>
  <c r="G230" i="59" s="1"/>
  <c r="H229" i="59"/>
  <c r="C229" i="59"/>
  <c r="H228" i="59"/>
  <c r="C228" i="59"/>
  <c r="L227" i="59"/>
  <c r="K227" i="59"/>
  <c r="K204" i="59" s="1"/>
  <c r="J227" i="59"/>
  <c r="I227" i="59"/>
  <c r="H227" i="59" s="1"/>
  <c r="G227" i="59"/>
  <c r="F227" i="59"/>
  <c r="E227" i="59"/>
  <c r="D227" i="59"/>
  <c r="H226" i="59"/>
  <c r="C226" i="59"/>
  <c r="H225" i="59"/>
  <c r="C225" i="59"/>
  <c r="H224" i="59"/>
  <c r="C224" i="59"/>
  <c r="H223" i="59"/>
  <c r="C223" i="59"/>
  <c r="H222" i="59"/>
  <c r="C222" i="59"/>
  <c r="H221" i="59"/>
  <c r="C221" i="59"/>
  <c r="H220" i="59"/>
  <c r="C220" i="59"/>
  <c r="H219" i="59"/>
  <c r="C219" i="59"/>
  <c r="H218" i="59"/>
  <c r="C218" i="59"/>
  <c r="H217" i="59"/>
  <c r="C217" i="59"/>
  <c r="L216" i="59"/>
  <c r="K216" i="59"/>
  <c r="J216" i="59"/>
  <c r="I216" i="59"/>
  <c r="G216" i="59"/>
  <c r="G204" i="59" s="1"/>
  <c r="F216" i="59"/>
  <c r="E216" i="59"/>
  <c r="D216" i="59"/>
  <c r="H215" i="59"/>
  <c r="C215" i="59"/>
  <c r="H214" i="59"/>
  <c r="C214" i="59"/>
  <c r="H213" i="59"/>
  <c r="C213" i="59"/>
  <c r="H212" i="59"/>
  <c r="C212" i="59"/>
  <c r="H211" i="59"/>
  <c r="C211" i="59"/>
  <c r="H210" i="59"/>
  <c r="C210" i="59"/>
  <c r="H209" i="59"/>
  <c r="C209" i="59"/>
  <c r="H208" i="59"/>
  <c r="C208" i="59"/>
  <c r="H207" i="59"/>
  <c r="C207" i="59"/>
  <c r="H206" i="59"/>
  <c r="C206" i="59"/>
  <c r="L205" i="59"/>
  <c r="L204" i="59" s="1"/>
  <c r="L195" i="59" s="1"/>
  <c r="K205" i="59"/>
  <c r="J205" i="59"/>
  <c r="I205" i="59"/>
  <c r="H205" i="59"/>
  <c r="G205" i="59"/>
  <c r="F205" i="59"/>
  <c r="E205" i="59"/>
  <c r="D205" i="59"/>
  <c r="D204" i="59" s="1"/>
  <c r="J204" i="59"/>
  <c r="F204" i="59"/>
  <c r="H203" i="59"/>
  <c r="C203" i="59"/>
  <c r="H202" i="59"/>
  <c r="C202" i="59"/>
  <c r="H201" i="59"/>
  <c r="C201" i="59"/>
  <c r="H200" i="59"/>
  <c r="C200" i="59"/>
  <c r="H199" i="59"/>
  <c r="C199" i="59"/>
  <c r="L198" i="59"/>
  <c r="K198" i="59"/>
  <c r="K196" i="59" s="1"/>
  <c r="K195" i="59" s="1"/>
  <c r="J198" i="59"/>
  <c r="I198" i="59"/>
  <c r="G198" i="59"/>
  <c r="F198" i="59"/>
  <c r="C198" i="59" s="1"/>
  <c r="E198" i="59"/>
  <c r="D198" i="59"/>
  <c r="H197" i="59"/>
  <c r="C197" i="59"/>
  <c r="L196" i="59"/>
  <c r="J196" i="59"/>
  <c r="I196" i="59"/>
  <c r="G196" i="59"/>
  <c r="E196" i="59"/>
  <c r="D196" i="59"/>
  <c r="H193" i="59"/>
  <c r="C193" i="59"/>
  <c r="L192" i="59"/>
  <c r="K192" i="59"/>
  <c r="J192" i="59"/>
  <c r="I192" i="59"/>
  <c r="I191" i="59" s="1"/>
  <c r="G192" i="59"/>
  <c r="F192" i="59"/>
  <c r="F191" i="59" s="1"/>
  <c r="E192" i="59"/>
  <c r="D192" i="59"/>
  <c r="L191" i="59"/>
  <c r="K191" i="59"/>
  <c r="K187" i="59" s="1"/>
  <c r="G191" i="59"/>
  <c r="E191" i="59"/>
  <c r="D191" i="59"/>
  <c r="C191" i="59" s="1"/>
  <c r="H190" i="59"/>
  <c r="C190" i="59"/>
  <c r="H189" i="59"/>
  <c r="C189" i="59"/>
  <c r="L188" i="59"/>
  <c r="K188" i="59"/>
  <c r="J188" i="59"/>
  <c r="I188" i="59"/>
  <c r="G188" i="59"/>
  <c r="F188" i="59"/>
  <c r="E188" i="59"/>
  <c r="E187" i="59" s="1"/>
  <c r="D188" i="59"/>
  <c r="D187" i="59" s="1"/>
  <c r="L187" i="59"/>
  <c r="G187" i="59"/>
  <c r="H186" i="59"/>
  <c r="C186" i="59"/>
  <c r="H185" i="59"/>
  <c r="C185" i="59"/>
  <c r="L184" i="59"/>
  <c r="K184" i="59"/>
  <c r="J184" i="59"/>
  <c r="I184" i="59"/>
  <c r="G184" i="59"/>
  <c r="F184" i="59"/>
  <c r="C184" i="59" s="1"/>
  <c r="E184" i="59"/>
  <c r="D184" i="59"/>
  <c r="H183" i="59"/>
  <c r="C183" i="59"/>
  <c r="H182" i="59"/>
  <c r="C182" i="59"/>
  <c r="H181" i="59"/>
  <c r="C181" i="59"/>
  <c r="H180" i="59"/>
  <c r="C180" i="59"/>
  <c r="L179" i="59"/>
  <c r="K179" i="59"/>
  <c r="K174" i="59" s="1"/>
  <c r="K173" i="59" s="1"/>
  <c r="J179" i="59"/>
  <c r="I179" i="59"/>
  <c r="I174" i="59" s="1"/>
  <c r="I173" i="59" s="1"/>
  <c r="G179" i="59"/>
  <c r="G174" i="59" s="1"/>
  <c r="G173" i="59" s="1"/>
  <c r="F179" i="59"/>
  <c r="E179" i="59"/>
  <c r="D179" i="59"/>
  <c r="H178" i="59"/>
  <c r="C178" i="59"/>
  <c r="H177" i="59"/>
  <c r="C177" i="59"/>
  <c r="H176" i="59"/>
  <c r="C176" i="59"/>
  <c r="L175" i="59"/>
  <c r="L174" i="59" s="1"/>
  <c r="L173" i="59" s="1"/>
  <c r="K175" i="59"/>
  <c r="J175" i="59"/>
  <c r="H175" i="59" s="1"/>
  <c r="I175" i="59"/>
  <c r="G175" i="59"/>
  <c r="F175" i="59"/>
  <c r="F174" i="59" s="1"/>
  <c r="F173" i="59" s="1"/>
  <c r="E175" i="59"/>
  <c r="D175" i="59"/>
  <c r="D174" i="59" s="1"/>
  <c r="J174" i="59"/>
  <c r="J173" i="59" s="1"/>
  <c r="E174" i="59"/>
  <c r="E173" i="59" s="1"/>
  <c r="H172" i="59"/>
  <c r="C172" i="59"/>
  <c r="H171" i="59"/>
  <c r="C171" i="59"/>
  <c r="H170" i="59"/>
  <c r="C170" i="59"/>
  <c r="H169" i="59"/>
  <c r="C169" i="59"/>
  <c r="H168" i="59"/>
  <c r="C168" i="59"/>
  <c r="H167" i="59"/>
  <c r="C167" i="59"/>
  <c r="L166" i="59"/>
  <c r="K166" i="59"/>
  <c r="J166" i="59"/>
  <c r="J165" i="59" s="1"/>
  <c r="I166" i="59"/>
  <c r="H166" i="59" s="1"/>
  <c r="G166" i="59"/>
  <c r="F166" i="59"/>
  <c r="F165" i="59" s="1"/>
  <c r="E166" i="59"/>
  <c r="E165" i="59" s="1"/>
  <c r="D166" i="59"/>
  <c r="D165" i="59" s="1"/>
  <c r="L165" i="59"/>
  <c r="K165" i="59"/>
  <c r="G165" i="59"/>
  <c r="H164" i="59"/>
  <c r="C164" i="59"/>
  <c r="H163" i="59"/>
  <c r="C163" i="59"/>
  <c r="H162" i="59"/>
  <c r="C162" i="59"/>
  <c r="H161" i="59"/>
  <c r="C161" i="59"/>
  <c r="L160" i="59"/>
  <c r="K160" i="59"/>
  <c r="J160" i="59"/>
  <c r="I160" i="59"/>
  <c r="G160" i="59"/>
  <c r="F160" i="59"/>
  <c r="C160" i="59" s="1"/>
  <c r="E160" i="59"/>
  <c r="D160" i="59"/>
  <c r="H159" i="59"/>
  <c r="C159" i="59"/>
  <c r="H158" i="59"/>
  <c r="C158" i="59"/>
  <c r="H157" i="59"/>
  <c r="C157" i="59"/>
  <c r="H156" i="59"/>
  <c r="C156" i="59"/>
  <c r="H155" i="59"/>
  <c r="C155" i="59"/>
  <c r="H154" i="59"/>
  <c r="C154" i="59"/>
  <c r="H153" i="59"/>
  <c r="C153" i="59"/>
  <c r="H152" i="59"/>
  <c r="C152" i="59"/>
  <c r="L151" i="59"/>
  <c r="K151" i="59"/>
  <c r="K130" i="59" s="1"/>
  <c r="J151" i="59"/>
  <c r="I151" i="59"/>
  <c r="H151" i="59" s="1"/>
  <c r="G151" i="59"/>
  <c r="F151" i="59"/>
  <c r="E151" i="59"/>
  <c r="D151" i="59"/>
  <c r="H150" i="59"/>
  <c r="C150" i="59"/>
  <c r="H149" i="59"/>
  <c r="C149" i="59"/>
  <c r="H148" i="59"/>
  <c r="C148" i="59"/>
  <c r="H147" i="59"/>
  <c r="C147" i="59"/>
  <c r="H146" i="59"/>
  <c r="C146" i="59"/>
  <c r="H145" i="59"/>
  <c r="C145" i="59"/>
  <c r="L144" i="59"/>
  <c r="K144" i="59"/>
  <c r="J144" i="59"/>
  <c r="I144" i="59"/>
  <c r="G144" i="59"/>
  <c r="F144" i="59"/>
  <c r="E144" i="59"/>
  <c r="D144" i="59"/>
  <c r="H143" i="59"/>
  <c r="C143" i="59"/>
  <c r="H142" i="59"/>
  <c r="C142" i="59"/>
  <c r="L141" i="59"/>
  <c r="K141" i="59"/>
  <c r="J141" i="59"/>
  <c r="J130" i="59" s="1"/>
  <c r="I141" i="59"/>
  <c r="H141" i="59"/>
  <c r="G141" i="59"/>
  <c r="F141" i="59"/>
  <c r="E141" i="59"/>
  <c r="D141" i="59"/>
  <c r="C141" i="59" s="1"/>
  <c r="H140" i="59"/>
  <c r="C140" i="59"/>
  <c r="H139" i="59"/>
  <c r="C139" i="59"/>
  <c r="H138" i="59"/>
  <c r="C138" i="59"/>
  <c r="H137" i="59"/>
  <c r="C137" i="59"/>
  <c r="L136" i="59"/>
  <c r="K136" i="59"/>
  <c r="J136" i="59"/>
  <c r="I136" i="59"/>
  <c r="G136" i="59"/>
  <c r="F136" i="59"/>
  <c r="F130" i="59" s="1"/>
  <c r="E136" i="59"/>
  <c r="D136" i="59"/>
  <c r="C136" i="59" s="1"/>
  <c r="H135" i="59"/>
  <c r="C135" i="59"/>
  <c r="H134" i="59"/>
  <c r="C134" i="59"/>
  <c r="H133" i="59"/>
  <c r="C133" i="59"/>
  <c r="H132" i="59"/>
  <c r="C132" i="59"/>
  <c r="L131" i="59"/>
  <c r="K131" i="59"/>
  <c r="J131" i="59"/>
  <c r="I131" i="59"/>
  <c r="I130" i="59" s="1"/>
  <c r="G131" i="59"/>
  <c r="F131" i="59"/>
  <c r="E131" i="59"/>
  <c r="E130" i="59" s="1"/>
  <c r="D131" i="59"/>
  <c r="G130" i="59"/>
  <c r="H129" i="59"/>
  <c r="H128" i="59" s="1"/>
  <c r="C129" i="59"/>
  <c r="C128" i="59" s="1"/>
  <c r="L128" i="59"/>
  <c r="K128" i="59"/>
  <c r="J128" i="59"/>
  <c r="I128" i="59"/>
  <c r="G128" i="59"/>
  <c r="F128" i="59"/>
  <c r="E128" i="59"/>
  <c r="D128" i="59"/>
  <c r="H127" i="59"/>
  <c r="C127" i="59"/>
  <c r="H126" i="59"/>
  <c r="C126" i="59"/>
  <c r="H125" i="59"/>
  <c r="C125" i="59"/>
  <c r="H124" i="59"/>
  <c r="C124" i="59"/>
  <c r="H123" i="59"/>
  <c r="C123" i="59"/>
  <c r="L122" i="59"/>
  <c r="K122" i="59"/>
  <c r="J122" i="59"/>
  <c r="I122" i="59"/>
  <c r="G122" i="59"/>
  <c r="F122" i="59"/>
  <c r="E122" i="59"/>
  <c r="D122" i="59"/>
  <c r="H121" i="59"/>
  <c r="C121" i="59"/>
  <c r="H120" i="59"/>
  <c r="C120" i="59"/>
  <c r="H119" i="59"/>
  <c r="C119" i="59"/>
  <c r="H118" i="59"/>
  <c r="C118" i="59"/>
  <c r="H117" i="59"/>
  <c r="C117" i="59"/>
  <c r="L116" i="59"/>
  <c r="K116" i="59"/>
  <c r="J116" i="59"/>
  <c r="H116" i="59" s="1"/>
  <c r="I116" i="59"/>
  <c r="G116" i="59"/>
  <c r="F116" i="59"/>
  <c r="E116" i="59"/>
  <c r="D116" i="59"/>
  <c r="H115" i="59"/>
  <c r="C115" i="59"/>
  <c r="H114" i="59"/>
  <c r="C114" i="59"/>
  <c r="H113" i="59"/>
  <c r="C113" i="59"/>
  <c r="L112" i="59"/>
  <c r="K112" i="59"/>
  <c r="J112" i="59"/>
  <c r="I112" i="59"/>
  <c r="G112" i="59"/>
  <c r="F112" i="59"/>
  <c r="E112" i="59"/>
  <c r="D112" i="59"/>
  <c r="H111" i="59"/>
  <c r="C111" i="59"/>
  <c r="H110" i="59"/>
  <c r="C110" i="59"/>
  <c r="H109" i="59"/>
  <c r="C109" i="59"/>
  <c r="H108" i="59"/>
  <c r="C108" i="59"/>
  <c r="H107" i="59"/>
  <c r="C107" i="59"/>
  <c r="H106" i="59"/>
  <c r="C106" i="59"/>
  <c r="H105" i="59"/>
  <c r="C105" i="59"/>
  <c r="H104" i="59"/>
  <c r="C104" i="59"/>
  <c r="L103" i="59"/>
  <c r="L83" i="59" s="1"/>
  <c r="K103" i="59"/>
  <c r="J103" i="59"/>
  <c r="I103" i="59"/>
  <c r="H103" i="59"/>
  <c r="G103" i="59"/>
  <c r="F103" i="59"/>
  <c r="E103" i="59"/>
  <c r="D103" i="59"/>
  <c r="C103" i="59" s="1"/>
  <c r="H102" i="59"/>
  <c r="C102" i="59"/>
  <c r="H101" i="59"/>
  <c r="C101" i="59"/>
  <c r="H100" i="59"/>
  <c r="C100" i="59"/>
  <c r="H99" i="59"/>
  <c r="C99" i="59"/>
  <c r="H98" i="59"/>
  <c r="C98" i="59"/>
  <c r="H97" i="59"/>
  <c r="C97" i="59"/>
  <c r="H96" i="59"/>
  <c r="C96" i="59"/>
  <c r="L95" i="59"/>
  <c r="K95" i="59"/>
  <c r="J95" i="59"/>
  <c r="I95" i="59"/>
  <c r="H95" i="59" s="1"/>
  <c r="G95" i="59"/>
  <c r="F95" i="59"/>
  <c r="E95" i="59"/>
  <c r="D95" i="59"/>
  <c r="H94" i="59"/>
  <c r="C94" i="59"/>
  <c r="H93" i="59"/>
  <c r="C93" i="59"/>
  <c r="H92" i="59"/>
  <c r="C92" i="59"/>
  <c r="H91" i="59"/>
  <c r="C91" i="59"/>
  <c r="H90" i="59"/>
  <c r="C90" i="59"/>
  <c r="L89" i="59"/>
  <c r="K89" i="59"/>
  <c r="J89" i="59"/>
  <c r="H89" i="59" s="1"/>
  <c r="I89" i="59"/>
  <c r="G89" i="59"/>
  <c r="F89" i="59"/>
  <c r="E89" i="59"/>
  <c r="D89" i="59"/>
  <c r="H88" i="59"/>
  <c r="C88" i="59"/>
  <c r="H87" i="59"/>
  <c r="C87" i="59"/>
  <c r="H86" i="59"/>
  <c r="C86" i="59"/>
  <c r="H85" i="59"/>
  <c r="C85" i="59"/>
  <c r="L84" i="59"/>
  <c r="K84" i="59"/>
  <c r="K83" i="59" s="1"/>
  <c r="J84" i="59"/>
  <c r="I84" i="59"/>
  <c r="I83" i="59" s="1"/>
  <c r="G84" i="59"/>
  <c r="F84" i="59"/>
  <c r="E84" i="59"/>
  <c r="D84" i="59"/>
  <c r="E83" i="59"/>
  <c r="H82" i="59"/>
  <c r="C82" i="59"/>
  <c r="H81" i="59"/>
  <c r="C81" i="59"/>
  <c r="L80" i="59"/>
  <c r="K80" i="59"/>
  <c r="J80" i="59"/>
  <c r="I80" i="59"/>
  <c r="G80" i="59"/>
  <c r="F80" i="59"/>
  <c r="E80" i="59"/>
  <c r="D80" i="59"/>
  <c r="H79" i="59"/>
  <c r="C79" i="59"/>
  <c r="H78" i="59"/>
  <c r="C78" i="59"/>
  <c r="L77" i="59"/>
  <c r="L76" i="59" s="1"/>
  <c r="K77" i="59"/>
  <c r="J77" i="59"/>
  <c r="I77" i="59"/>
  <c r="I76" i="59" s="1"/>
  <c r="G77" i="59"/>
  <c r="F77" i="59"/>
  <c r="F76" i="59" s="1"/>
  <c r="E77" i="59"/>
  <c r="E76" i="59" s="1"/>
  <c r="D77" i="59"/>
  <c r="K76" i="59"/>
  <c r="J76" i="59"/>
  <c r="G76" i="59"/>
  <c r="H74" i="59"/>
  <c r="C74" i="59"/>
  <c r="H73" i="59"/>
  <c r="C73" i="59"/>
  <c r="H72" i="59"/>
  <c r="C72" i="59"/>
  <c r="H71" i="59"/>
  <c r="C71" i="59"/>
  <c r="H70" i="59"/>
  <c r="C70" i="59"/>
  <c r="L69" i="59"/>
  <c r="L67" i="59" s="1"/>
  <c r="K69" i="59"/>
  <c r="J69" i="59"/>
  <c r="I69" i="59"/>
  <c r="I67" i="59" s="1"/>
  <c r="H69" i="59"/>
  <c r="G69" i="59"/>
  <c r="F69" i="59"/>
  <c r="F67" i="59" s="1"/>
  <c r="E69" i="59"/>
  <c r="D69" i="59"/>
  <c r="C69" i="59" s="1"/>
  <c r="H68" i="59"/>
  <c r="C68" i="59"/>
  <c r="K67" i="59"/>
  <c r="J67" i="59"/>
  <c r="G67" i="59"/>
  <c r="E67" i="59"/>
  <c r="H66" i="59"/>
  <c r="C66" i="59"/>
  <c r="H65" i="59"/>
  <c r="C65" i="59"/>
  <c r="H64" i="59"/>
  <c r="C64" i="59"/>
  <c r="H63" i="59"/>
  <c r="C63" i="59"/>
  <c r="H62" i="59"/>
  <c r="C62" i="59"/>
  <c r="H61" i="59"/>
  <c r="C61" i="59"/>
  <c r="H60" i="59"/>
  <c r="C60" i="59"/>
  <c r="H59" i="59"/>
  <c r="C59" i="59"/>
  <c r="L58" i="59"/>
  <c r="K58" i="59"/>
  <c r="J58" i="59"/>
  <c r="I58" i="59"/>
  <c r="G58" i="59"/>
  <c r="F58" i="59"/>
  <c r="E58" i="59"/>
  <c r="D58" i="59"/>
  <c r="H57" i="59"/>
  <c r="C57" i="59"/>
  <c r="H56" i="59"/>
  <c r="C56" i="59"/>
  <c r="L55" i="59"/>
  <c r="L54" i="59" s="1"/>
  <c r="K55" i="59"/>
  <c r="J55" i="59"/>
  <c r="I55" i="59"/>
  <c r="H55" i="59" s="1"/>
  <c r="G55" i="59"/>
  <c r="G54" i="59" s="1"/>
  <c r="G53" i="59" s="1"/>
  <c r="F55" i="59"/>
  <c r="E55" i="59"/>
  <c r="E54" i="59" s="1"/>
  <c r="E53" i="59" s="1"/>
  <c r="D55" i="59"/>
  <c r="K54" i="59"/>
  <c r="J54" i="59"/>
  <c r="I54" i="59"/>
  <c r="I53" i="59" s="1"/>
  <c r="F54" i="59"/>
  <c r="K53" i="59"/>
  <c r="H47" i="59"/>
  <c r="C47" i="59"/>
  <c r="H46" i="59"/>
  <c r="C46" i="59"/>
  <c r="L45" i="59"/>
  <c r="G45" i="59"/>
  <c r="C45" i="59"/>
  <c r="H44" i="59"/>
  <c r="C44" i="59"/>
  <c r="K43" i="59"/>
  <c r="J43" i="59"/>
  <c r="J20" i="59" s="1"/>
  <c r="I43" i="59"/>
  <c r="F43" i="59"/>
  <c r="E43" i="59"/>
  <c r="D43" i="59"/>
  <c r="H42" i="59"/>
  <c r="C42" i="59"/>
  <c r="I41" i="59"/>
  <c r="H41" i="59" s="1"/>
  <c r="D41" i="59"/>
  <c r="C41" i="59" s="1"/>
  <c r="H40" i="59"/>
  <c r="C40" i="59"/>
  <c r="H39" i="59"/>
  <c r="C39" i="59"/>
  <c r="H38" i="59"/>
  <c r="C38" i="59"/>
  <c r="H37" i="59"/>
  <c r="C37" i="59"/>
  <c r="K36" i="59"/>
  <c r="H36" i="59" s="1"/>
  <c r="F36" i="59"/>
  <c r="C36" i="59"/>
  <c r="H35" i="59"/>
  <c r="C35" i="59"/>
  <c r="H34" i="59"/>
  <c r="C34" i="59"/>
  <c r="K33" i="59"/>
  <c r="H33" i="59" s="1"/>
  <c r="F33" i="59"/>
  <c r="C33" i="59" s="1"/>
  <c r="H32" i="59"/>
  <c r="C32" i="59"/>
  <c r="K31" i="59"/>
  <c r="H31" i="59" s="1"/>
  <c r="F31" i="59"/>
  <c r="H30" i="59"/>
  <c r="C30" i="59"/>
  <c r="H29" i="59"/>
  <c r="C29" i="59"/>
  <c r="H28" i="59"/>
  <c r="C28" i="59"/>
  <c r="K27" i="59"/>
  <c r="H27" i="59" s="1"/>
  <c r="F27" i="59"/>
  <c r="C27" i="59" s="1"/>
  <c r="H25" i="59"/>
  <c r="C25" i="59"/>
  <c r="H24" i="59"/>
  <c r="D24" i="59"/>
  <c r="C24" i="59"/>
  <c r="H23" i="59"/>
  <c r="C23" i="59"/>
  <c r="H22" i="59"/>
  <c r="C22" i="59"/>
  <c r="L21" i="59"/>
  <c r="K21" i="59"/>
  <c r="K292" i="59" s="1"/>
  <c r="K291" i="59" s="1"/>
  <c r="J21" i="59"/>
  <c r="I21" i="59"/>
  <c r="G21" i="59"/>
  <c r="F21" i="59"/>
  <c r="F292" i="59" s="1"/>
  <c r="F291" i="59" s="1"/>
  <c r="E21" i="59"/>
  <c r="D21" i="59"/>
  <c r="D292" i="59" s="1"/>
  <c r="D291" i="59" s="1"/>
  <c r="G20" i="59"/>
  <c r="H301" i="58"/>
  <c r="C301" i="58"/>
  <c r="H300" i="58"/>
  <c r="C300" i="58"/>
  <c r="H299" i="58"/>
  <c r="C299" i="58"/>
  <c r="H298" i="58"/>
  <c r="C298" i="58"/>
  <c r="H297" i="58"/>
  <c r="C297" i="58"/>
  <c r="H296" i="58"/>
  <c r="C296" i="58"/>
  <c r="H295" i="58"/>
  <c r="C295" i="58"/>
  <c r="H294" i="58"/>
  <c r="H293" i="58" s="1"/>
  <c r="C294" i="58"/>
  <c r="C293" i="58" s="1"/>
  <c r="L293" i="58"/>
  <c r="K293" i="58"/>
  <c r="J293" i="58"/>
  <c r="I293" i="58"/>
  <c r="G293" i="58"/>
  <c r="F293" i="58"/>
  <c r="E293" i="58"/>
  <c r="D293" i="58"/>
  <c r="H288" i="58"/>
  <c r="C288" i="58"/>
  <c r="H287" i="58"/>
  <c r="C287" i="58"/>
  <c r="L286" i="58"/>
  <c r="K286" i="58"/>
  <c r="J286" i="58"/>
  <c r="I286" i="58"/>
  <c r="G286" i="58"/>
  <c r="F286" i="58"/>
  <c r="E286" i="58"/>
  <c r="D286" i="58"/>
  <c r="C286" i="58" s="1"/>
  <c r="H285" i="58"/>
  <c r="C285" i="58"/>
  <c r="L284" i="58"/>
  <c r="K284" i="58"/>
  <c r="K283" i="58" s="1"/>
  <c r="J284" i="58"/>
  <c r="I284" i="58"/>
  <c r="G284" i="58"/>
  <c r="G283" i="58" s="1"/>
  <c r="F284" i="58"/>
  <c r="E284" i="58"/>
  <c r="C284" i="58" s="1"/>
  <c r="D284" i="58"/>
  <c r="L283" i="58"/>
  <c r="J283" i="58"/>
  <c r="I283" i="58"/>
  <c r="F283" i="58"/>
  <c r="D283" i="58"/>
  <c r="H282" i="58"/>
  <c r="C282" i="58"/>
  <c r="L281" i="58"/>
  <c r="K281" i="58"/>
  <c r="J281" i="58"/>
  <c r="I281" i="58"/>
  <c r="G281" i="58"/>
  <c r="F281" i="58"/>
  <c r="E281" i="58"/>
  <c r="D281" i="58"/>
  <c r="H280" i="58"/>
  <c r="C280" i="58"/>
  <c r="H279" i="58"/>
  <c r="C279" i="58"/>
  <c r="H278" i="58"/>
  <c r="C278" i="58"/>
  <c r="H277" i="58"/>
  <c r="C277" i="58"/>
  <c r="L276" i="58"/>
  <c r="K276" i="58"/>
  <c r="J276" i="58"/>
  <c r="I276" i="58"/>
  <c r="G276" i="58"/>
  <c r="F276" i="58"/>
  <c r="C276" i="58" s="1"/>
  <c r="E276" i="58"/>
  <c r="D276" i="58"/>
  <c r="H275" i="58"/>
  <c r="C275" i="58"/>
  <c r="H274" i="58"/>
  <c r="C274" i="58"/>
  <c r="H273" i="58"/>
  <c r="C273" i="58"/>
  <c r="L272" i="58"/>
  <c r="K272" i="58"/>
  <c r="J272" i="58"/>
  <c r="J270" i="58" s="1"/>
  <c r="J269" i="58" s="1"/>
  <c r="I272" i="58"/>
  <c r="G272" i="58"/>
  <c r="F272" i="58"/>
  <c r="E272" i="58"/>
  <c r="E270" i="58" s="1"/>
  <c r="E269" i="58" s="1"/>
  <c r="D272" i="58"/>
  <c r="H271" i="58"/>
  <c r="C271" i="58"/>
  <c r="L270" i="58"/>
  <c r="L269" i="58" s="1"/>
  <c r="I270" i="58"/>
  <c r="F270" i="58"/>
  <c r="F269" i="58" s="1"/>
  <c r="D270" i="58"/>
  <c r="D269" i="58" s="1"/>
  <c r="H268" i="58"/>
  <c r="C268" i="58"/>
  <c r="H267" i="58"/>
  <c r="C267" i="58"/>
  <c r="H266" i="58"/>
  <c r="C266" i="58"/>
  <c r="H265" i="58"/>
  <c r="C265" i="58"/>
  <c r="L264" i="58"/>
  <c r="K264" i="58"/>
  <c r="J264" i="58"/>
  <c r="H264" i="58" s="1"/>
  <c r="I264" i="58"/>
  <c r="G264" i="58"/>
  <c r="F264" i="58"/>
  <c r="E264" i="58"/>
  <c r="D264" i="58"/>
  <c r="H263" i="58"/>
  <c r="C263" i="58"/>
  <c r="H262" i="58"/>
  <c r="C262" i="58"/>
  <c r="H261" i="58"/>
  <c r="C261" i="58"/>
  <c r="L260" i="58"/>
  <c r="L259" i="58" s="1"/>
  <c r="K260" i="58"/>
  <c r="K259" i="58" s="1"/>
  <c r="J260" i="58"/>
  <c r="I260" i="58"/>
  <c r="H260" i="58" s="1"/>
  <c r="G260" i="58"/>
  <c r="G259" i="58" s="1"/>
  <c r="F260" i="58"/>
  <c r="E260" i="58"/>
  <c r="E259" i="58" s="1"/>
  <c r="D260" i="58"/>
  <c r="D259" i="58" s="1"/>
  <c r="F259" i="58"/>
  <c r="H258" i="58"/>
  <c r="C258" i="58"/>
  <c r="H257" i="58"/>
  <c r="C257" i="58"/>
  <c r="H256" i="58"/>
  <c r="C256" i="58"/>
  <c r="H255" i="58"/>
  <c r="C255" i="58"/>
  <c r="H254" i="58"/>
  <c r="C254" i="58"/>
  <c r="H253" i="58"/>
  <c r="C253" i="58"/>
  <c r="L252" i="58"/>
  <c r="K252" i="58"/>
  <c r="K251" i="58" s="1"/>
  <c r="J252" i="58"/>
  <c r="H252" i="58" s="1"/>
  <c r="I252" i="58"/>
  <c r="G252" i="58"/>
  <c r="G251" i="58" s="1"/>
  <c r="F252" i="58"/>
  <c r="F251" i="58" s="1"/>
  <c r="E252" i="58"/>
  <c r="D252" i="58"/>
  <c r="L251" i="58"/>
  <c r="I251" i="58"/>
  <c r="E251" i="58"/>
  <c r="D251" i="58"/>
  <c r="H250" i="58"/>
  <c r="C250" i="58"/>
  <c r="H249" i="58"/>
  <c r="C249" i="58"/>
  <c r="H248" i="58"/>
  <c r="C248" i="58"/>
  <c r="H247" i="58"/>
  <c r="C247" i="58"/>
  <c r="L246" i="58"/>
  <c r="K246" i="58"/>
  <c r="J246" i="58"/>
  <c r="H246" i="58" s="1"/>
  <c r="I246" i="58"/>
  <c r="G246" i="58"/>
  <c r="F246" i="58"/>
  <c r="E246" i="58"/>
  <c r="D246" i="58"/>
  <c r="H245" i="58"/>
  <c r="C245" i="58"/>
  <c r="H244" i="58"/>
  <c r="C244" i="58"/>
  <c r="H243" i="58"/>
  <c r="C243" i="58"/>
  <c r="H242" i="58"/>
  <c r="C242" i="58"/>
  <c r="H241" i="58"/>
  <c r="C241" i="58"/>
  <c r="H240" i="58"/>
  <c r="C240" i="58"/>
  <c r="H239" i="58"/>
  <c r="C239" i="58"/>
  <c r="L238" i="58"/>
  <c r="K238" i="58"/>
  <c r="J238" i="58"/>
  <c r="I238" i="58"/>
  <c r="G238" i="58"/>
  <c r="F238" i="58"/>
  <c r="E238" i="58"/>
  <c r="D238" i="58"/>
  <c r="H237" i="58"/>
  <c r="C237" i="58"/>
  <c r="H236" i="58"/>
  <c r="C236" i="58"/>
  <c r="L235" i="58"/>
  <c r="L231" i="58" s="1"/>
  <c r="L230" i="58" s="1"/>
  <c r="K235" i="58"/>
  <c r="J235" i="58"/>
  <c r="I235" i="58"/>
  <c r="H235" i="58"/>
  <c r="G235" i="58"/>
  <c r="F235" i="58"/>
  <c r="E235" i="58"/>
  <c r="D235" i="58"/>
  <c r="C235" i="58" s="1"/>
  <c r="H234" i="58"/>
  <c r="C234" i="58"/>
  <c r="L233" i="58"/>
  <c r="K233" i="58"/>
  <c r="J233" i="58"/>
  <c r="I233" i="58"/>
  <c r="H233" i="58" s="1"/>
  <c r="G233" i="58"/>
  <c r="F233" i="58"/>
  <c r="E233" i="58"/>
  <c r="D233" i="58"/>
  <c r="H232" i="58"/>
  <c r="C232" i="58"/>
  <c r="I231" i="58"/>
  <c r="E231" i="58"/>
  <c r="H229" i="58"/>
  <c r="C229" i="58"/>
  <c r="H228" i="58"/>
  <c r="C228" i="58"/>
  <c r="L227" i="58"/>
  <c r="K227" i="58"/>
  <c r="J227" i="58"/>
  <c r="J204" i="58" s="1"/>
  <c r="I227" i="58"/>
  <c r="G227" i="58"/>
  <c r="F227" i="58"/>
  <c r="E227" i="58"/>
  <c r="D227" i="58"/>
  <c r="H226" i="58"/>
  <c r="C226" i="58"/>
  <c r="H225" i="58"/>
  <c r="C225" i="58"/>
  <c r="H224" i="58"/>
  <c r="C224" i="58"/>
  <c r="H223" i="58"/>
  <c r="C223" i="58"/>
  <c r="H222" i="58"/>
  <c r="C222" i="58"/>
  <c r="H221" i="58"/>
  <c r="C221" i="58"/>
  <c r="H220" i="58"/>
  <c r="C220" i="58"/>
  <c r="H219" i="58"/>
  <c r="C219" i="58"/>
  <c r="H218" i="58"/>
  <c r="C218" i="58"/>
  <c r="H217" i="58"/>
  <c r="C217" i="58"/>
  <c r="L216" i="58"/>
  <c r="K216" i="58"/>
  <c r="J216" i="58"/>
  <c r="I216" i="58"/>
  <c r="G216" i="58"/>
  <c r="F216" i="58"/>
  <c r="C216" i="58" s="1"/>
  <c r="E216" i="58"/>
  <c r="D216" i="58"/>
  <c r="H215" i="58"/>
  <c r="C215" i="58"/>
  <c r="H214" i="58"/>
  <c r="C214" i="58"/>
  <c r="H213" i="58"/>
  <c r="C213" i="58"/>
  <c r="H212" i="58"/>
  <c r="C212" i="58"/>
  <c r="H211" i="58"/>
  <c r="C211" i="58"/>
  <c r="H210" i="58"/>
  <c r="C210" i="58"/>
  <c r="H209" i="58"/>
  <c r="C209" i="58"/>
  <c r="H208" i="58"/>
  <c r="C208" i="58"/>
  <c r="H207" i="58"/>
  <c r="C207" i="58"/>
  <c r="H206" i="58"/>
  <c r="C206" i="58"/>
  <c r="L205" i="58"/>
  <c r="L204" i="58" s="1"/>
  <c r="K205" i="58"/>
  <c r="H205" i="58" s="1"/>
  <c r="J205" i="58"/>
  <c r="I205" i="58"/>
  <c r="I204" i="58" s="1"/>
  <c r="G205" i="58"/>
  <c r="G204" i="58" s="1"/>
  <c r="F205" i="58"/>
  <c r="E205" i="58"/>
  <c r="E204" i="58" s="1"/>
  <c r="D205" i="58"/>
  <c r="K204" i="58"/>
  <c r="H203" i="58"/>
  <c r="C203" i="58"/>
  <c r="H202" i="58"/>
  <c r="C202" i="58"/>
  <c r="H201" i="58"/>
  <c r="C201" i="58"/>
  <c r="H200" i="58"/>
  <c r="C200" i="58"/>
  <c r="H199" i="58"/>
  <c r="C199" i="58"/>
  <c r="L198" i="58"/>
  <c r="K198" i="58"/>
  <c r="J198" i="58"/>
  <c r="H198" i="58" s="1"/>
  <c r="I198" i="58"/>
  <c r="G198" i="58"/>
  <c r="F198" i="58"/>
  <c r="E198" i="58"/>
  <c r="E196" i="58" s="1"/>
  <c r="D198" i="58"/>
  <c r="H197" i="58"/>
  <c r="C197" i="58"/>
  <c r="L196" i="58"/>
  <c r="K196" i="58"/>
  <c r="I196" i="58"/>
  <c r="G196" i="58"/>
  <c r="F196" i="58"/>
  <c r="D196" i="58"/>
  <c r="H193" i="58"/>
  <c r="C193" i="58"/>
  <c r="L192" i="58"/>
  <c r="K192" i="58"/>
  <c r="K191" i="58" s="1"/>
  <c r="J192" i="58"/>
  <c r="H192" i="58" s="1"/>
  <c r="I192" i="58"/>
  <c r="G192" i="58"/>
  <c r="G191" i="58" s="1"/>
  <c r="F192" i="58"/>
  <c r="F191" i="58" s="1"/>
  <c r="E192" i="58"/>
  <c r="D192" i="58"/>
  <c r="L191" i="58"/>
  <c r="I191" i="58"/>
  <c r="E191" i="58"/>
  <c r="D191" i="58"/>
  <c r="H190" i="58"/>
  <c r="C190" i="58"/>
  <c r="H189" i="58"/>
  <c r="C189" i="58"/>
  <c r="L188" i="58"/>
  <c r="K188" i="58"/>
  <c r="K187" i="58" s="1"/>
  <c r="J188" i="58"/>
  <c r="H188" i="58" s="1"/>
  <c r="I188" i="58"/>
  <c r="G188" i="58"/>
  <c r="G187" i="58" s="1"/>
  <c r="F188" i="58"/>
  <c r="F187" i="58" s="1"/>
  <c r="E188" i="58"/>
  <c r="E187" i="58" s="1"/>
  <c r="D188" i="58"/>
  <c r="L187" i="58"/>
  <c r="I187" i="58"/>
  <c r="D187" i="58"/>
  <c r="H186" i="58"/>
  <c r="C186" i="58"/>
  <c r="H185" i="58"/>
  <c r="C185" i="58"/>
  <c r="L184" i="58"/>
  <c r="K184" i="58"/>
  <c r="J184" i="58"/>
  <c r="H184" i="58" s="1"/>
  <c r="I184" i="58"/>
  <c r="G184" i="58"/>
  <c r="F184" i="58"/>
  <c r="E184" i="58"/>
  <c r="D184" i="58"/>
  <c r="H183" i="58"/>
  <c r="C183" i="58"/>
  <c r="H182" i="58"/>
  <c r="C182" i="58"/>
  <c r="H181" i="58"/>
  <c r="C181" i="58"/>
  <c r="H180" i="58"/>
  <c r="C180" i="58"/>
  <c r="L179" i="58"/>
  <c r="K179" i="58"/>
  <c r="J179" i="58"/>
  <c r="H179" i="58" s="1"/>
  <c r="I179" i="58"/>
  <c r="G179" i="58"/>
  <c r="F179" i="58"/>
  <c r="F174" i="58" s="1"/>
  <c r="F173" i="58" s="1"/>
  <c r="E179" i="58"/>
  <c r="D179" i="58"/>
  <c r="H178" i="58"/>
  <c r="C178" i="58"/>
  <c r="H177" i="58"/>
  <c r="C177" i="58"/>
  <c r="H176" i="58"/>
  <c r="C176" i="58"/>
  <c r="L175" i="58"/>
  <c r="L174" i="58" s="1"/>
  <c r="L173" i="58" s="1"/>
  <c r="K175" i="58"/>
  <c r="J175" i="58"/>
  <c r="I175" i="58"/>
  <c r="I174" i="58" s="1"/>
  <c r="G175" i="58"/>
  <c r="F175" i="58"/>
  <c r="E175" i="58"/>
  <c r="E174" i="58" s="1"/>
  <c r="E173" i="58" s="1"/>
  <c r="D175" i="58"/>
  <c r="K174" i="58"/>
  <c r="K173" i="58" s="1"/>
  <c r="G174" i="58"/>
  <c r="G173" i="58" s="1"/>
  <c r="H172" i="58"/>
  <c r="C172" i="58"/>
  <c r="H171" i="58"/>
  <c r="C171" i="58"/>
  <c r="H170" i="58"/>
  <c r="C170" i="58"/>
  <c r="H169" i="58"/>
  <c r="C169" i="58"/>
  <c r="H168" i="58"/>
  <c r="C168" i="58"/>
  <c r="H167" i="58"/>
  <c r="C167" i="58"/>
  <c r="L166" i="58"/>
  <c r="K166" i="58"/>
  <c r="K165" i="58" s="1"/>
  <c r="J166" i="58"/>
  <c r="H166" i="58" s="1"/>
  <c r="I166" i="58"/>
  <c r="G166" i="58"/>
  <c r="G165" i="58" s="1"/>
  <c r="F166" i="58"/>
  <c r="F165" i="58" s="1"/>
  <c r="E166" i="58"/>
  <c r="D166" i="58"/>
  <c r="L165" i="58"/>
  <c r="I165" i="58"/>
  <c r="E165" i="58"/>
  <c r="D165" i="58"/>
  <c r="H164" i="58"/>
  <c r="C164" i="58"/>
  <c r="H163" i="58"/>
  <c r="C163" i="58"/>
  <c r="H162" i="58"/>
  <c r="C162" i="58"/>
  <c r="H161" i="58"/>
  <c r="C161" i="58"/>
  <c r="L160" i="58"/>
  <c r="K160" i="58"/>
  <c r="J160" i="58"/>
  <c r="H160" i="58" s="1"/>
  <c r="I160" i="58"/>
  <c r="G160" i="58"/>
  <c r="F160" i="58"/>
  <c r="E160" i="58"/>
  <c r="D160" i="58"/>
  <c r="H159" i="58"/>
  <c r="C159" i="58"/>
  <c r="H158" i="58"/>
  <c r="C158" i="58"/>
  <c r="H157" i="58"/>
  <c r="C157" i="58"/>
  <c r="H156" i="58"/>
  <c r="C156" i="58"/>
  <c r="H155" i="58"/>
  <c r="C155" i="58"/>
  <c r="H154" i="58"/>
  <c r="C154" i="58"/>
  <c r="H153" i="58"/>
  <c r="C153" i="58"/>
  <c r="H152" i="58"/>
  <c r="C152" i="58"/>
  <c r="L151" i="58"/>
  <c r="K151" i="58"/>
  <c r="J151" i="58"/>
  <c r="H151" i="58" s="1"/>
  <c r="I151" i="58"/>
  <c r="G151" i="58"/>
  <c r="F151" i="58"/>
  <c r="E151" i="58"/>
  <c r="D151" i="58"/>
  <c r="H150" i="58"/>
  <c r="C150" i="58"/>
  <c r="H149" i="58"/>
  <c r="C149" i="58"/>
  <c r="H148" i="58"/>
  <c r="C148" i="58"/>
  <c r="H147" i="58"/>
  <c r="C147" i="58"/>
  <c r="H146" i="58"/>
  <c r="C146" i="58"/>
  <c r="H145" i="58"/>
  <c r="C145" i="58"/>
  <c r="L144" i="58"/>
  <c r="K144" i="58"/>
  <c r="J144" i="58"/>
  <c r="I144" i="58"/>
  <c r="G144" i="58"/>
  <c r="F144" i="58"/>
  <c r="C144" i="58" s="1"/>
  <c r="E144" i="58"/>
  <c r="D144" i="58"/>
  <c r="H143" i="58"/>
  <c r="C143" i="58"/>
  <c r="H142" i="58"/>
  <c r="C142" i="58"/>
  <c r="L141" i="58"/>
  <c r="K141" i="58"/>
  <c r="K130" i="58" s="1"/>
  <c r="J141" i="58"/>
  <c r="I141" i="58"/>
  <c r="H141" i="58" s="1"/>
  <c r="G141" i="58"/>
  <c r="F141" i="58"/>
  <c r="E141" i="58"/>
  <c r="D141" i="58"/>
  <c r="H140" i="58"/>
  <c r="C140" i="58"/>
  <c r="H139" i="58"/>
  <c r="C139" i="58"/>
  <c r="H138" i="58"/>
  <c r="C138" i="58"/>
  <c r="H137" i="58"/>
  <c r="C137" i="58"/>
  <c r="L136" i="58"/>
  <c r="K136" i="58"/>
  <c r="J136" i="58"/>
  <c r="I136" i="58"/>
  <c r="G136" i="58"/>
  <c r="G130" i="58" s="1"/>
  <c r="F136" i="58"/>
  <c r="E136" i="58"/>
  <c r="D136" i="58"/>
  <c r="H135" i="58"/>
  <c r="C135" i="58"/>
  <c r="H134" i="58"/>
  <c r="C134" i="58"/>
  <c r="H133" i="58"/>
  <c r="C133" i="58"/>
  <c r="H132" i="58"/>
  <c r="C132" i="58"/>
  <c r="L131" i="58"/>
  <c r="L130" i="58" s="1"/>
  <c r="K131" i="58"/>
  <c r="J131" i="58"/>
  <c r="I131" i="58"/>
  <c r="I130" i="58" s="1"/>
  <c r="G131" i="58"/>
  <c r="F131" i="58"/>
  <c r="E131" i="58"/>
  <c r="D131" i="58"/>
  <c r="C131" i="58" s="1"/>
  <c r="F130" i="58"/>
  <c r="H129" i="58"/>
  <c r="H128" i="58" s="1"/>
  <c r="C129" i="58"/>
  <c r="L128" i="58"/>
  <c r="K128" i="58"/>
  <c r="J128" i="58"/>
  <c r="I128" i="58"/>
  <c r="G128" i="58"/>
  <c r="F128" i="58"/>
  <c r="E128" i="58"/>
  <c r="D128" i="58"/>
  <c r="C128" i="58"/>
  <c r="H127" i="58"/>
  <c r="C127" i="58"/>
  <c r="H126" i="58"/>
  <c r="C126" i="58"/>
  <c r="H125" i="58"/>
  <c r="C125" i="58"/>
  <c r="H124" i="58"/>
  <c r="C124" i="58"/>
  <c r="H123" i="58"/>
  <c r="C123" i="58"/>
  <c r="L122" i="58"/>
  <c r="K122" i="58"/>
  <c r="J122" i="58"/>
  <c r="H122" i="58" s="1"/>
  <c r="I122" i="58"/>
  <c r="G122" i="58"/>
  <c r="F122" i="58"/>
  <c r="E122" i="58"/>
  <c r="D122" i="58"/>
  <c r="H121" i="58"/>
  <c r="C121" i="58"/>
  <c r="H120" i="58"/>
  <c r="C120" i="58"/>
  <c r="H119" i="58"/>
  <c r="C119" i="58"/>
  <c r="H118" i="58"/>
  <c r="C118" i="58"/>
  <c r="H117" i="58"/>
  <c r="C117" i="58"/>
  <c r="L116" i="58"/>
  <c r="K116" i="58"/>
  <c r="J116" i="58"/>
  <c r="I116" i="58"/>
  <c r="G116" i="58"/>
  <c r="F116" i="58"/>
  <c r="E116" i="58"/>
  <c r="D116" i="58"/>
  <c r="H115" i="58"/>
  <c r="C115" i="58"/>
  <c r="H114" i="58"/>
  <c r="C114" i="58"/>
  <c r="H113" i="58"/>
  <c r="C113" i="58"/>
  <c r="L112" i="58"/>
  <c r="K112" i="58"/>
  <c r="J112" i="58"/>
  <c r="H112" i="58" s="1"/>
  <c r="I112" i="58"/>
  <c r="G112" i="58"/>
  <c r="F112" i="58"/>
  <c r="E112" i="58"/>
  <c r="D112" i="58"/>
  <c r="H111" i="58"/>
  <c r="C111" i="58"/>
  <c r="H110" i="58"/>
  <c r="C110" i="58"/>
  <c r="H109" i="58"/>
  <c r="C109" i="58"/>
  <c r="H108" i="58"/>
  <c r="C108" i="58"/>
  <c r="H107" i="58"/>
  <c r="C107" i="58"/>
  <c r="H106" i="58"/>
  <c r="C106" i="58"/>
  <c r="H105" i="58"/>
  <c r="C105" i="58"/>
  <c r="H104" i="58"/>
  <c r="C104" i="58"/>
  <c r="L103" i="58"/>
  <c r="K103" i="58"/>
  <c r="J103" i="58"/>
  <c r="H103" i="58" s="1"/>
  <c r="I103" i="58"/>
  <c r="G103" i="58"/>
  <c r="F103" i="58"/>
  <c r="E103" i="58"/>
  <c r="D103" i="58"/>
  <c r="H102" i="58"/>
  <c r="C102" i="58"/>
  <c r="H101" i="58"/>
  <c r="C101" i="58"/>
  <c r="H100" i="58"/>
  <c r="C100" i="58"/>
  <c r="H99" i="58"/>
  <c r="C99" i="58"/>
  <c r="H98" i="58"/>
  <c r="C98" i="58"/>
  <c r="H97" i="58"/>
  <c r="C97" i="58"/>
  <c r="H96" i="58"/>
  <c r="C96" i="58"/>
  <c r="L95" i="58"/>
  <c r="K95" i="58"/>
  <c r="J95" i="58"/>
  <c r="I95" i="58"/>
  <c r="H95" i="58" s="1"/>
  <c r="G95" i="58"/>
  <c r="F95" i="58"/>
  <c r="E95" i="58"/>
  <c r="E83" i="58" s="1"/>
  <c r="D95" i="58"/>
  <c r="H94" i="58"/>
  <c r="C94" i="58"/>
  <c r="H93" i="58"/>
  <c r="C93" i="58"/>
  <c r="H92" i="58"/>
  <c r="C92" i="58"/>
  <c r="H91" i="58"/>
  <c r="C91" i="58"/>
  <c r="H90" i="58"/>
  <c r="C90" i="58"/>
  <c r="L89" i="58"/>
  <c r="L83" i="58" s="1"/>
  <c r="K89" i="58"/>
  <c r="J89" i="58"/>
  <c r="I89" i="58"/>
  <c r="H89" i="58"/>
  <c r="G89" i="58"/>
  <c r="F89" i="58"/>
  <c r="E89" i="58"/>
  <c r="D89" i="58"/>
  <c r="C89" i="58" s="1"/>
  <c r="H88" i="58"/>
  <c r="C88" i="58"/>
  <c r="H87" i="58"/>
  <c r="C87" i="58"/>
  <c r="H86" i="58"/>
  <c r="C86" i="58"/>
  <c r="H85" i="58"/>
  <c r="C85" i="58"/>
  <c r="L84" i="58"/>
  <c r="K84" i="58"/>
  <c r="J84" i="58"/>
  <c r="I84" i="58"/>
  <c r="I83" i="58" s="1"/>
  <c r="G84" i="58"/>
  <c r="F84" i="58"/>
  <c r="E84" i="58"/>
  <c r="D84" i="58"/>
  <c r="D83" i="58"/>
  <c r="H82" i="58"/>
  <c r="C82" i="58"/>
  <c r="H81" i="58"/>
  <c r="C81" i="58"/>
  <c r="L80" i="58"/>
  <c r="K80" i="58"/>
  <c r="J80" i="58"/>
  <c r="I80" i="58"/>
  <c r="G80" i="58"/>
  <c r="F80" i="58"/>
  <c r="E80" i="58"/>
  <c r="D80" i="58"/>
  <c r="H79" i="58"/>
  <c r="C79" i="58"/>
  <c r="H78" i="58"/>
  <c r="C78" i="58"/>
  <c r="L77" i="58"/>
  <c r="L76" i="58" s="1"/>
  <c r="K77" i="58"/>
  <c r="J77" i="58"/>
  <c r="I77" i="58"/>
  <c r="I76" i="58" s="1"/>
  <c r="G77" i="58"/>
  <c r="F77" i="58"/>
  <c r="E77" i="58"/>
  <c r="E76" i="58" s="1"/>
  <c r="D77" i="58"/>
  <c r="K76" i="58"/>
  <c r="J76" i="58"/>
  <c r="G76" i="58"/>
  <c r="F76" i="58"/>
  <c r="H74" i="58"/>
  <c r="C74" i="58"/>
  <c r="H73" i="58"/>
  <c r="C73" i="58"/>
  <c r="H72" i="58"/>
  <c r="C72" i="58"/>
  <c r="H71" i="58"/>
  <c r="C71" i="58"/>
  <c r="H70" i="58"/>
  <c r="C70" i="58"/>
  <c r="L69" i="58"/>
  <c r="L67" i="58" s="1"/>
  <c r="K69" i="58"/>
  <c r="J69" i="58"/>
  <c r="J67" i="58" s="1"/>
  <c r="I69" i="58"/>
  <c r="H69" i="58"/>
  <c r="G69" i="58"/>
  <c r="F69" i="58"/>
  <c r="F67" i="58" s="1"/>
  <c r="E69" i="58"/>
  <c r="D69" i="58"/>
  <c r="C69" i="58" s="1"/>
  <c r="H68" i="58"/>
  <c r="C68" i="58"/>
  <c r="K67" i="58"/>
  <c r="I67" i="58"/>
  <c r="H67" i="58" s="1"/>
  <c r="G67" i="58"/>
  <c r="E67" i="58"/>
  <c r="H66" i="58"/>
  <c r="C66" i="58"/>
  <c r="H65" i="58"/>
  <c r="C65" i="58"/>
  <c r="H64" i="58"/>
  <c r="C64" i="58"/>
  <c r="H63" i="58"/>
  <c r="C63" i="58"/>
  <c r="H62" i="58"/>
  <c r="C62" i="58"/>
  <c r="H61" i="58"/>
  <c r="C61" i="58"/>
  <c r="H60" i="58"/>
  <c r="C60" i="58"/>
  <c r="H59" i="58"/>
  <c r="C59" i="58"/>
  <c r="L58" i="58"/>
  <c r="K58" i="58"/>
  <c r="J58" i="58"/>
  <c r="I58" i="58"/>
  <c r="G58" i="58"/>
  <c r="G54" i="58" s="1"/>
  <c r="G53" i="58" s="1"/>
  <c r="F58" i="58"/>
  <c r="E58" i="58"/>
  <c r="D58" i="58"/>
  <c r="H57" i="58"/>
  <c r="C57" i="58"/>
  <c r="H56" i="58"/>
  <c r="C56" i="58"/>
  <c r="L55" i="58"/>
  <c r="L54" i="58" s="1"/>
  <c r="K55" i="58"/>
  <c r="J55" i="58"/>
  <c r="I55" i="58"/>
  <c r="I54" i="58" s="1"/>
  <c r="H55" i="58"/>
  <c r="G55" i="58"/>
  <c r="F55" i="58"/>
  <c r="E55" i="58"/>
  <c r="E54" i="58" s="1"/>
  <c r="E53" i="58" s="1"/>
  <c r="D55" i="58"/>
  <c r="C55" i="58" s="1"/>
  <c r="K54" i="58"/>
  <c r="J54" i="58"/>
  <c r="F54" i="58"/>
  <c r="H47" i="58"/>
  <c r="C47" i="58"/>
  <c r="H46" i="58"/>
  <c r="C46" i="58"/>
  <c r="L45" i="58"/>
  <c r="G45" i="58"/>
  <c r="C45" i="58"/>
  <c r="H44" i="58"/>
  <c r="C44" i="58"/>
  <c r="K43" i="58"/>
  <c r="J43" i="58"/>
  <c r="I43" i="58"/>
  <c r="H43" i="58" s="1"/>
  <c r="F43" i="58"/>
  <c r="E43" i="58"/>
  <c r="D43" i="58"/>
  <c r="C43" i="58" s="1"/>
  <c r="H42" i="58"/>
  <c r="C42" i="58"/>
  <c r="I41" i="58"/>
  <c r="H41" i="58" s="1"/>
  <c r="D41" i="58"/>
  <c r="C41" i="58"/>
  <c r="H40" i="58"/>
  <c r="C40" i="58"/>
  <c r="H39" i="58"/>
  <c r="C39" i="58"/>
  <c r="H38" i="58"/>
  <c r="C38" i="58"/>
  <c r="H37" i="58"/>
  <c r="C37" i="58"/>
  <c r="K36" i="58"/>
  <c r="H36" i="58" s="1"/>
  <c r="F36" i="58"/>
  <c r="C36" i="58"/>
  <c r="H35" i="58"/>
  <c r="C35" i="58"/>
  <c r="H34" i="58"/>
  <c r="C34" i="58"/>
  <c r="K33" i="58"/>
  <c r="H33" i="58" s="1"/>
  <c r="F33" i="58"/>
  <c r="C33" i="58"/>
  <c r="H32" i="58"/>
  <c r="C32" i="58"/>
  <c r="K31" i="58"/>
  <c r="H31" i="58"/>
  <c r="F31" i="58"/>
  <c r="C31" i="58" s="1"/>
  <c r="H30" i="58"/>
  <c r="C30" i="58"/>
  <c r="H29" i="58"/>
  <c r="C29" i="58"/>
  <c r="H28" i="58"/>
  <c r="C28" i="58"/>
  <c r="K27" i="58"/>
  <c r="H27" i="58" s="1"/>
  <c r="F27" i="58"/>
  <c r="C27" i="58"/>
  <c r="H25" i="58"/>
  <c r="C25" i="58"/>
  <c r="I24" i="58"/>
  <c r="H24" i="58"/>
  <c r="D24" i="58"/>
  <c r="C24" i="58" s="1"/>
  <c r="H23" i="58"/>
  <c r="C23" i="58"/>
  <c r="H22" i="58"/>
  <c r="C22" i="58"/>
  <c r="L21" i="58"/>
  <c r="L292" i="58" s="1"/>
  <c r="L291" i="58" s="1"/>
  <c r="K21" i="58"/>
  <c r="J21" i="58"/>
  <c r="J292" i="58" s="1"/>
  <c r="I21" i="58"/>
  <c r="I292" i="58" s="1"/>
  <c r="I291" i="58" s="1"/>
  <c r="G21" i="58"/>
  <c r="G20" i="58" s="1"/>
  <c r="F21" i="58"/>
  <c r="F292" i="58" s="1"/>
  <c r="F291" i="58" s="1"/>
  <c r="E21" i="58"/>
  <c r="E292" i="58" s="1"/>
  <c r="E291" i="58" s="1"/>
  <c r="D21" i="58"/>
  <c r="D292" i="58" s="1"/>
  <c r="D291" i="58" s="1"/>
  <c r="L20" i="58"/>
  <c r="E20" i="58"/>
  <c r="D20" i="58"/>
  <c r="H301" i="57"/>
  <c r="C301" i="57"/>
  <c r="H300" i="57"/>
  <c r="C300" i="57"/>
  <c r="H299" i="57"/>
  <c r="C299" i="57"/>
  <c r="H298" i="57"/>
  <c r="C298" i="57"/>
  <c r="H297" i="57"/>
  <c r="C297" i="57"/>
  <c r="H296" i="57"/>
  <c r="C296" i="57"/>
  <c r="H295" i="57"/>
  <c r="C295" i="57"/>
  <c r="H294" i="57"/>
  <c r="H293" i="57" s="1"/>
  <c r="C294" i="57"/>
  <c r="L293" i="57"/>
  <c r="K293" i="57"/>
  <c r="J293" i="57"/>
  <c r="I293" i="57"/>
  <c r="G293" i="57"/>
  <c r="F293" i="57"/>
  <c r="E293" i="57"/>
  <c r="D293" i="57"/>
  <c r="C293" i="57"/>
  <c r="H288" i="57"/>
  <c r="C288" i="57"/>
  <c r="H287" i="57"/>
  <c r="C287" i="57"/>
  <c r="L286" i="57"/>
  <c r="K286" i="57"/>
  <c r="J286" i="57"/>
  <c r="I286" i="57"/>
  <c r="H286" i="57"/>
  <c r="G286" i="57"/>
  <c r="F286" i="57"/>
  <c r="E286" i="57"/>
  <c r="D286" i="57"/>
  <c r="C286" i="57" s="1"/>
  <c r="H285" i="57"/>
  <c r="C285" i="57"/>
  <c r="L284" i="57"/>
  <c r="L283" i="57" s="1"/>
  <c r="K284" i="57"/>
  <c r="J284" i="57"/>
  <c r="I284" i="57"/>
  <c r="I283" i="57" s="1"/>
  <c r="H284" i="57"/>
  <c r="G284" i="57"/>
  <c r="F284" i="57"/>
  <c r="E284" i="57"/>
  <c r="E283" i="57" s="1"/>
  <c r="D284" i="57"/>
  <c r="C284" i="57" s="1"/>
  <c r="K283" i="57"/>
  <c r="J283" i="57"/>
  <c r="G283" i="57"/>
  <c r="F283" i="57"/>
  <c r="H282" i="57"/>
  <c r="C282" i="57"/>
  <c r="L281" i="57"/>
  <c r="K281" i="57"/>
  <c r="J281" i="57"/>
  <c r="H281" i="57" s="1"/>
  <c r="I281" i="57"/>
  <c r="G281" i="57"/>
  <c r="F281" i="57"/>
  <c r="E281" i="57"/>
  <c r="D281" i="57"/>
  <c r="H280" i="57"/>
  <c r="C280" i="57"/>
  <c r="H279" i="57"/>
  <c r="C279" i="57"/>
  <c r="H278" i="57"/>
  <c r="C278" i="57"/>
  <c r="H277" i="57"/>
  <c r="C277" i="57"/>
  <c r="L276" i="57"/>
  <c r="K276" i="57"/>
  <c r="H276" i="57" s="1"/>
  <c r="J276" i="57"/>
  <c r="I276" i="57"/>
  <c r="G276" i="57"/>
  <c r="F276" i="57"/>
  <c r="E276" i="57"/>
  <c r="D276" i="57"/>
  <c r="C276" i="57" s="1"/>
  <c r="H275" i="57"/>
  <c r="C275" i="57"/>
  <c r="H274" i="57"/>
  <c r="C274" i="57"/>
  <c r="H273" i="57"/>
  <c r="C273" i="57"/>
  <c r="L272" i="57"/>
  <c r="K272" i="57"/>
  <c r="J272" i="57"/>
  <c r="I272" i="57"/>
  <c r="H272" i="57" s="1"/>
  <c r="G272" i="57"/>
  <c r="F272" i="57"/>
  <c r="E272" i="57"/>
  <c r="D272" i="57"/>
  <c r="H271" i="57"/>
  <c r="C271" i="57"/>
  <c r="L270" i="57"/>
  <c r="L269" i="57" s="1"/>
  <c r="K270" i="57"/>
  <c r="J270" i="57"/>
  <c r="I270" i="57"/>
  <c r="I269" i="57" s="1"/>
  <c r="G270" i="57"/>
  <c r="F270" i="57"/>
  <c r="E270" i="57"/>
  <c r="E269" i="57" s="1"/>
  <c r="D270" i="57"/>
  <c r="K269" i="57"/>
  <c r="J269" i="57"/>
  <c r="G269" i="57"/>
  <c r="F269" i="57"/>
  <c r="H268" i="57"/>
  <c r="C268" i="57"/>
  <c r="H267" i="57"/>
  <c r="C267" i="57"/>
  <c r="H266" i="57"/>
  <c r="C266" i="57"/>
  <c r="H265" i="57"/>
  <c r="C265" i="57"/>
  <c r="L264" i="57"/>
  <c r="K264" i="57"/>
  <c r="J264" i="57"/>
  <c r="I264" i="57"/>
  <c r="H264" i="57"/>
  <c r="G264" i="57"/>
  <c r="F264" i="57"/>
  <c r="E264" i="57"/>
  <c r="D264" i="57"/>
  <c r="C264" i="57" s="1"/>
  <c r="H263" i="57"/>
  <c r="C263" i="57"/>
  <c r="H262" i="57"/>
  <c r="C262" i="57"/>
  <c r="H261" i="57"/>
  <c r="C261" i="57"/>
  <c r="L260" i="57"/>
  <c r="L259" i="57" s="1"/>
  <c r="K260" i="57"/>
  <c r="J260" i="57"/>
  <c r="I260" i="57"/>
  <c r="I259" i="57" s="1"/>
  <c r="H260" i="57"/>
  <c r="G260" i="57"/>
  <c r="F260" i="57"/>
  <c r="E260" i="57"/>
  <c r="E259" i="57" s="1"/>
  <c r="D260" i="57"/>
  <c r="C260" i="57" s="1"/>
  <c r="K259" i="57"/>
  <c r="J259" i="57"/>
  <c r="G259" i="57"/>
  <c r="F259" i="57"/>
  <c r="H258" i="57"/>
  <c r="C258" i="57"/>
  <c r="H257" i="57"/>
  <c r="C257" i="57"/>
  <c r="H256" i="57"/>
  <c r="C256" i="57"/>
  <c r="H255" i="57"/>
  <c r="C255" i="57"/>
  <c r="H254" i="57"/>
  <c r="C254" i="57"/>
  <c r="H253" i="57"/>
  <c r="C253" i="57"/>
  <c r="L252" i="57"/>
  <c r="L251" i="57" s="1"/>
  <c r="K252" i="57"/>
  <c r="J252" i="57"/>
  <c r="I252" i="57"/>
  <c r="I251" i="57" s="1"/>
  <c r="H252" i="57"/>
  <c r="G252" i="57"/>
  <c r="F252" i="57"/>
  <c r="E252" i="57"/>
  <c r="E251" i="57" s="1"/>
  <c r="D252" i="57"/>
  <c r="K251" i="57"/>
  <c r="J251" i="57"/>
  <c r="G251" i="57"/>
  <c r="F251" i="57"/>
  <c r="H250" i="57"/>
  <c r="C250" i="57"/>
  <c r="H249" i="57"/>
  <c r="C249" i="57"/>
  <c r="H248" i="57"/>
  <c r="C248" i="57"/>
  <c r="H247" i="57"/>
  <c r="C247" i="57"/>
  <c r="L246" i="57"/>
  <c r="K246" i="57"/>
  <c r="J246" i="57"/>
  <c r="I246" i="57"/>
  <c r="H246" i="57" s="1"/>
  <c r="G246" i="57"/>
  <c r="F246" i="57"/>
  <c r="E246" i="57"/>
  <c r="D246" i="57"/>
  <c r="H245" i="57"/>
  <c r="C245" i="57"/>
  <c r="H244" i="57"/>
  <c r="C244" i="57"/>
  <c r="H243" i="57"/>
  <c r="C243" i="57"/>
  <c r="H242" i="57"/>
  <c r="C242" i="57"/>
  <c r="H241" i="57"/>
  <c r="C241" i="57"/>
  <c r="H240" i="57"/>
  <c r="C240" i="57"/>
  <c r="H239" i="57"/>
  <c r="C239" i="57"/>
  <c r="L238" i="57"/>
  <c r="K238" i="57"/>
  <c r="J238" i="57"/>
  <c r="I238" i="57"/>
  <c r="H238" i="57"/>
  <c r="G238" i="57"/>
  <c r="F238" i="57"/>
  <c r="E238" i="57"/>
  <c r="D238" i="57"/>
  <c r="C238" i="57" s="1"/>
  <c r="H237" i="57"/>
  <c r="C237" i="57"/>
  <c r="H236" i="57"/>
  <c r="C236" i="57"/>
  <c r="L235" i="57"/>
  <c r="K235" i="57"/>
  <c r="J235" i="57"/>
  <c r="I235" i="57"/>
  <c r="G235" i="57"/>
  <c r="F235" i="57"/>
  <c r="E235" i="57"/>
  <c r="D235" i="57"/>
  <c r="H234" i="57"/>
  <c r="C234" i="57"/>
  <c r="L233" i="57"/>
  <c r="K233" i="57"/>
  <c r="K231" i="57" s="1"/>
  <c r="K230" i="57" s="1"/>
  <c r="J233" i="57"/>
  <c r="I233" i="57"/>
  <c r="G233" i="57"/>
  <c r="F233" i="57"/>
  <c r="E233" i="57"/>
  <c r="D233" i="57"/>
  <c r="H232" i="57"/>
  <c r="C232" i="57"/>
  <c r="J231" i="57"/>
  <c r="J230" i="57" s="1"/>
  <c r="G231" i="57"/>
  <c r="G230" i="57" s="1"/>
  <c r="F231" i="57"/>
  <c r="F230" i="57" s="1"/>
  <c r="H229" i="57"/>
  <c r="C229" i="57"/>
  <c r="H228" i="57"/>
  <c r="C228" i="57"/>
  <c r="L227" i="57"/>
  <c r="K227" i="57"/>
  <c r="J227" i="57"/>
  <c r="I227" i="57"/>
  <c r="G227" i="57"/>
  <c r="F227" i="57"/>
  <c r="C227" i="57" s="1"/>
  <c r="E227" i="57"/>
  <c r="D227" i="57"/>
  <c r="H226" i="57"/>
  <c r="C226" i="57"/>
  <c r="H225" i="57"/>
  <c r="C225" i="57"/>
  <c r="H224" i="57"/>
  <c r="C224" i="57"/>
  <c r="H223" i="57"/>
  <c r="C223" i="57"/>
  <c r="H222" i="57"/>
  <c r="C222" i="57"/>
  <c r="H221" i="57"/>
  <c r="C221" i="57"/>
  <c r="H220" i="57"/>
  <c r="C220" i="57"/>
  <c r="H219" i="57"/>
  <c r="C219" i="57"/>
  <c r="H218" i="57"/>
  <c r="C218" i="57"/>
  <c r="H217" i="57"/>
  <c r="C217" i="57"/>
  <c r="L216" i="57"/>
  <c r="K216" i="57"/>
  <c r="J216" i="57"/>
  <c r="I216" i="57"/>
  <c r="G216" i="57"/>
  <c r="F216" i="57"/>
  <c r="E216" i="57"/>
  <c r="D216" i="57"/>
  <c r="H215" i="57"/>
  <c r="C215" i="57"/>
  <c r="H214" i="57"/>
  <c r="C214" i="57"/>
  <c r="H213" i="57"/>
  <c r="C213" i="57"/>
  <c r="H212" i="57"/>
  <c r="C212" i="57"/>
  <c r="H211" i="57"/>
  <c r="C211" i="57"/>
  <c r="H210" i="57"/>
  <c r="C210" i="57"/>
  <c r="H209" i="57"/>
  <c r="C209" i="57"/>
  <c r="H208" i="57"/>
  <c r="C208" i="57"/>
  <c r="H207" i="57"/>
  <c r="C207" i="57"/>
  <c r="H206" i="57"/>
  <c r="C206" i="57"/>
  <c r="L205" i="57"/>
  <c r="K205" i="57"/>
  <c r="K204" i="57" s="1"/>
  <c r="J205" i="57"/>
  <c r="H205" i="57" s="1"/>
  <c r="I205" i="57"/>
  <c r="G205" i="57"/>
  <c r="G204" i="57" s="1"/>
  <c r="F205" i="57"/>
  <c r="F204" i="57" s="1"/>
  <c r="E205" i="57"/>
  <c r="D205" i="57"/>
  <c r="L204" i="57"/>
  <c r="I204" i="57"/>
  <c r="E204" i="57"/>
  <c r="D204" i="57"/>
  <c r="H203" i="57"/>
  <c r="C203" i="57"/>
  <c r="H202" i="57"/>
  <c r="C202" i="57"/>
  <c r="H201" i="57"/>
  <c r="C201" i="57"/>
  <c r="H200" i="57"/>
  <c r="C200" i="57"/>
  <c r="H199" i="57"/>
  <c r="C199" i="57"/>
  <c r="L198" i="57"/>
  <c r="K198" i="57"/>
  <c r="J198" i="57"/>
  <c r="I198" i="57"/>
  <c r="I196" i="57" s="1"/>
  <c r="G198" i="57"/>
  <c r="F198" i="57"/>
  <c r="E198" i="57"/>
  <c r="E196" i="57" s="1"/>
  <c r="E195" i="57" s="1"/>
  <c r="D198" i="57"/>
  <c r="H197" i="57"/>
  <c r="C197" i="57"/>
  <c r="L196" i="57"/>
  <c r="L195" i="57" s="1"/>
  <c r="K196" i="57"/>
  <c r="J196" i="57"/>
  <c r="G196" i="57"/>
  <c r="F196" i="57"/>
  <c r="D196" i="57"/>
  <c r="H193" i="57"/>
  <c r="C193" i="57"/>
  <c r="L192" i="57"/>
  <c r="L191" i="57" s="1"/>
  <c r="K192" i="57"/>
  <c r="J192" i="57"/>
  <c r="I192" i="57"/>
  <c r="I191" i="57" s="1"/>
  <c r="G192" i="57"/>
  <c r="G191" i="57" s="1"/>
  <c r="F192" i="57"/>
  <c r="F191" i="57" s="1"/>
  <c r="F187" i="57" s="1"/>
  <c r="E192" i="57"/>
  <c r="E191" i="57" s="1"/>
  <c r="D192" i="57"/>
  <c r="K191" i="57"/>
  <c r="J191" i="57"/>
  <c r="H190" i="57"/>
  <c r="C190" i="57"/>
  <c r="H189" i="57"/>
  <c r="C189" i="57"/>
  <c r="L188" i="57"/>
  <c r="L187" i="57" s="1"/>
  <c r="K188" i="57"/>
  <c r="J188" i="57"/>
  <c r="I188" i="57"/>
  <c r="H188" i="57"/>
  <c r="G188" i="57"/>
  <c r="F188" i="57"/>
  <c r="E188" i="57"/>
  <c r="D188" i="57"/>
  <c r="C188" i="57" s="1"/>
  <c r="K187" i="57"/>
  <c r="J187" i="57"/>
  <c r="H186" i="57"/>
  <c r="C186" i="57"/>
  <c r="H185" i="57"/>
  <c r="C185" i="57"/>
  <c r="L184" i="57"/>
  <c r="K184" i="57"/>
  <c r="J184" i="57"/>
  <c r="I184" i="57"/>
  <c r="G184" i="57"/>
  <c r="F184" i="57"/>
  <c r="E184" i="57"/>
  <c r="D184" i="57"/>
  <c r="C184" i="57" s="1"/>
  <c r="H183" i="57"/>
  <c r="C183" i="57"/>
  <c r="H182" i="57"/>
  <c r="C182" i="57"/>
  <c r="H181" i="57"/>
  <c r="C181" i="57"/>
  <c r="H180" i="57"/>
  <c r="C180" i="57"/>
  <c r="L179" i="57"/>
  <c r="L174" i="57" s="1"/>
  <c r="L173" i="57" s="1"/>
  <c r="K179" i="57"/>
  <c r="J179" i="57"/>
  <c r="I179" i="57"/>
  <c r="G179" i="57"/>
  <c r="F179" i="57"/>
  <c r="E179" i="57"/>
  <c r="D179" i="57"/>
  <c r="D174" i="57" s="1"/>
  <c r="H178" i="57"/>
  <c r="C178" i="57"/>
  <c r="H177" i="57"/>
  <c r="C177" i="57"/>
  <c r="H176" i="57"/>
  <c r="C176" i="57"/>
  <c r="L175" i="57"/>
  <c r="K175" i="57"/>
  <c r="K174" i="57" s="1"/>
  <c r="K173" i="57" s="1"/>
  <c r="J175" i="57"/>
  <c r="J174" i="57" s="1"/>
  <c r="I175" i="57"/>
  <c r="G175" i="57"/>
  <c r="F175" i="57"/>
  <c r="F174" i="57" s="1"/>
  <c r="F173" i="57" s="1"/>
  <c r="E175" i="57"/>
  <c r="D175" i="57"/>
  <c r="I174" i="57"/>
  <c r="I173" i="57" s="1"/>
  <c r="E174" i="57"/>
  <c r="E173" i="57" s="1"/>
  <c r="H172" i="57"/>
  <c r="C172" i="57"/>
  <c r="H171" i="57"/>
  <c r="C171" i="57"/>
  <c r="H170" i="57"/>
  <c r="C170" i="57"/>
  <c r="H169" i="57"/>
  <c r="C169" i="57"/>
  <c r="H168" i="57"/>
  <c r="C168" i="57"/>
  <c r="H167" i="57"/>
  <c r="C167" i="57"/>
  <c r="L166" i="57"/>
  <c r="L165" i="57" s="1"/>
  <c r="K166" i="57"/>
  <c r="J166" i="57"/>
  <c r="I166" i="57"/>
  <c r="I165" i="57" s="1"/>
  <c r="G166" i="57"/>
  <c r="G165" i="57" s="1"/>
  <c r="F166" i="57"/>
  <c r="F165" i="57" s="1"/>
  <c r="E166" i="57"/>
  <c r="E165" i="57" s="1"/>
  <c r="D166" i="57"/>
  <c r="K165" i="57"/>
  <c r="J165" i="57"/>
  <c r="H164" i="57"/>
  <c r="C164" i="57"/>
  <c r="H163" i="57"/>
  <c r="C163" i="57"/>
  <c r="H162" i="57"/>
  <c r="C162" i="57"/>
  <c r="H161" i="57"/>
  <c r="C161" i="57"/>
  <c r="L160" i="57"/>
  <c r="K160" i="57"/>
  <c r="J160" i="57"/>
  <c r="I160" i="57"/>
  <c r="H160" i="57"/>
  <c r="G160" i="57"/>
  <c r="F160" i="57"/>
  <c r="E160" i="57"/>
  <c r="D160" i="57"/>
  <c r="C160" i="57" s="1"/>
  <c r="H159" i="57"/>
  <c r="C159" i="57"/>
  <c r="H158" i="57"/>
  <c r="C158" i="57"/>
  <c r="H157" i="57"/>
  <c r="C157" i="57"/>
  <c r="H156" i="57"/>
  <c r="C156" i="57"/>
  <c r="H155" i="57"/>
  <c r="C155" i="57"/>
  <c r="H154" i="57"/>
  <c r="C154" i="57"/>
  <c r="H153" i="57"/>
  <c r="C153" i="57"/>
  <c r="H152" i="57"/>
  <c r="C152" i="57"/>
  <c r="L151" i="57"/>
  <c r="K151" i="57"/>
  <c r="J151" i="57"/>
  <c r="I151" i="57"/>
  <c r="G151" i="57"/>
  <c r="F151" i="57"/>
  <c r="E151" i="57"/>
  <c r="D151" i="57"/>
  <c r="H150" i="57"/>
  <c r="C150" i="57"/>
  <c r="H149" i="57"/>
  <c r="C149" i="57"/>
  <c r="H148" i="57"/>
  <c r="C148" i="57"/>
  <c r="H147" i="57"/>
  <c r="C147" i="57"/>
  <c r="H146" i="57"/>
  <c r="C146" i="57"/>
  <c r="H145" i="57"/>
  <c r="C145" i="57"/>
  <c r="L144" i="57"/>
  <c r="K144" i="57"/>
  <c r="J144" i="57"/>
  <c r="I144" i="57"/>
  <c r="H144" i="57" s="1"/>
  <c r="G144" i="57"/>
  <c r="F144" i="57"/>
  <c r="E144" i="57"/>
  <c r="D144" i="57"/>
  <c r="H143" i="57"/>
  <c r="C143" i="57"/>
  <c r="H142" i="57"/>
  <c r="C142" i="57"/>
  <c r="L141" i="57"/>
  <c r="K141" i="57"/>
  <c r="J141" i="57"/>
  <c r="H141" i="57" s="1"/>
  <c r="I141" i="57"/>
  <c r="G141" i="57"/>
  <c r="F141" i="57"/>
  <c r="E141" i="57"/>
  <c r="D141" i="57"/>
  <c r="H140" i="57"/>
  <c r="C140" i="57"/>
  <c r="H139" i="57"/>
  <c r="C139" i="57"/>
  <c r="H138" i="57"/>
  <c r="C138" i="57"/>
  <c r="H137" i="57"/>
  <c r="C137" i="57"/>
  <c r="L136" i="57"/>
  <c r="L130" i="57" s="1"/>
  <c r="K136" i="57"/>
  <c r="J136" i="57"/>
  <c r="I136" i="57"/>
  <c r="H136" i="57" s="1"/>
  <c r="G136" i="57"/>
  <c r="F136" i="57"/>
  <c r="E136" i="57"/>
  <c r="D136" i="57"/>
  <c r="H135" i="57"/>
  <c r="C135" i="57"/>
  <c r="H134" i="57"/>
  <c r="C134" i="57"/>
  <c r="H133" i="57"/>
  <c r="C133" i="57"/>
  <c r="H132" i="57"/>
  <c r="C132" i="57"/>
  <c r="L131" i="57"/>
  <c r="K131" i="57"/>
  <c r="K130" i="57" s="1"/>
  <c r="J131" i="57"/>
  <c r="J130" i="57" s="1"/>
  <c r="I131" i="57"/>
  <c r="G131" i="57"/>
  <c r="F131" i="57"/>
  <c r="F130" i="57" s="1"/>
  <c r="E131" i="57"/>
  <c r="D131" i="57"/>
  <c r="I130" i="57"/>
  <c r="E130" i="57"/>
  <c r="D130" i="57"/>
  <c r="H129" i="57"/>
  <c r="C129" i="57"/>
  <c r="C128" i="57" s="1"/>
  <c r="L128" i="57"/>
  <c r="K128" i="57"/>
  <c r="J128" i="57"/>
  <c r="I128" i="57"/>
  <c r="H128" i="57"/>
  <c r="G128" i="57"/>
  <c r="F128" i="57"/>
  <c r="E128" i="57"/>
  <c r="D128" i="57"/>
  <c r="H127" i="57"/>
  <c r="C127" i="57"/>
  <c r="H126" i="57"/>
  <c r="C126" i="57"/>
  <c r="H125" i="57"/>
  <c r="C125" i="57"/>
  <c r="H124" i="57"/>
  <c r="C124" i="57"/>
  <c r="H123" i="57"/>
  <c r="C123" i="57"/>
  <c r="L122" i="57"/>
  <c r="K122" i="57"/>
  <c r="J122" i="57"/>
  <c r="I122" i="57"/>
  <c r="H122" i="57"/>
  <c r="G122" i="57"/>
  <c r="F122" i="57"/>
  <c r="E122" i="57"/>
  <c r="D122" i="57"/>
  <c r="C122" i="57" s="1"/>
  <c r="H121" i="57"/>
  <c r="C121" i="57"/>
  <c r="H120" i="57"/>
  <c r="C120" i="57"/>
  <c r="H119" i="57"/>
  <c r="C119" i="57"/>
  <c r="H118" i="57"/>
  <c r="C118" i="57"/>
  <c r="H117" i="57"/>
  <c r="C117" i="57"/>
  <c r="L116" i="57"/>
  <c r="K116" i="57"/>
  <c r="J116" i="57"/>
  <c r="I116" i="57"/>
  <c r="H116" i="57" s="1"/>
  <c r="G116" i="57"/>
  <c r="F116" i="57"/>
  <c r="E116" i="57"/>
  <c r="D116" i="57"/>
  <c r="H115" i="57"/>
  <c r="C115" i="57"/>
  <c r="H114" i="57"/>
  <c r="C114" i="57"/>
  <c r="H113" i="57"/>
  <c r="C113" i="57"/>
  <c r="L112" i="57"/>
  <c r="K112" i="57"/>
  <c r="J112" i="57"/>
  <c r="I112" i="57"/>
  <c r="H112" i="57" s="1"/>
  <c r="G112" i="57"/>
  <c r="F112" i="57"/>
  <c r="E112" i="57"/>
  <c r="D112" i="57"/>
  <c r="H111" i="57"/>
  <c r="C111" i="57"/>
  <c r="H110" i="57"/>
  <c r="C110" i="57"/>
  <c r="H109" i="57"/>
  <c r="C109" i="57"/>
  <c r="H108" i="57"/>
  <c r="C108" i="57"/>
  <c r="H107" i="57"/>
  <c r="C107" i="57"/>
  <c r="H106" i="57"/>
  <c r="C106" i="57"/>
  <c r="H105" i="57"/>
  <c r="C105" i="57"/>
  <c r="H104" i="57"/>
  <c r="C104" i="57"/>
  <c r="L103" i="57"/>
  <c r="K103" i="57"/>
  <c r="J103" i="57"/>
  <c r="I103" i="57"/>
  <c r="G103" i="57"/>
  <c r="F103" i="57"/>
  <c r="C103" i="57" s="1"/>
  <c r="E103" i="57"/>
  <c r="D103" i="57"/>
  <c r="H102" i="57"/>
  <c r="C102" i="57"/>
  <c r="H101" i="57"/>
  <c r="C101" i="57"/>
  <c r="H100" i="57"/>
  <c r="C100" i="57"/>
  <c r="H99" i="57"/>
  <c r="C99" i="57"/>
  <c r="H98" i="57"/>
  <c r="C98" i="57"/>
  <c r="H97" i="57"/>
  <c r="C97" i="57"/>
  <c r="H96" i="57"/>
  <c r="C96" i="57"/>
  <c r="L95" i="57"/>
  <c r="K95" i="57"/>
  <c r="J95" i="57"/>
  <c r="I95" i="57"/>
  <c r="H95" i="57" s="1"/>
  <c r="G95" i="57"/>
  <c r="F95" i="57"/>
  <c r="E95" i="57"/>
  <c r="D95" i="57"/>
  <c r="H94" i="57"/>
  <c r="C94" i="57"/>
  <c r="H93" i="57"/>
  <c r="C93" i="57"/>
  <c r="H92" i="57"/>
  <c r="C92" i="57"/>
  <c r="H91" i="57"/>
  <c r="C91" i="57"/>
  <c r="H90" i="57"/>
  <c r="C90" i="57"/>
  <c r="L89" i="57"/>
  <c r="K89" i="57"/>
  <c r="J89" i="57"/>
  <c r="I89" i="57"/>
  <c r="G89" i="57"/>
  <c r="F89" i="57"/>
  <c r="C89" i="57" s="1"/>
  <c r="E89" i="57"/>
  <c r="D89" i="57"/>
  <c r="H88" i="57"/>
  <c r="C88" i="57"/>
  <c r="H87" i="57"/>
  <c r="C87" i="57"/>
  <c r="H86" i="57"/>
  <c r="C86" i="57"/>
  <c r="H85" i="57"/>
  <c r="C85" i="57"/>
  <c r="L84" i="57"/>
  <c r="K84" i="57"/>
  <c r="J84" i="57"/>
  <c r="I84" i="57"/>
  <c r="H84" i="57" s="1"/>
  <c r="G84" i="57"/>
  <c r="G83" i="57" s="1"/>
  <c r="F84" i="57"/>
  <c r="F83" i="57" s="1"/>
  <c r="E84" i="57"/>
  <c r="E83" i="57" s="1"/>
  <c r="D84" i="57"/>
  <c r="K83" i="57"/>
  <c r="J83" i="57"/>
  <c r="H82" i="57"/>
  <c r="C82" i="57"/>
  <c r="H81" i="57"/>
  <c r="C81" i="57"/>
  <c r="L80" i="57"/>
  <c r="L76" i="57" s="1"/>
  <c r="K80" i="57"/>
  <c r="J80" i="57"/>
  <c r="I80" i="57"/>
  <c r="H80" i="57"/>
  <c r="G80" i="57"/>
  <c r="F80" i="57"/>
  <c r="E80" i="57"/>
  <c r="D80" i="57"/>
  <c r="C80" i="57" s="1"/>
  <c r="H79" i="57"/>
  <c r="C79" i="57"/>
  <c r="H78" i="57"/>
  <c r="C78" i="57"/>
  <c r="L77" i="57"/>
  <c r="K77" i="57"/>
  <c r="K76" i="57" s="1"/>
  <c r="J77" i="57"/>
  <c r="I77" i="57"/>
  <c r="H77" i="57" s="1"/>
  <c r="G77" i="57"/>
  <c r="G76" i="57" s="1"/>
  <c r="F77" i="57"/>
  <c r="F76" i="57" s="1"/>
  <c r="E77" i="57"/>
  <c r="D77" i="57"/>
  <c r="E76" i="57"/>
  <c r="D76" i="57"/>
  <c r="H74" i="57"/>
  <c r="C74" i="57"/>
  <c r="H73" i="57"/>
  <c r="C73" i="57"/>
  <c r="H72" i="57"/>
  <c r="C72" i="57"/>
  <c r="H71" i="57"/>
  <c r="C71" i="57"/>
  <c r="H70" i="57"/>
  <c r="C70" i="57"/>
  <c r="L69" i="57"/>
  <c r="K69" i="57"/>
  <c r="K67" i="57" s="1"/>
  <c r="J69" i="57"/>
  <c r="I69" i="57"/>
  <c r="G69" i="57"/>
  <c r="F69" i="57"/>
  <c r="C69" i="57" s="1"/>
  <c r="E69" i="57"/>
  <c r="E67" i="57" s="1"/>
  <c r="D69" i="57"/>
  <c r="H68" i="57"/>
  <c r="C68" i="57"/>
  <c r="L67" i="57"/>
  <c r="I67" i="57"/>
  <c r="G67" i="57"/>
  <c r="D67" i="57"/>
  <c r="H66" i="57"/>
  <c r="C66" i="57"/>
  <c r="H65" i="57"/>
  <c r="C65" i="57"/>
  <c r="H64" i="57"/>
  <c r="C64" i="57"/>
  <c r="H63" i="57"/>
  <c r="C63" i="57"/>
  <c r="H62" i="57"/>
  <c r="C62" i="57"/>
  <c r="H61" i="57"/>
  <c r="C61" i="57"/>
  <c r="H60" i="57"/>
  <c r="C60" i="57"/>
  <c r="H59" i="57"/>
  <c r="C59" i="57"/>
  <c r="L58" i="57"/>
  <c r="K58" i="57"/>
  <c r="J58" i="57"/>
  <c r="I58" i="57"/>
  <c r="H58" i="57" s="1"/>
  <c r="G58" i="57"/>
  <c r="F58" i="57"/>
  <c r="E58" i="57"/>
  <c r="D58" i="57"/>
  <c r="H57" i="57"/>
  <c r="C57" i="57"/>
  <c r="H56" i="57"/>
  <c r="C56" i="57"/>
  <c r="L55" i="57"/>
  <c r="K55" i="57"/>
  <c r="J55" i="57"/>
  <c r="H55" i="57" s="1"/>
  <c r="I55" i="57"/>
  <c r="I54" i="57" s="1"/>
  <c r="I53" i="57" s="1"/>
  <c r="G55" i="57"/>
  <c r="G54" i="57" s="1"/>
  <c r="G53" i="57" s="1"/>
  <c r="F55" i="57"/>
  <c r="F54" i="57" s="1"/>
  <c r="E55" i="57"/>
  <c r="D55" i="57"/>
  <c r="L54" i="57"/>
  <c r="L53" i="57" s="1"/>
  <c r="E54" i="57"/>
  <c r="D54" i="57"/>
  <c r="H47" i="57"/>
  <c r="C47" i="57"/>
  <c r="H46" i="57"/>
  <c r="C46" i="57"/>
  <c r="L45" i="57"/>
  <c r="H45" i="57" s="1"/>
  <c r="G45" i="57"/>
  <c r="H44" i="57"/>
  <c r="C44" i="57"/>
  <c r="K43" i="57"/>
  <c r="J43" i="57"/>
  <c r="I43" i="57"/>
  <c r="F43" i="57"/>
  <c r="E43" i="57"/>
  <c r="D43" i="57"/>
  <c r="H42" i="57"/>
  <c r="C42" i="57"/>
  <c r="I41" i="57"/>
  <c r="H41" i="57"/>
  <c r="D41" i="57"/>
  <c r="C41" i="57" s="1"/>
  <c r="H40" i="57"/>
  <c r="C40" i="57"/>
  <c r="H39" i="57"/>
  <c r="C39" i="57"/>
  <c r="H38" i="57"/>
  <c r="C38" i="57"/>
  <c r="H37" i="57"/>
  <c r="C37" i="57"/>
  <c r="K36" i="57"/>
  <c r="H36" i="57" s="1"/>
  <c r="F36" i="57"/>
  <c r="C36" i="57" s="1"/>
  <c r="H35" i="57"/>
  <c r="C35" i="57"/>
  <c r="H34" i="57"/>
  <c r="C34" i="57"/>
  <c r="K33" i="57"/>
  <c r="H33" i="57"/>
  <c r="F33" i="57"/>
  <c r="C33" i="57" s="1"/>
  <c r="H32" i="57"/>
  <c r="C32" i="57"/>
  <c r="K31" i="57"/>
  <c r="H31" i="57" s="1"/>
  <c r="F31" i="57"/>
  <c r="C31" i="57"/>
  <c r="H30" i="57"/>
  <c r="C30" i="57"/>
  <c r="H29" i="57"/>
  <c r="C29" i="57"/>
  <c r="H28" i="57"/>
  <c r="C28" i="57"/>
  <c r="K27" i="57"/>
  <c r="H27" i="57"/>
  <c r="F27" i="57"/>
  <c r="C27" i="57" s="1"/>
  <c r="H25" i="57"/>
  <c r="C25" i="57"/>
  <c r="I24" i="57"/>
  <c r="H24" i="57" s="1"/>
  <c r="D24" i="57"/>
  <c r="C24" i="57"/>
  <c r="H23" i="57"/>
  <c r="C23" i="57"/>
  <c r="H22" i="57"/>
  <c r="C22" i="57"/>
  <c r="L21" i="57"/>
  <c r="L20" i="57" s="1"/>
  <c r="K21" i="57"/>
  <c r="K292" i="57" s="1"/>
  <c r="K291" i="57" s="1"/>
  <c r="J21" i="57"/>
  <c r="J292" i="57" s="1"/>
  <c r="J291" i="57" s="1"/>
  <c r="I21" i="57"/>
  <c r="H21" i="57"/>
  <c r="H292" i="57" s="1"/>
  <c r="G21" i="57"/>
  <c r="G292" i="57" s="1"/>
  <c r="G291" i="57" s="1"/>
  <c r="F21" i="57"/>
  <c r="F292" i="57" s="1"/>
  <c r="F291" i="57" s="1"/>
  <c r="E21" i="57"/>
  <c r="E20" i="57" s="1"/>
  <c r="D21" i="57"/>
  <c r="C21" i="57" s="1"/>
  <c r="J20" i="57"/>
  <c r="H301" i="56"/>
  <c r="C301" i="56"/>
  <c r="H300" i="56"/>
  <c r="C300" i="56"/>
  <c r="H299" i="56"/>
  <c r="C299" i="56"/>
  <c r="H298" i="56"/>
  <c r="C298" i="56"/>
  <c r="H297" i="56"/>
  <c r="C297" i="56"/>
  <c r="H296" i="56"/>
  <c r="C296" i="56"/>
  <c r="H295" i="56"/>
  <c r="C295" i="56"/>
  <c r="H294" i="56"/>
  <c r="H293" i="56" s="1"/>
  <c r="C294" i="56"/>
  <c r="C293" i="56" s="1"/>
  <c r="L293" i="56"/>
  <c r="K293" i="56"/>
  <c r="J293" i="56"/>
  <c r="I293" i="56"/>
  <c r="G293" i="56"/>
  <c r="F293" i="56"/>
  <c r="E293" i="56"/>
  <c r="D293" i="56"/>
  <c r="H288" i="56"/>
  <c r="C288" i="56"/>
  <c r="H287" i="56"/>
  <c r="C287" i="56"/>
  <c r="L286" i="56"/>
  <c r="K286" i="56"/>
  <c r="J286" i="56"/>
  <c r="I286" i="56"/>
  <c r="G286" i="56"/>
  <c r="F286" i="56"/>
  <c r="E286" i="56"/>
  <c r="D286" i="56"/>
  <c r="H285" i="56"/>
  <c r="C285" i="56"/>
  <c r="L284" i="56"/>
  <c r="K284" i="56"/>
  <c r="K283" i="56" s="1"/>
  <c r="J284" i="56"/>
  <c r="I284" i="56"/>
  <c r="I283" i="56" s="1"/>
  <c r="G284" i="56"/>
  <c r="G283" i="56" s="1"/>
  <c r="F284" i="56"/>
  <c r="F283" i="56" s="1"/>
  <c r="E284" i="56"/>
  <c r="D284" i="56"/>
  <c r="L283" i="56"/>
  <c r="E283" i="56"/>
  <c r="D283" i="56"/>
  <c r="C283" i="56" s="1"/>
  <c r="H282" i="56"/>
  <c r="C282" i="56"/>
  <c r="L281" i="56"/>
  <c r="K281" i="56"/>
  <c r="J281" i="56"/>
  <c r="I281" i="56"/>
  <c r="H281" i="56" s="1"/>
  <c r="G281" i="56"/>
  <c r="F281" i="56"/>
  <c r="E281" i="56"/>
  <c r="D281" i="56"/>
  <c r="H280" i="56"/>
  <c r="C280" i="56"/>
  <c r="H279" i="56"/>
  <c r="C279" i="56"/>
  <c r="H278" i="56"/>
  <c r="C278" i="56"/>
  <c r="H277" i="56"/>
  <c r="C277" i="56"/>
  <c r="L276" i="56"/>
  <c r="K276" i="56"/>
  <c r="J276" i="56"/>
  <c r="I276" i="56"/>
  <c r="G276" i="56"/>
  <c r="F276" i="56"/>
  <c r="E276" i="56"/>
  <c r="D276" i="56"/>
  <c r="H275" i="56"/>
  <c r="C275" i="56"/>
  <c r="H274" i="56"/>
  <c r="C274" i="56"/>
  <c r="H273" i="56"/>
  <c r="C273" i="56"/>
  <c r="L272" i="56"/>
  <c r="K272" i="56"/>
  <c r="J272" i="56"/>
  <c r="H272" i="56" s="1"/>
  <c r="I272" i="56"/>
  <c r="G272" i="56"/>
  <c r="F272" i="56"/>
  <c r="E272" i="56"/>
  <c r="E270" i="56" s="1"/>
  <c r="E269" i="56" s="1"/>
  <c r="D272" i="56"/>
  <c r="H271" i="56"/>
  <c r="C271" i="56"/>
  <c r="L270" i="56"/>
  <c r="L269" i="56" s="1"/>
  <c r="K270" i="56"/>
  <c r="I270" i="56"/>
  <c r="G270" i="56"/>
  <c r="G269" i="56" s="1"/>
  <c r="F270" i="56"/>
  <c r="F269" i="56" s="1"/>
  <c r="D270" i="56"/>
  <c r="I269" i="56"/>
  <c r="D269" i="56"/>
  <c r="H268" i="56"/>
  <c r="C268" i="56"/>
  <c r="H267" i="56"/>
  <c r="C267" i="56"/>
  <c r="H266" i="56"/>
  <c r="C266" i="56"/>
  <c r="H265" i="56"/>
  <c r="C265" i="56"/>
  <c r="L264" i="56"/>
  <c r="L259" i="56" s="1"/>
  <c r="K264" i="56"/>
  <c r="J264" i="56"/>
  <c r="I264" i="56"/>
  <c r="G264" i="56"/>
  <c r="F264" i="56"/>
  <c r="E264" i="56"/>
  <c r="D264" i="56"/>
  <c r="H263" i="56"/>
  <c r="C263" i="56"/>
  <c r="H262" i="56"/>
  <c r="C262" i="56"/>
  <c r="H261" i="56"/>
  <c r="C261" i="56"/>
  <c r="L260" i="56"/>
  <c r="K260" i="56"/>
  <c r="K259" i="56" s="1"/>
  <c r="J260" i="56"/>
  <c r="H260" i="56" s="1"/>
  <c r="I260" i="56"/>
  <c r="G260" i="56"/>
  <c r="F260" i="56"/>
  <c r="F259" i="56" s="1"/>
  <c r="E260" i="56"/>
  <c r="D260" i="56"/>
  <c r="I259" i="56"/>
  <c r="E259" i="56"/>
  <c r="D259" i="56"/>
  <c r="H258" i="56"/>
  <c r="C258" i="56"/>
  <c r="H257" i="56"/>
  <c r="C257" i="56"/>
  <c r="H256" i="56"/>
  <c r="C256" i="56"/>
  <c r="H255" i="56"/>
  <c r="C255" i="56"/>
  <c r="H254" i="56"/>
  <c r="C254" i="56"/>
  <c r="H253" i="56"/>
  <c r="C253" i="56"/>
  <c r="L252" i="56"/>
  <c r="K252" i="56"/>
  <c r="K251" i="56" s="1"/>
  <c r="J252" i="56"/>
  <c r="H252" i="56" s="1"/>
  <c r="I252" i="56"/>
  <c r="G252" i="56"/>
  <c r="G251" i="56" s="1"/>
  <c r="F252" i="56"/>
  <c r="F251" i="56" s="1"/>
  <c r="E252" i="56"/>
  <c r="D252" i="56"/>
  <c r="L251" i="56"/>
  <c r="I251" i="56"/>
  <c r="E251" i="56"/>
  <c r="D251" i="56"/>
  <c r="H250" i="56"/>
  <c r="C250" i="56"/>
  <c r="H249" i="56"/>
  <c r="C249" i="56"/>
  <c r="H248" i="56"/>
  <c r="C248" i="56"/>
  <c r="H247" i="56"/>
  <c r="C247" i="56"/>
  <c r="L246" i="56"/>
  <c r="K246" i="56"/>
  <c r="J246" i="56"/>
  <c r="H246" i="56" s="1"/>
  <c r="I246" i="56"/>
  <c r="G246" i="56"/>
  <c r="F246" i="56"/>
  <c r="E246" i="56"/>
  <c r="D246" i="56"/>
  <c r="H245" i="56"/>
  <c r="C245" i="56"/>
  <c r="H244" i="56"/>
  <c r="C244" i="56"/>
  <c r="H243" i="56"/>
  <c r="C243" i="56"/>
  <c r="H242" i="56"/>
  <c r="C242" i="56"/>
  <c r="H241" i="56"/>
  <c r="C241" i="56"/>
  <c r="H240" i="56"/>
  <c r="C240" i="56"/>
  <c r="H239" i="56"/>
  <c r="C239" i="56"/>
  <c r="L238" i="56"/>
  <c r="K238" i="56"/>
  <c r="J238" i="56"/>
  <c r="I238" i="56"/>
  <c r="G238" i="56"/>
  <c r="F238" i="56"/>
  <c r="E238" i="56"/>
  <c r="D238" i="56"/>
  <c r="H237" i="56"/>
  <c r="C237" i="56"/>
  <c r="H236" i="56"/>
  <c r="C236" i="56"/>
  <c r="L235" i="56"/>
  <c r="L231" i="56" s="1"/>
  <c r="L230" i="56" s="1"/>
  <c r="K235" i="56"/>
  <c r="J235" i="56"/>
  <c r="I235" i="56"/>
  <c r="H235" i="56"/>
  <c r="G235" i="56"/>
  <c r="F235" i="56"/>
  <c r="E235" i="56"/>
  <c r="D235" i="56"/>
  <c r="C235" i="56" s="1"/>
  <c r="H234" i="56"/>
  <c r="C234" i="56"/>
  <c r="L233" i="56"/>
  <c r="K233" i="56"/>
  <c r="J233" i="56"/>
  <c r="I233" i="56"/>
  <c r="H233" i="56" s="1"/>
  <c r="G233" i="56"/>
  <c r="F233" i="56"/>
  <c r="E233" i="56"/>
  <c r="D233" i="56"/>
  <c r="H232" i="56"/>
  <c r="C232" i="56"/>
  <c r="I231" i="56"/>
  <c r="I230" i="56" s="1"/>
  <c r="E231" i="56"/>
  <c r="E230" i="56" s="1"/>
  <c r="H229" i="56"/>
  <c r="C229" i="56"/>
  <c r="H228" i="56"/>
  <c r="C228" i="56"/>
  <c r="L227" i="56"/>
  <c r="K227" i="56"/>
  <c r="J227" i="56"/>
  <c r="I227" i="56"/>
  <c r="G227" i="56"/>
  <c r="F227" i="56"/>
  <c r="E227" i="56"/>
  <c r="D227" i="56"/>
  <c r="H226" i="56"/>
  <c r="C226" i="56"/>
  <c r="H225" i="56"/>
  <c r="C225" i="56"/>
  <c r="H224" i="56"/>
  <c r="C224" i="56"/>
  <c r="H223" i="56"/>
  <c r="C223" i="56"/>
  <c r="H222" i="56"/>
  <c r="C222" i="56"/>
  <c r="H221" i="56"/>
  <c r="C221" i="56"/>
  <c r="H220" i="56"/>
  <c r="C220" i="56"/>
  <c r="H219" i="56"/>
  <c r="C219" i="56"/>
  <c r="H218" i="56"/>
  <c r="C218" i="56"/>
  <c r="H217" i="56"/>
  <c r="C217" i="56"/>
  <c r="L216" i="56"/>
  <c r="K216" i="56"/>
  <c r="J216" i="56"/>
  <c r="I216" i="56"/>
  <c r="G216" i="56"/>
  <c r="F216" i="56"/>
  <c r="E216" i="56"/>
  <c r="D216" i="56"/>
  <c r="H215" i="56"/>
  <c r="C215" i="56"/>
  <c r="H214" i="56"/>
  <c r="C214" i="56"/>
  <c r="H213" i="56"/>
  <c r="C213" i="56"/>
  <c r="H212" i="56"/>
  <c r="C212" i="56"/>
  <c r="H211" i="56"/>
  <c r="C211" i="56"/>
  <c r="H210" i="56"/>
  <c r="C210" i="56"/>
  <c r="H209" i="56"/>
  <c r="C209" i="56"/>
  <c r="H208" i="56"/>
  <c r="C208" i="56"/>
  <c r="H207" i="56"/>
  <c r="C207" i="56"/>
  <c r="H206" i="56"/>
  <c r="C206" i="56"/>
  <c r="L205" i="56"/>
  <c r="L204" i="56" s="1"/>
  <c r="K205" i="56"/>
  <c r="J205" i="56"/>
  <c r="H205" i="56" s="1"/>
  <c r="I205" i="56"/>
  <c r="I204" i="56" s="1"/>
  <c r="G205" i="56"/>
  <c r="F205" i="56"/>
  <c r="F204" i="56" s="1"/>
  <c r="E205" i="56"/>
  <c r="D205" i="56"/>
  <c r="K204" i="56"/>
  <c r="J204" i="56"/>
  <c r="G204" i="56"/>
  <c r="H203" i="56"/>
  <c r="C203" i="56"/>
  <c r="H202" i="56"/>
  <c r="C202" i="56"/>
  <c r="H201" i="56"/>
  <c r="C201" i="56"/>
  <c r="H200" i="56"/>
  <c r="C200" i="56"/>
  <c r="H199" i="56"/>
  <c r="C199" i="56"/>
  <c r="L198" i="56"/>
  <c r="L196" i="56" s="1"/>
  <c r="K198" i="56"/>
  <c r="J198" i="56"/>
  <c r="I198" i="56"/>
  <c r="H198" i="56" s="1"/>
  <c r="G198" i="56"/>
  <c r="G196" i="56" s="1"/>
  <c r="G195" i="56" s="1"/>
  <c r="F198" i="56"/>
  <c r="E198" i="56"/>
  <c r="D198" i="56"/>
  <c r="D196" i="56" s="1"/>
  <c r="H197" i="56"/>
  <c r="C197" i="56"/>
  <c r="K196" i="56"/>
  <c r="K195" i="56" s="1"/>
  <c r="J196" i="56"/>
  <c r="F196" i="56"/>
  <c r="E196" i="56"/>
  <c r="H193" i="56"/>
  <c r="C193" i="56"/>
  <c r="L192" i="56"/>
  <c r="K192" i="56"/>
  <c r="K191" i="56" s="1"/>
  <c r="J192" i="56"/>
  <c r="I192" i="56"/>
  <c r="I191" i="56" s="1"/>
  <c r="G192" i="56"/>
  <c r="G191" i="56" s="1"/>
  <c r="F192" i="56"/>
  <c r="F191" i="56" s="1"/>
  <c r="E192" i="56"/>
  <c r="D192" i="56"/>
  <c r="D191" i="56" s="1"/>
  <c r="L191" i="56"/>
  <c r="E191" i="56"/>
  <c r="H190" i="56"/>
  <c r="C190" i="56"/>
  <c r="H189" i="56"/>
  <c r="C189" i="56"/>
  <c r="L188" i="56"/>
  <c r="K188" i="56"/>
  <c r="K187" i="56" s="1"/>
  <c r="J188" i="56"/>
  <c r="I188" i="56"/>
  <c r="I187" i="56" s="1"/>
  <c r="G188" i="56"/>
  <c r="G187" i="56" s="1"/>
  <c r="F188" i="56"/>
  <c r="F187" i="56" s="1"/>
  <c r="E188" i="56"/>
  <c r="D188" i="56"/>
  <c r="L187" i="56"/>
  <c r="E187" i="56"/>
  <c r="H186" i="56"/>
  <c r="C186" i="56"/>
  <c r="H185" i="56"/>
  <c r="C185" i="56"/>
  <c r="L184" i="56"/>
  <c r="K184" i="56"/>
  <c r="J184" i="56"/>
  <c r="I184" i="56"/>
  <c r="G184" i="56"/>
  <c r="F184" i="56"/>
  <c r="E184" i="56"/>
  <c r="D184" i="56"/>
  <c r="H183" i="56"/>
  <c r="C183" i="56"/>
  <c r="H182" i="56"/>
  <c r="C182" i="56"/>
  <c r="H181" i="56"/>
  <c r="C181" i="56"/>
  <c r="H180" i="56"/>
  <c r="C180" i="56"/>
  <c r="L179" i="56"/>
  <c r="K179" i="56"/>
  <c r="J179" i="56"/>
  <c r="I179" i="56"/>
  <c r="H179" i="56" s="1"/>
  <c r="G179" i="56"/>
  <c r="F179" i="56"/>
  <c r="E179" i="56"/>
  <c r="D179" i="56"/>
  <c r="H178" i="56"/>
  <c r="C178" i="56"/>
  <c r="H177" i="56"/>
  <c r="C177" i="56"/>
  <c r="H176" i="56"/>
  <c r="C176" i="56"/>
  <c r="L175" i="56"/>
  <c r="L174" i="56" s="1"/>
  <c r="L173" i="56" s="1"/>
  <c r="K175" i="56"/>
  <c r="J175" i="56"/>
  <c r="I175" i="56"/>
  <c r="H175" i="56"/>
  <c r="G175" i="56"/>
  <c r="F175" i="56"/>
  <c r="E175" i="56"/>
  <c r="D175" i="56"/>
  <c r="C175" i="56" s="1"/>
  <c r="K174" i="56"/>
  <c r="K173" i="56" s="1"/>
  <c r="J174" i="56"/>
  <c r="J173" i="56" s="1"/>
  <c r="G174" i="56"/>
  <c r="G173" i="56" s="1"/>
  <c r="F174" i="56"/>
  <c r="F173" i="56" s="1"/>
  <c r="H172" i="56"/>
  <c r="C172" i="56"/>
  <c r="H171" i="56"/>
  <c r="C171" i="56"/>
  <c r="H170" i="56"/>
  <c r="C170" i="56"/>
  <c r="H169" i="56"/>
  <c r="C169" i="56"/>
  <c r="H168" i="56"/>
  <c r="C168" i="56"/>
  <c r="H167" i="56"/>
  <c r="C167" i="56"/>
  <c r="L166" i="56"/>
  <c r="K166" i="56"/>
  <c r="K165" i="56" s="1"/>
  <c r="J166" i="56"/>
  <c r="I166" i="56"/>
  <c r="I165" i="56" s="1"/>
  <c r="G166" i="56"/>
  <c r="G165" i="56" s="1"/>
  <c r="F166" i="56"/>
  <c r="F165" i="56" s="1"/>
  <c r="E166" i="56"/>
  <c r="D166" i="56"/>
  <c r="L165" i="56"/>
  <c r="E165" i="56"/>
  <c r="D165" i="56"/>
  <c r="C165" i="56" s="1"/>
  <c r="H164" i="56"/>
  <c r="C164" i="56"/>
  <c r="H163" i="56"/>
  <c r="C163" i="56"/>
  <c r="H162" i="56"/>
  <c r="C162" i="56"/>
  <c r="H161" i="56"/>
  <c r="C161" i="56"/>
  <c r="L160" i="56"/>
  <c r="K160" i="56"/>
  <c r="J160" i="56"/>
  <c r="I160" i="56"/>
  <c r="G160" i="56"/>
  <c r="F160" i="56"/>
  <c r="E160" i="56"/>
  <c r="D160" i="56"/>
  <c r="H159" i="56"/>
  <c r="C159" i="56"/>
  <c r="H158" i="56"/>
  <c r="C158" i="56"/>
  <c r="H157" i="56"/>
  <c r="C157" i="56"/>
  <c r="H156" i="56"/>
  <c r="C156" i="56"/>
  <c r="H155" i="56"/>
  <c r="C155" i="56"/>
  <c r="H154" i="56"/>
  <c r="C154" i="56"/>
  <c r="H153" i="56"/>
  <c r="C153" i="56"/>
  <c r="H152" i="56"/>
  <c r="C152" i="56"/>
  <c r="L151" i="56"/>
  <c r="K151" i="56"/>
  <c r="J151" i="56"/>
  <c r="I151" i="56"/>
  <c r="H151" i="56" s="1"/>
  <c r="G151" i="56"/>
  <c r="F151" i="56"/>
  <c r="E151" i="56"/>
  <c r="D151" i="56"/>
  <c r="H150" i="56"/>
  <c r="C150" i="56"/>
  <c r="H149" i="56"/>
  <c r="C149" i="56"/>
  <c r="H148" i="56"/>
  <c r="C148" i="56"/>
  <c r="H147" i="56"/>
  <c r="C147" i="56"/>
  <c r="H146" i="56"/>
  <c r="C146" i="56"/>
  <c r="H145" i="56"/>
  <c r="C145" i="56"/>
  <c r="L144" i="56"/>
  <c r="K144" i="56"/>
  <c r="J144" i="56"/>
  <c r="I144" i="56"/>
  <c r="G144" i="56"/>
  <c r="F144" i="56"/>
  <c r="E144" i="56"/>
  <c r="D144" i="56"/>
  <c r="H143" i="56"/>
  <c r="C143" i="56"/>
  <c r="H142" i="56"/>
  <c r="C142" i="56"/>
  <c r="L141" i="56"/>
  <c r="K141" i="56"/>
  <c r="J141" i="56"/>
  <c r="J130" i="56" s="1"/>
  <c r="I141" i="56"/>
  <c r="G141" i="56"/>
  <c r="F141" i="56"/>
  <c r="E141" i="56"/>
  <c r="D141" i="56"/>
  <c r="H140" i="56"/>
  <c r="C140" i="56"/>
  <c r="H139" i="56"/>
  <c r="C139" i="56"/>
  <c r="H138" i="56"/>
  <c r="C138" i="56"/>
  <c r="H137" i="56"/>
  <c r="C137" i="56"/>
  <c r="L136" i="56"/>
  <c r="K136" i="56"/>
  <c r="J136" i="56"/>
  <c r="I136" i="56"/>
  <c r="G136" i="56"/>
  <c r="F136" i="56"/>
  <c r="C136" i="56" s="1"/>
  <c r="E136" i="56"/>
  <c r="D136" i="56"/>
  <c r="H135" i="56"/>
  <c r="C135" i="56"/>
  <c r="H134" i="56"/>
  <c r="C134" i="56"/>
  <c r="H133" i="56"/>
  <c r="C133" i="56"/>
  <c r="H132" i="56"/>
  <c r="C132" i="56"/>
  <c r="L131" i="56"/>
  <c r="L130" i="56" s="1"/>
  <c r="K131" i="56"/>
  <c r="H131" i="56" s="1"/>
  <c r="J131" i="56"/>
  <c r="I131" i="56"/>
  <c r="G131" i="56"/>
  <c r="G130" i="56" s="1"/>
  <c r="F131" i="56"/>
  <c r="E131" i="56"/>
  <c r="D131" i="56"/>
  <c r="K130" i="56"/>
  <c r="H129" i="56"/>
  <c r="H128" i="56" s="1"/>
  <c r="C129" i="56"/>
  <c r="L128" i="56"/>
  <c r="K128" i="56"/>
  <c r="J128" i="56"/>
  <c r="I128" i="56"/>
  <c r="G128" i="56"/>
  <c r="F128" i="56"/>
  <c r="E128" i="56"/>
  <c r="D128" i="56"/>
  <c r="C128" i="56"/>
  <c r="I127" i="56"/>
  <c r="H127" i="56" s="1"/>
  <c r="C127" i="56"/>
  <c r="H126" i="56"/>
  <c r="C126" i="56"/>
  <c r="H125" i="56"/>
  <c r="C125" i="56"/>
  <c r="H124" i="56"/>
  <c r="C124" i="56"/>
  <c r="H123" i="56"/>
  <c r="C123" i="56"/>
  <c r="L122" i="56"/>
  <c r="K122" i="56"/>
  <c r="J122" i="56"/>
  <c r="G122" i="56"/>
  <c r="F122" i="56"/>
  <c r="E122" i="56"/>
  <c r="D122" i="56"/>
  <c r="C122" i="56"/>
  <c r="H121" i="56"/>
  <c r="C121" i="56"/>
  <c r="H120" i="56"/>
  <c r="C120" i="56"/>
  <c r="H119" i="56"/>
  <c r="C119" i="56"/>
  <c r="H118" i="56"/>
  <c r="C118" i="56"/>
  <c r="H117" i="56"/>
  <c r="C117" i="56"/>
  <c r="L116" i="56"/>
  <c r="K116" i="56"/>
  <c r="H116" i="56" s="1"/>
  <c r="J116" i="56"/>
  <c r="I116" i="56"/>
  <c r="G116" i="56"/>
  <c r="F116" i="56"/>
  <c r="E116" i="56"/>
  <c r="D116" i="56"/>
  <c r="H115" i="56"/>
  <c r="C115" i="56"/>
  <c r="H114" i="56"/>
  <c r="C114" i="56"/>
  <c r="H113" i="56"/>
  <c r="C113" i="56"/>
  <c r="L112" i="56"/>
  <c r="K112" i="56"/>
  <c r="J112" i="56"/>
  <c r="I112" i="56"/>
  <c r="G112" i="56"/>
  <c r="F112" i="56"/>
  <c r="E112" i="56"/>
  <c r="D112" i="56"/>
  <c r="C112" i="56" s="1"/>
  <c r="H111" i="56"/>
  <c r="C111" i="56"/>
  <c r="H110" i="56"/>
  <c r="C110" i="56"/>
  <c r="H109" i="56"/>
  <c r="C109" i="56"/>
  <c r="H108" i="56"/>
  <c r="C108" i="56"/>
  <c r="H107" i="56"/>
  <c r="C107" i="56"/>
  <c r="H106" i="56"/>
  <c r="C106" i="56"/>
  <c r="H105" i="56"/>
  <c r="C105" i="56"/>
  <c r="H104" i="56"/>
  <c r="C104" i="56"/>
  <c r="L103" i="56"/>
  <c r="K103" i="56"/>
  <c r="J103" i="56"/>
  <c r="I103" i="56"/>
  <c r="G103" i="56"/>
  <c r="F103" i="56"/>
  <c r="E103" i="56"/>
  <c r="D103" i="56"/>
  <c r="H102" i="56"/>
  <c r="C102" i="56"/>
  <c r="H101" i="56"/>
  <c r="C101" i="56"/>
  <c r="H100" i="56"/>
  <c r="C100" i="56"/>
  <c r="H99" i="56"/>
  <c r="C99" i="56"/>
  <c r="H98" i="56"/>
  <c r="C98" i="56"/>
  <c r="H97" i="56"/>
  <c r="C97" i="56"/>
  <c r="H96" i="56"/>
  <c r="C96" i="56"/>
  <c r="L95" i="56"/>
  <c r="K95" i="56"/>
  <c r="J95" i="56"/>
  <c r="I95" i="56"/>
  <c r="G95" i="56"/>
  <c r="F95" i="56"/>
  <c r="E95" i="56"/>
  <c r="D95" i="56"/>
  <c r="H94" i="56"/>
  <c r="C94" i="56"/>
  <c r="H93" i="56"/>
  <c r="C93" i="56"/>
  <c r="H92" i="56"/>
  <c r="C92" i="56"/>
  <c r="H91" i="56"/>
  <c r="C91" i="56"/>
  <c r="H90" i="56"/>
  <c r="C90" i="56"/>
  <c r="L89" i="56"/>
  <c r="K89" i="56"/>
  <c r="J89" i="56"/>
  <c r="I89" i="56"/>
  <c r="G89" i="56"/>
  <c r="F89" i="56"/>
  <c r="E89" i="56"/>
  <c r="D89" i="56"/>
  <c r="H88" i="56"/>
  <c r="C88" i="56"/>
  <c r="H87" i="56"/>
  <c r="C87" i="56"/>
  <c r="H86" i="56"/>
  <c r="C86" i="56"/>
  <c r="H85" i="56"/>
  <c r="C85" i="56"/>
  <c r="L84" i="56"/>
  <c r="K84" i="56"/>
  <c r="J84" i="56"/>
  <c r="I84" i="56"/>
  <c r="G84" i="56"/>
  <c r="F84" i="56"/>
  <c r="E84" i="56"/>
  <c r="C84" i="56" s="1"/>
  <c r="D84" i="56"/>
  <c r="H82" i="56"/>
  <c r="C82" i="56"/>
  <c r="H81" i="56"/>
  <c r="C81" i="56"/>
  <c r="L80" i="56"/>
  <c r="L76" i="56" s="1"/>
  <c r="K80" i="56"/>
  <c r="J80" i="56"/>
  <c r="I80" i="56"/>
  <c r="G80" i="56"/>
  <c r="G76" i="56" s="1"/>
  <c r="F80" i="56"/>
  <c r="E80" i="56"/>
  <c r="D80" i="56"/>
  <c r="C80" i="56"/>
  <c r="H79" i="56"/>
  <c r="C79" i="56"/>
  <c r="H78" i="56"/>
  <c r="C78" i="56"/>
  <c r="L77" i="56"/>
  <c r="K77" i="56"/>
  <c r="J77" i="56"/>
  <c r="J76" i="56" s="1"/>
  <c r="I77" i="56"/>
  <c r="H77" i="56" s="1"/>
  <c r="G77" i="56"/>
  <c r="F77" i="56"/>
  <c r="F76" i="56" s="1"/>
  <c r="E77" i="56"/>
  <c r="E76" i="56" s="1"/>
  <c r="D77" i="56"/>
  <c r="C77" i="56" s="1"/>
  <c r="K76" i="56"/>
  <c r="D76" i="56"/>
  <c r="H74" i="56"/>
  <c r="C74" i="56"/>
  <c r="H73" i="56"/>
  <c r="C73" i="56"/>
  <c r="H72" i="56"/>
  <c r="C72" i="56"/>
  <c r="H71" i="56"/>
  <c r="C71" i="56"/>
  <c r="H70" i="56"/>
  <c r="C70" i="56"/>
  <c r="L69" i="56"/>
  <c r="L67" i="56" s="1"/>
  <c r="K69" i="56"/>
  <c r="K67" i="56" s="1"/>
  <c r="J69" i="56"/>
  <c r="I69" i="56"/>
  <c r="G69" i="56"/>
  <c r="G67" i="56" s="1"/>
  <c r="F69" i="56"/>
  <c r="F67" i="56" s="1"/>
  <c r="E69" i="56"/>
  <c r="D69" i="56"/>
  <c r="H68" i="56"/>
  <c r="C68" i="56"/>
  <c r="J67" i="56"/>
  <c r="I67" i="56"/>
  <c r="E67" i="56"/>
  <c r="D67" i="56"/>
  <c r="H66" i="56"/>
  <c r="C66" i="56"/>
  <c r="H65" i="56"/>
  <c r="C65" i="56"/>
  <c r="H64" i="56"/>
  <c r="C64" i="56"/>
  <c r="H63" i="56"/>
  <c r="C63" i="56"/>
  <c r="H62" i="56"/>
  <c r="C62" i="56"/>
  <c r="H61" i="56"/>
  <c r="C61" i="56"/>
  <c r="H60" i="56"/>
  <c r="C60" i="56"/>
  <c r="H59" i="56"/>
  <c r="C59" i="56"/>
  <c r="L58" i="56"/>
  <c r="K58" i="56"/>
  <c r="J58" i="56"/>
  <c r="I58" i="56"/>
  <c r="G58" i="56"/>
  <c r="F58" i="56"/>
  <c r="E58" i="56"/>
  <c r="D58" i="56"/>
  <c r="C58" i="56" s="1"/>
  <c r="H57" i="56"/>
  <c r="C57" i="56"/>
  <c r="H56" i="56"/>
  <c r="C56" i="56"/>
  <c r="L55" i="56"/>
  <c r="K55" i="56"/>
  <c r="J55" i="56"/>
  <c r="J54" i="56" s="1"/>
  <c r="J53" i="56" s="1"/>
  <c r="I55" i="56"/>
  <c r="G55" i="56"/>
  <c r="F55" i="56"/>
  <c r="F54" i="56" s="1"/>
  <c r="E55" i="56"/>
  <c r="E54" i="56" s="1"/>
  <c r="D55" i="56"/>
  <c r="L54" i="56"/>
  <c r="K54" i="56"/>
  <c r="G54" i="56"/>
  <c r="H47" i="56"/>
  <c r="C47" i="56"/>
  <c r="H46" i="56"/>
  <c r="C46" i="56"/>
  <c r="L45" i="56"/>
  <c r="G45" i="56"/>
  <c r="C45" i="56"/>
  <c r="H44" i="56"/>
  <c r="C44" i="56"/>
  <c r="K43" i="56"/>
  <c r="J43" i="56"/>
  <c r="I43" i="56"/>
  <c r="F43" i="56"/>
  <c r="E43" i="56"/>
  <c r="D43" i="56"/>
  <c r="C43" i="56" s="1"/>
  <c r="H42" i="56"/>
  <c r="C42" i="56"/>
  <c r="I41" i="56"/>
  <c r="H41" i="56" s="1"/>
  <c r="D41" i="56"/>
  <c r="C41" i="56" s="1"/>
  <c r="H40" i="56"/>
  <c r="C40" i="56"/>
  <c r="H39" i="56"/>
  <c r="C39" i="56"/>
  <c r="H38" i="56"/>
  <c r="C38" i="56"/>
  <c r="H37" i="56"/>
  <c r="C37" i="56"/>
  <c r="K36" i="56"/>
  <c r="H36" i="56" s="1"/>
  <c r="F36" i="56"/>
  <c r="C36" i="56"/>
  <c r="H35" i="56"/>
  <c r="C35" i="56"/>
  <c r="H34" i="56"/>
  <c r="C34" i="56"/>
  <c r="K33" i="56"/>
  <c r="H33" i="56" s="1"/>
  <c r="F33" i="56"/>
  <c r="C33" i="56"/>
  <c r="H32" i="56"/>
  <c r="C32" i="56"/>
  <c r="K31" i="56"/>
  <c r="H31" i="56"/>
  <c r="F31" i="56"/>
  <c r="C31" i="56" s="1"/>
  <c r="H30" i="56"/>
  <c r="C30" i="56"/>
  <c r="H29" i="56"/>
  <c r="C29" i="56"/>
  <c r="H28" i="56"/>
  <c r="C28" i="56"/>
  <c r="K27" i="56"/>
  <c r="H27" i="56" s="1"/>
  <c r="F27" i="56"/>
  <c r="C27" i="56" s="1"/>
  <c r="H25" i="56"/>
  <c r="C25" i="56"/>
  <c r="H24" i="56"/>
  <c r="C24" i="56"/>
  <c r="H23" i="56"/>
  <c r="C23" i="56"/>
  <c r="H22" i="56"/>
  <c r="C22" i="56"/>
  <c r="L21" i="56"/>
  <c r="L292" i="56" s="1"/>
  <c r="L291" i="56" s="1"/>
  <c r="K21" i="56"/>
  <c r="J21" i="56"/>
  <c r="I21" i="56"/>
  <c r="I292" i="56" s="1"/>
  <c r="I291" i="56" s="1"/>
  <c r="G21" i="56"/>
  <c r="G20" i="56" s="1"/>
  <c r="F21" i="56"/>
  <c r="E21" i="56"/>
  <c r="E292" i="56" s="1"/>
  <c r="E291" i="56" s="1"/>
  <c r="D21" i="56"/>
  <c r="D292" i="56" s="1"/>
  <c r="D291" i="56" s="1"/>
  <c r="L20" i="56"/>
  <c r="H301" i="55"/>
  <c r="C301" i="55"/>
  <c r="H300" i="55"/>
  <c r="C300" i="55"/>
  <c r="H299" i="55"/>
  <c r="C299" i="55"/>
  <c r="H298" i="55"/>
  <c r="C298" i="55"/>
  <c r="H297" i="55"/>
  <c r="C297" i="55"/>
  <c r="H296" i="55"/>
  <c r="C296" i="55"/>
  <c r="H295" i="55"/>
  <c r="C295" i="55"/>
  <c r="H294" i="55"/>
  <c r="C294" i="55"/>
  <c r="L293" i="55"/>
  <c r="K293" i="55"/>
  <c r="J293" i="55"/>
  <c r="I293" i="55"/>
  <c r="G293" i="55"/>
  <c r="F293" i="55"/>
  <c r="E293" i="55"/>
  <c r="D293" i="55"/>
  <c r="H288" i="55"/>
  <c r="C288" i="55"/>
  <c r="H287" i="55"/>
  <c r="C287" i="55"/>
  <c r="L286" i="55"/>
  <c r="K286" i="55"/>
  <c r="J286" i="55"/>
  <c r="I286" i="55"/>
  <c r="G286" i="55"/>
  <c r="F286" i="55"/>
  <c r="E286" i="55"/>
  <c r="D286" i="55"/>
  <c r="H285" i="55"/>
  <c r="C285" i="55"/>
  <c r="L284" i="55"/>
  <c r="L283" i="55" s="1"/>
  <c r="K284" i="55"/>
  <c r="K283" i="55" s="1"/>
  <c r="J284" i="55"/>
  <c r="J283" i="55" s="1"/>
  <c r="I284" i="55"/>
  <c r="I283" i="55" s="1"/>
  <c r="H283" i="55" s="1"/>
  <c r="G284" i="55"/>
  <c r="G283" i="55" s="1"/>
  <c r="F284" i="55"/>
  <c r="E284" i="55"/>
  <c r="E283" i="55" s="1"/>
  <c r="D284" i="55"/>
  <c r="D283" i="55" s="1"/>
  <c r="F283" i="55"/>
  <c r="H282" i="55"/>
  <c r="C282" i="55"/>
  <c r="L281" i="55"/>
  <c r="K281" i="55"/>
  <c r="J281" i="55"/>
  <c r="I281" i="55"/>
  <c r="G281" i="55"/>
  <c r="F281" i="55"/>
  <c r="E281" i="55"/>
  <c r="D281" i="55"/>
  <c r="H280" i="55"/>
  <c r="C280" i="55"/>
  <c r="H279" i="55"/>
  <c r="C279" i="55"/>
  <c r="H278" i="55"/>
  <c r="C278" i="55"/>
  <c r="H277" i="55"/>
  <c r="C277" i="55"/>
  <c r="L276" i="55"/>
  <c r="L270" i="55" s="1"/>
  <c r="L269" i="55" s="1"/>
  <c r="K276" i="55"/>
  <c r="J276" i="55"/>
  <c r="I276" i="55"/>
  <c r="G276" i="55"/>
  <c r="C276" i="55" s="1"/>
  <c r="F276" i="55"/>
  <c r="E276" i="55"/>
  <c r="D276" i="55"/>
  <c r="H275" i="55"/>
  <c r="C275" i="55"/>
  <c r="H274" i="55"/>
  <c r="C274" i="55"/>
  <c r="H273" i="55"/>
  <c r="C273" i="55"/>
  <c r="L272" i="55"/>
  <c r="K272" i="55"/>
  <c r="J272" i="55"/>
  <c r="J270" i="55" s="1"/>
  <c r="J269" i="55" s="1"/>
  <c r="I272" i="55"/>
  <c r="G272" i="55"/>
  <c r="F272" i="55"/>
  <c r="F270" i="55" s="1"/>
  <c r="F269" i="55" s="1"/>
  <c r="E272" i="55"/>
  <c r="C272" i="55" s="1"/>
  <c r="D272" i="55"/>
  <c r="H271" i="55"/>
  <c r="C271" i="55"/>
  <c r="I270" i="55"/>
  <c r="I269" i="55" s="1"/>
  <c r="D270" i="55"/>
  <c r="D269" i="55" s="1"/>
  <c r="H268" i="55"/>
  <c r="C268" i="55"/>
  <c r="H267" i="55"/>
  <c r="C267" i="55"/>
  <c r="H266" i="55"/>
  <c r="C266" i="55"/>
  <c r="H265" i="55"/>
  <c r="C265" i="55"/>
  <c r="L264" i="55"/>
  <c r="K264" i="55"/>
  <c r="J264" i="55"/>
  <c r="J259" i="55" s="1"/>
  <c r="I264" i="55"/>
  <c r="G264" i="55"/>
  <c r="F264" i="55"/>
  <c r="E264" i="55"/>
  <c r="D264" i="55"/>
  <c r="C264" i="55" s="1"/>
  <c r="H263" i="55"/>
  <c r="C263" i="55"/>
  <c r="H262" i="55"/>
  <c r="C262" i="55"/>
  <c r="H261" i="55"/>
  <c r="C261" i="55"/>
  <c r="L260" i="55"/>
  <c r="L259" i="55" s="1"/>
  <c r="K260" i="55"/>
  <c r="K259" i="55" s="1"/>
  <c r="J260" i="55"/>
  <c r="I260" i="55"/>
  <c r="I259" i="55" s="1"/>
  <c r="G260" i="55"/>
  <c r="G259" i="55" s="1"/>
  <c r="F260" i="55"/>
  <c r="E260" i="55"/>
  <c r="D260" i="55"/>
  <c r="C260" i="55"/>
  <c r="F259" i="55"/>
  <c r="E259" i="55"/>
  <c r="H258" i="55"/>
  <c r="C258" i="55"/>
  <c r="H257" i="55"/>
  <c r="C257" i="55"/>
  <c r="H256" i="55"/>
  <c r="C256" i="55"/>
  <c r="H255" i="55"/>
  <c r="C255" i="55"/>
  <c r="H254" i="55"/>
  <c r="C254" i="55"/>
  <c r="H253" i="55"/>
  <c r="C253" i="55"/>
  <c r="L252" i="55"/>
  <c r="L251" i="55" s="1"/>
  <c r="K252" i="55"/>
  <c r="K251" i="55" s="1"/>
  <c r="J252" i="55"/>
  <c r="J251" i="55" s="1"/>
  <c r="I252" i="55"/>
  <c r="I251" i="55" s="1"/>
  <c r="G252" i="55"/>
  <c r="F252" i="55"/>
  <c r="E252" i="55"/>
  <c r="D252" i="55"/>
  <c r="D251" i="55" s="1"/>
  <c r="F251" i="55"/>
  <c r="E251" i="55"/>
  <c r="H250" i="55"/>
  <c r="C250" i="55"/>
  <c r="H249" i="55"/>
  <c r="C249" i="55"/>
  <c r="H248" i="55"/>
  <c r="C248" i="55"/>
  <c r="H247" i="55"/>
  <c r="C247" i="55"/>
  <c r="L246" i="55"/>
  <c r="K246" i="55"/>
  <c r="J246" i="55"/>
  <c r="I246" i="55"/>
  <c r="G246" i="55"/>
  <c r="F246" i="55"/>
  <c r="E246" i="55"/>
  <c r="D246" i="55"/>
  <c r="H245" i="55"/>
  <c r="C245" i="55"/>
  <c r="H244" i="55"/>
  <c r="C244" i="55"/>
  <c r="H243" i="55"/>
  <c r="C243" i="55"/>
  <c r="H242" i="55"/>
  <c r="C242" i="55"/>
  <c r="H241" i="55"/>
  <c r="C241" i="55"/>
  <c r="H240" i="55"/>
  <c r="C240" i="55"/>
  <c r="H239" i="55"/>
  <c r="C239" i="55"/>
  <c r="L238" i="55"/>
  <c r="K238" i="55"/>
  <c r="K231" i="55" s="1"/>
  <c r="K230" i="55" s="1"/>
  <c r="J238" i="55"/>
  <c r="I238" i="55"/>
  <c r="G238" i="55"/>
  <c r="F238" i="55"/>
  <c r="C238" i="55" s="1"/>
  <c r="E238" i="55"/>
  <c r="D238" i="55"/>
  <c r="H237" i="55"/>
  <c r="C237" i="55"/>
  <c r="H236" i="55"/>
  <c r="C236" i="55"/>
  <c r="L235" i="55"/>
  <c r="K235" i="55"/>
  <c r="J235" i="55"/>
  <c r="I235" i="55"/>
  <c r="G235" i="55"/>
  <c r="F235" i="55"/>
  <c r="E235" i="55"/>
  <c r="D235" i="55"/>
  <c r="H234" i="55"/>
  <c r="C234" i="55"/>
  <c r="L233" i="55"/>
  <c r="K233" i="55"/>
  <c r="J233" i="55"/>
  <c r="I233" i="55"/>
  <c r="G233" i="55"/>
  <c r="F233" i="55"/>
  <c r="F231" i="55" s="1"/>
  <c r="F230" i="55" s="1"/>
  <c r="E233" i="55"/>
  <c r="E231" i="55" s="1"/>
  <c r="E230" i="55" s="1"/>
  <c r="D233" i="55"/>
  <c r="H232" i="55"/>
  <c r="C232" i="55"/>
  <c r="J231" i="55"/>
  <c r="H229" i="55"/>
  <c r="C229" i="55"/>
  <c r="H228" i="55"/>
  <c r="C228" i="55"/>
  <c r="L227" i="55"/>
  <c r="K227" i="55"/>
  <c r="J227" i="55"/>
  <c r="I227" i="55"/>
  <c r="G227" i="55"/>
  <c r="F227" i="55"/>
  <c r="E227" i="55"/>
  <c r="D227" i="55"/>
  <c r="H226" i="55"/>
  <c r="C226" i="55"/>
  <c r="H225" i="55"/>
  <c r="C225" i="55"/>
  <c r="H224" i="55"/>
  <c r="C224" i="55"/>
  <c r="H223" i="55"/>
  <c r="C223" i="55"/>
  <c r="H222" i="55"/>
  <c r="C222" i="55"/>
  <c r="H221" i="55"/>
  <c r="C221" i="55"/>
  <c r="H220" i="55"/>
  <c r="C220" i="55"/>
  <c r="H219" i="55"/>
  <c r="C219" i="55"/>
  <c r="H218" i="55"/>
  <c r="C218" i="55"/>
  <c r="H217" i="55"/>
  <c r="C217" i="55"/>
  <c r="L216" i="55"/>
  <c r="L204" i="55" s="1"/>
  <c r="K216" i="55"/>
  <c r="J216" i="55"/>
  <c r="I216" i="55"/>
  <c r="G216" i="55"/>
  <c r="G204" i="55" s="1"/>
  <c r="F216" i="55"/>
  <c r="E216" i="55"/>
  <c r="D216" i="55"/>
  <c r="H215" i="55"/>
  <c r="C215" i="55"/>
  <c r="H214" i="55"/>
  <c r="C214" i="55"/>
  <c r="H213" i="55"/>
  <c r="C213" i="55"/>
  <c r="H212" i="55"/>
  <c r="C212" i="55"/>
  <c r="H211" i="55"/>
  <c r="C211" i="55"/>
  <c r="H210" i="55"/>
  <c r="C210" i="55"/>
  <c r="H209" i="55"/>
  <c r="C209" i="55"/>
  <c r="H208" i="55"/>
  <c r="C208" i="55"/>
  <c r="H207" i="55"/>
  <c r="C207" i="55"/>
  <c r="H206" i="55"/>
  <c r="C206" i="55"/>
  <c r="L205" i="55"/>
  <c r="K205" i="55"/>
  <c r="J205" i="55"/>
  <c r="J204" i="55" s="1"/>
  <c r="I205" i="55"/>
  <c r="H205" i="55" s="1"/>
  <c r="G205" i="55"/>
  <c r="F205" i="55"/>
  <c r="F204" i="55" s="1"/>
  <c r="E205" i="55"/>
  <c r="E204" i="55" s="1"/>
  <c r="D205" i="55"/>
  <c r="C205" i="55" s="1"/>
  <c r="K204" i="55"/>
  <c r="D204" i="55"/>
  <c r="H203" i="55"/>
  <c r="C203" i="55"/>
  <c r="H202" i="55"/>
  <c r="C202" i="55"/>
  <c r="H201" i="55"/>
  <c r="C201" i="55"/>
  <c r="H200" i="55"/>
  <c r="C200" i="55"/>
  <c r="H199" i="55"/>
  <c r="C199" i="55"/>
  <c r="L198" i="55"/>
  <c r="L196" i="55" s="1"/>
  <c r="L195" i="55" s="1"/>
  <c r="K198" i="55"/>
  <c r="H198" i="55" s="1"/>
  <c r="J198" i="55"/>
  <c r="I198" i="55"/>
  <c r="I196" i="55" s="1"/>
  <c r="G198" i="55"/>
  <c r="G196" i="55" s="1"/>
  <c r="F198" i="55"/>
  <c r="C198" i="55" s="1"/>
  <c r="E198" i="55"/>
  <c r="D198" i="55"/>
  <c r="D196" i="55" s="1"/>
  <c r="D195" i="55" s="1"/>
  <c r="H197" i="55"/>
  <c r="C197" i="55"/>
  <c r="J196" i="55"/>
  <c r="E196" i="55"/>
  <c r="H193" i="55"/>
  <c r="C193" i="55"/>
  <c r="L192" i="55"/>
  <c r="L191" i="55" s="1"/>
  <c r="K192" i="55"/>
  <c r="K191" i="55" s="1"/>
  <c r="J192" i="55"/>
  <c r="J191" i="55" s="1"/>
  <c r="I192" i="55"/>
  <c r="I191" i="55" s="1"/>
  <c r="G192" i="55"/>
  <c r="G191" i="55" s="1"/>
  <c r="F192" i="55"/>
  <c r="E192" i="55"/>
  <c r="D192" i="55"/>
  <c r="D191" i="55" s="1"/>
  <c r="C192" i="55"/>
  <c r="F191" i="55"/>
  <c r="E191" i="55"/>
  <c r="H190" i="55"/>
  <c r="C190" i="55"/>
  <c r="H189" i="55"/>
  <c r="C189" i="55"/>
  <c r="L188" i="55"/>
  <c r="K188" i="55"/>
  <c r="J188" i="55"/>
  <c r="I188" i="55"/>
  <c r="I187" i="55" s="1"/>
  <c r="G188" i="55"/>
  <c r="F188" i="55"/>
  <c r="E188" i="55"/>
  <c r="D188" i="55"/>
  <c r="D187" i="55" s="1"/>
  <c r="F187" i="55"/>
  <c r="E187" i="55"/>
  <c r="H186" i="55"/>
  <c r="C186" i="55"/>
  <c r="H185" i="55"/>
  <c r="C185" i="55"/>
  <c r="L184" i="55"/>
  <c r="K184" i="55"/>
  <c r="J184" i="55"/>
  <c r="I184" i="55"/>
  <c r="G184" i="55"/>
  <c r="F184" i="55"/>
  <c r="E184" i="55"/>
  <c r="D184" i="55"/>
  <c r="H183" i="55"/>
  <c r="C183" i="55"/>
  <c r="H182" i="55"/>
  <c r="C182" i="55"/>
  <c r="H181" i="55"/>
  <c r="C181" i="55"/>
  <c r="H180" i="55"/>
  <c r="C180" i="55"/>
  <c r="L179" i="55"/>
  <c r="K179" i="55"/>
  <c r="J179" i="55"/>
  <c r="I179" i="55"/>
  <c r="H179" i="55" s="1"/>
  <c r="G179" i="55"/>
  <c r="F179" i="55"/>
  <c r="E179" i="55"/>
  <c r="D179" i="55"/>
  <c r="C179" i="55" s="1"/>
  <c r="H178" i="55"/>
  <c r="C178" i="55"/>
  <c r="H177" i="55"/>
  <c r="C177" i="55"/>
  <c r="H176" i="55"/>
  <c r="C176" i="55"/>
  <c r="L175" i="55"/>
  <c r="K175" i="55"/>
  <c r="J175" i="55"/>
  <c r="I175" i="55"/>
  <c r="G175" i="55"/>
  <c r="G174" i="55" s="1"/>
  <c r="G173" i="55" s="1"/>
  <c r="F175" i="55"/>
  <c r="F174" i="55" s="1"/>
  <c r="F173" i="55" s="1"/>
  <c r="E175" i="55"/>
  <c r="D175" i="55"/>
  <c r="L174" i="55"/>
  <c r="L173" i="55" s="1"/>
  <c r="K174" i="55"/>
  <c r="K173" i="55" s="1"/>
  <c r="H172" i="55"/>
  <c r="C172" i="55"/>
  <c r="H171" i="55"/>
  <c r="C171" i="55"/>
  <c r="H170" i="55"/>
  <c r="C170" i="55"/>
  <c r="H169" i="55"/>
  <c r="C169" i="55"/>
  <c r="H168" i="55"/>
  <c r="C168" i="55"/>
  <c r="H167" i="55"/>
  <c r="C167" i="55"/>
  <c r="L166" i="55"/>
  <c r="L165" i="55" s="1"/>
  <c r="K166" i="55"/>
  <c r="K165" i="55" s="1"/>
  <c r="J166" i="55"/>
  <c r="I166" i="55"/>
  <c r="G166" i="55"/>
  <c r="G165" i="55" s="1"/>
  <c r="F166" i="55"/>
  <c r="F165" i="55" s="1"/>
  <c r="E166" i="55"/>
  <c r="D166" i="55"/>
  <c r="D165" i="55" s="1"/>
  <c r="J165" i="55"/>
  <c r="I165" i="55"/>
  <c r="E165" i="55"/>
  <c r="H164" i="55"/>
  <c r="C164" i="55"/>
  <c r="H163" i="55"/>
  <c r="C163" i="55"/>
  <c r="H162" i="55"/>
  <c r="C162" i="55"/>
  <c r="H161" i="55"/>
  <c r="C161" i="55"/>
  <c r="L160" i="55"/>
  <c r="L130" i="55" s="1"/>
  <c r="K160" i="55"/>
  <c r="J160" i="55"/>
  <c r="I160" i="55"/>
  <c r="G160" i="55"/>
  <c r="C160" i="55" s="1"/>
  <c r="F160" i="55"/>
  <c r="E160" i="55"/>
  <c r="D160" i="55"/>
  <c r="H159" i="55"/>
  <c r="C159" i="55"/>
  <c r="H158" i="55"/>
  <c r="C158" i="55"/>
  <c r="H157" i="55"/>
  <c r="C157" i="55"/>
  <c r="H156" i="55"/>
  <c r="C156" i="55"/>
  <c r="H155" i="55"/>
  <c r="C155" i="55"/>
  <c r="H154" i="55"/>
  <c r="C154" i="55"/>
  <c r="H153" i="55"/>
  <c r="C153" i="55"/>
  <c r="H152" i="55"/>
  <c r="C152" i="55"/>
  <c r="L151" i="55"/>
  <c r="K151" i="55"/>
  <c r="J151" i="55"/>
  <c r="I151" i="55"/>
  <c r="H151" i="55" s="1"/>
  <c r="G151" i="55"/>
  <c r="F151" i="55"/>
  <c r="E151" i="55"/>
  <c r="D151" i="55"/>
  <c r="C151" i="55" s="1"/>
  <c r="H150" i="55"/>
  <c r="C150" i="55"/>
  <c r="H149" i="55"/>
  <c r="C149" i="55"/>
  <c r="H148" i="55"/>
  <c r="C148" i="55"/>
  <c r="H147" i="55"/>
  <c r="C147" i="55"/>
  <c r="H146" i="55"/>
  <c r="C146" i="55"/>
  <c r="H145" i="55"/>
  <c r="C145" i="55"/>
  <c r="L144" i="55"/>
  <c r="K144" i="55"/>
  <c r="J144" i="55"/>
  <c r="I144" i="55"/>
  <c r="G144" i="55"/>
  <c r="F144" i="55"/>
  <c r="E144" i="55"/>
  <c r="D144" i="55"/>
  <c r="C144" i="55" s="1"/>
  <c r="H143" i="55"/>
  <c r="C143" i="55"/>
  <c r="H142" i="55"/>
  <c r="C142" i="55"/>
  <c r="L141" i="55"/>
  <c r="K141" i="55"/>
  <c r="J141" i="55"/>
  <c r="I141" i="55"/>
  <c r="G141" i="55"/>
  <c r="F141" i="55"/>
  <c r="E141" i="55"/>
  <c r="D141" i="55"/>
  <c r="H140" i="55"/>
  <c r="C140" i="55"/>
  <c r="H139" i="55"/>
  <c r="C139" i="55"/>
  <c r="H138" i="55"/>
  <c r="C138" i="55"/>
  <c r="H137" i="55"/>
  <c r="C137" i="55"/>
  <c r="L136" i="55"/>
  <c r="K136" i="55"/>
  <c r="J136" i="55"/>
  <c r="I136" i="55"/>
  <c r="G136" i="55"/>
  <c r="F136" i="55"/>
  <c r="E136" i="55"/>
  <c r="D136" i="55"/>
  <c r="H135" i="55"/>
  <c r="C135" i="55"/>
  <c r="H134" i="55"/>
  <c r="C134" i="55"/>
  <c r="H133" i="55"/>
  <c r="C133" i="55"/>
  <c r="H132" i="55"/>
  <c r="C132" i="55"/>
  <c r="L131" i="55"/>
  <c r="K131" i="55"/>
  <c r="J131" i="55"/>
  <c r="J130" i="55" s="1"/>
  <c r="I131" i="55"/>
  <c r="G131" i="55"/>
  <c r="F131" i="55"/>
  <c r="F130" i="55" s="1"/>
  <c r="E131" i="55"/>
  <c r="E130" i="55" s="1"/>
  <c r="D131" i="55"/>
  <c r="K130" i="55"/>
  <c r="G130" i="55"/>
  <c r="H129" i="55"/>
  <c r="C129" i="55"/>
  <c r="C128" i="55" s="1"/>
  <c r="L128" i="55"/>
  <c r="K128" i="55"/>
  <c r="J128" i="55"/>
  <c r="I128" i="55"/>
  <c r="H128" i="55"/>
  <c r="G128" i="55"/>
  <c r="F128" i="55"/>
  <c r="E128" i="55"/>
  <c r="D128" i="55"/>
  <c r="H127" i="55"/>
  <c r="C127" i="55"/>
  <c r="H126" i="55"/>
  <c r="C126" i="55"/>
  <c r="H125" i="55"/>
  <c r="C125" i="55"/>
  <c r="H124" i="55"/>
  <c r="C124" i="55"/>
  <c r="H123" i="55"/>
  <c r="C123" i="55"/>
  <c r="L122" i="55"/>
  <c r="K122" i="55"/>
  <c r="J122" i="55"/>
  <c r="I122" i="55"/>
  <c r="G122" i="55"/>
  <c r="F122" i="55"/>
  <c r="E122" i="55"/>
  <c r="D122" i="55"/>
  <c r="C122" i="55"/>
  <c r="H121" i="55"/>
  <c r="C121" i="55"/>
  <c r="H120" i="55"/>
  <c r="C120" i="55"/>
  <c r="H119" i="55"/>
  <c r="C119" i="55"/>
  <c r="H118" i="55"/>
  <c r="C118" i="55"/>
  <c r="H117" i="55"/>
  <c r="C117" i="55"/>
  <c r="L116" i="55"/>
  <c r="K116" i="55"/>
  <c r="H116" i="55" s="1"/>
  <c r="J116" i="55"/>
  <c r="I116" i="55"/>
  <c r="G116" i="55"/>
  <c r="F116" i="55"/>
  <c r="E116" i="55"/>
  <c r="D116" i="55"/>
  <c r="H115" i="55"/>
  <c r="C115" i="55"/>
  <c r="H114" i="55"/>
  <c r="C114" i="55"/>
  <c r="H113" i="55"/>
  <c r="C113" i="55"/>
  <c r="L112" i="55"/>
  <c r="K112" i="55"/>
  <c r="J112" i="55"/>
  <c r="I112" i="55"/>
  <c r="G112" i="55"/>
  <c r="F112" i="55"/>
  <c r="E112" i="55"/>
  <c r="D112" i="55"/>
  <c r="C112" i="55" s="1"/>
  <c r="H111" i="55"/>
  <c r="C111" i="55"/>
  <c r="H110" i="55"/>
  <c r="C110" i="55"/>
  <c r="H109" i="55"/>
  <c r="C109" i="55"/>
  <c r="H108" i="55"/>
  <c r="C108" i="55"/>
  <c r="H107" i="55"/>
  <c r="C107" i="55"/>
  <c r="H106" i="55"/>
  <c r="C106" i="55"/>
  <c r="H105" i="55"/>
  <c r="C105" i="55"/>
  <c r="H104" i="55"/>
  <c r="C104" i="55"/>
  <c r="L103" i="55"/>
  <c r="K103" i="55"/>
  <c r="J103" i="55"/>
  <c r="I103" i="55"/>
  <c r="G103" i="55"/>
  <c r="F103" i="55"/>
  <c r="E103" i="55"/>
  <c r="D103" i="55"/>
  <c r="H102" i="55"/>
  <c r="C102" i="55"/>
  <c r="H101" i="55"/>
  <c r="C101" i="55"/>
  <c r="H100" i="55"/>
  <c r="C100" i="55"/>
  <c r="H99" i="55"/>
  <c r="C99" i="55"/>
  <c r="H98" i="55"/>
  <c r="C98" i="55"/>
  <c r="H97" i="55"/>
  <c r="C97" i="55"/>
  <c r="H96" i="55"/>
  <c r="C96" i="55"/>
  <c r="L95" i="55"/>
  <c r="K95" i="55"/>
  <c r="J95" i="55"/>
  <c r="I95" i="55"/>
  <c r="G95" i="55"/>
  <c r="F95" i="55"/>
  <c r="E95" i="55"/>
  <c r="D95" i="55"/>
  <c r="H94" i="55"/>
  <c r="C94" i="55"/>
  <c r="H93" i="55"/>
  <c r="C93" i="55"/>
  <c r="H92" i="55"/>
  <c r="C92" i="55"/>
  <c r="H91" i="55"/>
  <c r="C91" i="55"/>
  <c r="H90" i="55"/>
  <c r="C90" i="55"/>
  <c r="L89" i="55"/>
  <c r="K89" i="55"/>
  <c r="J89" i="55"/>
  <c r="I89" i="55"/>
  <c r="G89" i="55"/>
  <c r="F89" i="55"/>
  <c r="E89" i="55"/>
  <c r="D89" i="55"/>
  <c r="H88" i="55"/>
  <c r="C88" i="55"/>
  <c r="H87" i="55"/>
  <c r="C87" i="55"/>
  <c r="H86" i="55"/>
  <c r="C86" i="55"/>
  <c r="H85" i="55"/>
  <c r="C85" i="55"/>
  <c r="L84" i="55"/>
  <c r="K84" i="55"/>
  <c r="J84" i="55"/>
  <c r="J83" i="55" s="1"/>
  <c r="I84" i="55"/>
  <c r="G84" i="55"/>
  <c r="F84" i="55"/>
  <c r="F83" i="55" s="1"/>
  <c r="E84" i="55"/>
  <c r="C84" i="55" s="1"/>
  <c r="D84" i="55"/>
  <c r="I83" i="55"/>
  <c r="H82" i="55"/>
  <c r="C82" i="55"/>
  <c r="H81" i="55"/>
  <c r="C81" i="55"/>
  <c r="L80" i="55"/>
  <c r="K80" i="55"/>
  <c r="H80" i="55" s="1"/>
  <c r="J80" i="55"/>
  <c r="I80" i="55"/>
  <c r="G80" i="55"/>
  <c r="F80" i="55"/>
  <c r="C80" i="55" s="1"/>
  <c r="E80" i="55"/>
  <c r="D80" i="55"/>
  <c r="H79" i="55"/>
  <c r="C79" i="55"/>
  <c r="H78" i="55"/>
  <c r="C78" i="55"/>
  <c r="L77" i="55"/>
  <c r="K77" i="55"/>
  <c r="J77" i="55"/>
  <c r="J76" i="55" s="1"/>
  <c r="I77" i="55"/>
  <c r="G77" i="55"/>
  <c r="G76" i="55" s="1"/>
  <c r="F77" i="55"/>
  <c r="E77" i="55"/>
  <c r="E76" i="55" s="1"/>
  <c r="D77" i="55"/>
  <c r="L76" i="55"/>
  <c r="D76" i="55"/>
  <c r="H74" i="55"/>
  <c r="C74" i="55"/>
  <c r="H73" i="55"/>
  <c r="C73" i="55"/>
  <c r="H72" i="55"/>
  <c r="C72" i="55"/>
  <c r="H71" i="55"/>
  <c r="C71" i="55"/>
  <c r="H70" i="55"/>
  <c r="C70" i="55"/>
  <c r="L69" i="55"/>
  <c r="K69" i="55"/>
  <c r="K67" i="55" s="1"/>
  <c r="J69" i="55"/>
  <c r="J67" i="55" s="1"/>
  <c r="I69" i="55"/>
  <c r="G69" i="55"/>
  <c r="F69" i="55"/>
  <c r="F67" i="55" s="1"/>
  <c r="E69" i="55"/>
  <c r="E67" i="55" s="1"/>
  <c r="D69" i="55"/>
  <c r="H68" i="55"/>
  <c r="C68" i="55"/>
  <c r="L67" i="55"/>
  <c r="I67" i="55"/>
  <c r="G67" i="55"/>
  <c r="D67" i="55"/>
  <c r="H66" i="55"/>
  <c r="C66" i="55"/>
  <c r="H65" i="55"/>
  <c r="C65" i="55"/>
  <c r="H64" i="55"/>
  <c r="C64" i="55"/>
  <c r="H63" i="55"/>
  <c r="C63" i="55"/>
  <c r="H62" i="55"/>
  <c r="C62" i="55"/>
  <c r="H61" i="55"/>
  <c r="C61" i="55"/>
  <c r="H60" i="55"/>
  <c r="C60" i="55"/>
  <c r="H59" i="55"/>
  <c r="C59" i="55"/>
  <c r="L58" i="55"/>
  <c r="L54" i="55" s="1"/>
  <c r="L53" i="55" s="1"/>
  <c r="K58" i="55"/>
  <c r="J58" i="55"/>
  <c r="I58" i="55"/>
  <c r="G58" i="55"/>
  <c r="G54" i="55" s="1"/>
  <c r="G53" i="55" s="1"/>
  <c r="F58" i="55"/>
  <c r="E58" i="55"/>
  <c r="D58" i="55"/>
  <c r="C58" i="55"/>
  <c r="H57" i="55"/>
  <c r="C57" i="55"/>
  <c r="H56" i="55"/>
  <c r="C56" i="55"/>
  <c r="L55" i="55"/>
  <c r="K55" i="55"/>
  <c r="J55" i="55"/>
  <c r="J54" i="55" s="1"/>
  <c r="I55" i="55"/>
  <c r="H55" i="55" s="1"/>
  <c r="G55" i="55"/>
  <c r="F55" i="55"/>
  <c r="F54" i="55" s="1"/>
  <c r="E55" i="55"/>
  <c r="E54" i="55" s="1"/>
  <c r="D55" i="55"/>
  <c r="C55" i="55" s="1"/>
  <c r="K54" i="55"/>
  <c r="D54" i="55"/>
  <c r="D53" i="55" s="1"/>
  <c r="H47" i="55"/>
  <c r="C47" i="55"/>
  <c r="H46" i="55"/>
  <c r="C46" i="55"/>
  <c r="L45" i="55"/>
  <c r="H45" i="55" s="1"/>
  <c r="G45" i="55"/>
  <c r="C45" i="55"/>
  <c r="H44" i="55"/>
  <c r="C44" i="55"/>
  <c r="K43" i="55"/>
  <c r="J43" i="55"/>
  <c r="I43" i="55"/>
  <c r="H43" i="55" s="1"/>
  <c r="F43" i="55"/>
  <c r="E43" i="55"/>
  <c r="D43" i="55"/>
  <c r="C43" i="55" s="1"/>
  <c r="H42" i="55"/>
  <c r="C42" i="55"/>
  <c r="I41" i="55"/>
  <c r="H41" i="55" s="1"/>
  <c r="D41" i="55"/>
  <c r="C41" i="55"/>
  <c r="H40" i="55"/>
  <c r="C40" i="55"/>
  <c r="H39" i="55"/>
  <c r="C39" i="55"/>
  <c r="H38" i="55"/>
  <c r="C38" i="55"/>
  <c r="H37" i="55"/>
  <c r="C37" i="55"/>
  <c r="K36" i="55"/>
  <c r="H36" i="55"/>
  <c r="F36" i="55"/>
  <c r="C36" i="55"/>
  <c r="H35" i="55"/>
  <c r="C35" i="55"/>
  <c r="H34" i="55"/>
  <c r="C34" i="55"/>
  <c r="K33" i="55"/>
  <c r="H33" i="55" s="1"/>
  <c r="F33" i="55"/>
  <c r="C33" i="55"/>
  <c r="H32" i="55"/>
  <c r="C32" i="55"/>
  <c r="K31" i="55"/>
  <c r="H31" i="55"/>
  <c r="F31" i="55"/>
  <c r="C31" i="55" s="1"/>
  <c r="H30" i="55"/>
  <c r="C30" i="55"/>
  <c r="H29" i="55"/>
  <c r="C29" i="55"/>
  <c r="H28" i="55"/>
  <c r="C28" i="55"/>
  <c r="K27" i="55"/>
  <c r="H27" i="55" s="1"/>
  <c r="F27" i="55"/>
  <c r="C27" i="55"/>
  <c r="F26" i="55"/>
  <c r="C26" i="55" s="1"/>
  <c r="H25" i="55"/>
  <c r="C25" i="55"/>
  <c r="H24" i="55"/>
  <c r="C24" i="55"/>
  <c r="H23" i="55"/>
  <c r="C23" i="55"/>
  <c r="H22" i="55"/>
  <c r="C22" i="55"/>
  <c r="L21" i="55"/>
  <c r="K21" i="55"/>
  <c r="J21" i="55"/>
  <c r="J292" i="55" s="1"/>
  <c r="J291" i="55" s="1"/>
  <c r="I21" i="55"/>
  <c r="G21" i="55"/>
  <c r="F21" i="55"/>
  <c r="E21" i="55"/>
  <c r="E292" i="55" s="1"/>
  <c r="E291" i="55" s="1"/>
  <c r="D21" i="55"/>
  <c r="L20" i="55"/>
  <c r="G20" i="55"/>
  <c r="D20" i="55"/>
  <c r="H301" i="54"/>
  <c r="C301" i="54"/>
  <c r="H300" i="54"/>
  <c r="C300" i="54"/>
  <c r="H299" i="54"/>
  <c r="C299" i="54"/>
  <c r="H298" i="54"/>
  <c r="C298" i="54"/>
  <c r="H297" i="54"/>
  <c r="C297" i="54"/>
  <c r="H296" i="54"/>
  <c r="C296" i="54"/>
  <c r="H295" i="54"/>
  <c r="C295" i="54"/>
  <c r="H294" i="54"/>
  <c r="H293" i="54" s="1"/>
  <c r="C294" i="54"/>
  <c r="C293" i="54" s="1"/>
  <c r="L293" i="54"/>
  <c r="K293" i="54"/>
  <c r="J293" i="54"/>
  <c r="I293" i="54"/>
  <c r="G293" i="54"/>
  <c r="F293" i="54"/>
  <c r="E293" i="54"/>
  <c r="D293" i="54"/>
  <c r="H288" i="54"/>
  <c r="C288" i="54"/>
  <c r="H287" i="54"/>
  <c r="C287" i="54"/>
  <c r="L286" i="54"/>
  <c r="K286" i="54"/>
  <c r="J286" i="54"/>
  <c r="I286" i="54"/>
  <c r="G286" i="54"/>
  <c r="F286" i="54"/>
  <c r="E286" i="54"/>
  <c r="D286" i="54"/>
  <c r="C286" i="54" s="1"/>
  <c r="H285" i="54"/>
  <c r="C285" i="54"/>
  <c r="L284" i="54"/>
  <c r="L283" i="54" s="1"/>
  <c r="K284" i="54"/>
  <c r="K283" i="54" s="1"/>
  <c r="J284" i="54"/>
  <c r="I284" i="54"/>
  <c r="G284" i="54"/>
  <c r="G283" i="54" s="1"/>
  <c r="F284" i="54"/>
  <c r="E284" i="54"/>
  <c r="D284" i="54"/>
  <c r="D283" i="54" s="1"/>
  <c r="C284" i="54"/>
  <c r="J283" i="54"/>
  <c r="I283" i="54"/>
  <c r="F283" i="54"/>
  <c r="E283" i="54"/>
  <c r="H282" i="54"/>
  <c r="C282" i="54"/>
  <c r="L281" i="54"/>
  <c r="K281" i="54"/>
  <c r="J281" i="54"/>
  <c r="I281" i="54"/>
  <c r="G281" i="54"/>
  <c r="F281" i="54"/>
  <c r="E281" i="54"/>
  <c r="D281" i="54"/>
  <c r="H280" i="54"/>
  <c r="C280" i="54"/>
  <c r="H279" i="54"/>
  <c r="C279" i="54"/>
  <c r="H278" i="54"/>
  <c r="C278" i="54"/>
  <c r="H277" i="54"/>
  <c r="C277" i="54"/>
  <c r="L276" i="54"/>
  <c r="K276" i="54"/>
  <c r="H276" i="54" s="1"/>
  <c r="J276" i="54"/>
  <c r="I276" i="54"/>
  <c r="G276" i="54"/>
  <c r="F276" i="54"/>
  <c r="F270" i="54" s="1"/>
  <c r="F269" i="54" s="1"/>
  <c r="E276" i="54"/>
  <c r="D276" i="54"/>
  <c r="C276" i="54" s="1"/>
  <c r="H275" i="54"/>
  <c r="C275" i="54"/>
  <c r="H274" i="54"/>
  <c r="C274" i="54"/>
  <c r="H273" i="54"/>
  <c r="C273" i="54"/>
  <c r="L272" i="54"/>
  <c r="K272" i="54"/>
  <c r="J272" i="54"/>
  <c r="J270" i="54" s="1"/>
  <c r="J269" i="54" s="1"/>
  <c r="I272" i="54"/>
  <c r="G272" i="54"/>
  <c r="F272" i="54"/>
  <c r="E272" i="54"/>
  <c r="C272" i="54" s="1"/>
  <c r="D272" i="54"/>
  <c r="H271" i="54"/>
  <c r="C271" i="54"/>
  <c r="L270" i="54"/>
  <c r="L269" i="54" s="1"/>
  <c r="I270" i="54"/>
  <c r="I269" i="54" s="1"/>
  <c r="G270" i="54"/>
  <c r="G269" i="54" s="1"/>
  <c r="D270" i="54"/>
  <c r="D269" i="54" s="1"/>
  <c r="H268" i="54"/>
  <c r="C268" i="54"/>
  <c r="H267" i="54"/>
  <c r="C267" i="54"/>
  <c r="H266" i="54"/>
  <c r="C266" i="54"/>
  <c r="H265" i="54"/>
  <c r="C265" i="54"/>
  <c r="L264" i="54"/>
  <c r="K264" i="54"/>
  <c r="J264" i="54"/>
  <c r="I264" i="54"/>
  <c r="I259" i="54" s="1"/>
  <c r="G264" i="54"/>
  <c r="F264" i="54"/>
  <c r="E264" i="54"/>
  <c r="D264" i="54"/>
  <c r="C264" i="54" s="1"/>
  <c r="H263" i="54"/>
  <c r="C263" i="54"/>
  <c r="H262" i="54"/>
  <c r="C262" i="54"/>
  <c r="H261" i="54"/>
  <c r="C261" i="54"/>
  <c r="L260" i="54"/>
  <c r="L259" i="54" s="1"/>
  <c r="K260" i="54"/>
  <c r="K259" i="54" s="1"/>
  <c r="J260" i="54"/>
  <c r="I260" i="54"/>
  <c r="G260" i="54"/>
  <c r="G259" i="54" s="1"/>
  <c r="F260" i="54"/>
  <c r="F259" i="54" s="1"/>
  <c r="E260" i="54"/>
  <c r="D260" i="54"/>
  <c r="C260" i="54"/>
  <c r="J259" i="54"/>
  <c r="E259" i="54"/>
  <c r="H258" i="54"/>
  <c r="C258" i="54"/>
  <c r="H257" i="54"/>
  <c r="C257" i="54"/>
  <c r="H256" i="54"/>
  <c r="C256" i="54"/>
  <c r="H255" i="54"/>
  <c r="C255" i="54"/>
  <c r="H254" i="54"/>
  <c r="C254" i="54"/>
  <c r="H253" i="54"/>
  <c r="C253" i="54"/>
  <c r="L252" i="54"/>
  <c r="L251" i="54" s="1"/>
  <c r="K252" i="54"/>
  <c r="K251" i="54" s="1"/>
  <c r="J252" i="54"/>
  <c r="I252" i="54"/>
  <c r="I251" i="54" s="1"/>
  <c r="H251" i="54" s="1"/>
  <c r="G252" i="54"/>
  <c r="G251" i="54" s="1"/>
  <c r="F252" i="54"/>
  <c r="E252" i="54"/>
  <c r="D252" i="54"/>
  <c r="D251" i="54" s="1"/>
  <c r="C251" i="54" s="1"/>
  <c r="J251" i="54"/>
  <c r="F251" i="54"/>
  <c r="E251" i="54"/>
  <c r="H250" i="54"/>
  <c r="C250" i="54"/>
  <c r="H249" i="54"/>
  <c r="C249" i="54"/>
  <c r="H248" i="54"/>
  <c r="C248" i="54"/>
  <c r="H247" i="54"/>
  <c r="C247" i="54"/>
  <c r="L246" i="54"/>
  <c r="K246" i="54"/>
  <c r="J246" i="54"/>
  <c r="I246" i="54"/>
  <c r="G246" i="54"/>
  <c r="F246" i="54"/>
  <c r="E246" i="54"/>
  <c r="D246" i="54"/>
  <c r="C246" i="54" s="1"/>
  <c r="H245" i="54"/>
  <c r="C245" i="54"/>
  <c r="H244" i="54"/>
  <c r="C244" i="54"/>
  <c r="H243" i="54"/>
  <c r="C243" i="54"/>
  <c r="H242" i="54"/>
  <c r="C242" i="54"/>
  <c r="H241" i="54"/>
  <c r="C241" i="54"/>
  <c r="H240" i="54"/>
  <c r="C240" i="54"/>
  <c r="H239" i="54"/>
  <c r="C239" i="54"/>
  <c r="L238" i="54"/>
  <c r="K238" i="54"/>
  <c r="J238" i="54"/>
  <c r="I238" i="54"/>
  <c r="I231" i="54" s="1"/>
  <c r="G238" i="54"/>
  <c r="F238" i="54"/>
  <c r="E238" i="54"/>
  <c r="D238" i="54"/>
  <c r="D231" i="54" s="1"/>
  <c r="H237" i="54"/>
  <c r="C237" i="54"/>
  <c r="H236" i="54"/>
  <c r="C236" i="54"/>
  <c r="L235" i="54"/>
  <c r="K235" i="54"/>
  <c r="J235" i="54"/>
  <c r="J231" i="54" s="1"/>
  <c r="J230" i="54" s="1"/>
  <c r="I235" i="54"/>
  <c r="G235" i="54"/>
  <c r="F235" i="54"/>
  <c r="E235" i="54"/>
  <c r="E231" i="54" s="1"/>
  <c r="E230" i="54" s="1"/>
  <c r="D235" i="54"/>
  <c r="H234" i="54"/>
  <c r="C234" i="54"/>
  <c r="L233" i="54"/>
  <c r="K233" i="54"/>
  <c r="J233" i="54"/>
  <c r="I233" i="54"/>
  <c r="G233" i="54"/>
  <c r="F233" i="54"/>
  <c r="E233" i="54"/>
  <c r="D233" i="54"/>
  <c r="H232" i="54"/>
  <c r="C232" i="54"/>
  <c r="F231" i="54"/>
  <c r="H229" i="54"/>
  <c r="C229" i="54"/>
  <c r="H228" i="54"/>
  <c r="C228" i="54"/>
  <c r="L227" i="54"/>
  <c r="K227" i="54"/>
  <c r="J227" i="54"/>
  <c r="I227" i="54"/>
  <c r="G227" i="54"/>
  <c r="F227" i="54"/>
  <c r="E227" i="54"/>
  <c r="C227" i="54" s="1"/>
  <c r="D227" i="54"/>
  <c r="H226" i="54"/>
  <c r="C226" i="54"/>
  <c r="H225" i="54"/>
  <c r="C225" i="54"/>
  <c r="H224" i="54"/>
  <c r="C224" i="54"/>
  <c r="H223" i="54"/>
  <c r="C223" i="54"/>
  <c r="H222" i="54"/>
  <c r="C222" i="54"/>
  <c r="H221" i="54"/>
  <c r="C221" i="54"/>
  <c r="H220" i="54"/>
  <c r="C220" i="54"/>
  <c r="H219" i="54"/>
  <c r="C219" i="54"/>
  <c r="H218" i="54"/>
  <c r="C218" i="54"/>
  <c r="H217" i="54"/>
  <c r="C217" i="54"/>
  <c r="L216" i="54"/>
  <c r="K216" i="54"/>
  <c r="J216" i="54"/>
  <c r="I216" i="54"/>
  <c r="G216" i="54"/>
  <c r="F216" i="54"/>
  <c r="E216" i="54"/>
  <c r="D216" i="54"/>
  <c r="C216" i="54" s="1"/>
  <c r="H215" i="54"/>
  <c r="C215" i="54"/>
  <c r="H214" i="54"/>
  <c r="C214" i="54"/>
  <c r="H213" i="54"/>
  <c r="C213" i="54"/>
  <c r="H212" i="54"/>
  <c r="C212" i="54"/>
  <c r="H211" i="54"/>
  <c r="C211" i="54"/>
  <c r="H210" i="54"/>
  <c r="C210" i="54"/>
  <c r="H209" i="54"/>
  <c r="C209" i="54"/>
  <c r="H208" i="54"/>
  <c r="C208" i="54"/>
  <c r="H207" i="54"/>
  <c r="C207" i="54"/>
  <c r="H206" i="54"/>
  <c r="C206" i="54"/>
  <c r="L205" i="54"/>
  <c r="K205" i="54"/>
  <c r="J205" i="54"/>
  <c r="I205" i="54"/>
  <c r="G205" i="54"/>
  <c r="F205" i="54"/>
  <c r="F204" i="54" s="1"/>
  <c r="E205" i="54"/>
  <c r="D205" i="54"/>
  <c r="L204" i="54"/>
  <c r="K204" i="54"/>
  <c r="G204" i="54"/>
  <c r="D204" i="54"/>
  <c r="H203" i="54"/>
  <c r="C203" i="54"/>
  <c r="H202" i="54"/>
  <c r="C202" i="54"/>
  <c r="H201" i="54"/>
  <c r="C201" i="54"/>
  <c r="H200" i="54"/>
  <c r="C200" i="54"/>
  <c r="H199" i="54"/>
  <c r="C199" i="54"/>
  <c r="L198" i="54"/>
  <c r="K198" i="54"/>
  <c r="J198" i="54"/>
  <c r="I198" i="54"/>
  <c r="I196" i="54" s="1"/>
  <c r="G198" i="54"/>
  <c r="F198" i="54"/>
  <c r="E198" i="54"/>
  <c r="D198" i="54"/>
  <c r="D196" i="54" s="1"/>
  <c r="D195" i="54" s="1"/>
  <c r="H197" i="54"/>
  <c r="C197" i="54"/>
  <c r="L196" i="54"/>
  <c r="L195" i="54" s="1"/>
  <c r="K196" i="54"/>
  <c r="K195" i="54" s="1"/>
  <c r="J196" i="54"/>
  <c r="G196" i="54"/>
  <c r="G195" i="54" s="1"/>
  <c r="F196" i="54"/>
  <c r="E196" i="54"/>
  <c r="H193" i="54"/>
  <c r="C193" i="54"/>
  <c r="L192" i="54"/>
  <c r="L191" i="54" s="1"/>
  <c r="K192" i="54"/>
  <c r="K191" i="54" s="1"/>
  <c r="J192" i="54"/>
  <c r="J191" i="54" s="1"/>
  <c r="I192" i="54"/>
  <c r="I191" i="54" s="1"/>
  <c r="G192" i="54"/>
  <c r="G191" i="54" s="1"/>
  <c r="F192" i="54"/>
  <c r="E192" i="54"/>
  <c r="D192" i="54"/>
  <c r="D191" i="54" s="1"/>
  <c r="C191" i="54" s="1"/>
  <c r="F191" i="54"/>
  <c r="E191" i="54"/>
  <c r="H190" i="54"/>
  <c r="C190" i="54"/>
  <c r="H189" i="54"/>
  <c r="C189" i="54"/>
  <c r="L188" i="54"/>
  <c r="K188" i="54"/>
  <c r="K187" i="54" s="1"/>
  <c r="J188" i="54"/>
  <c r="I188" i="54"/>
  <c r="G188" i="54"/>
  <c r="F188" i="54"/>
  <c r="E188" i="54"/>
  <c r="E187" i="54" s="1"/>
  <c r="D188" i="54"/>
  <c r="F187" i="54"/>
  <c r="H186" i="54"/>
  <c r="C186" i="54"/>
  <c r="H185" i="54"/>
  <c r="C185" i="54"/>
  <c r="L184" i="54"/>
  <c r="K184" i="54"/>
  <c r="J184" i="54"/>
  <c r="I184" i="54"/>
  <c r="G184" i="54"/>
  <c r="F184" i="54"/>
  <c r="E184" i="54"/>
  <c r="C184" i="54" s="1"/>
  <c r="D184" i="54"/>
  <c r="H183" i="54"/>
  <c r="C183" i="54"/>
  <c r="H182" i="54"/>
  <c r="C182" i="54"/>
  <c r="H181" i="54"/>
  <c r="C181" i="54"/>
  <c r="H180" i="54"/>
  <c r="C180" i="54"/>
  <c r="L179" i="54"/>
  <c r="K179" i="54"/>
  <c r="K174" i="54" s="1"/>
  <c r="K173" i="54" s="1"/>
  <c r="J179" i="54"/>
  <c r="I179" i="54"/>
  <c r="G179" i="54"/>
  <c r="F179" i="54"/>
  <c r="E179" i="54"/>
  <c r="D179" i="54"/>
  <c r="H178" i="54"/>
  <c r="C178" i="54"/>
  <c r="H177" i="54"/>
  <c r="C177" i="54"/>
  <c r="H176" i="54"/>
  <c r="C176" i="54"/>
  <c r="L175" i="54"/>
  <c r="K175" i="54"/>
  <c r="J175" i="54"/>
  <c r="J174" i="54" s="1"/>
  <c r="I175" i="54"/>
  <c r="H175" i="54" s="1"/>
  <c r="G175" i="54"/>
  <c r="F175" i="54"/>
  <c r="E175" i="54"/>
  <c r="D175" i="54"/>
  <c r="L174" i="54"/>
  <c r="L173" i="54" s="1"/>
  <c r="G174" i="54"/>
  <c r="G173" i="54" s="1"/>
  <c r="D174" i="54"/>
  <c r="D173" i="54" s="1"/>
  <c r="H172" i="54"/>
  <c r="C172" i="54"/>
  <c r="H171" i="54"/>
  <c r="C171" i="54"/>
  <c r="H170" i="54"/>
  <c r="C170" i="54"/>
  <c r="H169" i="54"/>
  <c r="C169" i="54"/>
  <c r="H168" i="54"/>
  <c r="C168" i="54"/>
  <c r="H167" i="54"/>
  <c r="C167" i="54"/>
  <c r="L166" i="54"/>
  <c r="L165" i="54" s="1"/>
  <c r="K166" i="54"/>
  <c r="K165" i="54" s="1"/>
  <c r="J166" i="54"/>
  <c r="I166" i="54"/>
  <c r="I165" i="54" s="1"/>
  <c r="H165" i="54" s="1"/>
  <c r="G166" i="54"/>
  <c r="G165" i="54" s="1"/>
  <c r="F166" i="54"/>
  <c r="E166" i="54"/>
  <c r="D166" i="54"/>
  <c r="D165" i="54" s="1"/>
  <c r="J165" i="54"/>
  <c r="F165" i="54"/>
  <c r="E165" i="54"/>
  <c r="H164" i="54"/>
  <c r="C164" i="54"/>
  <c r="H163" i="54"/>
  <c r="C163" i="54"/>
  <c r="H162" i="54"/>
  <c r="C162" i="54"/>
  <c r="H161" i="54"/>
  <c r="C161" i="54"/>
  <c r="L160" i="54"/>
  <c r="K160" i="54"/>
  <c r="J160" i="54"/>
  <c r="I160" i="54"/>
  <c r="G160" i="54"/>
  <c r="F160" i="54"/>
  <c r="E160" i="54"/>
  <c r="D160" i="54"/>
  <c r="H159" i="54"/>
  <c r="C159" i="54"/>
  <c r="H158" i="54"/>
  <c r="C158" i="54"/>
  <c r="H157" i="54"/>
  <c r="C157" i="54"/>
  <c r="H156" i="54"/>
  <c r="C156" i="54"/>
  <c r="H155" i="54"/>
  <c r="C155" i="54"/>
  <c r="H154" i="54"/>
  <c r="C154" i="54"/>
  <c r="H153" i="54"/>
  <c r="C153" i="54"/>
  <c r="H152" i="54"/>
  <c r="C152" i="54"/>
  <c r="L151" i="54"/>
  <c r="K151" i="54"/>
  <c r="J151" i="54"/>
  <c r="I151" i="54"/>
  <c r="G151" i="54"/>
  <c r="F151" i="54"/>
  <c r="E151" i="54"/>
  <c r="D151" i="54"/>
  <c r="H150" i="54"/>
  <c r="C150" i="54"/>
  <c r="H149" i="54"/>
  <c r="C149" i="54"/>
  <c r="H148" i="54"/>
  <c r="C148" i="54"/>
  <c r="H147" i="54"/>
  <c r="C147" i="54"/>
  <c r="H146" i="54"/>
  <c r="C146" i="54"/>
  <c r="H145" i="54"/>
  <c r="C145" i="54"/>
  <c r="L144" i="54"/>
  <c r="K144" i="54"/>
  <c r="J144" i="54"/>
  <c r="I144" i="54"/>
  <c r="G144" i="54"/>
  <c r="F144" i="54"/>
  <c r="E144" i="54"/>
  <c r="D144" i="54"/>
  <c r="C144" i="54" s="1"/>
  <c r="H143" i="54"/>
  <c r="C143" i="54"/>
  <c r="H142" i="54"/>
  <c r="C142" i="54"/>
  <c r="L141" i="54"/>
  <c r="K141" i="54"/>
  <c r="J141" i="54"/>
  <c r="I141" i="54"/>
  <c r="G141" i="54"/>
  <c r="F141" i="54"/>
  <c r="E141" i="54"/>
  <c r="D141" i="54"/>
  <c r="H140" i="54"/>
  <c r="C140" i="54"/>
  <c r="H139" i="54"/>
  <c r="C139" i="54"/>
  <c r="H138" i="54"/>
  <c r="C138" i="54"/>
  <c r="H137" i="54"/>
  <c r="C137" i="54"/>
  <c r="L136" i="54"/>
  <c r="K136" i="54"/>
  <c r="H136" i="54" s="1"/>
  <c r="J136" i="54"/>
  <c r="I136" i="54"/>
  <c r="G136" i="54"/>
  <c r="F136" i="54"/>
  <c r="E136" i="54"/>
  <c r="D136" i="54"/>
  <c r="C136" i="54" s="1"/>
  <c r="H135" i="54"/>
  <c r="C135" i="54"/>
  <c r="H134" i="54"/>
  <c r="C134" i="54"/>
  <c r="H133" i="54"/>
  <c r="C133" i="54"/>
  <c r="H132" i="54"/>
  <c r="C132" i="54"/>
  <c r="L131" i="54"/>
  <c r="K131" i="54"/>
  <c r="J131" i="54"/>
  <c r="I131" i="54"/>
  <c r="G131" i="54"/>
  <c r="G130" i="54" s="1"/>
  <c r="F131" i="54"/>
  <c r="E131" i="54"/>
  <c r="D131" i="54"/>
  <c r="L130" i="54"/>
  <c r="D130" i="54"/>
  <c r="H129" i="54"/>
  <c r="H128" i="54" s="1"/>
  <c r="C129" i="54"/>
  <c r="L128" i="54"/>
  <c r="K128" i="54"/>
  <c r="J128" i="54"/>
  <c r="I128" i="54"/>
  <c r="G128" i="54"/>
  <c r="F128" i="54"/>
  <c r="E128" i="54"/>
  <c r="D128" i="54"/>
  <c r="C128" i="54"/>
  <c r="H127" i="54"/>
  <c r="C127" i="54"/>
  <c r="H126" i="54"/>
  <c r="C126" i="54"/>
  <c r="H125" i="54"/>
  <c r="C125" i="54"/>
  <c r="H124" i="54"/>
  <c r="C124" i="54"/>
  <c r="H123" i="54"/>
  <c r="C123" i="54"/>
  <c r="L122" i="54"/>
  <c r="K122" i="54"/>
  <c r="J122" i="54"/>
  <c r="I122" i="54"/>
  <c r="G122" i="54"/>
  <c r="F122" i="54"/>
  <c r="E122" i="54"/>
  <c r="C122" i="54" s="1"/>
  <c r="D122" i="54"/>
  <c r="H121" i="54"/>
  <c r="C121" i="54"/>
  <c r="H120" i="54"/>
  <c r="C120" i="54"/>
  <c r="H119" i="54"/>
  <c r="C119" i="54"/>
  <c r="H118" i="54"/>
  <c r="C118" i="54"/>
  <c r="H117" i="54"/>
  <c r="C117" i="54"/>
  <c r="L116" i="54"/>
  <c r="K116" i="54"/>
  <c r="J116" i="54"/>
  <c r="I116" i="54"/>
  <c r="G116" i="54"/>
  <c r="F116" i="54"/>
  <c r="E116" i="54"/>
  <c r="D116" i="54"/>
  <c r="C116" i="54" s="1"/>
  <c r="H115" i="54"/>
  <c r="C115" i="54"/>
  <c r="H114" i="54"/>
  <c r="C114" i="54"/>
  <c r="H113" i="54"/>
  <c r="C113" i="54"/>
  <c r="L112" i="54"/>
  <c r="L83" i="54" s="1"/>
  <c r="K112" i="54"/>
  <c r="J112" i="54"/>
  <c r="I112" i="54"/>
  <c r="G112" i="54"/>
  <c r="F112" i="54"/>
  <c r="E112" i="54"/>
  <c r="D112" i="54"/>
  <c r="C112" i="54"/>
  <c r="H111" i="54"/>
  <c r="C111" i="54"/>
  <c r="H110" i="54"/>
  <c r="C110" i="54"/>
  <c r="H109" i="54"/>
  <c r="C109" i="54"/>
  <c r="H108" i="54"/>
  <c r="C108" i="54"/>
  <c r="H107" i="54"/>
  <c r="C107" i="54"/>
  <c r="H106" i="54"/>
  <c r="C106" i="54"/>
  <c r="H105" i="54"/>
  <c r="C105" i="54"/>
  <c r="H104" i="54"/>
  <c r="C104" i="54"/>
  <c r="L103" i="54"/>
  <c r="K103" i="54"/>
  <c r="J103" i="54"/>
  <c r="I103" i="54"/>
  <c r="H103" i="54" s="1"/>
  <c r="G103" i="54"/>
  <c r="F103" i="54"/>
  <c r="E103" i="54"/>
  <c r="D103" i="54"/>
  <c r="C103" i="54" s="1"/>
  <c r="H102" i="54"/>
  <c r="C102" i="54"/>
  <c r="H101" i="54"/>
  <c r="C101" i="54"/>
  <c r="H100" i="54"/>
  <c r="C100" i="54"/>
  <c r="H99" i="54"/>
  <c r="C99" i="54"/>
  <c r="H98" i="54"/>
  <c r="C98" i="54"/>
  <c r="H97" i="54"/>
  <c r="C97" i="54"/>
  <c r="H96" i="54"/>
  <c r="C96" i="54"/>
  <c r="L95" i="54"/>
  <c r="K95" i="54"/>
  <c r="J95" i="54"/>
  <c r="I95" i="54"/>
  <c r="G95" i="54"/>
  <c r="F95" i="54"/>
  <c r="E95" i="54"/>
  <c r="D95" i="54"/>
  <c r="H94" i="54"/>
  <c r="C94" i="54"/>
  <c r="H93" i="54"/>
  <c r="C93" i="54"/>
  <c r="H92" i="54"/>
  <c r="C92" i="54"/>
  <c r="H91" i="54"/>
  <c r="C91" i="54"/>
  <c r="H90" i="54"/>
  <c r="C90" i="54"/>
  <c r="L89" i="54"/>
  <c r="K89" i="54"/>
  <c r="J89" i="54"/>
  <c r="I89" i="54"/>
  <c r="H89" i="54" s="1"/>
  <c r="G89" i="54"/>
  <c r="F89" i="54"/>
  <c r="E89" i="54"/>
  <c r="D89" i="54"/>
  <c r="C89" i="54" s="1"/>
  <c r="H88" i="54"/>
  <c r="C88" i="54"/>
  <c r="H87" i="54"/>
  <c r="C87" i="54"/>
  <c r="H86" i="54"/>
  <c r="C86" i="54"/>
  <c r="H85" i="54"/>
  <c r="C85" i="54"/>
  <c r="L84" i="54"/>
  <c r="K84" i="54"/>
  <c r="J84" i="54"/>
  <c r="I84" i="54"/>
  <c r="I83" i="54" s="1"/>
  <c r="G84" i="54"/>
  <c r="F84" i="54"/>
  <c r="E84" i="54"/>
  <c r="D84" i="54"/>
  <c r="C84" i="54" s="1"/>
  <c r="E83" i="54"/>
  <c r="H82" i="54"/>
  <c r="C82" i="54"/>
  <c r="H81" i="54"/>
  <c r="C81" i="54"/>
  <c r="L80" i="54"/>
  <c r="K80" i="54"/>
  <c r="J80" i="54"/>
  <c r="H80" i="54" s="1"/>
  <c r="I80" i="54"/>
  <c r="G80" i="54"/>
  <c r="F80" i="54"/>
  <c r="E80" i="54"/>
  <c r="C80" i="54" s="1"/>
  <c r="D80" i="54"/>
  <c r="H79" i="54"/>
  <c r="C79" i="54"/>
  <c r="H78" i="54"/>
  <c r="C78" i="54"/>
  <c r="L77" i="54"/>
  <c r="L76" i="54" s="1"/>
  <c r="K77" i="54"/>
  <c r="K76" i="54" s="1"/>
  <c r="J77" i="54"/>
  <c r="I77" i="54"/>
  <c r="G77" i="54"/>
  <c r="G76" i="54" s="1"/>
  <c r="F77" i="54"/>
  <c r="F76" i="54" s="1"/>
  <c r="E77" i="54"/>
  <c r="D77" i="54"/>
  <c r="J76" i="54"/>
  <c r="H74" i="54"/>
  <c r="C74" i="54"/>
  <c r="H73" i="54"/>
  <c r="C73" i="54"/>
  <c r="H72" i="54"/>
  <c r="C72" i="54"/>
  <c r="H71" i="54"/>
  <c r="C71" i="54"/>
  <c r="H70" i="54"/>
  <c r="C70" i="54"/>
  <c r="L69" i="54"/>
  <c r="K69" i="54"/>
  <c r="J69" i="54"/>
  <c r="J67" i="54" s="1"/>
  <c r="I69" i="54"/>
  <c r="H69" i="54" s="1"/>
  <c r="G69" i="54"/>
  <c r="F69" i="54"/>
  <c r="E69" i="54"/>
  <c r="E67" i="54" s="1"/>
  <c r="D69" i="54"/>
  <c r="C69" i="54" s="1"/>
  <c r="H68" i="54"/>
  <c r="C68" i="54"/>
  <c r="L67" i="54"/>
  <c r="K67" i="54"/>
  <c r="G67" i="54"/>
  <c r="F67" i="54"/>
  <c r="H66" i="54"/>
  <c r="C66" i="54"/>
  <c r="H65" i="54"/>
  <c r="C65" i="54"/>
  <c r="H64" i="54"/>
  <c r="C64" i="54"/>
  <c r="H63" i="54"/>
  <c r="C63" i="54"/>
  <c r="H62" i="54"/>
  <c r="C62" i="54"/>
  <c r="H61" i="54"/>
  <c r="C61" i="54"/>
  <c r="H60" i="54"/>
  <c r="C60" i="54"/>
  <c r="H59" i="54"/>
  <c r="C59" i="54"/>
  <c r="L58" i="54"/>
  <c r="K58" i="54"/>
  <c r="J58" i="54"/>
  <c r="I58" i="54"/>
  <c r="G58" i="54"/>
  <c r="F58" i="54"/>
  <c r="F54" i="54" s="1"/>
  <c r="F53" i="54" s="1"/>
  <c r="E58" i="54"/>
  <c r="D58" i="54"/>
  <c r="C58" i="54" s="1"/>
  <c r="H57" i="54"/>
  <c r="C57" i="54"/>
  <c r="H56" i="54"/>
  <c r="C56" i="54"/>
  <c r="L55" i="54"/>
  <c r="L54" i="54" s="1"/>
  <c r="L53" i="54" s="1"/>
  <c r="K55" i="54"/>
  <c r="J55" i="54"/>
  <c r="J54" i="54" s="1"/>
  <c r="J53" i="54" s="1"/>
  <c r="I55" i="54"/>
  <c r="G55" i="54"/>
  <c r="G54" i="54" s="1"/>
  <c r="G53" i="54" s="1"/>
  <c r="F55" i="54"/>
  <c r="E55" i="54"/>
  <c r="E54" i="54" s="1"/>
  <c r="D55" i="54"/>
  <c r="K54" i="54"/>
  <c r="K53" i="54" s="1"/>
  <c r="H47" i="54"/>
  <c r="C47" i="54"/>
  <c r="H46" i="54"/>
  <c r="C46" i="54"/>
  <c r="L45" i="54"/>
  <c r="H45" i="54" s="1"/>
  <c r="G45" i="54"/>
  <c r="C45" i="54"/>
  <c r="H44" i="54"/>
  <c r="C44" i="54"/>
  <c r="K43" i="54"/>
  <c r="J43" i="54"/>
  <c r="I43" i="54"/>
  <c r="F43" i="54"/>
  <c r="E43" i="54"/>
  <c r="D43" i="54"/>
  <c r="H42" i="54"/>
  <c r="C42" i="54"/>
  <c r="I41" i="54"/>
  <c r="H41" i="54" s="1"/>
  <c r="D41" i="54"/>
  <c r="C41" i="54" s="1"/>
  <c r="H40" i="54"/>
  <c r="C40" i="54"/>
  <c r="H39" i="54"/>
  <c r="C39" i="54"/>
  <c r="H38" i="54"/>
  <c r="C38" i="54"/>
  <c r="H37" i="54"/>
  <c r="C37" i="54"/>
  <c r="K36" i="54"/>
  <c r="H36" i="54" s="1"/>
  <c r="F36" i="54"/>
  <c r="C36" i="54"/>
  <c r="H35" i="54"/>
  <c r="C35" i="54"/>
  <c r="H34" i="54"/>
  <c r="C34" i="54"/>
  <c r="K33" i="54"/>
  <c r="H33" i="54" s="1"/>
  <c r="F33" i="54"/>
  <c r="C33" i="54" s="1"/>
  <c r="H32" i="54"/>
  <c r="C32" i="54"/>
  <c r="K31" i="54"/>
  <c r="H31" i="54" s="1"/>
  <c r="F31" i="54"/>
  <c r="C31" i="54" s="1"/>
  <c r="H30" i="54"/>
  <c r="C30" i="54"/>
  <c r="H29" i="54"/>
  <c r="C29" i="54"/>
  <c r="H28" i="54"/>
  <c r="C28" i="54"/>
  <c r="K27" i="54"/>
  <c r="H27" i="54" s="1"/>
  <c r="F27" i="54"/>
  <c r="C27" i="54" s="1"/>
  <c r="K26" i="54"/>
  <c r="H26" i="54" s="1"/>
  <c r="H25" i="54"/>
  <c r="C25" i="54"/>
  <c r="H24" i="54"/>
  <c r="C24" i="54"/>
  <c r="H23" i="54"/>
  <c r="C23" i="54"/>
  <c r="H22" i="54"/>
  <c r="C22" i="54"/>
  <c r="L21" i="54"/>
  <c r="L292" i="54" s="1"/>
  <c r="L291" i="54" s="1"/>
  <c r="K21" i="54"/>
  <c r="J21" i="54"/>
  <c r="J292" i="54" s="1"/>
  <c r="J291" i="54" s="1"/>
  <c r="I21" i="54"/>
  <c r="H21" i="54" s="1"/>
  <c r="G21" i="54"/>
  <c r="F21" i="54"/>
  <c r="F292" i="54" s="1"/>
  <c r="F291" i="54" s="1"/>
  <c r="E21" i="54"/>
  <c r="E292" i="54" s="1"/>
  <c r="E291" i="54" s="1"/>
  <c r="D21" i="54"/>
  <c r="C21" i="54" s="1"/>
  <c r="G20" i="54"/>
  <c r="H54" i="76" l="1"/>
  <c r="I53" i="76"/>
  <c r="F230" i="76"/>
  <c r="H270" i="76"/>
  <c r="H196" i="76"/>
  <c r="H292" i="76"/>
  <c r="L53" i="76"/>
  <c r="K26" i="76"/>
  <c r="H26" i="76" s="1"/>
  <c r="G53" i="76"/>
  <c r="C55" i="76"/>
  <c r="J54" i="76"/>
  <c r="I76" i="76"/>
  <c r="I83" i="76"/>
  <c r="C89" i="76"/>
  <c r="C103" i="76"/>
  <c r="J130" i="76"/>
  <c r="J75" i="76" s="1"/>
  <c r="C144" i="76"/>
  <c r="I165" i="76"/>
  <c r="L173" i="76"/>
  <c r="C179" i="76"/>
  <c r="H192" i="76"/>
  <c r="D196" i="76"/>
  <c r="D195" i="76" s="1"/>
  <c r="K204" i="76"/>
  <c r="C238" i="76"/>
  <c r="G231" i="76"/>
  <c r="G230" i="76" s="1"/>
  <c r="K231" i="76"/>
  <c r="K230" i="76" s="1"/>
  <c r="C246" i="76"/>
  <c r="J251" i="76"/>
  <c r="J230" i="76" s="1"/>
  <c r="I259" i="76"/>
  <c r="I269" i="76"/>
  <c r="J270" i="76"/>
  <c r="J269" i="76" s="1"/>
  <c r="C276" i="76"/>
  <c r="H293" i="76"/>
  <c r="G20" i="76"/>
  <c r="H43" i="76"/>
  <c r="J53" i="76"/>
  <c r="G75" i="76"/>
  <c r="J83" i="76"/>
  <c r="K83" i="76"/>
  <c r="C122" i="76"/>
  <c r="C141" i="76"/>
  <c r="C160" i="76"/>
  <c r="C216" i="76"/>
  <c r="L231" i="76"/>
  <c r="L230" i="76" s="1"/>
  <c r="L194" i="76" s="1"/>
  <c r="J259" i="76"/>
  <c r="C264" i="76"/>
  <c r="C272" i="76"/>
  <c r="C43" i="76"/>
  <c r="C80" i="76"/>
  <c r="L76" i="76"/>
  <c r="D83" i="76"/>
  <c r="C95" i="76"/>
  <c r="C116" i="76"/>
  <c r="K130" i="76"/>
  <c r="C151" i="76"/>
  <c r="E204" i="76"/>
  <c r="E195" i="76" s="1"/>
  <c r="J204" i="76"/>
  <c r="J195" i="76" s="1"/>
  <c r="J194" i="76" s="1"/>
  <c r="D259" i="76"/>
  <c r="D230" i="76" s="1"/>
  <c r="L259" i="76"/>
  <c r="D270" i="76"/>
  <c r="D269" i="76" s="1"/>
  <c r="C286" i="76"/>
  <c r="L53" i="75"/>
  <c r="F230" i="75"/>
  <c r="H251" i="75"/>
  <c r="D292" i="75"/>
  <c r="D291" i="75" s="1"/>
  <c r="I292" i="75"/>
  <c r="I291" i="75" s="1"/>
  <c r="G53" i="75"/>
  <c r="C67" i="75"/>
  <c r="H69" i="75"/>
  <c r="I83" i="75"/>
  <c r="G83" i="75"/>
  <c r="K83" i="75"/>
  <c r="F83" i="75"/>
  <c r="C95" i="75"/>
  <c r="C122" i="75"/>
  <c r="H166" i="75"/>
  <c r="K173" i="75"/>
  <c r="C179" i="75"/>
  <c r="H179" i="75"/>
  <c r="C184" i="75"/>
  <c r="J187" i="75"/>
  <c r="I191" i="75"/>
  <c r="K196" i="75"/>
  <c r="K195" i="75" s="1"/>
  <c r="C198" i="75"/>
  <c r="E195" i="75"/>
  <c r="E194" i="75" s="1"/>
  <c r="J195" i="75"/>
  <c r="H227" i="75"/>
  <c r="J231" i="75"/>
  <c r="G231" i="75"/>
  <c r="G230" i="75" s="1"/>
  <c r="K231" i="75"/>
  <c r="K230" i="75" s="1"/>
  <c r="C246" i="75"/>
  <c r="J251" i="75"/>
  <c r="I259" i="75"/>
  <c r="I269" i="75"/>
  <c r="J270" i="75"/>
  <c r="J269" i="75" s="1"/>
  <c r="H284" i="75"/>
  <c r="G75" i="75"/>
  <c r="J83" i="75"/>
  <c r="J75" i="75" s="1"/>
  <c r="J52" i="75" s="1"/>
  <c r="C283" i="75"/>
  <c r="L83" i="75"/>
  <c r="C116" i="75"/>
  <c r="C131" i="75"/>
  <c r="C136" i="75"/>
  <c r="E230" i="75"/>
  <c r="L231" i="75"/>
  <c r="L230" i="75" s="1"/>
  <c r="J259" i="75"/>
  <c r="C264" i="75"/>
  <c r="C272" i="75"/>
  <c r="H276" i="75"/>
  <c r="C281" i="75"/>
  <c r="H281" i="75"/>
  <c r="D54" i="75"/>
  <c r="D53" i="75" s="1"/>
  <c r="E75" i="75"/>
  <c r="E52" i="75" s="1"/>
  <c r="E51" i="75" s="1"/>
  <c r="G20" i="75"/>
  <c r="K291" i="75"/>
  <c r="F53" i="75"/>
  <c r="C77" i="75"/>
  <c r="C80" i="75"/>
  <c r="C112" i="75"/>
  <c r="E130" i="75"/>
  <c r="J130" i="75"/>
  <c r="C141" i="75"/>
  <c r="H141" i="75"/>
  <c r="L130" i="75"/>
  <c r="D174" i="75"/>
  <c r="H175" i="75"/>
  <c r="G187" i="74"/>
  <c r="G53" i="74"/>
  <c r="F230" i="74"/>
  <c r="F291" i="74"/>
  <c r="F54" i="74"/>
  <c r="F53" i="74" s="1"/>
  <c r="C55" i="74"/>
  <c r="L53" i="74"/>
  <c r="K67" i="74"/>
  <c r="H67" i="74" s="1"/>
  <c r="C69" i="74"/>
  <c r="H80" i="74"/>
  <c r="D83" i="74"/>
  <c r="H84" i="74"/>
  <c r="C89" i="74"/>
  <c r="F130" i="74"/>
  <c r="C131" i="74"/>
  <c r="L130" i="74"/>
  <c r="H151" i="74"/>
  <c r="C166" i="74"/>
  <c r="H166" i="74"/>
  <c r="C184" i="74"/>
  <c r="H184" i="74"/>
  <c r="E195" i="74"/>
  <c r="C198" i="74"/>
  <c r="H198" i="74"/>
  <c r="G195" i="74"/>
  <c r="C227" i="74"/>
  <c r="H233" i="74"/>
  <c r="C246" i="74"/>
  <c r="I259" i="74"/>
  <c r="E259" i="74"/>
  <c r="H281" i="74"/>
  <c r="J283" i="74"/>
  <c r="H77" i="74"/>
  <c r="G292" i="74"/>
  <c r="G291" i="74" s="1"/>
  <c r="K292" i="74"/>
  <c r="K291" i="74" s="1"/>
  <c r="C43" i="74"/>
  <c r="H58" i="74"/>
  <c r="D67" i="74"/>
  <c r="C67" i="74" s="1"/>
  <c r="J83" i="74"/>
  <c r="C112" i="74"/>
  <c r="H116" i="74"/>
  <c r="C122" i="74"/>
  <c r="E130" i="74"/>
  <c r="E75" i="74" s="1"/>
  <c r="I130" i="74"/>
  <c r="H136" i="74"/>
  <c r="C141" i="74"/>
  <c r="G174" i="74"/>
  <c r="G173" i="74" s="1"/>
  <c r="H179" i="74"/>
  <c r="C205" i="74"/>
  <c r="C216" i="74"/>
  <c r="L204" i="74"/>
  <c r="C235" i="74"/>
  <c r="L231" i="74"/>
  <c r="C293" i="74"/>
  <c r="K53" i="74"/>
  <c r="L75" i="74"/>
  <c r="K195" i="74"/>
  <c r="C21" i="74"/>
  <c r="H21" i="74"/>
  <c r="H292" i="74" s="1"/>
  <c r="J53" i="74"/>
  <c r="C80" i="74"/>
  <c r="I83" i="74"/>
  <c r="C84" i="74"/>
  <c r="K83" i="74"/>
  <c r="K75" i="74" s="1"/>
  <c r="K289" i="74" s="1"/>
  <c r="C103" i="74"/>
  <c r="C144" i="74"/>
  <c r="H165" i="74"/>
  <c r="C179" i="74"/>
  <c r="H235" i="74"/>
  <c r="E231" i="74"/>
  <c r="E230" i="74" s="1"/>
  <c r="I231" i="74"/>
  <c r="C264" i="74"/>
  <c r="I270" i="74"/>
  <c r="I269" i="74" s="1"/>
  <c r="C276" i="74"/>
  <c r="H67" i="73"/>
  <c r="G75" i="73"/>
  <c r="G52" i="73" s="1"/>
  <c r="G230" i="73"/>
  <c r="H191" i="73"/>
  <c r="J195" i="73"/>
  <c r="H259" i="73"/>
  <c r="H269" i="73"/>
  <c r="G20" i="73"/>
  <c r="K52" i="73"/>
  <c r="C58" i="73"/>
  <c r="J67" i="73"/>
  <c r="J53" i="73" s="1"/>
  <c r="C80" i="73"/>
  <c r="C122" i="73"/>
  <c r="C136" i="73"/>
  <c r="C141" i="73"/>
  <c r="C160" i="73"/>
  <c r="C188" i="73"/>
  <c r="C192" i="73"/>
  <c r="C196" i="73"/>
  <c r="H198" i="73"/>
  <c r="C205" i="73"/>
  <c r="L195" i="73"/>
  <c r="L194" i="73" s="1"/>
  <c r="D231" i="73"/>
  <c r="C233" i="73"/>
  <c r="C238" i="73"/>
  <c r="H238" i="73"/>
  <c r="C252" i="73"/>
  <c r="H252" i="73"/>
  <c r="C260" i="73"/>
  <c r="H264" i="73"/>
  <c r="C270" i="73"/>
  <c r="H272" i="73"/>
  <c r="C276" i="73"/>
  <c r="H43" i="73"/>
  <c r="C69" i="73"/>
  <c r="F83" i="73"/>
  <c r="C103" i="73"/>
  <c r="L83" i="73"/>
  <c r="H136" i="73"/>
  <c r="C151" i="73"/>
  <c r="H166" i="73"/>
  <c r="C179" i="73"/>
  <c r="H188" i="73"/>
  <c r="C198" i="73"/>
  <c r="C216" i="73"/>
  <c r="H216" i="73"/>
  <c r="C227" i="73"/>
  <c r="H227" i="73"/>
  <c r="J231" i="73"/>
  <c r="H251" i="73"/>
  <c r="H284" i="73"/>
  <c r="C286" i="73"/>
  <c r="H21" i="73"/>
  <c r="C43" i="73"/>
  <c r="E54" i="73"/>
  <c r="E53" i="73" s="1"/>
  <c r="E52" i="73" s="1"/>
  <c r="E51" i="73" s="1"/>
  <c r="C67" i="73"/>
  <c r="C95" i="73"/>
  <c r="C112" i="73"/>
  <c r="H112" i="73"/>
  <c r="C116" i="73"/>
  <c r="H122" i="73"/>
  <c r="H144" i="73"/>
  <c r="C166" i="73"/>
  <c r="C175" i="73"/>
  <c r="C184" i="73"/>
  <c r="D187" i="73"/>
  <c r="H192" i="73"/>
  <c r="H196" i="73"/>
  <c r="F231" i="73"/>
  <c r="C246" i="73"/>
  <c r="H246" i="73"/>
  <c r="C251" i="73"/>
  <c r="H260" i="73"/>
  <c r="C264" i="73"/>
  <c r="H270" i="73"/>
  <c r="C272" i="73"/>
  <c r="H276" i="73"/>
  <c r="C281" i="73"/>
  <c r="C269" i="72"/>
  <c r="E53" i="72"/>
  <c r="J83" i="72"/>
  <c r="F231" i="72"/>
  <c r="E20" i="72"/>
  <c r="J54" i="72"/>
  <c r="J53" i="72" s="1"/>
  <c r="G53" i="72"/>
  <c r="J76" i="72"/>
  <c r="F83" i="72"/>
  <c r="F75" i="72" s="1"/>
  <c r="C103" i="72"/>
  <c r="I130" i="72"/>
  <c r="C151" i="72"/>
  <c r="J174" i="72"/>
  <c r="J173" i="72" s="1"/>
  <c r="G174" i="72"/>
  <c r="G173" i="72" s="1"/>
  <c r="K174" i="72"/>
  <c r="K173" i="72" s="1"/>
  <c r="C179" i="72"/>
  <c r="G187" i="72"/>
  <c r="C191" i="72"/>
  <c r="J195" i="72"/>
  <c r="E204" i="72"/>
  <c r="H233" i="72"/>
  <c r="H276" i="72"/>
  <c r="F292" i="72"/>
  <c r="F291" i="72" s="1"/>
  <c r="I67" i="72"/>
  <c r="C95" i="72"/>
  <c r="G130" i="72"/>
  <c r="G75" i="72" s="1"/>
  <c r="K130" i="72"/>
  <c r="K75" i="72" s="1"/>
  <c r="K52" i="72" s="1"/>
  <c r="J130" i="72"/>
  <c r="C165" i="72"/>
  <c r="K187" i="72"/>
  <c r="H198" i="72"/>
  <c r="K231" i="72"/>
  <c r="K230" i="72" s="1"/>
  <c r="C238" i="72"/>
  <c r="F259" i="72"/>
  <c r="H264" i="72"/>
  <c r="C31" i="72"/>
  <c r="C69" i="72"/>
  <c r="C89" i="72"/>
  <c r="E195" i="72"/>
  <c r="C205" i="72"/>
  <c r="L204" i="72"/>
  <c r="L195" i="72" s="1"/>
  <c r="L194" i="72" s="1"/>
  <c r="H227" i="72"/>
  <c r="J231" i="72"/>
  <c r="F269" i="72"/>
  <c r="H272" i="72"/>
  <c r="J187" i="71"/>
  <c r="D291" i="71"/>
  <c r="K53" i="71"/>
  <c r="H84" i="71"/>
  <c r="C95" i="71"/>
  <c r="C116" i="71"/>
  <c r="J130" i="71"/>
  <c r="J75" i="71" s="1"/>
  <c r="H191" i="71"/>
  <c r="C251" i="71"/>
  <c r="K269" i="71"/>
  <c r="C281" i="71"/>
  <c r="K292" i="71"/>
  <c r="K291" i="71" s="1"/>
  <c r="I67" i="71"/>
  <c r="H67" i="71" s="1"/>
  <c r="D76" i="71"/>
  <c r="D75" i="71" s="1"/>
  <c r="H89" i="71"/>
  <c r="H112" i="71"/>
  <c r="K83" i="71"/>
  <c r="F130" i="71"/>
  <c r="F75" i="71" s="1"/>
  <c r="H151" i="71"/>
  <c r="L75" i="71"/>
  <c r="H192" i="71"/>
  <c r="C227" i="71"/>
  <c r="L231" i="71"/>
  <c r="L230" i="71" s="1"/>
  <c r="E270" i="71"/>
  <c r="E269" i="71" s="1"/>
  <c r="C21" i="71"/>
  <c r="I53" i="71"/>
  <c r="H58" i="71"/>
  <c r="G76" i="71"/>
  <c r="C103" i="71"/>
  <c r="C112" i="71"/>
  <c r="C144" i="71"/>
  <c r="C151" i="71"/>
  <c r="H160" i="71"/>
  <c r="H165" i="71"/>
  <c r="H166" i="71"/>
  <c r="H188" i="71"/>
  <c r="J204" i="71"/>
  <c r="J195" i="71" s="1"/>
  <c r="C233" i="71"/>
  <c r="G187" i="70"/>
  <c r="J230" i="70"/>
  <c r="C196" i="70"/>
  <c r="C151" i="70"/>
  <c r="E20" i="70"/>
  <c r="F292" i="70"/>
  <c r="F291" i="70" s="1"/>
  <c r="H43" i="70"/>
  <c r="C55" i="70"/>
  <c r="C69" i="70"/>
  <c r="G83" i="70"/>
  <c r="C95" i="70"/>
  <c r="H103" i="70"/>
  <c r="H116" i="70"/>
  <c r="E130" i="70"/>
  <c r="C141" i="70"/>
  <c r="C144" i="70"/>
  <c r="H151" i="70"/>
  <c r="D174" i="70"/>
  <c r="D173" i="70" s="1"/>
  <c r="C184" i="70"/>
  <c r="C188" i="70"/>
  <c r="G204" i="70"/>
  <c r="G195" i="70" s="1"/>
  <c r="G194" i="70" s="1"/>
  <c r="C259" i="70"/>
  <c r="C260" i="70"/>
  <c r="C264" i="70"/>
  <c r="C43" i="70"/>
  <c r="C67" i="70"/>
  <c r="F76" i="70"/>
  <c r="F75" i="70" s="1"/>
  <c r="C89" i="70"/>
  <c r="L83" i="70"/>
  <c r="L75" i="70" s="1"/>
  <c r="E83" i="70"/>
  <c r="L130" i="70"/>
  <c r="D165" i="70"/>
  <c r="C175" i="70"/>
  <c r="C192" i="70"/>
  <c r="H216" i="70"/>
  <c r="D283" i="70"/>
  <c r="C283" i="70" s="1"/>
  <c r="H286" i="70"/>
  <c r="C21" i="70"/>
  <c r="H21" i="70"/>
  <c r="H292" i="70" s="1"/>
  <c r="H291" i="70" s="1"/>
  <c r="C77" i="70"/>
  <c r="C84" i="70"/>
  <c r="J83" i="70"/>
  <c r="J75" i="70" s="1"/>
  <c r="J52" i="70" s="1"/>
  <c r="H122" i="70"/>
  <c r="D130" i="70"/>
  <c r="C130" i="70" s="1"/>
  <c r="H131" i="70"/>
  <c r="G174" i="70"/>
  <c r="G173" i="70" s="1"/>
  <c r="C205" i="70"/>
  <c r="J204" i="70"/>
  <c r="C216" i="70"/>
  <c r="H227" i="70"/>
  <c r="D231" i="70"/>
  <c r="D230" i="70" s="1"/>
  <c r="D194" i="70" s="1"/>
  <c r="K230" i="70"/>
  <c r="K194" i="70" s="1"/>
  <c r="H246" i="70"/>
  <c r="H276" i="70"/>
  <c r="K187" i="69"/>
  <c r="J195" i="69"/>
  <c r="C21" i="69"/>
  <c r="L292" i="69"/>
  <c r="L291" i="69" s="1"/>
  <c r="C55" i="69"/>
  <c r="L53" i="69"/>
  <c r="H89" i="69"/>
  <c r="H112" i="69"/>
  <c r="H122" i="69"/>
  <c r="H144" i="69"/>
  <c r="H179" i="69"/>
  <c r="F204" i="69"/>
  <c r="F195" i="69" s="1"/>
  <c r="D270" i="69"/>
  <c r="D269" i="69" s="1"/>
  <c r="C269" i="69" s="1"/>
  <c r="C283" i="69"/>
  <c r="C286" i="69"/>
  <c r="C196" i="69"/>
  <c r="D230" i="69"/>
  <c r="D291" i="69"/>
  <c r="F26" i="69"/>
  <c r="F20" i="69" s="1"/>
  <c r="H58" i="69"/>
  <c r="D67" i="69"/>
  <c r="H69" i="69"/>
  <c r="E76" i="69"/>
  <c r="L75" i="69"/>
  <c r="C84" i="69"/>
  <c r="G83" i="69"/>
  <c r="E130" i="69"/>
  <c r="C130" i="69" s="1"/>
  <c r="C160" i="69"/>
  <c r="H160" i="69"/>
  <c r="C192" i="69"/>
  <c r="C205" i="69"/>
  <c r="G195" i="69"/>
  <c r="L195" i="69"/>
  <c r="L194" i="69" s="1"/>
  <c r="H235" i="69"/>
  <c r="F231" i="69"/>
  <c r="H246" i="69"/>
  <c r="C191" i="69"/>
  <c r="C251" i="69"/>
  <c r="K26" i="69"/>
  <c r="H26" i="69" s="1"/>
  <c r="E54" i="69"/>
  <c r="E53" i="69" s="1"/>
  <c r="H67" i="69"/>
  <c r="C67" i="69"/>
  <c r="H80" i="69"/>
  <c r="D83" i="69"/>
  <c r="J83" i="69"/>
  <c r="H103" i="69"/>
  <c r="H116" i="69"/>
  <c r="C131" i="69"/>
  <c r="L130" i="69"/>
  <c r="H141" i="69"/>
  <c r="C175" i="69"/>
  <c r="G174" i="69"/>
  <c r="G173" i="69" s="1"/>
  <c r="L174" i="69"/>
  <c r="L173" i="69" s="1"/>
  <c r="C184" i="69"/>
  <c r="H184" i="69"/>
  <c r="C227" i="69"/>
  <c r="C246" i="69"/>
  <c r="C67" i="68"/>
  <c r="F75" i="68"/>
  <c r="C21" i="68"/>
  <c r="C55" i="68"/>
  <c r="G53" i="68"/>
  <c r="L53" i="68"/>
  <c r="C77" i="68"/>
  <c r="F130" i="68"/>
  <c r="H136" i="68"/>
  <c r="H151" i="68"/>
  <c r="H179" i="68"/>
  <c r="C196" i="68"/>
  <c r="C205" i="68"/>
  <c r="G195" i="68"/>
  <c r="L195" i="68"/>
  <c r="L194" i="68" s="1"/>
  <c r="H227" i="68"/>
  <c r="C251" i="68"/>
  <c r="H264" i="68"/>
  <c r="E269" i="68"/>
  <c r="H281" i="68"/>
  <c r="C284" i="68"/>
  <c r="C69" i="68"/>
  <c r="C165" i="68"/>
  <c r="D230" i="68"/>
  <c r="F26" i="68"/>
  <c r="E53" i="68"/>
  <c r="C58" i="68"/>
  <c r="H58" i="68"/>
  <c r="C80" i="68"/>
  <c r="E83" i="68"/>
  <c r="C83" i="68" s="1"/>
  <c r="J83" i="68"/>
  <c r="H103" i="68"/>
  <c r="C116" i="68"/>
  <c r="H116" i="68"/>
  <c r="C144" i="68"/>
  <c r="H144" i="68"/>
  <c r="C188" i="68"/>
  <c r="H216" i="68"/>
  <c r="E231" i="68"/>
  <c r="J231" i="68"/>
  <c r="C276" i="68"/>
  <c r="H276" i="68"/>
  <c r="G269" i="68"/>
  <c r="J75" i="68"/>
  <c r="G83" i="68"/>
  <c r="G75" i="68" s="1"/>
  <c r="J292" i="68"/>
  <c r="J291" i="68" s="1"/>
  <c r="E76" i="68"/>
  <c r="F83" i="68"/>
  <c r="H95" i="68"/>
  <c r="H160" i="68"/>
  <c r="C166" i="68"/>
  <c r="C175" i="68"/>
  <c r="H184" i="68"/>
  <c r="C198" i="68"/>
  <c r="H198" i="68"/>
  <c r="H235" i="68"/>
  <c r="F231" i="68"/>
  <c r="C231" i="68" s="1"/>
  <c r="H246" i="68"/>
  <c r="C252" i="68"/>
  <c r="C283" i="68"/>
  <c r="C286" i="68"/>
  <c r="J53" i="67"/>
  <c r="K269" i="67"/>
  <c r="H21" i="67"/>
  <c r="H292" i="67" s="1"/>
  <c r="H291" i="67" s="1"/>
  <c r="J67" i="67"/>
  <c r="H67" i="67" s="1"/>
  <c r="D76" i="67"/>
  <c r="E76" i="67"/>
  <c r="G83" i="67"/>
  <c r="H95" i="67"/>
  <c r="H116" i="67"/>
  <c r="H160" i="67"/>
  <c r="E195" i="67"/>
  <c r="G195" i="67"/>
  <c r="C227" i="67"/>
  <c r="H233" i="67"/>
  <c r="H246" i="67"/>
  <c r="C276" i="67"/>
  <c r="H276" i="67"/>
  <c r="H43" i="67"/>
  <c r="H55" i="67"/>
  <c r="C89" i="67"/>
  <c r="C103" i="67"/>
  <c r="H112" i="67"/>
  <c r="H122" i="67"/>
  <c r="H151" i="67"/>
  <c r="C216" i="67"/>
  <c r="L231" i="67"/>
  <c r="E259" i="67"/>
  <c r="E53" i="67"/>
  <c r="K195" i="67"/>
  <c r="F292" i="67"/>
  <c r="F291" i="67" s="1"/>
  <c r="J292" i="67"/>
  <c r="J291" i="67" s="1"/>
  <c r="C43" i="67"/>
  <c r="H58" i="67"/>
  <c r="G53" i="67"/>
  <c r="H89" i="67"/>
  <c r="H103" i="67"/>
  <c r="H131" i="67"/>
  <c r="I130" i="67"/>
  <c r="C141" i="67"/>
  <c r="H144" i="67"/>
  <c r="I174" i="67"/>
  <c r="F231" i="67"/>
  <c r="F230" i="67" s="1"/>
  <c r="G231" i="67"/>
  <c r="G230" i="67" s="1"/>
  <c r="C264" i="67"/>
  <c r="F195" i="66"/>
  <c r="K230" i="66"/>
  <c r="K194" i="66" s="1"/>
  <c r="I230" i="66"/>
  <c r="K52" i="66"/>
  <c r="F53" i="66"/>
  <c r="C283" i="66"/>
  <c r="J292" i="66"/>
  <c r="J291" i="66" s="1"/>
  <c r="G292" i="66"/>
  <c r="G291" i="66" s="1"/>
  <c r="K291" i="66"/>
  <c r="H55" i="66"/>
  <c r="C80" i="66"/>
  <c r="D83" i="66"/>
  <c r="C84" i="66"/>
  <c r="I83" i="66"/>
  <c r="C89" i="66"/>
  <c r="H112" i="66"/>
  <c r="H122" i="66"/>
  <c r="H144" i="66"/>
  <c r="C165" i="66"/>
  <c r="C235" i="66"/>
  <c r="H246" i="66"/>
  <c r="C281" i="66"/>
  <c r="H21" i="66"/>
  <c r="J67" i="66"/>
  <c r="H67" i="66" s="1"/>
  <c r="C69" i="66"/>
  <c r="H80" i="66"/>
  <c r="E83" i="66"/>
  <c r="H160" i="66"/>
  <c r="H184" i="66"/>
  <c r="C188" i="66"/>
  <c r="D191" i="66"/>
  <c r="C191" i="66" s="1"/>
  <c r="C198" i="66"/>
  <c r="L195" i="66"/>
  <c r="C233" i="66"/>
  <c r="C238" i="66"/>
  <c r="D259" i="66"/>
  <c r="H276" i="66"/>
  <c r="C284" i="66"/>
  <c r="H284" i="66"/>
  <c r="H43" i="66"/>
  <c r="H58" i="66"/>
  <c r="I75" i="66"/>
  <c r="G76" i="66"/>
  <c r="G75" i="66" s="1"/>
  <c r="G52" i="66" s="1"/>
  <c r="G51" i="66" s="1"/>
  <c r="K75" i="66"/>
  <c r="C103" i="66"/>
  <c r="H116" i="66"/>
  <c r="I130" i="66"/>
  <c r="C136" i="66"/>
  <c r="C141" i="66"/>
  <c r="F130" i="66"/>
  <c r="C166" i="66"/>
  <c r="H198" i="66"/>
  <c r="I204" i="66"/>
  <c r="I195" i="66" s="1"/>
  <c r="C216" i="66"/>
  <c r="C227" i="66"/>
  <c r="H264" i="66"/>
  <c r="C272" i="66"/>
  <c r="F270" i="66"/>
  <c r="F269" i="66" s="1"/>
  <c r="F195" i="65"/>
  <c r="F194" i="65" s="1"/>
  <c r="G195" i="65"/>
  <c r="K195" i="65"/>
  <c r="K194" i="65" s="1"/>
  <c r="H21" i="65"/>
  <c r="C58" i="65"/>
  <c r="C77" i="65"/>
  <c r="L83" i="65"/>
  <c r="C136" i="65"/>
  <c r="E173" i="65"/>
  <c r="H175" i="65"/>
  <c r="F187" i="65"/>
  <c r="I194" i="65"/>
  <c r="H205" i="65"/>
  <c r="C233" i="65"/>
  <c r="I231" i="65"/>
  <c r="I230" i="65" s="1"/>
  <c r="C264" i="65"/>
  <c r="H276" i="65"/>
  <c r="C286" i="65"/>
  <c r="E291" i="65"/>
  <c r="I291" i="65"/>
  <c r="J67" i="65"/>
  <c r="H67" i="65" s="1"/>
  <c r="C80" i="65"/>
  <c r="E83" i="65"/>
  <c r="E75" i="65" s="1"/>
  <c r="I83" i="65"/>
  <c r="I75" i="65" s="1"/>
  <c r="C151" i="65"/>
  <c r="F174" i="65"/>
  <c r="C179" i="65"/>
  <c r="C216" i="65"/>
  <c r="C227" i="65"/>
  <c r="E231" i="65"/>
  <c r="E230" i="65" s="1"/>
  <c r="H264" i="65"/>
  <c r="C272" i="65"/>
  <c r="E20" i="65"/>
  <c r="I53" i="65"/>
  <c r="G54" i="65"/>
  <c r="G53" i="65" s="1"/>
  <c r="K54" i="65"/>
  <c r="K53" i="65" s="1"/>
  <c r="J54" i="65"/>
  <c r="H76" i="65"/>
  <c r="H89" i="65"/>
  <c r="C103" i="65"/>
  <c r="C116" i="65"/>
  <c r="H122" i="65"/>
  <c r="I130" i="65"/>
  <c r="G130" i="65"/>
  <c r="G75" i="65" s="1"/>
  <c r="K130" i="65"/>
  <c r="K75" i="65" s="1"/>
  <c r="K52" i="65" s="1"/>
  <c r="K51" i="65" s="1"/>
  <c r="K50" i="65" s="1"/>
  <c r="J130" i="65"/>
  <c r="H141" i="65"/>
  <c r="H144" i="65"/>
  <c r="C160" i="65"/>
  <c r="I187" i="65"/>
  <c r="E195" i="65"/>
  <c r="H216" i="65"/>
  <c r="D231" i="65"/>
  <c r="F231" i="65"/>
  <c r="F230" i="65" s="1"/>
  <c r="C246" i="65"/>
  <c r="H272" i="65"/>
  <c r="G194" i="64"/>
  <c r="E230" i="64"/>
  <c r="E194" i="64" s="1"/>
  <c r="F20" i="64"/>
  <c r="I20" i="64"/>
  <c r="D54" i="64"/>
  <c r="D53" i="64" s="1"/>
  <c r="H55" i="64"/>
  <c r="L53" i="64"/>
  <c r="C69" i="64"/>
  <c r="H69" i="64"/>
  <c r="E75" i="64"/>
  <c r="G75" i="64"/>
  <c r="D195" i="64"/>
  <c r="K75" i="64"/>
  <c r="H89" i="64"/>
  <c r="K130" i="64"/>
  <c r="H141" i="64"/>
  <c r="H144" i="64"/>
  <c r="C160" i="64"/>
  <c r="J165" i="64"/>
  <c r="H165" i="64" s="1"/>
  <c r="F173" i="64"/>
  <c r="C179" i="64"/>
  <c r="L174" i="64"/>
  <c r="L173" i="64" s="1"/>
  <c r="I187" i="64"/>
  <c r="H198" i="64"/>
  <c r="H216" i="64"/>
  <c r="C238" i="64"/>
  <c r="I259" i="64"/>
  <c r="I230" i="64" s="1"/>
  <c r="C281" i="64"/>
  <c r="E20" i="64"/>
  <c r="C21" i="64"/>
  <c r="H21" i="64"/>
  <c r="F26" i="64"/>
  <c r="E54" i="64"/>
  <c r="E53" i="64" s="1"/>
  <c r="E52" i="64" s="1"/>
  <c r="E51" i="64" s="1"/>
  <c r="H112" i="64"/>
  <c r="C122" i="64"/>
  <c r="L130" i="64"/>
  <c r="L75" i="64" s="1"/>
  <c r="F130" i="64"/>
  <c r="C272" i="64"/>
  <c r="C67" i="64"/>
  <c r="G54" i="64"/>
  <c r="G53" i="64" s="1"/>
  <c r="G52" i="64" s="1"/>
  <c r="G51" i="64" s="1"/>
  <c r="K53" i="64"/>
  <c r="H95" i="64"/>
  <c r="C116" i="64"/>
  <c r="I130" i="64"/>
  <c r="H130" i="64" s="1"/>
  <c r="C136" i="64"/>
  <c r="H184" i="64"/>
  <c r="H264" i="64"/>
  <c r="F270" i="64"/>
  <c r="F269" i="64" s="1"/>
  <c r="F231" i="63"/>
  <c r="J20" i="63"/>
  <c r="F26" i="63"/>
  <c r="C26" i="63" s="1"/>
  <c r="C43" i="63"/>
  <c r="J54" i="63"/>
  <c r="G54" i="63"/>
  <c r="J67" i="63"/>
  <c r="H67" i="63" s="1"/>
  <c r="I76" i="63"/>
  <c r="E76" i="63"/>
  <c r="C141" i="63"/>
  <c r="I174" i="63"/>
  <c r="I204" i="63"/>
  <c r="E204" i="63"/>
  <c r="G231" i="63"/>
  <c r="G230" i="63" s="1"/>
  <c r="C235" i="63"/>
  <c r="H235" i="63"/>
  <c r="K269" i="63"/>
  <c r="C283" i="63"/>
  <c r="C21" i="63"/>
  <c r="G53" i="63"/>
  <c r="C69" i="63"/>
  <c r="F83" i="63"/>
  <c r="C103" i="63"/>
  <c r="E130" i="63"/>
  <c r="I130" i="63"/>
  <c r="C151" i="63"/>
  <c r="J174" i="63"/>
  <c r="J173" i="63" s="1"/>
  <c r="C179" i="63"/>
  <c r="C191" i="63"/>
  <c r="K195" i="63"/>
  <c r="C233" i="63"/>
  <c r="F270" i="63"/>
  <c r="F269" i="63" s="1"/>
  <c r="C281" i="63"/>
  <c r="L269" i="63"/>
  <c r="K26" i="63"/>
  <c r="D67" i="63"/>
  <c r="D76" i="63"/>
  <c r="D75" i="63" s="1"/>
  <c r="C95" i="63"/>
  <c r="G130" i="63"/>
  <c r="G75" i="63" s="1"/>
  <c r="K130" i="63"/>
  <c r="K75" i="63" s="1"/>
  <c r="K52" i="63" s="1"/>
  <c r="J130" i="63"/>
  <c r="C165" i="63"/>
  <c r="D204" i="63"/>
  <c r="L204" i="63"/>
  <c r="L195" i="63" s="1"/>
  <c r="L194" i="63" s="1"/>
  <c r="L51" i="63" s="1"/>
  <c r="J269" i="63"/>
  <c r="I292" i="63"/>
  <c r="I291" i="63" s="1"/>
  <c r="H67" i="62"/>
  <c r="G53" i="62"/>
  <c r="K269" i="62"/>
  <c r="L20" i="62"/>
  <c r="F20" i="62"/>
  <c r="K292" i="62"/>
  <c r="K291" i="62" s="1"/>
  <c r="E53" i="62"/>
  <c r="H55" i="62"/>
  <c r="L52" i="62"/>
  <c r="C69" i="62"/>
  <c r="H69" i="62"/>
  <c r="J76" i="62"/>
  <c r="G76" i="62"/>
  <c r="F83" i="62"/>
  <c r="C103" i="62"/>
  <c r="C116" i="62"/>
  <c r="C136" i="62"/>
  <c r="I130" i="62"/>
  <c r="C151" i="62"/>
  <c r="J174" i="62"/>
  <c r="J173" i="62" s="1"/>
  <c r="G174" i="62"/>
  <c r="G173" i="62" s="1"/>
  <c r="K174" i="62"/>
  <c r="K173" i="62" s="1"/>
  <c r="C179" i="62"/>
  <c r="C191" i="62"/>
  <c r="J204" i="62"/>
  <c r="J195" i="62" s="1"/>
  <c r="K195" i="62"/>
  <c r="C233" i="62"/>
  <c r="C281" i="62"/>
  <c r="H281" i="62"/>
  <c r="L269" i="62"/>
  <c r="D20" i="62"/>
  <c r="C21" i="62"/>
  <c r="K26" i="62"/>
  <c r="H26" i="62" s="1"/>
  <c r="C67" i="62"/>
  <c r="C95" i="62"/>
  <c r="G130" i="62"/>
  <c r="K130" i="62"/>
  <c r="K75" i="62" s="1"/>
  <c r="K52" i="62" s="1"/>
  <c r="K51" i="62" s="1"/>
  <c r="K50" i="62" s="1"/>
  <c r="J130" i="62"/>
  <c r="L195" i="62"/>
  <c r="L231" i="62"/>
  <c r="L230" i="62" s="1"/>
  <c r="E20" i="62"/>
  <c r="I291" i="62"/>
  <c r="D83" i="62"/>
  <c r="D75" i="62" s="1"/>
  <c r="C89" i="62"/>
  <c r="C122" i="62"/>
  <c r="D130" i="62"/>
  <c r="L130" i="62"/>
  <c r="L75" i="62" s="1"/>
  <c r="C160" i="62"/>
  <c r="F195" i="62"/>
  <c r="C227" i="62"/>
  <c r="F231" i="62"/>
  <c r="C251" i="62"/>
  <c r="H67" i="61"/>
  <c r="F75" i="61"/>
  <c r="L194" i="61"/>
  <c r="J20" i="61"/>
  <c r="G292" i="61"/>
  <c r="G291" i="61" s="1"/>
  <c r="K291" i="61"/>
  <c r="F26" i="61"/>
  <c r="C43" i="61"/>
  <c r="C58" i="61"/>
  <c r="H58" i="61"/>
  <c r="D67" i="61"/>
  <c r="C67" i="61" s="1"/>
  <c r="I76" i="61"/>
  <c r="H76" i="61" s="1"/>
  <c r="E83" i="61"/>
  <c r="J83" i="61"/>
  <c r="C116" i="61"/>
  <c r="H116" i="61"/>
  <c r="I130" i="61"/>
  <c r="C144" i="61"/>
  <c r="H144" i="61"/>
  <c r="C151" i="61"/>
  <c r="J174" i="61"/>
  <c r="J173" i="61" s="1"/>
  <c r="G174" i="61"/>
  <c r="G173" i="61" s="1"/>
  <c r="K174" i="61"/>
  <c r="K173" i="61" s="1"/>
  <c r="C179" i="61"/>
  <c r="C196" i="61"/>
  <c r="H216" i="61"/>
  <c r="C227" i="61"/>
  <c r="C238" i="61"/>
  <c r="J231" i="61"/>
  <c r="J230" i="61" s="1"/>
  <c r="C264" i="61"/>
  <c r="C270" i="61"/>
  <c r="C276" i="61"/>
  <c r="H286" i="61"/>
  <c r="H196" i="61"/>
  <c r="H21" i="61"/>
  <c r="L292" i="61"/>
  <c r="L291" i="61" s="1"/>
  <c r="F83" i="61"/>
  <c r="C103" i="61"/>
  <c r="G130" i="61"/>
  <c r="G75" i="61" s="1"/>
  <c r="K130" i="61"/>
  <c r="K75" i="61" s="1"/>
  <c r="C160" i="61"/>
  <c r="H160" i="61"/>
  <c r="H166" i="61"/>
  <c r="H184" i="61"/>
  <c r="H188" i="61"/>
  <c r="H192" i="61"/>
  <c r="H198" i="61"/>
  <c r="C216" i="61"/>
  <c r="D231" i="61"/>
  <c r="D230" i="61" s="1"/>
  <c r="F231" i="61"/>
  <c r="H246" i="61"/>
  <c r="H252" i="61"/>
  <c r="H260" i="61"/>
  <c r="H272" i="61"/>
  <c r="L53" i="61"/>
  <c r="C83" i="61"/>
  <c r="H270" i="61"/>
  <c r="K26" i="61"/>
  <c r="J53" i="61"/>
  <c r="G54" i="61"/>
  <c r="G53" i="61" s="1"/>
  <c r="K53" i="61"/>
  <c r="D76" i="61"/>
  <c r="L75" i="61"/>
  <c r="C95" i="61"/>
  <c r="C112" i="61"/>
  <c r="H112" i="61"/>
  <c r="C122" i="61"/>
  <c r="H122" i="61"/>
  <c r="D130" i="61"/>
  <c r="L130" i="61"/>
  <c r="C166" i="61"/>
  <c r="C184" i="61"/>
  <c r="C188" i="61"/>
  <c r="C192" i="61"/>
  <c r="C198" i="61"/>
  <c r="G204" i="61"/>
  <c r="G195" i="61" s="1"/>
  <c r="G194" i="61" s="1"/>
  <c r="K204" i="61"/>
  <c r="K195" i="61" s="1"/>
  <c r="C235" i="61"/>
  <c r="C246" i="61"/>
  <c r="C252" i="61"/>
  <c r="C260" i="61"/>
  <c r="C272" i="61"/>
  <c r="H284" i="61"/>
  <c r="G75" i="60"/>
  <c r="K195" i="60"/>
  <c r="K194" i="60" s="1"/>
  <c r="J195" i="60"/>
  <c r="L75" i="60"/>
  <c r="C130" i="60"/>
  <c r="G20" i="60"/>
  <c r="F54" i="60"/>
  <c r="F53" i="60" s="1"/>
  <c r="L53" i="60"/>
  <c r="K67" i="60"/>
  <c r="H67" i="60" s="1"/>
  <c r="C69" i="60"/>
  <c r="E75" i="60"/>
  <c r="D83" i="60"/>
  <c r="C95" i="60"/>
  <c r="C112" i="60"/>
  <c r="H122" i="60"/>
  <c r="C136" i="60"/>
  <c r="C141" i="60"/>
  <c r="H141" i="60"/>
  <c r="C160" i="60"/>
  <c r="J174" i="60"/>
  <c r="J173" i="60" s="1"/>
  <c r="C184" i="60"/>
  <c r="H196" i="60"/>
  <c r="C198" i="60"/>
  <c r="F204" i="60"/>
  <c r="H205" i="60"/>
  <c r="L195" i="60"/>
  <c r="L194" i="60" s="1"/>
  <c r="D231" i="60"/>
  <c r="D230" i="60" s="1"/>
  <c r="C233" i="60"/>
  <c r="C238" i="60"/>
  <c r="H238" i="60"/>
  <c r="C264" i="60"/>
  <c r="H264" i="60"/>
  <c r="C270" i="60"/>
  <c r="H270" i="60"/>
  <c r="C276" i="60"/>
  <c r="H276" i="60"/>
  <c r="C281" i="60"/>
  <c r="K292" i="60"/>
  <c r="K291" i="60" s="1"/>
  <c r="F26" i="60"/>
  <c r="C43" i="60"/>
  <c r="E53" i="60"/>
  <c r="D67" i="60"/>
  <c r="C67" i="60" s="1"/>
  <c r="H80" i="60"/>
  <c r="C84" i="60"/>
  <c r="C89" i="60"/>
  <c r="H112" i="60"/>
  <c r="J130" i="60"/>
  <c r="H136" i="60"/>
  <c r="C144" i="60"/>
  <c r="C151" i="60"/>
  <c r="C179" i="60"/>
  <c r="E195" i="60"/>
  <c r="H216" i="60"/>
  <c r="C227" i="60"/>
  <c r="J231" i="60"/>
  <c r="C286" i="60"/>
  <c r="H286" i="60"/>
  <c r="K53" i="60"/>
  <c r="G195" i="60"/>
  <c r="G194" i="60" s="1"/>
  <c r="D283" i="60"/>
  <c r="C283" i="60" s="1"/>
  <c r="H21" i="60"/>
  <c r="H292" i="60" s="1"/>
  <c r="H291" i="60" s="1"/>
  <c r="J53" i="60"/>
  <c r="H58" i="60"/>
  <c r="C80" i="60"/>
  <c r="H84" i="60"/>
  <c r="C116" i="60"/>
  <c r="C122" i="60"/>
  <c r="H144" i="60"/>
  <c r="D174" i="60"/>
  <c r="H175" i="60"/>
  <c r="L174" i="60"/>
  <c r="L173" i="60" s="1"/>
  <c r="F196" i="60"/>
  <c r="F195" i="60" s="1"/>
  <c r="H198" i="60"/>
  <c r="F231" i="60"/>
  <c r="C246" i="60"/>
  <c r="H246" i="60"/>
  <c r="C252" i="60"/>
  <c r="H252" i="60"/>
  <c r="C260" i="60"/>
  <c r="H260" i="60"/>
  <c r="C272" i="60"/>
  <c r="H272" i="60"/>
  <c r="I187" i="59"/>
  <c r="K194" i="59"/>
  <c r="C165" i="59"/>
  <c r="E230" i="59"/>
  <c r="E75" i="59"/>
  <c r="E52" i="59" s="1"/>
  <c r="E51" i="59" s="1"/>
  <c r="L194" i="59"/>
  <c r="F231" i="59"/>
  <c r="C251" i="59"/>
  <c r="C270" i="59"/>
  <c r="E289" i="59"/>
  <c r="J292" i="59"/>
  <c r="J291" i="59" s="1"/>
  <c r="H43" i="59"/>
  <c r="H58" i="59"/>
  <c r="H80" i="59"/>
  <c r="G83" i="59"/>
  <c r="G75" i="59" s="1"/>
  <c r="C95" i="59"/>
  <c r="C112" i="59"/>
  <c r="C122" i="59"/>
  <c r="H136" i="59"/>
  <c r="C144" i="59"/>
  <c r="C151" i="59"/>
  <c r="I165" i="59"/>
  <c r="H165" i="59"/>
  <c r="C179" i="59"/>
  <c r="H179" i="59"/>
  <c r="H188" i="59"/>
  <c r="H196" i="59"/>
  <c r="E204" i="59"/>
  <c r="E195" i="59" s="1"/>
  <c r="E194" i="59" s="1"/>
  <c r="I204" i="59"/>
  <c r="C227" i="59"/>
  <c r="I231" i="59"/>
  <c r="I230" i="59" s="1"/>
  <c r="C235" i="59"/>
  <c r="H260" i="59"/>
  <c r="H270" i="59"/>
  <c r="C284" i="59"/>
  <c r="H173" i="59"/>
  <c r="F53" i="59"/>
  <c r="C89" i="59"/>
  <c r="H122" i="59"/>
  <c r="H144" i="59"/>
  <c r="H184" i="59"/>
  <c r="D231" i="59"/>
  <c r="D230" i="59" s="1"/>
  <c r="C233" i="59"/>
  <c r="C238" i="59"/>
  <c r="H252" i="59"/>
  <c r="F259" i="59"/>
  <c r="C264" i="59"/>
  <c r="D269" i="59"/>
  <c r="C272" i="59"/>
  <c r="C276" i="59"/>
  <c r="H284" i="59"/>
  <c r="H67" i="59"/>
  <c r="C58" i="59"/>
  <c r="C80" i="59"/>
  <c r="H112" i="59"/>
  <c r="H160" i="59"/>
  <c r="F196" i="59"/>
  <c r="F195" i="59" s="1"/>
  <c r="H216" i="59"/>
  <c r="C252" i="59"/>
  <c r="D259" i="59"/>
  <c r="G292" i="59"/>
  <c r="G291" i="59" s="1"/>
  <c r="L292" i="59"/>
  <c r="L291" i="59" s="1"/>
  <c r="H77" i="59"/>
  <c r="C116" i="59"/>
  <c r="D130" i="59"/>
  <c r="C130" i="59" s="1"/>
  <c r="H131" i="59"/>
  <c r="L130" i="59"/>
  <c r="H130" i="59" s="1"/>
  <c r="H192" i="59"/>
  <c r="G195" i="59"/>
  <c r="G194" i="59" s="1"/>
  <c r="H198" i="59"/>
  <c r="C216" i="59"/>
  <c r="H238" i="59"/>
  <c r="I251" i="59"/>
  <c r="H251" i="59"/>
  <c r="H264" i="59"/>
  <c r="H272" i="59"/>
  <c r="C283" i="59"/>
  <c r="C286" i="59"/>
  <c r="G52" i="58"/>
  <c r="L53" i="58"/>
  <c r="G75" i="58"/>
  <c r="G195" i="58"/>
  <c r="D67" i="58"/>
  <c r="C67" i="58" s="1"/>
  <c r="H80" i="58"/>
  <c r="H84" i="58"/>
  <c r="C112" i="58"/>
  <c r="C122" i="58"/>
  <c r="E130" i="58"/>
  <c r="C141" i="58"/>
  <c r="C160" i="58"/>
  <c r="J174" i="58"/>
  <c r="J173" i="58" s="1"/>
  <c r="C184" i="58"/>
  <c r="C198" i="58"/>
  <c r="F204" i="58"/>
  <c r="C205" i="58"/>
  <c r="L195" i="58"/>
  <c r="L194" i="58" s="1"/>
  <c r="C233" i="58"/>
  <c r="C246" i="58"/>
  <c r="I259" i="58"/>
  <c r="I230" i="58" s="1"/>
  <c r="K270" i="58"/>
  <c r="G270" i="58"/>
  <c r="E283" i="58"/>
  <c r="C283" i="58" s="1"/>
  <c r="E230" i="58"/>
  <c r="G231" i="58"/>
  <c r="G230" i="58" s="1"/>
  <c r="J53" i="58"/>
  <c r="H58" i="58"/>
  <c r="C80" i="58"/>
  <c r="F83" i="58"/>
  <c r="K83" i="58"/>
  <c r="C103" i="58"/>
  <c r="H116" i="58"/>
  <c r="J130" i="58"/>
  <c r="H130" i="58" s="1"/>
  <c r="H136" i="58"/>
  <c r="C151" i="58"/>
  <c r="C179" i="58"/>
  <c r="J196" i="58"/>
  <c r="H196" i="58" s="1"/>
  <c r="E195" i="58"/>
  <c r="C227" i="58"/>
  <c r="H227" i="58"/>
  <c r="H238" i="58"/>
  <c r="J259" i="58"/>
  <c r="C264" i="58"/>
  <c r="C272" i="58"/>
  <c r="H276" i="58"/>
  <c r="H281" i="58"/>
  <c r="H286" i="58"/>
  <c r="F53" i="58"/>
  <c r="H131" i="58"/>
  <c r="J291" i="58"/>
  <c r="K26" i="58"/>
  <c r="H26" i="58" s="1"/>
  <c r="K53" i="58"/>
  <c r="C58" i="58"/>
  <c r="C77" i="58"/>
  <c r="H77" i="58"/>
  <c r="G83" i="58"/>
  <c r="C95" i="58"/>
  <c r="C116" i="58"/>
  <c r="C136" i="58"/>
  <c r="H144" i="58"/>
  <c r="C175" i="58"/>
  <c r="H175" i="58"/>
  <c r="F195" i="58"/>
  <c r="K195" i="58"/>
  <c r="H216" i="58"/>
  <c r="D231" i="58"/>
  <c r="F231" i="58"/>
  <c r="F230" i="58" s="1"/>
  <c r="K231" i="58"/>
  <c r="C281" i="58"/>
  <c r="G187" i="57"/>
  <c r="I195" i="57"/>
  <c r="I194" i="57" s="1"/>
  <c r="H196" i="57"/>
  <c r="C54" i="57"/>
  <c r="C58" i="57"/>
  <c r="H69" i="57"/>
  <c r="H89" i="57"/>
  <c r="H130" i="57"/>
  <c r="C144" i="57"/>
  <c r="H184" i="57"/>
  <c r="C198" i="57"/>
  <c r="H198" i="57"/>
  <c r="E231" i="57"/>
  <c r="E230" i="57" s="1"/>
  <c r="I231" i="57"/>
  <c r="H251" i="57"/>
  <c r="C270" i="57"/>
  <c r="H270" i="57"/>
  <c r="E53" i="57"/>
  <c r="C196" i="57"/>
  <c r="F195" i="57"/>
  <c r="F194" i="57" s="1"/>
  <c r="K195" i="57"/>
  <c r="K194" i="57" s="1"/>
  <c r="H233" i="57"/>
  <c r="C235" i="57"/>
  <c r="C281" i="57"/>
  <c r="I20" i="57"/>
  <c r="H43" i="57"/>
  <c r="K54" i="57"/>
  <c r="K53" i="57" s="1"/>
  <c r="J67" i="57"/>
  <c r="H67" i="57" s="1"/>
  <c r="J76" i="57"/>
  <c r="C84" i="57"/>
  <c r="L83" i="57"/>
  <c r="L75" i="57" s="1"/>
  <c r="L52" i="57" s="1"/>
  <c r="C116" i="57"/>
  <c r="G130" i="57"/>
  <c r="G75" i="57" s="1"/>
  <c r="C141" i="57"/>
  <c r="H151" i="57"/>
  <c r="C166" i="57"/>
  <c r="H166" i="57"/>
  <c r="G174" i="57"/>
  <c r="G173" i="57" s="1"/>
  <c r="H179" i="57"/>
  <c r="C192" i="57"/>
  <c r="H192" i="57"/>
  <c r="G195" i="57"/>
  <c r="H216" i="57"/>
  <c r="C246" i="57"/>
  <c r="F26" i="57"/>
  <c r="C43" i="57"/>
  <c r="F67" i="57"/>
  <c r="C67" i="57" s="1"/>
  <c r="I76" i="57"/>
  <c r="I75" i="57" s="1"/>
  <c r="I83" i="57"/>
  <c r="H83" i="57" s="1"/>
  <c r="C95" i="57"/>
  <c r="H103" i="57"/>
  <c r="C112" i="57"/>
  <c r="H131" i="57"/>
  <c r="C136" i="57"/>
  <c r="C151" i="57"/>
  <c r="H165" i="57"/>
  <c r="H175" i="57"/>
  <c r="C179" i="57"/>
  <c r="H191" i="57"/>
  <c r="C216" i="57"/>
  <c r="H227" i="57"/>
  <c r="C233" i="57"/>
  <c r="H235" i="57"/>
  <c r="L231" i="57"/>
  <c r="H231" i="57" s="1"/>
  <c r="C252" i="57"/>
  <c r="C272" i="57"/>
  <c r="C191" i="56"/>
  <c r="D187" i="56"/>
  <c r="C187" i="56" s="1"/>
  <c r="G53" i="56"/>
  <c r="C67" i="56"/>
  <c r="K53" i="56"/>
  <c r="F53" i="56"/>
  <c r="E83" i="56"/>
  <c r="K83" i="56"/>
  <c r="C95" i="56"/>
  <c r="H95" i="56"/>
  <c r="C116" i="56"/>
  <c r="F83" i="56"/>
  <c r="F130" i="56"/>
  <c r="C131" i="56"/>
  <c r="C144" i="56"/>
  <c r="H160" i="56"/>
  <c r="H166" i="56"/>
  <c r="E174" i="56"/>
  <c r="E173" i="56" s="1"/>
  <c r="I174" i="56"/>
  <c r="H184" i="56"/>
  <c r="H188" i="56"/>
  <c r="H192" i="56"/>
  <c r="C216" i="56"/>
  <c r="C233" i="56"/>
  <c r="C246" i="56"/>
  <c r="C272" i="56"/>
  <c r="C281" i="56"/>
  <c r="H284" i="56"/>
  <c r="J83" i="56"/>
  <c r="D20" i="56"/>
  <c r="J20" i="56"/>
  <c r="F26" i="56"/>
  <c r="C26" i="56" s="1"/>
  <c r="K26" i="56"/>
  <c r="L53" i="56"/>
  <c r="H58" i="56"/>
  <c r="C69" i="56"/>
  <c r="H69" i="56"/>
  <c r="G83" i="56"/>
  <c r="G75" i="56" s="1"/>
  <c r="L83" i="56"/>
  <c r="H112" i="56"/>
  <c r="E130" i="56"/>
  <c r="I130" i="56"/>
  <c r="H136" i="56"/>
  <c r="C141" i="56"/>
  <c r="H141" i="56"/>
  <c r="C160" i="56"/>
  <c r="C184" i="56"/>
  <c r="I196" i="56"/>
  <c r="H196" i="56" s="1"/>
  <c r="C198" i="56"/>
  <c r="C205" i="56"/>
  <c r="L195" i="56"/>
  <c r="L194" i="56" s="1"/>
  <c r="H227" i="56"/>
  <c r="H238" i="56"/>
  <c r="G259" i="56"/>
  <c r="H264" i="56"/>
  <c r="J270" i="56"/>
  <c r="H270" i="56" s="1"/>
  <c r="H276" i="56"/>
  <c r="H67" i="56"/>
  <c r="F195" i="56"/>
  <c r="G231" i="56"/>
  <c r="F20" i="56"/>
  <c r="H43" i="56"/>
  <c r="D54" i="56"/>
  <c r="D53" i="56" s="1"/>
  <c r="C55" i="56"/>
  <c r="H55" i="56"/>
  <c r="H80" i="56"/>
  <c r="D83" i="56"/>
  <c r="C89" i="56"/>
  <c r="H89" i="56"/>
  <c r="C103" i="56"/>
  <c r="H103" i="56"/>
  <c r="H144" i="56"/>
  <c r="C151" i="56"/>
  <c r="C179" i="56"/>
  <c r="J195" i="56"/>
  <c r="E204" i="56"/>
  <c r="E195" i="56" s="1"/>
  <c r="H216" i="56"/>
  <c r="C227" i="56"/>
  <c r="D231" i="56"/>
  <c r="F231" i="56"/>
  <c r="K231" i="56"/>
  <c r="C264" i="56"/>
  <c r="K269" i="56"/>
  <c r="C276" i="56"/>
  <c r="J187" i="55"/>
  <c r="C196" i="55"/>
  <c r="H67" i="55"/>
  <c r="C116" i="55"/>
  <c r="H136" i="55"/>
  <c r="C166" i="55"/>
  <c r="F196" i="55"/>
  <c r="F195" i="55" s="1"/>
  <c r="F194" i="55" s="1"/>
  <c r="J195" i="55"/>
  <c r="J194" i="55" s="1"/>
  <c r="H227" i="55"/>
  <c r="D259" i="55"/>
  <c r="E270" i="55"/>
  <c r="E269" i="55" s="1"/>
  <c r="C269" i="55" s="1"/>
  <c r="H272" i="55"/>
  <c r="C281" i="55"/>
  <c r="H281" i="55"/>
  <c r="L75" i="55"/>
  <c r="C130" i="55"/>
  <c r="F292" i="55"/>
  <c r="F291" i="55" s="1"/>
  <c r="C67" i="55"/>
  <c r="C77" i="55"/>
  <c r="H95" i="55"/>
  <c r="K196" i="55"/>
  <c r="K195" i="55" s="1"/>
  <c r="C227" i="55"/>
  <c r="C235" i="55"/>
  <c r="G231" i="55"/>
  <c r="K26" i="55"/>
  <c r="K53" i="55"/>
  <c r="F53" i="55"/>
  <c r="E83" i="55"/>
  <c r="G83" i="55"/>
  <c r="L83" i="55"/>
  <c r="H112" i="55"/>
  <c r="C136" i="55"/>
  <c r="H144" i="55"/>
  <c r="D174" i="55"/>
  <c r="D173" i="55" s="1"/>
  <c r="C175" i="55"/>
  <c r="H175" i="55"/>
  <c r="H184" i="55"/>
  <c r="D231" i="55"/>
  <c r="C231" i="55" s="1"/>
  <c r="H246" i="55"/>
  <c r="H264" i="55"/>
  <c r="K270" i="55"/>
  <c r="K269" i="55" s="1"/>
  <c r="C293" i="55"/>
  <c r="C216" i="55"/>
  <c r="J230" i="55"/>
  <c r="C283" i="55"/>
  <c r="J53" i="55"/>
  <c r="H77" i="55"/>
  <c r="K83" i="55"/>
  <c r="H83" i="55" s="1"/>
  <c r="C95" i="55"/>
  <c r="H235" i="55"/>
  <c r="L231" i="55"/>
  <c r="L230" i="55" s="1"/>
  <c r="L194" i="55" s="1"/>
  <c r="C21" i="55"/>
  <c r="H21" i="55"/>
  <c r="H292" i="55" s="1"/>
  <c r="H291" i="55" s="1"/>
  <c r="H58" i="55"/>
  <c r="C69" i="55"/>
  <c r="H69" i="55"/>
  <c r="K76" i="55"/>
  <c r="F76" i="55"/>
  <c r="C76" i="55" s="1"/>
  <c r="D83" i="55"/>
  <c r="C89" i="55"/>
  <c r="H89" i="55"/>
  <c r="C103" i="55"/>
  <c r="H103" i="55"/>
  <c r="H122" i="55"/>
  <c r="D130" i="55"/>
  <c r="C131" i="55"/>
  <c r="H131" i="55"/>
  <c r="C141" i="55"/>
  <c r="H141" i="55"/>
  <c r="H160" i="55"/>
  <c r="E174" i="55"/>
  <c r="C174" i="55" s="1"/>
  <c r="J174" i="55"/>
  <c r="J173" i="55" s="1"/>
  <c r="C184" i="55"/>
  <c r="H216" i="55"/>
  <c r="I231" i="55"/>
  <c r="C233" i="55"/>
  <c r="H233" i="55"/>
  <c r="C246" i="55"/>
  <c r="C252" i="55"/>
  <c r="G270" i="55"/>
  <c r="G269" i="55" s="1"/>
  <c r="H276" i="55"/>
  <c r="C284" i="55"/>
  <c r="H293" i="55"/>
  <c r="H191" i="54"/>
  <c r="I187" i="54"/>
  <c r="J187" i="54"/>
  <c r="C165" i="54"/>
  <c r="F195" i="54"/>
  <c r="H43" i="54"/>
  <c r="C55" i="54"/>
  <c r="H55" i="54"/>
  <c r="L75" i="54"/>
  <c r="H84" i="54"/>
  <c r="H116" i="54"/>
  <c r="H122" i="54"/>
  <c r="C131" i="54"/>
  <c r="H131" i="54"/>
  <c r="H144" i="54"/>
  <c r="H160" i="54"/>
  <c r="C175" i="54"/>
  <c r="J173" i="54"/>
  <c r="H184" i="54"/>
  <c r="H216" i="54"/>
  <c r="C233" i="54"/>
  <c r="H233" i="54"/>
  <c r="H246" i="54"/>
  <c r="D259" i="54"/>
  <c r="E270" i="54"/>
  <c r="E269" i="54" s="1"/>
  <c r="H272" i="54"/>
  <c r="C269" i="54"/>
  <c r="C43" i="54"/>
  <c r="J20" i="54"/>
  <c r="E53" i="54"/>
  <c r="D67" i="54"/>
  <c r="C67" i="54" s="1"/>
  <c r="I67" i="54"/>
  <c r="H67" i="54" s="1"/>
  <c r="C77" i="54"/>
  <c r="H77" i="54"/>
  <c r="F83" i="54"/>
  <c r="F75" i="54" s="1"/>
  <c r="K83" i="54"/>
  <c r="K75" i="54" s="1"/>
  <c r="K52" i="54" s="1"/>
  <c r="C95" i="54"/>
  <c r="H95" i="54"/>
  <c r="H112" i="54"/>
  <c r="E130" i="54"/>
  <c r="C130" i="54" s="1"/>
  <c r="J130" i="54"/>
  <c r="H141" i="54"/>
  <c r="C160" i="54"/>
  <c r="F174" i="54"/>
  <c r="F173" i="54" s="1"/>
  <c r="C179" i="54"/>
  <c r="H179" i="54"/>
  <c r="H198" i="54"/>
  <c r="H205" i="54"/>
  <c r="K231" i="54"/>
  <c r="H231" i="54" s="1"/>
  <c r="H264" i="54"/>
  <c r="K270" i="54"/>
  <c r="K269" i="54" s="1"/>
  <c r="K289" i="54" s="1"/>
  <c r="C281" i="54"/>
  <c r="H281" i="54"/>
  <c r="C292" i="54"/>
  <c r="F230" i="54"/>
  <c r="K20" i="54"/>
  <c r="H58" i="54"/>
  <c r="E76" i="54"/>
  <c r="D83" i="54"/>
  <c r="C83" i="54" s="1"/>
  <c r="G83" i="54"/>
  <c r="G75" i="54" s="1"/>
  <c r="K130" i="54"/>
  <c r="F130" i="54"/>
  <c r="C141" i="54"/>
  <c r="C151" i="54"/>
  <c r="H151" i="54"/>
  <c r="C166" i="54"/>
  <c r="C192" i="54"/>
  <c r="C198" i="54"/>
  <c r="C205" i="54"/>
  <c r="J204" i="54"/>
  <c r="J195" i="54" s="1"/>
  <c r="J194" i="54" s="1"/>
  <c r="H227" i="54"/>
  <c r="C235" i="54"/>
  <c r="H235" i="54"/>
  <c r="C238" i="54"/>
  <c r="G231" i="54"/>
  <c r="G230" i="54" s="1"/>
  <c r="G194" i="54" s="1"/>
  <c r="L231" i="54"/>
  <c r="L230" i="54" s="1"/>
  <c r="C252" i="54"/>
  <c r="J173" i="57"/>
  <c r="H174" i="57"/>
  <c r="K269" i="58"/>
  <c r="H270" i="58"/>
  <c r="C259" i="54"/>
  <c r="C283" i="54"/>
  <c r="C191" i="55"/>
  <c r="K194" i="55"/>
  <c r="C204" i="55"/>
  <c r="E195" i="55"/>
  <c r="E194" i="55" s="1"/>
  <c r="C259" i="55"/>
  <c r="C76" i="56"/>
  <c r="E75" i="56"/>
  <c r="H174" i="56"/>
  <c r="I173" i="56"/>
  <c r="H173" i="56" s="1"/>
  <c r="C269" i="56"/>
  <c r="C292" i="57"/>
  <c r="C291" i="57" s="1"/>
  <c r="C76" i="57"/>
  <c r="H173" i="57"/>
  <c r="H259" i="57"/>
  <c r="H269" i="57"/>
  <c r="K75" i="58"/>
  <c r="K52" i="58" s="1"/>
  <c r="E194" i="58"/>
  <c r="H204" i="58"/>
  <c r="I195" i="58"/>
  <c r="C291" i="54"/>
  <c r="E53" i="56"/>
  <c r="C54" i="56"/>
  <c r="E53" i="55"/>
  <c r="C53" i="55" s="1"/>
  <c r="C54" i="55"/>
  <c r="G187" i="54"/>
  <c r="L187" i="54"/>
  <c r="H187" i="54" s="1"/>
  <c r="K230" i="54"/>
  <c r="H259" i="54"/>
  <c r="H269" i="54"/>
  <c r="H283" i="54"/>
  <c r="H26" i="55"/>
  <c r="K20" i="55"/>
  <c r="K52" i="55"/>
  <c r="K51" i="55" s="1"/>
  <c r="K50" i="55" s="1"/>
  <c r="G75" i="55"/>
  <c r="E75" i="55"/>
  <c r="J75" i="55"/>
  <c r="C165" i="55"/>
  <c r="K187" i="55"/>
  <c r="H191" i="55"/>
  <c r="D230" i="55"/>
  <c r="D194" i="55" s="1"/>
  <c r="H251" i="55"/>
  <c r="H259" i="55"/>
  <c r="H269" i="55"/>
  <c r="H26" i="56"/>
  <c r="K20" i="56"/>
  <c r="K75" i="56"/>
  <c r="K52" i="56" s="1"/>
  <c r="F75" i="56"/>
  <c r="F52" i="56" s="1"/>
  <c r="H130" i="56"/>
  <c r="E75" i="57"/>
  <c r="E52" i="57" s="1"/>
  <c r="J75" i="57"/>
  <c r="E187" i="57"/>
  <c r="I187" i="57"/>
  <c r="H187" i="57" s="1"/>
  <c r="E194" i="57"/>
  <c r="G194" i="57"/>
  <c r="H283" i="57"/>
  <c r="F75" i="58"/>
  <c r="F52" i="58" s="1"/>
  <c r="L75" i="58"/>
  <c r="L52" i="58" s="1"/>
  <c r="L51" i="58" s="1"/>
  <c r="C165" i="58"/>
  <c r="C187" i="58"/>
  <c r="C191" i="58"/>
  <c r="C231" i="58"/>
  <c r="K230" i="58"/>
  <c r="K194" i="58" s="1"/>
  <c r="C251" i="58"/>
  <c r="C231" i="54"/>
  <c r="D230" i="54"/>
  <c r="C251" i="55"/>
  <c r="I230" i="57"/>
  <c r="H54" i="58"/>
  <c r="I53" i="58"/>
  <c r="G269" i="58"/>
  <c r="G289" i="58" s="1"/>
  <c r="C270" i="58"/>
  <c r="D187" i="54"/>
  <c r="C187" i="54" s="1"/>
  <c r="K75" i="55"/>
  <c r="K289" i="55" s="1"/>
  <c r="F75" i="55"/>
  <c r="F52" i="55" s="1"/>
  <c r="F51" i="55" s="1"/>
  <c r="F50" i="55" s="1"/>
  <c r="H165" i="55"/>
  <c r="E173" i="55"/>
  <c r="C173" i="55" s="1"/>
  <c r="G187" i="55"/>
  <c r="C187" i="55" s="1"/>
  <c r="L187" i="55"/>
  <c r="L52" i="55" s="1"/>
  <c r="H231" i="55"/>
  <c r="J289" i="55"/>
  <c r="C53" i="56"/>
  <c r="L75" i="56"/>
  <c r="L289" i="56" s="1"/>
  <c r="C83" i="56"/>
  <c r="E194" i="56"/>
  <c r="H204" i="56"/>
  <c r="I195" i="56"/>
  <c r="C231" i="56"/>
  <c r="F230" i="56"/>
  <c r="F194" i="56" s="1"/>
  <c r="K230" i="56"/>
  <c r="K194" i="56" s="1"/>
  <c r="C251" i="56"/>
  <c r="C259" i="56"/>
  <c r="F75" i="57"/>
  <c r="K75" i="57"/>
  <c r="C130" i="57"/>
  <c r="C174" i="57"/>
  <c r="C204" i="57"/>
  <c r="H291" i="57"/>
  <c r="E75" i="58"/>
  <c r="E52" i="58" s="1"/>
  <c r="E51" i="58" s="1"/>
  <c r="H76" i="58"/>
  <c r="I75" i="58"/>
  <c r="C83" i="58"/>
  <c r="H174" i="58"/>
  <c r="I173" i="58"/>
  <c r="H173" i="58" s="1"/>
  <c r="G194" i="58"/>
  <c r="G51" i="58" s="1"/>
  <c r="L53" i="59"/>
  <c r="L75" i="59"/>
  <c r="C188" i="54"/>
  <c r="G292" i="54"/>
  <c r="G291" i="54" s="1"/>
  <c r="K292" i="54"/>
  <c r="K291" i="54" s="1"/>
  <c r="C188" i="55"/>
  <c r="C270" i="55"/>
  <c r="G292" i="55"/>
  <c r="G291" i="55" s="1"/>
  <c r="K292" i="55"/>
  <c r="K291" i="55" s="1"/>
  <c r="F292" i="56"/>
  <c r="F291" i="56" s="1"/>
  <c r="J292" i="56"/>
  <c r="J291" i="56" s="1"/>
  <c r="D20" i="54"/>
  <c r="L20" i="54"/>
  <c r="F26" i="54"/>
  <c r="D54" i="54"/>
  <c r="D76" i="54"/>
  <c r="J83" i="54"/>
  <c r="H83" i="54" s="1"/>
  <c r="H166" i="54"/>
  <c r="H188" i="54"/>
  <c r="H192" i="54"/>
  <c r="H196" i="54"/>
  <c r="H238" i="54"/>
  <c r="H252" i="54"/>
  <c r="H260" i="54"/>
  <c r="H270" i="54"/>
  <c r="H284" i="54"/>
  <c r="H286" i="54"/>
  <c r="H292" i="54" s="1"/>
  <c r="H291" i="54" s="1"/>
  <c r="D292" i="54"/>
  <c r="D291" i="54" s="1"/>
  <c r="H84" i="55"/>
  <c r="H166" i="55"/>
  <c r="H188" i="55"/>
  <c r="H192" i="55"/>
  <c r="H196" i="55"/>
  <c r="H238" i="55"/>
  <c r="H252" i="55"/>
  <c r="H260" i="55"/>
  <c r="H270" i="55"/>
  <c r="H284" i="55"/>
  <c r="H286" i="55"/>
  <c r="D292" i="55"/>
  <c r="D291" i="55" s="1"/>
  <c r="L292" i="55"/>
  <c r="L291" i="55" s="1"/>
  <c r="H84" i="56"/>
  <c r="C166" i="56"/>
  <c r="C188" i="56"/>
  <c r="C192" i="56"/>
  <c r="C196" i="56"/>
  <c r="C238" i="56"/>
  <c r="C252" i="56"/>
  <c r="C260" i="56"/>
  <c r="C270" i="56"/>
  <c r="C284" i="56"/>
  <c r="C286" i="56"/>
  <c r="G292" i="56"/>
  <c r="G291" i="56" s="1"/>
  <c r="K292" i="56"/>
  <c r="K291" i="56" s="1"/>
  <c r="G20" i="57"/>
  <c r="C55" i="57"/>
  <c r="C77" i="57"/>
  <c r="C131" i="57"/>
  <c r="C175" i="57"/>
  <c r="C205" i="57"/>
  <c r="E292" i="57"/>
  <c r="E291" i="57" s="1"/>
  <c r="I292" i="57"/>
  <c r="I291" i="57" s="1"/>
  <c r="I20" i="58"/>
  <c r="C21" i="58"/>
  <c r="C292" i="58" s="1"/>
  <c r="C291" i="58" s="1"/>
  <c r="C84" i="58"/>
  <c r="C166" i="58"/>
  <c r="C188" i="58"/>
  <c r="C192" i="58"/>
  <c r="C196" i="58"/>
  <c r="C238" i="58"/>
  <c r="C252" i="58"/>
  <c r="H259" i="58"/>
  <c r="G292" i="58"/>
  <c r="G291" i="58" s="1"/>
  <c r="E20" i="59"/>
  <c r="E292" i="59"/>
  <c r="E291" i="59" s="1"/>
  <c r="K26" i="59"/>
  <c r="L20" i="59"/>
  <c r="H45" i="59"/>
  <c r="E290" i="59"/>
  <c r="E50" i="59"/>
  <c r="H76" i="59"/>
  <c r="I75" i="59"/>
  <c r="D83" i="59"/>
  <c r="H204" i="59"/>
  <c r="I195" i="59"/>
  <c r="C54" i="60"/>
  <c r="D53" i="60"/>
  <c r="L52" i="60"/>
  <c r="L51" i="60" s="1"/>
  <c r="L50" i="60" s="1"/>
  <c r="H76" i="60"/>
  <c r="I75" i="60"/>
  <c r="C83" i="60"/>
  <c r="C204" i="60"/>
  <c r="D195" i="60"/>
  <c r="C26" i="61"/>
  <c r="F20" i="61"/>
  <c r="F52" i="61"/>
  <c r="J194" i="61"/>
  <c r="C54" i="62"/>
  <c r="D53" i="62"/>
  <c r="K194" i="62"/>
  <c r="L289" i="62"/>
  <c r="C196" i="54"/>
  <c r="C270" i="54"/>
  <c r="C286" i="55"/>
  <c r="C292" i="55" s="1"/>
  <c r="C291" i="55" s="1"/>
  <c r="D292" i="57"/>
  <c r="D291" i="57" s="1"/>
  <c r="L292" i="57"/>
  <c r="L291" i="57" s="1"/>
  <c r="C259" i="58"/>
  <c r="L289" i="58"/>
  <c r="I20" i="59"/>
  <c r="I292" i="59"/>
  <c r="I291" i="59" s="1"/>
  <c r="H21" i="59"/>
  <c r="H54" i="59"/>
  <c r="J53" i="59"/>
  <c r="F75" i="59"/>
  <c r="D76" i="59"/>
  <c r="C77" i="59"/>
  <c r="F83" i="59"/>
  <c r="C84" i="59"/>
  <c r="C204" i="59"/>
  <c r="D195" i="59"/>
  <c r="F75" i="60"/>
  <c r="F52" i="60" s="1"/>
  <c r="C76" i="60"/>
  <c r="D75" i="60"/>
  <c r="H174" i="60"/>
  <c r="I173" i="60"/>
  <c r="H173" i="60" s="1"/>
  <c r="L289" i="60"/>
  <c r="C54" i="61"/>
  <c r="D53" i="61"/>
  <c r="C283" i="62"/>
  <c r="E20" i="54"/>
  <c r="I20" i="54"/>
  <c r="I54" i="54"/>
  <c r="I76" i="54"/>
  <c r="I130" i="54"/>
  <c r="H130" i="54" s="1"/>
  <c r="E174" i="54"/>
  <c r="I174" i="54"/>
  <c r="E204" i="54"/>
  <c r="I204" i="54"/>
  <c r="I230" i="54"/>
  <c r="I292" i="54"/>
  <c r="I291" i="54" s="1"/>
  <c r="E20" i="55"/>
  <c r="I20" i="55"/>
  <c r="H20" i="55" s="1"/>
  <c r="I54" i="55"/>
  <c r="I76" i="55"/>
  <c r="I130" i="55"/>
  <c r="H130" i="55" s="1"/>
  <c r="I174" i="55"/>
  <c r="G195" i="55"/>
  <c r="I204" i="55"/>
  <c r="I230" i="55"/>
  <c r="G251" i="55"/>
  <c r="G230" i="55" s="1"/>
  <c r="I292" i="55"/>
  <c r="I291" i="55" s="1"/>
  <c r="E20" i="56"/>
  <c r="C20" i="56" s="1"/>
  <c r="I20" i="56"/>
  <c r="C21" i="56"/>
  <c r="H45" i="56"/>
  <c r="I54" i="56"/>
  <c r="I76" i="56"/>
  <c r="I122" i="56"/>
  <c r="D130" i="56"/>
  <c r="C130" i="56" s="1"/>
  <c r="J165" i="56"/>
  <c r="H165" i="56" s="1"/>
  <c r="D174" i="56"/>
  <c r="J191" i="56"/>
  <c r="H191" i="56" s="1"/>
  <c r="D204" i="56"/>
  <c r="D230" i="56"/>
  <c r="J231" i="56"/>
  <c r="J251" i="56"/>
  <c r="H251" i="56" s="1"/>
  <c r="J259" i="56"/>
  <c r="H259" i="56" s="1"/>
  <c r="J269" i="56"/>
  <c r="H269" i="56" s="1"/>
  <c r="J283" i="56"/>
  <c r="H283" i="56" s="1"/>
  <c r="H286" i="56"/>
  <c r="D20" i="57"/>
  <c r="K26" i="57"/>
  <c r="D53" i="57"/>
  <c r="J54" i="57"/>
  <c r="D83" i="57"/>
  <c r="C83" i="57" s="1"/>
  <c r="D165" i="57"/>
  <c r="C165" i="57" s="1"/>
  <c r="D173" i="57"/>
  <c r="C173" i="57" s="1"/>
  <c r="D187" i="57"/>
  <c r="D191" i="57"/>
  <c r="C191" i="57" s="1"/>
  <c r="D195" i="57"/>
  <c r="J204" i="57"/>
  <c r="D231" i="57"/>
  <c r="D251" i="57"/>
  <c r="C251" i="57" s="1"/>
  <c r="D259" i="57"/>
  <c r="C259" i="57" s="1"/>
  <c r="D269" i="57"/>
  <c r="C269" i="57" s="1"/>
  <c r="D283" i="57"/>
  <c r="C283" i="57" s="1"/>
  <c r="F20" i="58"/>
  <c r="C20" i="58" s="1"/>
  <c r="J20" i="58"/>
  <c r="H21" i="58"/>
  <c r="H292" i="58" s="1"/>
  <c r="H291" i="58" s="1"/>
  <c r="F26" i="58"/>
  <c r="D54" i="58"/>
  <c r="D76" i="58"/>
  <c r="J83" i="58"/>
  <c r="H83" i="58" s="1"/>
  <c r="D130" i="58"/>
  <c r="C130" i="58" s="1"/>
  <c r="J165" i="58"/>
  <c r="H165" i="58" s="1"/>
  <c r="D174" i="58"/>
  <c r="J191" i="58"/>
  <c r="H191" i="58" s="1"/>
  <c r="J195" i="58"/>
  <c r="D204" i="58"/>
  <c r="D230" i="58"/>
  <c r="J231" i="58"/>
  <c r="J251" i="58"/>
  <c r="H251" i="58" s="1"/>
  <c r="C269" i="58"/>
  <c r="H272" i="58"/>
  <c r="H283" i="58"/>
  <c r="H284" i="58"/>
  <c r="K292" i="58"/>
  <c r="K291" i="58" s="1"/>
  <c r="D54" i="59"/>
  <c r="C55" i="59"/>
  <c r="C174" i="59"/>
  <c r="D173" i="59"/>
  <c r="C173" i="59" s="1"/>
  <c r="F187" i="59"/>
  <c r="C187" i="59" s="1"/>
  <c r="C26" i="60"/>
  <c r="F20" i="60"/>
  <c r="G52" i="60"/>
  <c r="G51" i="60" s="1"/>
  <c r="G50" i="60" s="1"/>
  <c r="E52" i="60"/>
  <c r="H54" i="60"/>
  <c r="I53" i="60"/>
  <c r="H130" i="60"/>
  <c r="J194" i="60"/>
  <c r="E194" i="60"/>
  <c r="H204" i="60"/>
  <c r="I195" i="60"/>
  <c r="E230" i="60"/>
  <c r="C230" i="60" s="1"/>
  <c r="H231" i="60"/>
  <c r="J230" i="60"/>
  <c r="G289" i="60"/>
  <c r="H292" i="61"/>
  <c r="H291" i="61" s="1"/>
  <c r="H54" i="61"/>
  <c r="J75" i="61"/>
  <c r="J289" i="61" s="1"/>
  <c r="C174" i="61"/>
  <c r="D173" i="61"/>
  <c r="C173" i="61" s="1"/>
  <c r="H204" i="61"/>
  <c r="F230" i="61"/>
  <c r="F194" i="61" s="1"/>
  <c r="L194" i="62"/>
  <c r="L51" i="62" s="1"/>
  <c r="K194" i="63"/>
  <c r="G289" i="63"/>
  <c r="L289" i="63"/>
  <c r="F194" i="64"/>
  <c r="C204" i="61"/>
  <c r="D195" i="61"/>
  <c r="F20" i="55"/>
  <c r="J20" i="55"/>
  <c r="H21" i="56"/>
  <c r="C45" i="57"/>
  <c r="H45" i="58"/>
  <c r="C260" i="58"/>
  <c r="I269" i="58"/>
  <c r="K289" i="58"/>
  <c r="F26" i="59"/>
  <c r="C31" i="59"/>
  <c r="D20" i="59"/>
  <c r="C43" i="59"/>
  <c r="D67" i="59"/>
  <c r="C67" i="59" s="1"/>
  <c r="K75" i="59"/>
  <c r="K52" i="59" s="1"/>
  <c r="K51" i="59" s="1"/>
  <c r="K50" i="59" s="1"/>
  <c r="H84" i="59"/>
  <c r="J83" i="59"/>
  <c r="H83" i="59" s="1"/>
  <c r="H174" i="59"/>
  <c r="L289" i="59"/>
  <c r="I289" i="59"/>
  <c r="G290" i="60"/>
  <c r="K75" i="60"/>
  <c r="K289" i="60" s="1"/>
  <c r="C165" i="60"/>
  <c r="C174" i="60"/>
  <c r="D173" i="60"/>
  <c r="C173" i="60" s="1"/>
  <c r="C187" i="60"/>
  <c r="C191" i="60"/>
  <c r="F230" i="60"/>
  <c r="F194" i="60" s="1"/>
  <c r="C251" i="60"/>
  <c r="C259" i="60"/>
  <c r="C76" i="61"/>
  <c r="D75" i="61"/>
  <c r="C130" i="61"/>
  <c r="K194" i="61"/>
  <c r="L289" i="61"/>
  <c r="F289" i="61"/>
  <c r="H53" i="62"/>
  <c r="C173" i="63"/>
  <c r="K52" i="64"/>
  <c r="K51" i="64" s="1"/>
  <c r="K50" i="64" s="1"/>
  <c r="C131" i="59"/>
  <c r="C175" i="59"/>
  <c r="C205" i="59"/>
  <c r="C231" i="59"/>
  <c r="C269" i="59"/>
  <c r="E20" i="60"/>
  <c r="I20" i="60"/>
  <c r="C21" i="60"/>
  <c r="C292" i="60" s="1"/>
  <c r="C291" i="60" s="1"/>
  <c r="H26" i="60"/>
  <c r="C31" i="60"/>
  <c r="H45" i="60"/>
  <c r="C55" i="60"/>
  <c r="C77" i="60"/>
  <c r="C131" i="60"/>
  <c r="C175" i="60"/>
  <c r="C205" i="60"/>
  <c r="C231" i="60"/>
  <c r="C269" i="60"/>
  <c r="I20" i="61"/>
  <c r="C21" i="61"/>
  <c r="H26" i="61"/>
  <c r="C31" i="61"/>
  <c r="H45" i="61"/>
  <c r="C55" i="61"/>
  <c r="C77" i="61"/>
  <c r="C131" i="61"/>
  <c r="C175" i="61"/>
  <c r="C205" i="61"/>
  <c r="C292" i="62"/>
  <c r="C291" i="62" s="1"/>
  <c r="C166" i="62"/>
  <c r="E165" i="62"/>
  <c r="C165" i="62" s="1"/>
  <c r="E195" i="62"/>
  <c r="E194" i="62" s="1"/>
  <c r="C204" i="62"/>
  <c r="F292" i="62"/>
  <c r="F291" i="62" s="1"/>
  <c r="C130" i="63"/>
  <c r="E195" i="63"/>
  <c r="C204" i="63"/>
  <c r="C76" i="64"/>
  <c r="C131" i="64"/>
  <c r="D130" i="64"/>
  <c r="C130" i="64" s="1"/>
  <c r="C195" i="64"/>
  <c r="J204" i="64"/>
  <c r="H204" i="64" s="1"/>
  <c r="H205" i="64"/>
  <c r="F230" i="64"/>
  <c r="C260" i="64"/>
  <c r="D259" i="64"/>
  <c r="C259" i="64" s="1"/>
  <c r="C84" i="65"/>
  <c r="D83" i="65"/>
  <c r="H188" i="65"/>
  <c r="D195" i="65"/>
  <c r="H238" i="65"/>
  <c r="J231" i="65"/>
  <c r="H26" i="66"/>
  <c r="H54" i="66"/>
  <c r="J53" i="66"/>
  <c r="C27" i="67"/>
  <c r="F26" i="67"/>
  <c r="C136" i="67"/>
  <c r="D130" i="67"/>
  <c r="I165" i="67"/>
  <c r="H165" i="67" s="1"/>
  <c r="H166" i="67"/>
  <c r="C131" i="73"/>
  <c r="D130" i="73"/>
  <c r="C130" i="73" s="1"/>
  <c r="H195" i="73"/>
  <c r="L269" i="74"/>
  <c r="H270" i="74"/>
  <c r="F292" i="60"/>
  <c r="F291" i="60" s="1"/>
  <c r="J292" i="60"/>
  <c r="J291" i="60" s="1"/>
  <c r="J20" i="62"/>
  <c r="H21" i="62"/>
  <c r="H292" i="62" s="1"/>
  <c r="H291" i="62" s="1"/>
  <c r="C55" i="62"/>
  <c r="C77" i="62"/>
  <c r="C84" i="62"/>
  <c r="H84" i="62"/>
  <c r="I83" i="62"/>
  <c r="H116" i="62"/>
  <c r="H136" i="62"/>
  <c r="H160" i="62"/>
  <c r="E173" i="62"/>
  <c r="C175" i="62"/>
  <c r="C188" i="62"/>
  <c r="H188" i="62"/>
  <c r="C198" i="62"/>
  <c r="H198" i="62"/>
  <c r="C216" i="62"/>
  <c r="H216" i="62"/>
  <c r="C238" i="62"/>
  <c r="H238" i="62"/>
  <c r="I231" i="62"/>
  <c r="C252" i="62"/>
  <c r="H252" i="62"/>
  <c r="I251" i="62"/>
  <c r="H251" i="62" s="1"/>
  <c r="F259" i="62"/>
  <c r="F230" i="62" s="1"/>
  <c r="C264" i="62"/>
  <c r="H264" i="62"/>
  <c r="C272" i="62"/>
  <c r="H272" i="62"/>
  <c r="H284" i="62"/>
  <c r="I283" i="62"/>
  <c r="H283" i="62" s="1"/>
  <c r="G292" i="63"/>
  <c r="G291" i="63" s="1"/>
  <c r="G20" i="63"/>
  <c r="K292" i="63"/>
  <c r="K291" i="63" s="1"/>
  <c r="K20" i="63"/>
  <c r="E54" i="63"/>
  <c r="E53" i="63" s="1"/>
  <c r="C55" i="63"/>
  <c r="C77" i="63"/>
  <c r="C84" i="63"/>
  <c r="H84" i="63"/>
  <c r="I83" i="63"/>
  <c r="C116" i="63"/>
  <c r="H116" i="63"/>
  <c r="C136" i="63"/>
  <c r="H136" i="63"/>
  <c r="C160" i="63"/>
  <c r="H160" i="63"/>
  <c r="E173" i="63"/>
  <c r="C175" i="63"/>
  <c r="C188" i="63"/>
  <c r="H188" i="63"/>
  <c r="C198" i="63"/>
  <c r="H198" i="63"/>
  <c r="H204" i="63"/>
  <c r="C216" i="63"/>
  <c r="H216" i="63"/>
  <c r="C238" i="63"/>
  <c r="H238" i="63"/>
  <c r="I231" i="63"/>
  <c r="C252" i="63"/>
  <c r="H252" i="63"/>
  <c r="I251" i="63"/>
  <c r="H251" i="63" s="1"/>
  <c r="F259" i="63"/>
  <c r="F230" i="63" s="1"/>
  <c r="F194" i="63" s="1"/>
  <c r="C264" i="63"/>
  <c r="H264" i="63"/>
  <c r="C272" i="63"/>
  <c r="H272" i="63"/>
  <c r="C284" i="63"/>
  <c r="H284" i="63"/>
  <c r="I283" i="63"/>
  <c r="H283" i="63" s="1"/>
  <c r="G292" i="64"/>
  <c r="G291" i="64" s="1"/>
  <c r="G20" i="64"/>
  <c r="K292" i="64"/>
  <c r="K291" i="64" s="1"/>
  <c r="K20" i="64"/>
  <c r="H45" i="64"/>
  <c r="H54" i="64"/>
  <c r="I53" i="64"/>
  <c r="C58" i="64"/>
  <c r="H58" i="64"/>
  <c r="H76" i="64"/>
  <c r="I75" i="64"/>
  <c r="C80" i="64"/>
  <c r="H80" i="64"/>
  <c r="D174" i="64"/>
  <c r="J174" i="64"/>
  <c r="H175" i="64"/>
  <c r="C188" i="64"/>
  <c r="D187" i="64"/>
  <c r="C187" i="64" s="1"/>
  <c r="L187" i="64"/>
  <c r="J196" i="64"/>
  <c r="H27" i="65"/>
  <c r="K26" i="65"/>
  <c r="H41" i="65"/>
  <c r="I20" i="65"/>
  <c r="H45" i="65"/>
  <c r="L54" i="65"/>
  <c r="L53" i="65" s="1"/>
  <c r="D76" i="65"/>
  <c r="D130" i="65"/>
  <c r="C130" i="65" s="1"/>
  <c r="L130" i="65"/>
  <c r="H130" i="65" s="1"/>
  <c r="J174" i="65"/>
  <c r="F173" i="65"/>
  <c r="J191" i="65"/>
  <c r="J187" i="65" s="1"/>
  <c r="H192" i="65"/>
  <c r="E194" i="65"/>
  <c r="L194" i="65"/>
  <c r="H198" i="65"/>
  <c r="J196" i="65"/>
  <c r="D230" i="65"/>
  <c r="L53" i="66"/>
  <c r="J173" i="66"/>
  <c r="C205" i="66"/>
  <c r="D204" i="66"/>
  <c r="L194" i="66"/>
  <c r="H80" i="67"/>
  <c r="I76" i="67"/>
  <c r="H272" i="67"/>
  <c r="I270" i="67"/>
  <c r="C166" i="59"/>
  <c r="C188" i="59"/>
  <c r="C192" i="59"/>
  <c r="C196" i="59"/>
  <c r="K20" i="60"/>
  <c r="C166" i="60"/>
  <c r="C188" i="60"/>
  <c r="C192" i="60"/>
  <c r="C196" i="60"/>
  <c r="I251" i="60"/>
  <c r="H251" i="60" s="1"/>
  <c r="I259" i="60"/>
  <c r="H259" i="60" s="1"/>
  <c r="I269" i="60"/>
  <c r="H269" i="60" s="1"/>
  <c r="I283" i="60"/>
  <c r="H283" i="60" s="1"/>
  <c r="G20" i="61"/>
  <c r="K20" i="61"/>
  <c r="I53" i="61"/>
  <c r="I83" i="61"/>
  <c r="H83" i="61" s="1"/>
  <c r="E165" i="61"/>
  <c r="C165" i="61" s="1"/>
  <c r="I165" i="61"/>
  <c r="H165" i="61" s="1"/>
  <c r="I173" i="61"/>
  <c r="H173" i="61" s="1"/>
  <c r="E191" i="61"/>
  <c r="C191" i="61" s="1"/>
  <c r="I191" i="61"/>
  <c r="H191" i="61" s="1"/>
  <c r="E195" i="61"/>
  <c r="I195" i="61"/>
  <c r="E231" i="61"/>
  <c r="I231" i="61"/>
  <c r="E251" i="61"/>
  <c r="C251" i="61" s="1"/>
  <c r="I251" i="61"/>
  <c r="H251" i="61" s="1"/>
  <c r="E259" i="61"/>
  <c r="C259" i="61" s="1"/>
  <c r="I259" i="61"/>
  <c r="H259" i="61" s="1"/>
  <c r="E269" i="61"/>
  <c r="I269" i="61"/>
  <c r="H269" i="61" s="1"/>
  <c r="E283" i="61"/>
  <c r="C283" i="61" s="1"/>
  <c r="I283" i="61"/>
  <c r="H283" i="61" s="1"/>
  <c r="C286" i="61"/>
  <c r="G20" i="62"/>
  <c r="C20" i="62" s="1"/>
  <c r="H54" i="62"/>
  <c r="F75" i="62"/>
  <c r="F52" i="62" s="1"/>
  <c r="C76" i="62"/>
  <c r="E83" i="62"/>
  <c r="J83" i="62"/>
  <c r="J75" i="62" s="1"/>
  <c r="J52" i="62" s="1"/>
  <c r="E187" i="62"/>
  <c r="C187" i="62" s="1"/>
  <c r="J187" i="62"/>
  <c r="D195" i="62"/>
  <c r="E231" i="62"/>
  <c r="E230" i="62" s="1"/>
  <c r="J231" i="62"/>
  <c r="J230" i="62" s="1"/>
  <c r="D269" i="62"/>
  <c r="C284" i="62"/>
  <c r="E283" i="62"/>
  <c r="F20" i="63"/>
  <c r="D292" i="63"/>
  <c r="D291" i="63" s="1"/>
  <c r="D20" i="63"/>
  <c r="L292" i="63"/>
  <c r="L291" i="63" s="1"/>
  <c r="L20" i="63"/>
  <c r="C54" i="63"/>
  <c r="F75" i="63"/>
  <c r="F52" i="63" s="1"/>
  <c r="C76" i="63"/>
  <c r="E83" i="63"/>
  <c r="E75" i="63" s="1"/>
  <c r="J83" i="63"/>
  <c r="J75" i="63" s="1"/>
  <c r="C174" i="63"/>
  <c r="E187" i="63"/>
  <c r="C187" i="63" s="1"/>
  <c r="J187" i="63"/>
  <c r="D195" i="63"/>
  <c r="E231" i="63"/>
  <c r="E230" i="63" s="1"/>
  <c r="C230" i="63" s="1"/>
  <c r="J231" i="63"/>
  <c r="J230" i="63" s="1"/>
  <c r="J194" i="63" s="1"/>
  <c r="D269" i="63"/>
  <c r="J292" i="63"/>
  <c r="J291" i="63" s="1"/>
  <c r="D292" i="64"/>
  <c r="D291" i="64" s="1"/>
  <c r="D20" i="64"/>
  <c r="L292" i="64"/>
  <c r="L291" i="64" s="1"/>
  <c r="L20" i="64"/>
  <c r="H20" i="64" s="1"/>
  <c r="D83" i="64"/>
  <c r="C83" i="64" s="1"/>
  <c r="J83" i="64"/>
  <c r="H83" i="64" s="1"/>
  <c r="H84" i="64"/>
  <c r="C165" i="64"/>
  <c r="J191" i="64"/>
  <c r="H192" i="64"/>
  <c r="J259" i="64"/>
  <c r="H259" i="64" s="1"/>
  <c r="C270" i="64"/>
  <c r="F292" i="64"/>
  <c r="F291" i="64" s="1"/>
  <c r="C21" i="65"/>
  <c r="C292" i="65" s="1"/>
  <c r="C291" i="65" s="1"/>
  <c r="D292" i="65"/>
  <c r="D291" i="65" s="1"/>
  <c r="D20" i="65"/>
  <c r="L292" i="65"/>
  <c r="L291" i="65" s="1"/>
  <c r="L20" i="65"/>
  <c r="J83" i="65"/>
  <c r="H83" i="65" s="1"/>
  <c r="H283" i="65"/>
  <c r="C55" i="67"/>
  <c r="D54" i="67"/>
  <c r="I173" i="67"/>
  <c r="C179" i="67"/>
  <c r="D174" i="67"/>
  <c r="H286" i="68"/>
  <c r="I292" i="68"/>
  <c r="I291" i="68" s="1"/>
  <c r="G75" i="69"/>
  <c r="K130" i="69"/>
  <c r="H131" i="69"/>
  <c r="C21" i="59"/>
  <c r="C292" i="59" s="1"/>
  <c r="C291" i="59" s="1"/>
  <c r="J191" i="59"/>
  <c r="H191" i="59" s="1"/>
  <c r="J195" i="59"/>
  <c r="J231" i="59"/>
  <c r="J259" i="59"/>
  <c r="H259" i="59" s="1"/>
  <c r="J269" i="59"/>
  <c r="H269" i="59" s="1"/>
  <c r="J283" i="59"/>
  <c r="H283" i="59" s="1"/>
  <c r="H286" i="59"/>
  <c r="D20" i="60"/>
  <c r="L20" i="60"/>
  <c r="J83" i="60"/>
  <c r="H83" i="60" s="1"/>
  <c r="J165" i="60"/>
  <c r="H165" i="60" s="1"/>
  <c r="J191" i="60"/>
  <c r="H191" i="60" s="1"/>
  <c r="D20" i="61"/>
  <c r="C20" i="61" s="1"/>
  <c r="L20" i="61"/>
  <c r="C58" i="62"/>
  <c r="H58" i="62"/>
  <c r="H76" i="62"/>
  <c r="C80" i="62"/>
  <c r="H80" i="62"/>
  <c r="C112" i="62"/>
  <c r="H112" i="62"/>
  <c r="H122" i="62"/>
  <c r="E130" i="62"/>
  <c r="C130" i="62" s="1"/>
  <c r="C131" i="62"/>
  <c r="C144" i="62"/>
  <c r="H144" i="62"/>
  <c r="H166" i="62"/>
  <c r="I165" i="62"/>
  <c r="H165" i="62" s="1"/>
  <c r="H174" i="62"/>
  <c r="I173" i="62"/>
  <c r="H173" i="62" s="1"/>
  <c r="C184" i="62"/>
  <c r="H184" i="62"/>
  <c r="C192" i="62"/>
  <c r="H192" i="62"/>
  <c r="I191" i="62"/>
  <c r="H191" i="62" s="1"/>
  <c r="G194" i="62"/>
  <c r="C196" i="62"/>
  <c r="H196" i="62"/>
  <c r="I195" i="62"/>
  <c r="C205" i="62"/>
  <c r="C231" i="62"/>
  <c r="C246" i="62"/>
  <c r="H246" i="62"/>
  <c r="C260" i="62"/>
  <c r="H260" i="62"/>
  <c r="I259" i="62"/>
  <c r="H259" i="62" s="1"/>
  <c r="C270" i="62"/>
  <c r="H270" i="62"/>
  <c r="I269" i="62"/>
  <c r="H269" i="62" s="1"/>
  <c r="C276" i="62"/>
  <c r="H276" i="62"/>
  <c r="C286" i="62"/>
  <c r="H286" i="62"/>
  <c r="I20" i="63"/>
  <c r="H26" i="63"/>
  <c r="C31" i="63"/>
  <c r="H45" i="63"/>
  <c r="H54" i="63"/>
  <c r="I53" i="63"/>
  <c r="H58" i="63"/>
  <c r="H76" i="63"/>
  <c r="C80" i="63"/>
  <c r="H80" i="63"/>
  <c r="C112" i="63"/>
  <c r="H112" i="63"/>
  <c r="C122" i="63"/>
  <c r="H122" i="63"/>
  <c r="C131" i="63"/>
  <c r="C144" i="63"/>
  <c r="H144" i="63"/>
  <c r="C166" i="63"/>
  <c r="H166" i="63"/>
  <c r="I165" i="63"/>
  <c r="H165" i="63" s="1"/>
  <c r="H174" i="63"/>
  <c r="I173" i="63"/>
  <c r="H173" i="63" s="1"/>
  <c r="C184" i="63"/>
  <c r="H184" i="63"/>
  <c r="C192" i="63"/>
  <c r="H192" i="63"/>
  <c r="I191" i="63"/>
  <c r="H191" i="63" s="1"/>
  <c r="G194" i="63"/>
  <c r="C196" i="63"/>
  <c r="H196" i="63"/>
  <c r="I195" i="63"/>
  <c r="C205" i="63"/>
  <c r="C246" i="63"/>
  <c r="H246" i="63"/>
  <c r="C260" i="63"/>
  <c r="H260" i="63"/>
  <c r="I259" i="63"/>
  <c r="H259" i="63" s="1"/>
  <c r="C270" i="63"/>
  <c r="H270" i="63"/>
  <c r="I269" i="63"/>
  <c r="H269" i="63" s="1"/>
  <c r="C276" i="63"/>
  <c r="H276" i="63"/>
  <c r="C286" i="63"/>
  <c r="C292" i="63" s="1"/>
  <c r="C291" i="63" s="1"/>
  <c r="H286" i="63"/>
  <c r="E292" i="63"/>
  <c r="E291" i="63" s="1"/>
  <c r="H26" i="64"/>
  <c r="C26" i="64"/>
  <c r="C55" i="64"/>
  <c r="C77" i="64"/>
  <c r="F83" i="64"/>
  <c r="F75" i="64" s="1"/>
  <c r="L195" i="64"/>
  <c r="C233" i="64"/>
  <c r="D231" i="64"/>
  <c r="L231" i="64"/>
  <c r="L230" i="64" s="1"/>
  <c r="C251" i="64"/>
  <c r="J251" i="64"/>
  <c r="H251" i="64" s="1"/>
  <c r="H252" i="64"/>
  <c r="D269" i="64"/>
  <c r="H276" i="64"/>
  <c r="J270" i="64"/>
  <c r="C284" i="64"/>
  <c r="D283" i="64"/>
  <c r="C283" i="64" s="1"/>
  <c r="H286" i="64"/>
  <c r="F26" i="65"/>
  <c r="H54" i="65"/>
  <c r="C69" i="65"/>
  <c r="D67" i="65"/>
  <c r="C67" i="65" s="1"/>
  <c r="F83" i="65"/>
  <c r="F75" i="65" s="1"/>
  <c r="F52" i="65" s="1"/>
  <c r="H165" i="65"/>
  <c r="C205" i="65"/>
  <c r="D204" i="65"/>
  <c r="C204" i="65" s="1"/>
  <c r="H260" i="65"/>
  <c r="J259" i="65"/>
  <c r="H259" i="65" s="1"/>
  <c r="D231" i="66"/>
  <c r="D173" i="68"/>
  <c r="C251" i="65"/>
  <c r="C269" i="65"/>
  <c r="C283" i="65"/>
  <c r="H286" i="65"/>
  <c r="J292" i="65"/>
  <c r="J291" i="65" s="1"/>
  <c r="C31" i="66"/>
  <c r="F26" i="66"/>
  <c r="C55" i="66"/>
  <c r="D54" i="66"/>
  <c r="F173" i="66"/>
  <c r="H192" i="66"/>
  <c r="J191" i="66"/>
  <c r="H191" i="66" s="1"/>
  <c r="G289" i="66"/>
  <c r="H26" i="67"/>
  <c r="J76" i="67"/>
  <c r="J75" i="67" s="1"/>
  <c r="J52" i="67" s="1"/>
  <c r="H77" i="67"/>
  <c r="L174" i="67"/>
  <c r="L173" i="67" s="1"/>
  <c r="I195" i="67"/>
  <c r="H196" i="67"/>
  <c r="F204" i="67"/>
  <c r="F195" i="67" s="1"/>
  <c r="F194" i="67" s="1"/>
  <c r="C205" i="67"/>
  <c r="C238" i="67"/>
  <c r="D231" i="67"/>
  <c r="I259" i="67"/>
  <c r="H260" i="67"/>
  <c r="I283" i="67"/>
  <c r="H283" i="67" s="1"/>
  <c r="H284" i="67"/>
  <c r="H69" i="68"/>
  <c r="K67" i="68"/>
  <c r="H67" i="68" s="1"/>
  <c r="C76" i="68"/>
  <c r="D75" i="68"/>
  <c r="H80" i="68"/>
  <c r="I76" i="68"/>
  <c r="C259" i="68"/>
  <c r="H272" i="68"/>
  <c r="I270" i="68"/>
  <c r="C26" i="69"/>
  <c r="I53" i="69"/>
  <c r="H286" i="69"/>
  <c r="H41" i="70"/>
  <c r="I20" i="70"/>
  <c r="K76" i="70"/>
  <c r="H77" i="70"/>
  <c r="C235" i="71"/>
  <c r="D231" i="71"/>
  <c r="C84" i="64"/>
  <c r="C95" i="64"/>
  <c r="C112" i="64"/>
  <c r="C141" i="64"/>
  <c r="C175" i="64"/>
  <c r="C184" i="64"/>
  <c r="C192" i="64"/>
  <c r="C198" i="64"/>
  <c r="C205" i="64"/>
  <c r="C252" i="64"/>
  <c r="K289" i="64"/>
  <c r="H43" i="65"/>
  <c r="C89" i="65"/>
  <c r="C141" i="65"/>
  <c r="D165" i="65"/>
  <c r="C165" i="65" s="1"/>
  <c r="C175" i="65"/>
  <c r="C184" i="65"/>
  <c r="C188" i="65"/>
  <c r="C192" i="65"/>
  <c r="C198" i="65"/>
  <c r="C252" i="65"/>
  <c r="C259" i="65"/>
  <c r="C270" i="65"/>
  <c r="C276" i="65"/>
  <c r="C284" i="65"/>
  <c r="H41" i="66"/>
  <c r="I20" i="66"/>
  <c r="H45" i="66"/>
  <c r="C58" i="66"/>
  <c r="D67" i="66"/>
  <c r="C67" i="66" s="1"/>
  <c r="J76" i="66"/>
  <c r="K289" i="66"/>
  <c r="H84" i="66"/>
  <c r="J83" i="66"/>
  <c r="H83" i="66" s="1"/>
  <c r="C116" i="66"/>
  <c r="C160" i="66"/>
  <c r="H166" i="66"/>
  <c r="J165" i="66"/>
  <c r="H165" i="66" s="1"/>
  <c r="C175" i="66"/>
  <c r="D174" i="66"/>
  <c r="L174" i="66"/>
  <c r="L173" i="66" s="1"/>
  <c r="C184" i="66"/>
  <c r="D187" i="66"/>
  <c r="H188" i="66"/>
  <c r="J187" i="66"/>
  <c r="H187" i="66" s="1"/>
  <c r="C196" i="66"/>
  <c r="H204" i="66"/>
  <c r="H238" i="66"/>
  <c r="J231" i="66"/>
  <c r="C252" i="66"/>
  <c r="H260" i="66"/>
  <c r="J259" i="66"/>
  <c r="H259" i="66" s="1"/>
  <c r="C270" i="66"/>
  <c r="C276" i="66"/>
  <c r="H286" i="66"/>
  <c r="F83" i="67"/>
  <c r="C95" i="67"/>
  <c r="F130" i="67"/>
  <c r="C165" i="67"/>
  <c r="K54" i="68"/>
  <c r="H55" i="68"/>
  <c r="H166" i="68"/>
  <c r="I165" i="68"/>
  <c r="H165" i="68" s="1"/>
  <c r="H188" i="68"/>
  <c r="H196" i="68"/>
  <c r="I195" i="68"/>
  <c r="C269" i="68"/>
  <c r="H260" i="69"/>
  <c r="I259" i="69"/>
  <c r="H259" i="69" s="1"/>
  <c r="H53" i="71"/>
  <c r="C76" i="71"/>
  <c r="C89" i="64"/>
  <c r="C144" i="64"/>
  <c r="C166" i="64"/>
  <c r="C196" i="64"/>
  <c r="C216" i="64"/>
  <c r="C264" i="64"/>
  <c r="C276" i="64"/>
  <c r="C286" i="64"/>
  <c r="C292" i="64" s="1"/>
  <c r="C291" i="64" s="1"/>
  <c r="C43" i="65"/>
  <c r="C45" i="65"/>
  <c r="C122" i="65"/>
  <c r="C144" i="65"/>
  <c r="D174" i="65"/>
  <c r="C187" i="65"/>
  <c r="C191" i="65"/>
  <c r="C196" i="65"/>
  <c r="G194" i="65"/>
  <c r="C238" i="65"/>
  <c r="H252" i="65"/>
  <c r="J251" i="65"/>
  <c r="H251" i="65" s="1"/>
  <c r="C260" i="65"/>
  <c r="J270" i="65"/>
  <c r="H284" i="65"/>
  <c r="J283" i="65"/>
  <c r="D292" i="66"/>
  <c r="D291" i="66" s="1"/>
  <c r="C21" i="66"/>
  <c r="D20" i="66"/>
  <c r="L20" i="66"/>
  <c r="L292" i="66"/>
  <c r="L291" i="66" s="1"/>
  <c r="I52" i="66"/>
  <c r="E75" i="66"/>
  <c r="E52" i="66" s="1"/>
  <c r="E51" i="66" s="1"/>
  <c r="C77" i="66"/>
  <c r="D76" i="66"/>
  <c r="F83" i="66"/>
  <c r="F75" i="66" s="1"/>
  <c r="C131" i="66"/>
  <c r="D130" i="66"/>
  <c r="C130" i="66" s="1"/>
  <c r="L130" i="66"/>
  <c r="H130" i="66" s="1"/>
  <c r="F187" i="66"/>
  <c r="J196" i="66"/>
  <c r="F231" i="66"/>
  <c r="C246" i="66"/>
  <c r="C251" i="66"/>
  <c r="H252" i="66"/>
  <c r="J251" i="66"/>
  <c r="H251" i="66" s="1"/>
  <c r="F259" i="66"/>
  <c r="C259" i="66" s="1"/>
  <c r="C264" i="66"/>
  <c r="D269" i="66"/>
  <c r="J270" i="66"/>
  <c r="E289" i="66"/>
  <c r="D292" i="67"/>
  <c r="D291" i="67" s="1"/>
  <c r="C21" i="67"/>
  <c r="L292" i="67"/>
  <c r="L291" i="67" s="1"/>
  <c r="L20" i="67"/>
  <c r="I53" i="67"/>
  <c r="H54" i="67"/>
  <c r="C84" i="67"/>
  <c r="D83" i="67"/>
  <c r="L83" i="67"/>
  <c r="L75" i="67" s="1"/>
  <c r="L52" i="67" s="1"/>
  <c r="I187" i="67"/>
  <c r="H188" i="67"/>
  <c r="K230" i="67"/>
  <c r="K194" i="67" s="1"/>
  <c r="C270" i="67"/>
  <c r="D269" i="67"/>
  <c r="C269" i="67" s="1"/>
  <c r="H89" i="68"/>
  <c r="K83" i="68"/>
  <c r="E230" i="68"/>
  <c r="C230" i="68" s="1"/>
  <c r="J230" i="68"/>
  <c r="G53" i="69"/>
  <c r="H233" i="69"/>
  <c r="K231" i="69"/>
  <c r="K230" i="69" s="1"/>
  <c r="G20" i="65"/>
  <c r="G20" i="66"/>
  <c r="K20" i="66"/>
  <c r="J20" i="67"/>
  <c r="H27" i="67"/>
  <c r="C58" i="67"/>
  <c r="E83" i="67"/>
  <c r="E75" i="67" s="1"/>
  <c r="I83" i="67"/>
  <c r="H83" i="67" s="1"/>
  <c r="C122" i="67"/>
  <c r="E173" i="67"/>
  <c r="C184" i="67"/>
  <c r="C192" i="67"/>
  <c r="D191" i="67"/>
  <c r="C191" i="67" s="1"/>
  <c r="H192" i="67"/>
  <c r="C198" i="67"/>
  <c r="H198" i="67"/>
  <c r="H227" i="67"/>
  <c r="H235" i="67"/>
  <c r="E231" i="67"/>
  <c r="E230" i="67" s="1"/>
  <c r="E194" i="67" s="1"/>
  <c r="I231" i="67"/>
  <c r="C252" i="67"/>
  <c r="D251" i="67"/>
  <c r="C251" i="67" s="1"/>
  <c r="H252" i="67"/>
  <c r="H281" i="67"/>
  <c r="K292" i="68"/>
  <c r="K291" i="68" s="1"/>
  <c r="K20" i="68"/>
  <c r="H21" i="68"/>
  <c r="C84" i="68"/>
  <c r="H84" i="68"/>
  <c r="I83" i="68"/>
  <c r="C130" i="68"/>
  <c r="C136" i="68"/>
  <c r="I173" i="68"/>
  <c r="E187" i="68"/>
  <c r="C187" i="68" s="1"/>
  <c r="J187" i="68"/>
  <c r="J52" i="68" s="1"/>
  <c r="J51" i="68" s="1"/>
  <c r="C192" i="68"/>
  <c r="H192" i="68"/>
  <c r="I191" i="68"/>
  <c r="H191" i="68" s="1"/>
  <c r="E195" i="68"/>
  <c r="E194" i="68" s="1"/>
  <c r="J194" i="68"/>
  <c r="C204" i="68"/>
  <c r="D195" i="68"/>
  <c r="D289" i="68" s="1"/>
  <c r="C216" i="68"/>
  <c r="F230" i="68"/>
  <c r="F194" i="68" s="1"/>
  <c r="C246" i="68"/>
  <c r="C264" i="68"/>
  <c r="H20" i="69"/>
  <c r="J52" i="69"/>
  <c r="K54" i="69"/>
  <c r="K53" i="69" s="1"/>
  <c r="H55" i="69"/>
  <c r="F75" i="69"/>
  <c r="C76" i="69"/>
  <c r="D75" i="69"/>
  <c r="C80" i="69"/>
  <c r="C112" i="69"/>
  <c r="C122" i="69"/>
  <c r="G130" i="69"/>
  <c r="C166" i="69"/>
  <c r="H166" i="69"/>
  <c r="I165" i="69"/>
  <c r="H165" i="69" s="1"/>
  <c r="C174" i="69"/>
  <c r="D173" i="69"/>
  <c r="C173" i="69" s="1"/>
  <c r="C188" i="69"/>
  <c r="H188" i="69"/>
  <c r="I187" i="69"/>
  <c r="H187" i="69" s="1"/>
  <c r="H196" i="69"/>
  <c r="I195" i="69"/>
  <c r="G231" i="69"/>
  <c r="G230" i="69" s="1"/>
  <c r="G194" i="69" s="1"/>
  <c r="K269" i="69"/>
  <c r="H281" i="69"/>
  <c r="F26" i="70"/>
  <c r="C31" i="70"/>
  <c r="K54" i="70"/>
  <c r="K53" i="70" s="1"/>
  <c r="H55" i="70"/>
  <c r="F52" i="70"/>
  <c r="G75" i="70"/>
  <c r="G230" i="70"/>
  <c r="G289" i="70" s="1"/>
  <c r="C54" i="71"/>
  <c r="C76" i="67"/>
  <c r="C116" i="67"/>
  <c r="G130" i="67"/>
  <c r="G75" i="67" s="1"/>
  <c r="K130" i="67"/>
  <c r="K75" i="67" s="1"/>
  <c r="K52" i="67" s="1"/>
  <c r="C160" i="67"/>
  <c r="H191" i="67"/>
  <c r="C196" i="67"/>
  <c r="D195" i="67"/>
  <c r="L195" i="67"/>
  <c r="H251" i="67"/>
  <c r="C286" i="67"/>
  <c r="C292" i="68"/>
  <c r="C291" i="68" s="1"/>
  <c r="G292" i="68"/>
  <c r="G291" i="68" s="1"/>
  <c r="G20" i="68"/>
  <c r="F52" i="68"/>
  <c r="C54" i="68"/>
  <c r="D53" i="68"/>
  <c r="K76" i="68"/>
  <c r="H77" i="68"/>
  <c r="K174" i="68"/>
  <c r="K173" i="68" s="1"/>
  <c r="H175" i="68"/>
  <c r="G230" i="68"/>
  <c r="G194" i="68" s="1"/>
  <c r="H252" i="68"/>
  <c r="I251" i="68"/>
  <c r="H251" i="68" s="1"/>
  <c r="C270" i="68"/>
  <c r="H284" i="68"/>
  <c r="I283" i="68"/>
  <c r="H283" i="68" s="1"/>
  <c r="K292" i="69"/>
  <c r="K291" i="69" s="1"/>
  <c r="K20" i="69"/>
  <c r="H21" i="69"/>
  <c r="L52" i="69"/>
  <c r="L51" i="69" s="1"/>
  <c r="L50" i="69" s="1"/>
  <c r="H84" i="69"/>
  <c r="I83" i="69"/>
  <c r="H83" i="69" s="1"/>
  <c r="I173" i="69"/>
  <c r="H191" i="69"/>
  <c r="H270" i="69"/>
  <c r="I269" i="69"/>
  <c r="H269" i="69" s="1"/>
  <c r="L289" i="69"/>
  <c r="H27" i="70"/>
  <c r="K26" i="70"/>
  <c r="G52" i="70"/>
  <c r="E75" i="70"/>
  <c r="E52" i="70" s="1"/>
  <c r="E195" i="70"/>
  <c r="C204" i="70"/>
  <c r="C286" i="70"/>
  <c r="C292" i="70" s="1"/>
  <c r="C291" i="70" s="1"/>
  <c r="J20" i="71"/>
  <c r="H43" i="71"/>
  <c r="C286" i="66"/>
  <c r="G292" i="67"/>
  <c r="G291" i="67" s="1"/>
  <c r="G20" i="67"/>
  <c r="K292" i="67"/>
  <c r="K291" i="67" s="1"/>
  <c r="K20" i="67"/>
  <c r="C45" i="67"/>
  <c r="D75" i="67"/>
  <c r="C80" i="67"/>
  <c r="C112" i="67"/>
  <c r="C144" i="67"/>
  <c r="C166" i="67"/>
  <c r="C188" i="67"/>
  <c r="L187" i="67"/>
  <c r="H205" i="67"/>
  <c r="J204" i="67"/>
  <c r="C246" i="67"/>
  <c r="C260" i="67"/>
  <c r="D259" i="67"/>
  <c r="C259" i="67" s="1"/>
  <c r="L259" i="67"/>
  <c r="L230" i="67" s="1"/>
  <c r="C272" i="67"/>
  <c r="C284" i="67"/>
  <c r="D283" i="67"/>
  <c r="C283" i="67" s="1"/>
  <c r="E292" i="67"/>
  <c r="E291" i="67" s="1"/>
  <c r="C26" i="68"/>
  <c r="F20" i="68"/>
  <c r="I54" i="68"/>
  <c r="L75" i="68"/>
  <c r="L52" i="68" s="1"/>
  <c r="L51" i="68" s="1"/>
  <c r="K130" i="68"/>
  <c r="H130" i="68" s="1"/>
  <c r="H131" i="68"/>
  <c r="C160" i="68"/>
  <c r="E173" i="68"/>
  <c r="G174" i="68"/>
  <c r="G173" i="68" s="1"/>
  <c r="G52" i="68" s="1"/>
  <c r="C184" i="68"/>
  <c r="K204" i="68"/>
  <c r="K195" i="68" s="1"/>
  <c r="H205" i="68"/>
  <c r="K231" i="68"/>
  <c r="K230" i="68" s="1"/>
  <c r="C238" i="68"/>
  <c r="H238" i="68"/>
  <c r="I231" i="68"/>
  <c r="C260" i="68"/>
  <c r="H260" i="68"/>
  <c r="I259" i="68"/>
  <c r="H259" i="68" s="1"/>
  <c r="C292" i="69"/>
  <c r="C291" i="69" s="1"/>
  <c r="G292" i="69"/>
  <c r="G291" i="69" s="1"/>
  <c r="G20" i="69"/>
  <c r="C54" i="69"/>
  <c r="D53" i="69"/>
  <c r="C58" i="69"/>
  <c r="J75" i="69"/>
  <c r="K76" i="69"/>
  <c r="H77" i="69"/>
  <c r="E83" i="69"/>
  <c r="C83" i="69" s="1"/>
  <c r="C116" i="69"/>
  <c r="I130" i="69"/>
  <c r="C144" i="69"/>
  <c r="K174" i="69"/>
  <c r="K173" i="69" s="1"/>
  <c r="H175" i="69"/>
  <c r="F187" i="69"/>
  <c r="C187" i="69" s="1"/>
  <c r="K204" i="69"/>
  <c r="K195" i="69" s="1"/>
  <c r="K194" i="69" s="1"/>
  <c r="H205" i="69"/>
  <c r="C270" i="69"/>
  <c r="C187" i="70"/>
  <c r="C251" i="70"/>
  <c r="E83" i="71"/>
  <c r="C84" i="71"/>
  <c r="E195" i="69"/>
  <c r="C204" i="69"/>
  <c r="C260" i="69"/>
  <c r="E259" i="69"/>
  <c r="C54" i="70"/>
  <c r="C76" i="70"/>
  <c r="C174" i="70"/>
  <c r="H198" i="70"/>
  <c r="I196" i="70"/>
  <c r="H235" i="70"/>
  <c r="I231" i="70"/>
  <c r="H260" i="70"/>
  <c r="I259" i="70"/>
  <c r="H259" i="70" s="1"/>
  <c r="C276" i="70"/>
  <c r="E270" i="70"/>
  <c r="H284" i="70"/>
  <c r="I283" i="70"/>
  <c r="H283" i="70" s="1"/>
  <c r="C43" i="71"/>
  <c r="E20" i="71"/>
  <c r="C69" i="71"/>
  <c r="E67" i="71"/>
  <c r="C67" i="71" s="1"/>
  <c r="H77" i="71"/>
  <c r="I76" i="71"/>
  <c r="C192" i="71"/>
  <c r="D191" i="71"/>
  <c r="C191" i="71" s="1"/>
  <c r="C45" i="68"/>
  <c r="C198" i="69"/>
  <c r="H198" i="69"/>
  <c r="H216" i="69"/>
  <c r="C238" i="69"/>
  <c r="H238" i="69"/>
  <c r="I231" i="69"/>
  <c r="C252" i="69"/>
  <c r="H252" i="69"/>
  <c r="I251" i="69"/>
  <c r="H251" i="69" s="1"/>
  <c r="F259" i="69"/>
  <c r="F230" i="69" s="1"/>
  <c r="H264" i="69"/>
  <c r="C272" i="69"/>
  <c r="H272" i="69"/>
  <c r="C284" i="69"/>
  <c r="H284" i="69"/>
  <c r="I283" i="69"/>
  <c r="H283" i="69" s="1"/>
  <c r="K292" i="70"/>
  <c r="K291" i="70" s="1"/>
  <c r="K20" i="70"/>
  <c r="H54" i="70"/>
  <c r="I53" i="70"/>
  <c r="C58" i="70"/>
  <c r="H58" i="70"/>
  <c r="H76" i="70"/>
  <c r="I75" i="70"/>
  <c r="C80" i="70"/>
  <c r="D83" i="70"/>
  <c r="C83" i="70" s="1"/>
  <c r="H84" i="70"/>
  <c r="K130" i="70"/>
  <c r="H130" i="70" s="1"/>
  <c r="E230" i="70"/>
  <c r="H272" i="70"/>
  <c r="I270" i="70"/>
  <c r="I292" i="71"/>
  <c r="I291" i="71" s="1"/>
  <c r="H21" i="71"/>
  <c r="I20" i="71"/>
  <c r="G83" i="71"/>
  <c r="G75" i="71" s="1"/>
  <c r="G52" i="71" s="1"/>
  <c r="G51" i="71" s="1"/>
  <c r="G130" i="71"/>
  <c r="E195" i="71"/>
  <c r="H67" i="72"/>
  <c r="L53" i="72"/>
  <c r="H238" i="72"/>
  <c r="I231" i="72"/>
  <c r="D20" i="68"/>
  <c r="C20" i="68" s="1"/>
  <c r="L20" i="68"/>
  <c r="D20" i="69"/>
  <c r="L20" i="69"/>
  <c r="H192" i="69"/>
  <c r="D195" i="69"/>
  <c r="C216" i="69"/>
  <c r="E231" i="69"/>
  <c r="J231" i="69"/>
  <c r="J230" i="69" s="1"/>
  <c r="J194" i="69" s="1"/>
  <c r="C264" i="69"/>
  <c r="D292" i="70"/>
  <c r="D291" i="70" s="1"/>
  <c r="D20" i="70"/>
  <c r="L292" i="70"/>
  <c r="L291" i="70" s="1"/>
  <c r="L20" i="70"/>
  <c r="D53" i="70"/>
  <c r="D75" i="70"/>
  <c r="C75" i="70" s="1"/>
  <c r="C165" i="70"/>
  <c r="C191" i="70"/>
  <c r="H251" i="70"/>
  <c r="G292" i="70"/>
  <c r="G291" i="70" s="1"/>
  <c r="H54" i="71"/>
  <c r="K75" i="71"/>
  <c r="K52" i="71" s="1"/>
  <c r="C131" i="71"/>
  <c r="E130" i="71"/>
  <c r="C130" i="71" s="1"/>
  <c r="H136" i="71"/>
  <c r="I130" i="71"/>
  <c r="H130" i="71" s="1"/>
  <c r="H179" i="71"/>
  <c r="I174" i="71"/>
  <c r="C188" i="71"/>
  <c r="E187" i="71"/>
  <c r="C259" i="71"/>
  <c r="C45" i="70"/>
  <c r="H112" i="70"/>
  <c r="H136" i="70"/>
  <c r="H160" i="70"/>
  <c r="H165" i="70"/>
  <c r="H166" i="70"/>
  <c r="H179" i="70"/>
  <c r="C231" i="70"/>
  <c r="H233" i="70"/>
  <c r="H238" i="70"/>
  <c r="C252" i="70"/>
  <c r="C55" i="71"/>
  <c r="H80" i="71"/>
  <c r="H122" i="71"/>
  <c r="F52" i="71"/>
  <c r="H141" i="71"/>
  <c r="E173" i="71"/>
  <c r="C173" i="71" s="1"/>
  <c r="H175" i="71"/>
  <c r="H184" i="71"/>
  <c r="K187" i="71"/>
  <c r="H196" i="71"/>
  <c r="I195" i="71"/>
  <c r="H270" i="71"/>
  <c r="I269" i="71"/>
  <c r="H269" i="71" s="1"/>
  <c r="D292" i="72"/>
  <c r="D291" i="72" s="1"/>
  <c r="D20" i="72"/>
  <c r="C20" i="72" s="1"/>
  <c r="C21" i="72"/>
  <c r="L292" i="72"/>
  <c r="L291" i="72" s="1"/>
  <c r="L20" i="72"/>
  <c r="D54" i="72"/>
  <c r="C55" i="72"/>
  <c r="G52" i="72"/>
  <c r="D130" i="72"/>
  <c r="C131" i="72"/>
  <c r="L130" i="72"/>
  <c r="L75" i="72" s="1"/>
  <c r="L289" i="72" s="1"/>
  <c r="H80" i="70"/>
  <c r="H141" i="70"/>
  <c r="E173" i="70"/>
  <c r="C173" i="70" s="1"/>
  <c r="H174" i="70"/>
  <c r="H175" i="70"/>
  <c r="H184" i="70"/>
  <c r="H187" i="70"/>
  <c r="H188" i="70"/>
  <c r="H191" i="70"/>
  <c r="H192" i="70"/>
  <c r="J195" i="70"/>
  <c r="J194" i="70" s="1"/>
  <c r="I204" i="70"/>
  <c r="H204" i="70" s="1"/>
  <c r="H205" i="70"/>
  <c r="H252" i="70"/>
  <c r="H55" i="71"/>
  <c r="I83" i="71"/>
  <c r="H83" i="71" s="1"/>
  <c r="H103" i="71"/>
  <c r="H116" i="71"/>
  <c r="H144" i="71"/>
  <c r="L187" i="71"/>
  <c r="D204" i="71"/>
  <c r="C205" i="71"/>
  <c r="L204" i="71"/>
  <c r="L195" i="71" s="1"/>
  <c r="L194" i="71" s="1"/>
  <c r="E231" i="71"/>
  <c r="J231" i="71"/>
  <c r="E259" i="71"/>
  <c r="J259" i="71"/>
  <c r="C283" i="71"/>
  <c r="J292" i="71"/>
  <c r="J291" i="71" s="1"/>
  <c r="K26" i="72"/>
  <c r="H45" i="72"/>
  <c r="D67" i="72"/>
  <c r="C67" i="72" s="1"/>
  <c r="J75" i="72"/>
  <c r="H260" i="72"/>
  <c r="I259" i="72"/>
  <c r="H259" i="72" s="1"/>
  <c r="H288" i="72"/>
  <c r="I286" i="72"/>
  <c r="F195" i="70"/>
  <c r="F194" i="70" s="1"/>
  <c r="L52" i="71"/>
  <c r="L51" i="71" s="1"/>
  <c r="L50" i="71" s="1"/>
  <c r="C269" i="71"/>
  <c r="D76" i="72"/>
  <c r="C77" i="72"/>
  <c r="E130" i="72"/>
  <c r="E75" i="72" s="1"/>
  <c r="E52" i="72" s="1"/>
  <c r="H130" i="72"/>
  <c r="K204" i="72"/>
  <c r="K195" i="72" s="1"/>
  <c r="H205" i="72"/>
  <c r="C251" i="72"/>
  <c r="C283" i="72"/>
  <c r="C196" i="71"/>
  <c r="G204" i="71"/>
  <c r="G195" i="71" s="1"/>
  <c r="G194" i="71" s="1"/>
  <c r="K204" i="71"/>
  <c r="K195" i="71" s="1"/>
  <c r="K230" i="71"/>
  <c r="K289" i="71" s="1"/>
  <c r="F231" i="71"/>
  <c r="F230" i="71" s="1"/>
  <c r="C246" i="71"/>
  <c r="H246" i="71"/>
  <c r="C260" i="71"/>
  <c r="H260" i="71"/>
  <c r="I259" i="71"/>
  <c r="H259" i="71" s="1"/>
  <c r="C270" i="71"/>
  <c r="C276" i="71"/>
  <c r="H276" i="71"/>
  <c r="C286" i="71"/>
  <c r="C292" i="71" s="1"/>
  <c r="C291" i="71" s="1"/>
  <c r="H286" i="71"/>
  <c r="C26" i="72"/>
  <c r="C84" i="72"/>
  <c r="H84" i="72"/>
  <c r="I83" i="72"/>
  <c r="H83" i="72" s="1"/>
  <c r="C116" i="72"/>
  <c r="H116" i="72"/>
  <c r="C136" i="72"/>
  <c r="H136" i="72"/>
  <c r="C160" i="72"/>
  <c r="H160" i="72"/>
  <c r="E173" i="72"/>
  <c r="C173" i="72" s="1"/>
  <c r="C175" i="72"/>
  <c r="C188" i="72"/>
  <c r="H188" i="72"/>
  <c r="C196" i="72"/>
  <c r="I196" i="72"/>
  <c r="G204" i="72"/>
  <c r="G195" i="72" s="1"/>
  <c r="G194" i="72" s="1"/>
  <c r="E231" i="72"/>
  <c r="J230" i="72"/>
  <c r="E259" i="72"/>
  <c r="C259" i="72" s="1"/>
  <c r="K269" i="72"/>
  <c r="C272" i="72"/>
  <c r="C174" i="72"/>
  <c r="E187" i="72"/>
  <c r="J187" i="72"/>
  <c r="C192" i="72"/>
  <c r="H192" i="72"/>
  <c r="I191" i="72"/>
  <c r="H191" i="72" s="1"/>
  <c r="J194" i="72"/>
  <c r="D195" i="72"/>
  <c r="C216" i="72"/>
  <c r="C246" i="72"/>
  <c r="C264" i="72"/>
  <c r="H33" i="73"/>
  <c r="K26" i="73"/>
  <c r="L75" i="73"/>
  <c r="D20" i="71"/>
  <c r="C20" i="71" s="1"/>
  <c r="L20" i="71"/>
  <c r="F195" i="71"/>
  <c r="C198" i="71"/>
  <c r="H198" i="71"/>
  <c r="C216" i="71"/>
  <c r="H216" i="71"/>
  <c r="C238" i="71"/>
  <c r="H238" i="71"/>
  <c r="I231" i="71"/>
  <c r="C252" i="71"/>
  <c r="H252" i="71"/>
  <c r="I251" i="71"/>
  <c r="H251" i="71" s="1"/>
  <c r="C264" i="71"/>
  <c r="H264" i="71"/>
  <c r="C272" i="71"/>
  <c r="H272" i="71"/>
  <c r="C284" i="71"/>
  <c r="H284" i="71"/>
  <c r="I283" i="71"/>
  <c r="H283" i="71" s="1"/>
  <c r="G292" i="72"/>
  <c r="G291" i="72" s="1"/>
  <c r="G20" i="72"/>
  <c r="K292" i="72"/>
  <c r="K291" i="72" s="1"/>
  <c r="K20" i="72"/>
  <c r="H54" i="72"/>
  <c r="I53" i="72"/>
  <c r="C58" i="72"/>
  <c r="H58" i="72"/>
  <c r="H76" i="72"/>
  <c r="C80" i="72"/>
  <c r="H80" i="72"/>
  <c r="C112" i="72"/>
  <c r="H112" i="72"/>
  <c r="C122" i="72"/>
  <c r="H122" i="72"/>
  <c r="C144" i="72"/>
  <c r="H144" i="72"/>
  <c r="C166" i="72"/>
  <c r="H166" i="72"/>
  <c r="I165" i="72"/>
  <c r="H165" i="72" s="1"/>
  <c r="H174" i="72"/>
  <c r="I173" i="72"/>
  <c r="H173" i="72" s="1"/>
  <c r="C184" i="72"/>
  <c r="H184" i="72"/>
  <c r="F187" i="72"/>
  <c r="C198" i="72"/>
  <c r="H204" i="72"/>
  <c r="C252" i="72"/>
  <c r="H252" i="72"/>
  <c r="I251" i="72"/>
  <c r="H251" i="72" s="1"/>
  <c r="C270" i="72"/>
  <c r="H270" i="72"/>
  <c r="I269" i="72"/>
  <c r="C276" i="72"/>
  <c r="C284" i="72"/>
  <c r="H284" i="72"/>
  <c r="I283" i="72"/>
  <c r="H283" i="72" s="1"/>
  <c r="C21" i="73"/>
  <c r="C292" i="73" s="1"/>
  <c r="C291" i="73" s="1"/>
  <c r="D292" i="73"/>
  <c r="D291" i="73" s="1"/>
  <c r="D20" i="73"/>
  <c r="H292" i="73"/>
  <c r="H291" i="73" s="1"/>
  <c r="L292" i="73"/>
  <c r="L291" i="73" s="1"/>
  <c r="L20" i="73"/>
  <c r="L52" i="73"/>
  <c r="L51" i="73" s="1"/>
  <c r="L50" i="73" s="1"/>
  <c r="K194" i="73"/>
  <c r="K51" i="73" s="1"/>
  <c r="K50" i="73" s="1"/>
  <c r="L52" i="74"/>
  <c r="G75" i="74"/>
  <c r="G289" i="74" s="1"/>
  <c r="I75" i="74"/>
  <c r="H76" i="74"/>
  <c r="L195" i="74"/>
  <c r="H196" i="74"/>
  <c r="E292" i="72"/>
  <c r="E291" i="72" s="1"/>
  <c r="C286" i="72"/>
  <c r="C31" i="73"/>
  <c r="F26" i="73"/>
  <c r="H41" i="73"/>
  <c r="I20" i="73"/>
  <c r="F54" i="73"/>
  <c r="F53" i="73" s="1"/>
  <c r="C55" i="73"/>
  <c r="D54" i="73"/>
  <c r="C77" i="73"/>
  <c r="D76" i="73"/>
  <c r="C84" i="73"/>
  <c r="H84" i="73"/>
  <c r="J130" i="73"/>
  <c r="H130" i="73" s="1"/>
  <c r="C144" i="73"/>
  <c r="H204" i="73"/>
  <c r="H231" i="73"/>
  <c r="J230" i="73"/>
  <c r="H230" i="73" s="1"/>
  <c r="E289" i="73"/>
  <c r="L289" i="73"/>
  <c r="C283" i="73"/>
  <c r="K289" i="73"/>
  <c r="I53" i="74"/>
  <c r="H54" i="74"/>
  <c r="J75" i="74"/>
  <c r="H83" i="74"/>
  <c r="H130" i="74"/>
  <c r="H45" i="73"/>
  <c r="L290" i="73"/>
  <c r="E290" i="73"/>
  <c r="E50" i="73"/>
  <c r="I53" i="73"/>
  <c r="I289" i="73" s="1"/>
  <c r="H54" i="73"/>
  <c r="H58" i="73"/>
  <c r="H76" i="73"/>
  <c r="H80" i="73"/>
  <c r="D83" i="73"/>
  <c r="C83" i="73" s="1"/>
  <c r="J83" i="73"/>
  <c r="H83" i="73" s="1"/>
  <c r="H116" i="73"/>
  <c r="G194" i="73"/>
  <c r="H283" i="73"/>
  <c r="G289" i="73"/>
  <c r="F165" i="73"/>
  <c r="C165" i="73" s="1"/>
  <c r="J165" i="73"/>
  <c r="H165" i="73" s="1"/>
  <c r="J173" i="73"/>
  <c r="H173" i="73" s="1"/>
  <c r="D174" i="73"/>
  <c r="J187" i="73"/>
  <c r="H187" i="73" s="1"/>
  <c r="F191" i="73"/>
  <c r="C191" i="73" s="1"/>
  <c r="F195" i="73"/>
  <c r="D204" i="73"/>
  <c r="D230" i="73"/>
  <c r="F259" i="73"/>
  <c r="F230" i="73" s="1"/>
  <c r="F269" i="73"/>
  <c r="F283" i="73"/>
  <c r="D20" i="74"/>
  <c r="L20" i="74"/>
  <c r="F26" i="74"/>
  <c r="D54" i="74"/>
  <c r="D76" i="74"/>
  <c r="F83" i="74"/>
  <c r="F75" i="74" s="1"/>
  <c r="D130" i="74"/>
  <c r="C130" i="74" s="1"/>
  <c r="D165" i="74"/>
  <c r="C165" i="74" s="1"/>
  <c r="H175" i="74"/>
  <c r="J174" i="74"/>
  <c r="H191" i="74"/>
  <c r="E194" i="74"/>
  <c r="F204" i="74"/>
  <c r="F195" i="74" s="1"/>
  <c r="F194" i="74" s="1"/>
  <c r="K194" i="74"/>
  <c r="J231" i="74"/>
  <c r="J230" i="74" s="1"/>
  <c r="C233" i="74"/>
  <c r="D259" i="74"/>
  <c r="C259" i="74" s="1"/>
  <c r="C260" i="74"/>
  <c r="L259" i="74"/>
  <c r="L230" i="74" s="1"/>
  <c r="L289" i="74" s="1"/>
  <c r="D270" i="74"/>
  <c r="H283" i="74"/>
  <c r="C286" i="74"/>
  <c r="C292" i="74" s="1"/>
  <c r="C291" i="74" s="1"/>
  <c r="D292" i="74"/>
  <c r="D291" i="74" s="1"/>
  <c r="H291" i="74"/>
  <c r="J292" i="75"/>
  <c r="J291" i="75" s="1"/>
  <c r="H21" i="75"/>
  <c r="H292" i="75" s="1"/>
  <c r="H291" i="75" s="1"/>
  <c r="J20" i="75"/>
  <c r="C43" i="75"/>
  <c r="C269" i="73"/>
  <c r="E20" i="74"/>
  <c r="I20" i="74"/>
  <c r="H45" i="74"/>
  <c r="F174" i="74"/>
  <c r="F173" i="74" s="1"/>
  <c r="C173" i="74" s="1"/>
  <c r="C175" i="74"/>
  <c r="D204" i="74"/>
  <c r="C204" i="74" s="1"/>
  <c r="G194" i="74"/>
  <c r="D283" i="74"/>
  <c r="C283" i="74" s="1"/>
  <c r="C284" i="74"/>
  <c r="F292" i="75"/>
  <c r="F291" i="75" s="1"/>
  <c r="K26" i="75"/>
  <c r="H31" i="75"/>
  <c r="H67" i="75"/>
  <c r="C84" i="75"/>
  <c r="D83" i="75"/>
  <c r="C83" i="75" s="1"/>
  <c r="C174" i="74"/>
  <c r="C188" i="74"/>
  <c r="D231" i="74"/>
  <c r="C238" i="74"/>
  <c r="D251" i="74"/>
  <c r="C251" i="74" s="1"/>
  <c r="C252" i="74"/>
  <c r="H259" i="74"/>
  <c r="K20" i="74"/>
  <c r="H187" i="74"/>
  <c r="D191" i="74"/>
  <c r="C191" i="74" s="1"/>
  <c r="C192" i="74"/>
  <c r="D196" i="74"/>
  <c r="H205" i="74"/>
  <c r="J204" i="74"/>
  <c r="H231" i="74"/>
  <c r="I230" i="74"/>
  <c r="I194" i="74" s="1"/>
  <c r="H251" i="74"/>
  <c r="H269" i="74"/>
  <c r="F26" i="75"/>
  <c r="F20" i="75" s="1"/>
  <c r="C144" i="75"/>
  <c r="D130" i="75"/>
  <c r="H55" i="75"/>
  <c r="C69" i="75"/>
  <c r="H77" i="75"/>
  <c r="H95" i="75"/>
  <c r="H131" i="75"/>
  <c r="F204" i="75"/>
  <c r="F195" i="75" s="1"/>
  <c r="F194" i="75" s="1"/>
  <c r="H231" i="75"/>
  <c r="H233" i="75"/>
  <c r="H259" i="75"/>
  <c r="H269" i="75"/>
  <c r="E20" i="75"/>
  <c r="I20" i="75"/>
  <c r="C21" i="75"/>
  <c r="C292" i="75" s="1"/>
  <c r="C291" i="75" s="1"/>
  <c r="H43" i="75"/>
  <c r="C54" i="75"/>
  <c r="K75" i="75"/>
  <c r="K52" i="75" s="1"/>
  <c r="K51" i="75" s="1"/>
  <c r="K50" i="75" s="1"/>
  <c r="C89" i="75"/>
  <c r="H89" i="75"/>
  <c r="C103" i="75"/>
  <c r="H103" i="75"/>
  <c r="F130" i="75"/>
  <c r="F75" i="75" s="1"/>
  <c r="F52" i="75" s="1"/>
  <c r="C151" i="75"/>
  <c r="H151" i="75"/>
  <c r="C174" i="75"/>
  <c r="D173" i="75"/>
  <c r="C173" i="75" s="1"/>
  <c r="L173" i="75"/>
  <c r="C188" i="75"/>
  <c r="L187" i="75"/>
  <c r="G194" i="75"/>
  <c r="K194" i="75"/>
  <c r="C205" i="75"/>
  <c r="H205" i="75"/>
  <c r="C235" i="75"/>
  <c r="H235" i="75"/>
  <c r="C238" i="75"/>
  <c r="D231" i="75"/>
  <c r="C252" i="75"/>
  <c r="D251" i="75"/>
  <c r="C251" i="75" s="1"/>
  <c r="H283" i="75"/>
  <c r="C53" i="75"/>
  <c r="C76" i="75"/>
  <c r="L75" i="75"/>
  <c r="H83" i="75"/>
  <c r="C166" i="75"/>
  <c r="D165" i="75"/>
  <c r="C165" i="75" s="1"/>
  <c r="C175" i="75"/>
  <c r="C192" i="75"/>
  <c r="D191" i="75"/>
  <c r="C191" i="75" s="1"/>
  <c r="C196" i="75"/>
  <c r="D195" i="75"/>
  <c r="L195" i="75"/>
  <c r="L194" i="75" s="1"/>
  <c r="C227" i="75"/>
  <c r="C260" i="75"/>
  <c r="D259" i="75"/>
  <c r="C259" i="75" s="1"/>
  <c r="E289" i="75"/>
  <c r="C270" i="75"/>
  <c r="D269" i="75"/>
  <c r="G289" i="75"/>
  <c r="H76" i="76"/>
  <c r="I54" i="75"/>
  <c r="I76" i="75"/>
  <c r="I130" i="75"/>
  <c r="H130" i="75" s="1"/>
  <c r="I174" i="75"/>
  <c r="I204" i="75"/>
  <c r="I230" i="75"/>
  <c r="G52" i="76"/>
  <c r="G51" i="76" s="1"/>
  <c r="G50" i="76" s="1"/>
  <c r="E53" i="76"/>
  <c r="C67" i="76"/>
  <c r="K75" i="76"/>
  <c r="K20" i="76"/>
  <c r="H69" i="76"/>
  <c r="E83" i="76"/>
  <c r="C83" i="76" s="1"/>
  <c r="C84" i="76"/>
  <c r="H95" i="76"/>
  <c r="H131" i="76"/>
  <c r="I130" i="76"/>
  <c r="H151" i="76"/>
  <c r="H165" i="76"/>
  <c r="H179" i="76"/>
  <c r="C192" i="76"/>
  <c r="C205" i="76"/>
  <c r="H205" i="76"/>
  <c r="I204" i="76"/>
  <c r="E231" i="76"/>
  <c r="E230" i="76" s="1"/>
  <c r="C235" i="76"/>
  <c r="H235" i="76"/>
  <c r="H251" i="76"/>
  <c r="C260" i="76"/>
  <c r="H269" i="76"/>
  <c r="C281" i="76"/>
  <c r="H281" i="76"/>
  <c r="H283" i="76"/>
  <c r="D20" i="76"/>
  <c r="L20" i="76"/>
  <c r="F26" i="76"/>
  <c r="H67" i="76"/>
  <c r="L83" i="76"/>
  <c r="L75" i="76" s="1"/>
  <c r="C131" i="76"/>
  <c r="E130" i="76"/>
  <c r="C191" i="76"/>
  <c r="C259" i="76"/>
  <c r="H291" i="76"/>
  <c r="E20" i="76"/>
  <c r="I20" i="76"/>
  <c r="C21" i="76"/>
  <c r="C292" i="76" s="1"/>
  <c r="C291" i="76" s="1"/>
  <c r="H53" i="76"/>
  <c r="D54" i="76"/>
  <c r="H55" i="76"/>
  <c r="D76" i="76"/>
  <c r="H77" i="76"/>
  <c r="H89" i="76"/>
  <c r="H103" i="76"/>
  <c r="F130" i="76"/>
  <c r="F75" i="76" s="1"/>
  <c r="H141" i="76"/>
  <c r="C166" i="76"/>
  <c r="G173" i="76"/>
  <c r="H175" i="76"/>
  <c r="I174" i="76"/>
  <c r="C188" i="76"/>
  <c r="G187" i="76"/>
  <c r="K187" i="76"/>
  <c r="K52" i="76" s="1"/>
  <c r="K51" i="76" s="1"/>
  <c r="H191" i="76"/>
  <c r="C196" i="76"/>
  <c r="G195" i="76"/>
  <c r="G194" i="76" s="1"/>
  <c r="K195" i="76"/>
  <c r="K194" i="76" s="1"/>
  <c r="F204" i="76"/>
  <c r="F195" i="76" s="1"/>
  <c r="F194" i="76" s="1"/>
  <c r="C227" i="76"/>
  <c r="H227" i="76"/>
  <c r="I231" i="76"/>
  <c r="H233" i="76"/>
  <c r="C252" i="76"/>
  <c r="H259" i="76"/>
  <c r="C270" i="76"/>
  <c r="C284" i="76"/>
  <c r="C165" i="76"/>
  <c r="C175" i="76"/>
  <c r="E174" i="76"/>
  <c r="E173" i="76" s="1"/>
  <c r="C173" i="76" s="1"/>
  <c r="C187" i="76"/>
  <c r="C251" i="76"/>
  <c r="C269" i="76"/>
  <c r="C283" i="76"/>
  <c r="J289" i="76" l="1"/>
  <c r="C204" i="76"/>
  <c r="C130" i="76"/>
  <c r="D194" i="76"/>
  <c r="J52" i="76"/>
  <c r="J51" i="76" s="1"/>
  <c r="E290" i="75"/>
  <c r="E50" i="75"/>
  <c r="C130" i="75"/>
  <c r="J230" i="75"/>
  <c r="J289" i="75" s="1"/>
  <c r="D187" i="75"/>
  <c r="C187" i="75" s="1"/>
  <c r="H191" i="75"/>
  <c r="I187" i="75"/>
  <c r="H187" i="75" s="1"/>
  <c r="H270" i="75"/>
  <c r="C20" i="75"/>
  <c r="G52" i="75"/>
  <c r="G51" i="75" s="1"/>
  <c r="G50" i="75" s="1"/>
  <c r="H196" i="75"/>
  <c r="E52" i="74"/>
  <c r="E289" i="74"/>
  <c r="I289" i="74"/>
  <c r="C83" i="74"/>
  <c r="F52" i="74"/>
  <c r="F51" i="74" s="1"/>
  <c r="F50" i="74" s="1"/>
  <c r="K52" i="74"/>
  <c r="K51" i="74" s="1"/>
  <c r="J194" i="73"/>
  <c r="H194" i="73" s="1"/>
  <c r="C231" i="73"/>
  <c r="G51" i="73"/>
  <c r="G290" i="73" s="1"/>
  <c r="J289" i="72"/>
  <c r="G51" i="72"/>
  <c r="C204" i="72"/>
  <c r="F230" i="72"/>
  <c r="F194" i="72" s="1"/>
  <c r="C83" i="72"/>
  <c r="J52" i="72"/>
  <c r="J51" i="72" s="1"/>
  <c r="J50" i="72" s="1"/>
  <c r="H269" i="72"/>
  <c r="F52" i="72"/>
  <c r="F51" i="72" s="1"/>
  <c r="F50" i="72" s="1"/>
  <c r="I75" i="72"/>
  <c r="C187" i="72"/>
  <c r="H20" i="72"/>
  <c r="K289" i="72"/>
  <c r="F289" i="71"/>
  <c r="J52" i="71"/>
  <c r="H292" i="71"/>
  <c r="H291" i="71" s="1"/>
  <c r="H187" i="71"/>
  <c r="E53" i="71"/>
  <c r="L289" i="70"/>
  <c r="L52" i="70"/>
  <c r="L51" i="70" s="1"/>
  <c r="C230" i="70"/>
  <c r="J289" i="70"/>
  <c r="H20" i="70"/>
  <c r="H83" i="70"/>
  <c r="J51" i="70"/>
  <c r="G51" i="70"/>
  <c r="G50" i="70" s="1"/>
  <c r="H173" i="69"/>
  <c r="F52" i="69"/>
  <c r="C20" i="69"/>
  <c r="C259" i="69"/>
  <c r="H292" i="69"/>
  <c r="H291" i="69" s="1"/>
  <c r="G289" i="69"/>
  <c r="E75" i="68"/>
  <c r="E52" i="68" s="1"/>
  <c r="E51" i="68" s="1"/>
  <c r="H20" i="68"/>
  <c r="F289" i="68"/>
  <c r="H204" i="68"/>
  <c r="L289" i="68"/>
  <c r="H174" i="68"/>
  <c r="I187" i="68"/>
  <c r="G51" i="68"/>
  <c r="L289" i="67"/>
  <c r="H187" i="67"/>
  <c r="F75" i="67"/>
  <c r="F52" i="67" s="1"/>
  <c r="F51" i="67" s="1"/>
  <c r="F50" i="67" s="1"/>
  <c r="G194" i="67"/>
  <c r="H20" i="67"/>
  <c r="K51" i="67"/>
  <c r="K50" i="67" s="1"/>
  <c r="G50" i="66"/>
  <c r="G290" i="66"/>
  <c r="I194" i="66"/>
  <c r="I289" i="66"/>
  <c r="L75" i="66"/>
  <c r="L52" i="66" s="1"/>
  <c r="L51" i="66" s="1"/>
  <c r="F52" i="66"/>
  <c r="L289" i="66"/>
  <c r="K51" i="66"/>
  <c r="G289" i="65"/>
  <c r="G52" i="65"/>
  <c r="E289" i="65"/>
  <c r="E52" i="65"/>
  <c r="E51" i="65" s="1"/>
  <c r="I289" i="65"/>
  <c r="I52" i="65"/>
  <c r="F51" i="65"/>
  <c r="F50" i="65" s="1"/>
  <c r="H187" i="65"/>
  <c r="H191" i="65"/>
  <c r="J53" i="65"/>
  <c r="C54" i="65"/>
  <c r="K289" i="65"/>
  <c r="C231" i="65"/>
  <c r="I194" i="64"/>
  <c r="I289" i="64"/>
  <c r="G50" i="64"/>
  <c r="G290" i="64"/>
  <c r="G289" i="64"/>
  <c r="E289" i="64"/>
  <c r="J230" i="64"/>
  <c r="J75" i="64"/>
  <c r="C54" i="64"/>
  <c r="L289" i="64"/>
  <c r="K290" i="64"/>
  <c r="L52" i="64"/>
  <c r="L50" i="63"/>
  <c r="L290" i="63"/>
  <c r="C83" i="63"/>
  <c r="H130" i="63"/>
  <c r="K289" i="63"/>
  <c r="J53" i="63"/>
  <c r="J52" i="63" s="1"/>
  <c r="J51" i="63" s="1"/>
  <c r="C67" i="63"/>
  <c r="D53" i="63"/>
  <c r="G52" i="63"/>
  <c r="G51" i="63" s="1"/>
  <c r="G50" i="63" s="1"/>
  <c r="C75" i="63"/>
  <c r="C259" i="63"/>
  <c r="K51" i="63"/>
  <c r="J51" i="62"/>
  <c r="J290" i="62" s="1"/>
  <c r="J194" i="62"/>
  <c r="I75" i="62"/>
  <c r="H75" i="62" s="1"/>
  <c r="C230" i="62"/>
  <c r="C174" i="62"/>
  <c r="G75" i="62"/>
  <c r="G52" i="62" s="1"/>
  <c r="G51" i="62" s="1"/>
  <c r="F194" i="62"/>
  <c r="F51" i="62" s="1"/>
  <c r="C173" i="62"/>
  <c r="K289" i="62"/>
  <c r="J289" i="62"/>
  <c r="E75" i="62"/>
  <c r="K20" i="62"/>
  <c r="H20" i="62" s="1"/>
  <c r="H204" i="62"/>
  <c r="H130" i="62"/>
  <c r="K289" i="61"/>
  <c r="K52" i="61"/>
  <c r="K51" i="61" s="1"/>
  <c r="K50" i="61" s="1"/>
  <c r="G52" i="61"/>
  <c r="G51" i="61" s="1"/>
  <c r="G50" i="61" s="1"/>
  <c r="G289" i="61"/>
  <c r="H20" i="61"/>
  <c r="I75" i="61"/>
  <c r="H75" i="61" s="1"/>
  <c r="H174" i="61"/>
  <c r="L52" i="61"/>
  <c r="L51" i="61" s="1"/>
  <c r="H130" i="61"/>
  <c r="C292" i="61"/>
  <c r="C291" i="61" s="1"/>
  <c r="G52" i="59"/>
  <c r="G51" i="59" s="1"/>
  <c r="G289" i="59"/>
  <c r="L52" i="59"/>
  <c r="L51" i="59" s="1"/>
  <c r="F230" i="59"/>
  <c r="K289" i="59"/>
  <c r="C259" i="59"/>
  <c r="F289" i="59"/>
  <c r="F52" i="59"/>
  <c r="F194" i="58"/>
  <c r="F289" i="58"/>
  <c r="L50" i="58"/>
  <c r="L290" i="58"/>
  <c r="E289" i="58"/>
  <c r="K20" i="58"/>
  <c r="C230" i="58"/>
  <c r="K51" i="58"/>
  <c r="K290" i="58" s="1"/>
  <c r="H75" i="57"/>
  <c r="G52" i="57"/>
  <c r="G289" i="57"/>
  <c r="L230" i="57"/>
  <c r="L194" i="57" s="1"/>
  <c r="L51" i="57" s="1"/>
  <c r="K289" i="57"/>
  <c r="H76" i="57"/>
  <c r="C26" i="57"/>
  <c r="F20" i="57"/>
  <c r="C20" i="57" s="1"/>
  <c r="E51" i="57"/>
  <c r="E290" i="57" s="1"/>
  <c r="E289" i="57"/>
  <c r="K52" i="57"/>
  <c r="K51" i="57" s="1"/>
  <c r="K50" i="57" s="1"/>
  <c r="F53" i="57"/>
  <c r="F289" i="57" s="1"/>
  <c r="K51" i="56"/>
  <c r="K50" i="56" s="1"/>
  <c r="G52" i="56"/>
  <c r="E289" i="56"/>
  <c r="G230" i="56"/>
  <c r="C230" i="56" s="1"/>
  <c r="H230" i="55"/>
  <c r="G52" i="55"/>
  <c r="G51" i="55" s="1"/>
  <c r="L51" i="55"/>
  <c r="L290" i="55" s="1"/>
  <c r="J52" i="55"/>
  <c r="J51" i="55" s="1"/>
  <c r="C83" i="55"/>
  <c r="F289" i="55"/>
  <c r="C75" i="55"/>
  <c r="G289" i="55"/>
  <c r="D75" i="55"/>
  <c r="L194" i="54"/>
  <c r="L289" i="54"/>
  <c r="F52" i="54"/>
  <c r="F51" i="54" s="1"/>
  <c r="F50" i="54" s="1"/>
  <c r="F289" i="54"/>
  <c r="K194" i="54"/>
  <c r="K51" i="54" s="1"/>
  <c r="F194" i="54"/>
  <c r="G289" i="54"/>
  <c r="E75" i="54"/>
  <c r="H230" i="54"/>
  <c r="H20" i="54"/>
  <c r="L52" i="54"/>
  <c r="L51" i="54" s="1"/>
  <c r="L50" i="54" s="1"/>
  <c r="K290" i="67"/>
  <c r="E289" i="67"/>
  <c r="E52" i="67"/>
  <c r="E51" i="67" s="1"/>
  <c r="J289" i="63"/>
  <c r="C75" i="62"/>
  <c r="E52" i="62"/>
  <c r="E51" i="62" s="1"/>
  <c r="L51" i="64"/>
  <c r="K50" i="63"/>
  <c r="K290" i="63"/>
  <c r="J290" i="55"/>
  <c r="J50" i="55"/>
  <c r="K290" i="54"/>
  <c r="K50" i="54"/>
  <c r="L50" i="68"/>
  <c r="L290" i="68"/>
  <c r="K50" i="76"/>
  <c r="K290" i="76"/>
  <c r="F52" i="76"/>
  <c r="F51" i="76" s="1"/>
  <c r="F50" i="76" s="1"/>
  <c r="F289" i="76"/>
  <c r="L52" i="76"/>
  <c r="L51" i="76" s="1"/>
  <c r="L289" i="76"/>
  <c r="J290" i="70"/>
  <c r="J50" i="70"/>
  <c r="F289" i="69"/>
  <c r="F194" i="69"/>
  <c r="F51" i="69" s="1"/>
  <c r="G289" i="67"/>
  <c r="G52" i="67"/>
  <c r="G51" i="67" s="1"/>
  <c r="G50" i="71"/>
  <c r="G290" i="71"/>
  <c r="J50" i="62"/>
  <c r="J290" i="68"/>
  <c r="J50" i="68"/>
  <c r="L50" i="62"/>
  <c r="L290" i="62"/>
  <c r="E290" i="58"/>
  <c r="E50" i="58"/>
  <c r="K290" i="56"/>
  <c r="K50" i="58"/>
  <c r="J290" i="72"/>
  <c r="G50" i="68"/>
  <c r="G290" i="68"/>
  <c r="F52" i="64"/>
  <c r="F51" i="64" s="1"/>
  <c r="F289" i="64"/>
  <c r="F51" i="60"/>
  <c r="L50" i="55"/>
  <c r="F51" i="56"/>
  <c r="J289" i="69"/>
  <c r="D52" i="69"/>
  <c r="C53" i="69"/>
  <c r="C195" i="67"/>
  <c r="F51" i="70"/>
  <c r="F50" i="70" s="1"/>
  <c r="G289" i="68"/>
  <c r="I51" i="66"/>
  <c r="H230" i="64"/>
  <c r="C83" i="66"/>
  <c r="C83" i="65"/>
  <c r="C83" i="62"/>
  <c r="H53" i="60"/>
  <c r="I52" i="60"/>
  <c r="D53" i="58"/>
  <c r="C54" i="58"/>
  <c r="I53" i="55"/>
  <c r="H54" i="55"/>
  <c r="C174" i="54"/>
  <c r="E173" i="54"/>
  <c r="D194" i="60"/>
  <c r="C194" i="60" s="1"/>
  <c r="C195" i="60"/>
  <c r="G290" i="58"/>
  <c r="G50" i="58"/>
  <c r="D75" i="76"/>
  <c r="C76" i="76"/>
  <c r="H187" i="76"/>
  <c r="K289" i="75"/>
  <c r="H230" i="74"/>
  <c r="D195" i="74"/>
  <c r="C196" i="74"/>
  <c r="C231" i="74"/>
  <c r="D230" i="74"/>
  <c r="C230" i="74" s="1"/>
  <c r="F51" i="75"/>
  <c r="F50" i="75" s="1"/>
  <c r="D269" i="74"/>
  <c r="C270" i="74"/>
  <c r="C230" i="73"/>
  <c r="F187" i="73"/>
  <c r="C187" i="73" s="1"/>
  <c r="G52" i="74"/>
  <c r="G51" i="74" s="1"/>
  <c r="C54" i="73"/>
  <c r="D53" i="73"/>
  <c r="C259" i="73"/>
  <c r="F75" i="73"/>
  <c r="F52" i="73" s="1"/>
  <c r="E230" i="72"/>
  <c r="C231" i="72"/>
  <c r="I187" i="72"/>
  <c r="H187" i="72" s="1"/>
  <c r="H286" i="72"/>
  <c r="F289" i="72"/>
  <c r="D52" i="70"/>
  <c r="C53" i="70"/>
  <c r="C231" i="69"/>
  <c r="E230" i="69"/>
  <c r="E194" i="69" s="1"/>
  <c r="H76" i="71"/>
  <c r="I75" i="71"/>
  <c r="H196" i="70"/>
  <c r="I195" i="70"/>
  <c r="H130" i="69"/>
  <c r="K75" i="69"/>
  <c r="H231" i="68"/>
  <c r="I230" i="68"/>
  <c r="H230" i="68" s="1"/>
  <c r="C75" i="67"/>
  <c r="H26" i="70"/>
  <c r="F51" i="68"/>
  <c r="H195" i="69"/>
  <c r="I194" i="69"/>
  <c r="H194" i="69" s="1"/>
  <c r="C76" i="66"/>
  <c r="D75" i="66"/>
  <c r="C75" i="66" s="1"/>
  <c r="C292" i="66"/>
  <c r="C291" i="66" s="1"/>
  <c r="H270" i="65"/>
  <c r="J269" i="65"/>
  <c r="E75" i="71"/>
  <c r="C75" i="71" s="1"/>
  <c r="H187" i="68"/>
  <c r="H231" i="66"/>
  <c r="J230" i="66"/>
  <c r="H230" i="66" s="1"/>
  <c r="H53" i="69"/>
  <c r="H76" i="68"/>
  <c r="I75" i="68"/>
  <c r="C231" i="67"/>
  <c r="D230" i="67"/>
  <c r="D194" i="67" s="1"/>
  <c r="C194" i="67" s="1"/>
  <c r="H130" i="67"/>
  <c r="E50" i="66"/>
  <c r="E290" i="66"/>
  <c r="C231" i="64"/>
  <c r="D230" i="64"/>
  <c r="L194" i="64"/>
  <c r="C231" i="63"/>
  <c r="H53" i="63"/>
  <c r="J187" i="60"/>
  <c r="C20" i="60"/>
  <c r="J187" i="59"/>
  <c r="H187" i="59" s="1"/>
  <c r="H174" i="67"/>
  <c r="D194" i="63"/>
  <c r="C195" i="63"/>
  <c r="E230" i="61"/>
  <c r="C230" i="61" s="1"/>
  <c r="H53" i="61"/>
  <c r="I75" i="67"/>
  <c r="H75" i="67" s="1"/>
  <c r="H76" i="67"/>
  <c r="H196" i="65"/>
  <c r="J195" i="65"/>
  <c r="C76" i="65"/>
  <c r="D75" i="65"/>
  <c r="C75" i="65" s="1"/>
  <c r="H83" i="63"/>
  <c r="E194" i="63"/>
  <c r="E289" i="62"/>
  <c r="H20" i="60"/>
  <c r="D194" i="61"/>
  <c r="C195" i="61"/>
  <c r="K290" i="62"/>
  <c r="C54" i="59"/>
  <c r="D53" i="59"/>
  <c r="H231" i="58"/>
  <c r="J230" i="58"/>
  <c r="C26" i="58"/>
  <c r="C195" i="57"/>
  <c r="C53" i="57"/>
  <c r="H231" i="56"/>
  <c r="J230" i="56"/>
  <c r="J187" i="56"/>
  <c r="H187" i="56" s="1"/>
  <c r="H122" i="56"/>
  <c r="I83" i="56"/>
  <c r="H83" i="56" s="1"/>
  <c r="C292" i="56"/>
  <c r="C291" i="56" s="1"/>
  <c r="H174" i="55"/>
  <c r="I173" i="55"/>
  <c r="H173" i="55" s="1"/>
  <c r="I195" i="54"/>
  <c r="H204" i="54"/>
  <c r="K52" i="60"/>
  <c r="K51" i="60" s="1"/>
  <c r="H53" i="59"/>
  <c r="L75" i="65"/>
  <c r="L289" i="65" s="1"/>
  <c r="C83" i="59"/>
  <c r="K290" i="59"/>
  <c r="H26" i="59"/>
  <c r="K20" i="59"/>
  <c r="H20" i="59" s="1"/>
  <c r="H20" i="58"/>
  <c r="D75" i="54"/>
  <c r="C75" i="54" s="1"/>
  <c r="C76" i="54"/>
  <c r="G51" i="57"/>
  <c r="K289" i="56"/>
  <c r="F52" i="57"/>
  <c r="F51" i="57" s="1"/>
  <c r="L52" i="56"/>
  <c r="L51" i="56" s="1"/>
  <c r="D194" i="54"/>
  <c r="E52" i="56"/>
  <c r="E51" i="56" s="1"/>
  <c r="I194" i="58"/>
  <c r="H195" i="58"/>
  <c r="L289" i="55"/>
  <c r="G290" i="76"/>
  <c r="D75" i="75"/>
  <c r="C204" i="75"/>
  <c r="C54" i="74"/>
  <c r="D53" i="74"/>
  <c r="L194" i="74"/>
  <c r="L51" i="74" s="1"/>
  <c r="H75" i="72"/>
  <c r="H195" i="71"/>
  <c r="H204" i="67"/>
  <c r="J195" i="67"/>
  <c r="C53" i="71"/>
  <c r="E52" i="71"/>
  <c r="J51" i="69"/>
  <c r="H20" i="66"/>
  <c r="H259" i="67"/>
  <c r="C174" i="68"/>
  <c r="C54" i="67"/>
  <c r="D53" i="67"/>
  <c r="C269" i="62"/>
  <c r="D289" i="62"/>
  <c r="H231" i="61"/>
  <c r="I230" i="61"/>
  <c r="H174" i="65"/>
  <c r="J173" i="65"/>
  <c r="H173" i="65" s="1"/>
  <c r="H26" i="65"/>
  <c r="K290" i="65"/>
  <c r="C26" i="67"/>
  <c r="F290" i="67"/>
  <c r="F20" i="67"/>
  <c r="C20" i="67" s="1"/>
  <c r="C195" i="65"/>
  <c r="D194" i="65"/>
  <c r="C194" i="65" s="1"/>
  <c r="G194" i="55"/>
  <c r="H187" i="55"/>
  <c r="G52" i="54"/>
  <c r="G51" i="54" s="1"/>
  <c r="J75" i="58"/>
  <c r="H174" i="74"/>
  <c r="J173" i="74"/>
  <c r="H173" i="74" s="1"/>
  <c r="F290" i="74"/>
  <c r="C26" i="74"/>
  <c r="F20" i="74"/>
  <c r="C20" i="74" s="1"/>
  <c r="C204" i="73"/>
  <c r="D195" i="73"/>
  <c r="C174" i="73"/>
  <c r="D173" i="73"/>
  <c r="C173" i="73" s="1"/>
  <c r="I292" i="72"/>
  <c r="I291" i="72" s="1"/>
  <c r="F289" i="74"/>
  <c r="I230" i="71"/>
  <c r="H231" i="71"/>
  <c r="F194" i="71"/>
  <c r="D194" i="72"/>
  <c r="C195" i="72"/>
  <c r="L290" i="71"/>
  <c r="G289" i="71"/>
  <c r="H26" i="72"/>
  <c r="J230" i="71"/>
  <c r="C204" i="71"/>
  <c r="D195" i="71"/>
  <c r="G289" i="72"/>
  <c r="L52" i="72"/>
  <c r="L51" i="72" s="1"/>
  <c r="H231" i="69"/>
  <c r="I230" i="69"/>
  <c r="H230" i="69" s="1"/>
  <c r="H204" i="69"/>
  <c r="E269" i="70"/>
  <c r="E194" i="70" s="1"/>
  <c r="C194" i="70" s="1"/>
  <c r="C270" i="70"/>
  <c r="C83" i="71"/>
  <c r="K194" i="68"/>
  <c r="H54" i="68"/>
  <c r="I53" i="68"/>
  <c r="H174" i="69"/>
  <c r="I75" i="69"/>
  <c r="H75" i="69" s="1"/>
  <c r="K75" i="68"/>
  <c r="K289" i="69"/>
  <c r="J289" i="68"/>
  <c r="D194" i="68"/>
  <c r="C194" i="68" s="1"/>
  <c r="C195" i="68"/>
  <c r="H231" i="67"/>
  <c r="I230" i="67"/>
  <c r="H230" i="67" s="1"/>
  <c r="K20" i="65"/>
  <c r="H20" i="65" s="1"/>
  <c r="G52" i="69"/>
  <c r="G51" i="69" s="1"/>
  <c r="C204" i="67"/>
  <c r="C292" i="67"/>
  <c r="C291" i="67" s="1"/>
  <c r="H270" i="66"/>
  <c r="J269" i="66"/>
  <c r="F230" i="66"/>
  <c r="K53" i="68"/>
  <c r="C174" i="66"/>
  <c r="D173" i="66"/>
  <c r="C173" i="66" s="1"/>
  <c r="F289" i="65"/>
  <c r="H54" i="69"/>
  <c r="H270" i="68"/>
  <c r="I269" i="68"/>
  <c r="K289" i="67"/>
  <c r="C26" i="66"/>
  <c r="F20" i="66"/>
  <c r="C20" i="66" s="1"/>
  <c r="C231" i="66"/>
  <c r="D230" i="66"/>
  <c r="C230" i="66" s="1"/>
  <c r="J269" i="64"/>
  <c r="H270" i="64"/>
  <c r="I75" i="63"/>
  <c r="H75" i="63" s="1"/>
  <c r="H231" i="59"/>
  <c r="J230" i="59"/>
  <c r="H230" i="59" s="1"/>
  <c r="E75" i="69"/>
  <c r="E52" i="69" s="1"/>
  <c r="F289" i="67"/>
  <c r="H173" i="67"/>
  <c r="H292" i="65"/>
  <c r="H291" i="65" s="1"/>
  <c r="D75" i="64"/>
  <c r="C75" i="64" s="1"/>
  <c r="C20" i="64"/>
  <c r="C269" i="63"/>
  <c r="D289" i="63"/>
  <c r="H292" i="63"/>
  <c r="H291" i="63" s="1"/>
  <c r="H195" i="61"/>
  <c r="I187" i="61"/>
  <c r="H187" i="61" s="1"/>
  <c r="H173" i="66"/>
  <c r="H196" i="64"/>
  <c r="J195" i="64"/>
  <c r="F289" i="63"/>
  <c r="H231" i="63"/>
  <c r="I230" i="63"/>
  <c r="I187" i="63"/>
  <c r="H187" i="63" s="1"/>
  <c r="E52" i="63"/>
  <c r="H231" i="62"/>
  <c r="I230" i="62"/>
  <c r="I187" i="62"/>
  <c r="H187" i="62" s="1"/>
  <c r="H83" i="62"/>
  <c r="C130" i="67"/>
  <c r="J230" i="65"/>
  <c r="H230" i="65" s="1"/>
  <c r="H231" i="65"/>
  <c r="E289" i="63"/>
  <c r="C269" i="61"/>
  <c r="C259" i="62"/>
  <c r="J52" i="61"/>
  <c r="J51" i="61" s="1"/>
  <c r="E289" i="60"/>
  <c r="H269" i="58"/>
  <c r="I289" i="58"/>
  <c r="H292" i="56"/>
  <c r="H291" i="56" s="1"/>
  <c r="E290" i="64"/>
  <c r="E50" i="64"/>
  <c r="G290" i="61"/>
  <c r="H195" i="60"/>
  <c r="E51" i="60"/>
  <c r="J187" i="58"/>
  <c r="H187" i="58" s="1"/>
  <c r="K290" i="57"/>
  <c r="H26" i="57"/>
  <c r="K20" i="57"/>
  <c r="H20" i="57" s="1"/>
  <c r="C174" i="56"/>
  <c r="D173" i="56"/>
  <c r="C173" i="56" s="1"/>
  <c r="I75" i="56"/>
  <c r="H76" i="56"/>
  <c r="H20" i="56"/>
  <c r="C20" i="55"/>
  <c r="C204" i="54"/>
  <c r="E195" i="54"/>
  <c r="I75" i="54"/>
  <c r="H75" i="54" s="1"/>
  <c r="H76" i="54"/>
  <c r="D289" i="61"/>
  <c r="F289" i="60"/>
  <c r="C75" i="60"/>
  <c r="L290" i="60"/>
  <c r="D194" i="59"/>
  <c r="C195" i="59"/>
  <c r="F51" i="61"/>
  <c r="D289" i="60"/>
  <c r="D52" i="60"/>
  <c r="C53" i="60"/>
  <c r="I52" i="59"/>
  <c r="D53" i="54"/>
  <c r="C54" i="54"/>
  <c r="C194" i="55"/>
  <c r="I52" i="58"/>
  <c r="H53" i="58"/>
  <c r="F290" i="55"/>
  <c r="I52" i="57"/>
  <c r="E52" i="55"/>
  <c r="E51" i="55" s="1"/>
  <c r="E289" i="55"/>
  <c r="I289" i="57"/>
  <c r="F289" i="56"/>
  <c r="H231" i="76"/>
  <c r="I230" i="76"/>
  <c r="C230" i="76"/>
  <c r="I173" i="75"/>
  <c r="H173" i="75" s="1"/>
  <c r="H174" i="75"/>
  <c r="C269" i="75"/>
  <c r="E51" i="74"/>
  <c r="I52" i="72"/>
  <c r="H53" i="72"/>
  <c r="F290" i="72"/>
  <c r="C195" i="70"/>
  <c r="C26" i="70"/>
  <c r="F20" i="70"/>
  <c r="C20" i="70" s="1"/>
  <c r="D230" i="71"/>
  <c r="C231" i="71"/>
  <c r="C26" i="65"/>
  <c r="F290" i="65"/>
  <c r="F20" i="65"/>
  <c r="C20" i="65" s="1"/>
  <c r="C269" i="64"/>
  <c r="F51" i="63"/>
  <c r="C204" i="66"/>
  <c r="D195" i="66"/>
  <c r="C174" i="64"/>
  <c r="D173" i="64"/>
  <c r="C173" i="64" s="1"/>
  <c r="I51" i="65"/>
  <c r="K290" i="61"/>
  <c r="H204" i="57"/>
  <c r="J195" i="57"/>
  <c r="H54" i="57"/>
  <c r="J53" i="57"/>
  <c r="D75" i="56"/>
  <c r="K289" i="76"/>
  <c r="H204" i="76"/>
  <c r="I195" i="76"/>
  <c r="E194" i="76"/>
  <c r="C194" i="76" s="1"/>
  <c r="G289" i="76"/>
  <c r="H20" i="76"/>
  <c r="I75" i="76"/>
  <c r="H130" i="76"/>
  <c r="E75" i="76"/>
  <c r="E289" i="76" s="1"/>
  <c r="I75" i="75"/>
  <c r="H75" i="75" s="1"/>
  <c r="H76" i="75"/>
  <c r="F290" i="75"/>
  <c r="C26" i="75"/>
  <c r="H20" i="74"/>
  <c r="C195" i="76"/>
  <c r="H174" i="76"/>
  <c r="I173" i="76"/>
  <c r="H173" i="76" s="1"/>
  <c r="H83" i="76"/>
  <c r="D53" i="76"/>
  <c r="C54" i="76"/>
  <c r="C231" i="76"/>
  <c r="F290" i="76"/>
  <c r="F20" i="76"/>
  <c r="C20" i="76" s="1"/>
  <c r="C26" i="76"/>
  <c r="C174" i="76"/>
  <c r="I195" i="75"/>
  <c r="H204" i="75"/>
  <c r="I53" i="75"/>
  <c r="H54" i="75"/>
  <c r="L289" i="75"/>
  <c r="C195" i="75"/>
  <c r="L52" i="75"/>
  <c r="L51" i="75" s="1"/>
  <c r="F289" i="75"/>
  <c r="C231" i="75"/>
  <c r="D230" i="75"/>
  <c r="C230" i="75" s="1"/>
  <c r="G290" i="75"/>
  <c r="H204" i="74"/>
  <c r="J195" i="74"/>
  <c r="J289" i="74" s="1"/>
  <c r="D187" i="74"/>
  <c r="C187" i="74" s="1"/>
  <c r="K290" i="75"/>
  <c r="H26" i="75"/>
  <c r="K20" i="75"/>
  <c r="H20" i="75" s="1"/>
  <c r="C76" i="74"/>
  <c r="D75" i="74"/>
  <c r="C75" i="74" s="1"/>
  <c r="F194" i="73"/>
  <c r="I52" i="73"/>
  <c r="H53" i="73"/>
  <c r="H53" i="74"/>
  <c r="I52" i="74"/>
  <c r="C76" i="73"/>
  <c r="D75" i="73"/>
  <c r="C26" i="73"/>
  <c r="F20" i="73"/>
  <c r="C20" i="73" s="1"/>
  <c r="H75" i="74"/>
  <c r="H204" i="71"/>
  <c r="K290" i="73"/>
  <c r="K20" i="73"/>
  <c r="H20" i="73" s="1"/>
  <c r="H26" i="73"/>
  <c r="J75" i="73"/>
  <c r="J289" i="73" s="1"/>
  <c r="H196" i="72"/>
  <c r="I195" i="72"/>
  <c r="K194" i="71"/>
  <c r="K51" i="71" s="1"/>
  <c r="K194" i="72"/>
  <c r="K51" i="72" s="1"/>
  <c r="C76" i="72"/>
  <c r="D75" i="72"/>
  <c r="D187" i="71"/>
  <c r="D289" i="70"/>
  <c r="E230" i="71"/>
  <c r="E289" i="71" s="1"/>
  <c r="C130" i="72"/>
  <c r="C54" i="72"/>
  <c r="D53" i="72"/>
  <c r="C292" i="72"/>
  <c r="C291" i="72" s="1"/>
  <c r="F51" i="71"/>
  <c r="F289" i="70"/>
  <c r="H174" i="71"/>
  <c r="I173" i="71"/>
  <c r="H173" i="71" s="1"/>
  <c r="D194" i="69"/>
  <c r="C195" i="69"/>
  <c r="H231" i="72"/>
  <c r="I230" i="72"/>
  <c r="H230" i="72" s="1"/>
  <c r="H20" i="71"/>
  <c r="H270" i="70"/>
  <c r="I269" i="70"/>
  <c r="H53" i="70"/>
  <c r="I52" i="70"/>
  <c r="H231" i="70"/>
  <c r="I230" i="70"/>
  <c r="H230" i="70" s="1"/>
  <c r="G290" i="70"/>
  <c r="L290" i="69"/>
  <c r="D289" i="69"/>
  <c r="D187" i="67"/>
  <c r="C187" i="67" s="1"/>
  <c r="H76" i="69"/>
  <c r="D52" i="68"/>
  <c r="C53" i="68"/>
  <c r="L194" i="67"/>
  <c r="L51" i="67" s="1"/>
  <c r="K52" i="69"/>
  <c r="K51" i="69" s="1"/>
  <c r="E289" i="68"/>
  <c r="H173" i="68"/>
  <c r="H83" i="68"/>
  <c r="H292" i="68"/>
  <c r="H291" i="68" s="1"/>
  <c r="C83" i="67"/>
  <c r="H53" i="67"/>
  <c r="C269" i="66"/>
  <c r="H196" i="66"/>
  <c r="J195" i="66"/>
  <c r="H292" i="66"/>
  <c r="H291" i="66" s="1"/>
  <c r="C174" i="65"/>
  <c r="D173" i="65"/>
  <c r="C173" i="65" s="1"/>
  <c r="G51" i="65"/>
  <c r="H195" i="68"/>
  <c r="I194" i="68"/>
  <c r="C187" i="66"/>
  <c r="H76" i="66"/>
  <c r="J75" i="66"/>
  <c r="H75" i="66" s="1"/>
  <c r="L289" i="71"/>
  <c r="K75" i="70"/>
  <c r="K289" i="70" s="1"/>
  <c r="H289" i="69"/>
  <c r="H195" i="67"/>
  <c r="C54" i="66"/>
  <c r="D53" i="66"/>
  <c r="C173" i="68"/>
  <c r="H231" i="64"/>
  <c r="I194" i="63"/>
  <c r="H194" i="63" s="1"/>
  <c r="H195" i="63"/>
  <c r="H20" i="63"/>
  <c r="H195" i="62"/>
  <c r="C174" i="67"/>
  <c r="D173" i="67"/>
  <c r="C173" i="67" s="1"/>
  <c r="J187" i="64"/>
  <c r="H187" i="64" s="1"/>
  <c r="H191" i="64"/>
  <c r="C53" i="64"/>
  <c r="G290" i="63"/>
  <c r="C20" i="63"/>
  <c r="D194" i="62"/>
  <c r="C194" i="62" s="1"/>
  <c r="C195" i="62"/>
  <c r="E194" i="61"/>
  <c r="E187" i="61"/>
  <c r="C187" i="61" s="1"/>
  <c r="I269" i="67"/>
  <c r="H270" i="67"/>
  <c r="H174" i="66"/>
  <c r="C230" i="65"/>
  <c r="D289" i="65"/>
  <c r="J75" i="65"/>
  <c r="D53" i="65"/>
  <c r="J173" i="64"/>
  <c r="H173" i="64" s="1"/>
  <c r="H174" i="64"/>
  <c r="H75" i="64"/>
  <c r="I52" i="64"/>
  <c r="H53" i="64"/>
  <c r="F289" i="62"/>
  <c r="H53" i="66"/>
  <c r="H53" i="65"/>
  <c r="C231" i="61"/>
  <c r="E75" i="61"/>
  <c r="E52" i="61" s="1"/>
  <c r="E51" i="61" s="1"/>
  <c r="C26" i="59"/>
  <c r="F20" i="59"/>
  <c r="C20" i="59" s="1"/>
  <c r="I230" i="60"/>
  <c r="H292" i="64"/>
  <c r="H291" i="64" s="1"/>
  <c r="J75" i="60"/>
  <c r="J52" i="60" s="1"/>
  <c r="J51" i="60" s="1"/>
  <c r="J75" i="59"/>
  <c r="J52" i="59" s="1"/>
  <c r="D195" i="58"/>
  <c r="C204" i="58"/>
  <c r="D173" i="58"/>
  <c r="C173" i="58" s="1"/>
  <c r="C174" i="58"/>
  <c r="D75" i="58"/>
  <c r="C75" i="58" s="1"/>
  <c r="C76" i="58"/>
  <c r="C231" i="57"/>
  <c r="D230" i="57"/>
  <c r="C230" i="57" s="1"/>
  <c r="C187" i="57"/>
  <c r="D75" i="57"/>
  <c r="C75" i="57" s="1"/>
  <c r="C204" i="56"/>
  <c r="D195" i="56"/>
  <c r="H54" i="56"/>
  <c r="I53" i="56"/>
  <c r="I195" i="55"/>
  <c r="H204" i="55"/>
  <c r="I75" i="55"/>
  <c r="H75" i="55" s="1"/>
  <c r="H76" i="55"/>
  <c r="I173" i="54"/>
  <c r="H173" i="54" s="1"/>
  <c r="H174" i="54"/>
  <c r="I53" i="54"/>
  <c r="H54" i="54"/>
  <c r="D52" i="61"/>
  <c r="C53" i="61"/>
  <c r="C76" i="59"/>
  <c r="D75" i="59"/>
  <c r="H292" i="59"/>
  <c r="H291" i="59" s="1"/>
  <c r="D52" i="62"/>
  <c r="C53" i="62"/>
  <c r="C289" i="62" s="1"/>
  <c r="H195" i="59"/>
  <c r="I194" i="59"/>
  <c r="D289" i="58"/>
  <c r="F290" i="54"/>
  <c r="F20" i="54"/>
  <c r="C20" i="54" s="1"/>
  <c r="C26" i="54"/>
  <c r="I289" i="54"/>
  <c r="H75" i="58"/>
  <c r="F51" i="58"/>
  <c r="F50" i="58" s="1"/>
  <c r="I194" i="56"/>
  <c r="H195" i="56"/>
  <c r="C195" i="55"/>
  <c r="C230" i="54"/>
  <c r="J75" i="54"/>
  <c r="C230" i="55"/>
  <c r="K290" i="55"/>
  <c r="J75" i="56"/>
  <c r="J52" i="56" s="1"/>
  <c r="J290" i="76" l="1"/>
  <c r="J50" i="76"/>
  <c r="J194" i="75"/>
  <c r="J51" i="75" s="1"/>
  <c r="H230" i="75"/>
  <c r="K290" i="74"/>
  <c r="K50" i="74"/>
  <c r="J52" i="74"/>
  <c r="C75" i="73"/>
  <c r="G50" i="73"/>
  <c r="G50" i="72"/>
  <c r="G290" i="72"/>
  <c r="E194" i="71"/>
  <c r="E51" i="71" s="1"/>
  <c r="K52" i="70"/>
  <c r="K51" i="70" s="1"/>
  <c r="K50" i="70" s="1"/>
  <c r="L50" i="70"/>
  <c r="L290" i="70"/>
  <c r="C194" i="69"/>
  <c r="C75" i="69"/>
  <c r="E51" i="69"/>
  <c r="E290" i="68"/>
  <c r="E50" i="68"/>
  <c r="H194" i="68"/>
  <c r="K289" i="68"/>
  <c r="C75" i="68"/>
  <c r="C289" i="68" s="1"/>
  <c r="K50" i="66"/>
  <c r="K290" i="66"/>
  <c r="J52" i="66"/>
  <c r="H52" i="66" s="1"/>
  <c r="D289" i="64"/>
  <c r="D52" i="63"/>
  <c r="C53" i="63"/>
  <c r="C289" i="63"/>
  <c r="F50" i="62"/>
  <c r="F290" i="62"/>
  <c r="G50" i="62"/>
  <c r="G290" i="62"/>
  <c r="G289" i="62"/>
  <c r="L50" i="61"/>
  <c r="L290" i="61"/>
  <c r="H75" i="60"/>
  <c r="C289" i="60"/>
  <c r="J194" i="59"/>
  <c r="J51" i="59" s="1"/>
  <c r="C194" i="59"/>
  <c r="F51" i="59"/>
  <c r="F194" i="59"/>
  <c r="C230" i="59"/>
  <c r="L50" i="59"/>
  <c r="L290" i="59"/>
  <c r="G50" i="59"/>
  <c r="G290" i="59"/>
  <c r="F290" i="58"/>
  <c r="D289" i="57"/>
  <c r="L289" i="57"/>
  <c r="E50" i="57"/>
  <c r="H230" i="57"/>
  <c r="C289" i="57"/>
  <c r="I289" i="56"/>
  <c r="G194" i="56"/>
  <c r="G51" i="56" s="1"/>
  <c r="G289" i="56"/>
  <c r="C289" i="55"/>
  <c r="D52" i="55"/>
  <c r="D51" i="55" s="1"/>
  <c r="D290" i="55" s="1"/>
  <c r="C290" i="55" s="1"/>
  <c r="D289" i="55"/>
  <c r="L290" i="54"/>
  <c r="K50" i="71"/>
  <c r="K290" i="71"/>
  <c r="L50" i="67"/>
  <c r="L290" i="67"/>
  <c r="K50" i="72"/>
  <c r="K290" i="72"/>
  <c r="H53" i="54"/>
  <c r="I52" i="54"/>
  <c r="H230" i="60"/>
  <c r="I289" i="60"/>
  <c r="J52" i="65"/>
  <c r="H75" i="65"/>
  <c r="C53" i="66"/>
  <c r="D52" i="66"/>
  <c r="F50" i="71"/>
  <c r="F290" i="71"/>
  <c r="J194" i="74"/>
  <c r="H194" i="74" s="1"/>
  <c r="H195" i="74"/>
  <c r="H289" i="74" s="1"/>
  <c r="I51" i="57"/>
  <c r="C52" i="60"/>
  <c r="D51" i="60"/>
  <c r="E194" i="54"/>
  <c r="C194" i="54" s="1"/>
  <c r="E289" i="54"/>
  <c r="C195" i="54"/>
  <c r="H230" i="62"/>
  <c r="H289" i="62" s="1"/>
  <c r="I289" i="62"/>
  <c r="H230" i="63"/>
  <c r="H289" i="63" s="1"/>
  <c r="I289" i="63"/>
  <c r="H53" i="68"/>
  <c r="I52" i="68"/>
  <c r="D194" i="71"/>
  <c r="C195" i="71"/>
  <c r="H230" i="61"/>
  <c r="H289" i="61" s="1"/>
  <c r="I289" i="61"/>
  <c r="D52" i="67"/>
  <c r="C53" i="67"/>
  <c r="L50" i="56"/>
  <c r="L290" i="56"/>
  <c r="G50" i="57"/>
  <c r="G290" i="57"/>
  <c r="H230" i="56"/>
  <c r="J194" i="56"/>
  <c r="J289" i="56"/>
  <c r="D194" i="57"/>
  <c r="C194" i="57" s="1"/>
  <c r="H230" i="58"/>
  <c r="H289" i="58" s="1"/>
  <c r="J289" i="58"/>
  <c r="C75" i="61"/>
  <c r="C289" i="61" s="1"/>
  <c r="I52" i="61"/>
  <c r="C194" i="63"/>
  <c r="D51" i="63"/>
  <c r="H75" i="68"/>
  <c r="E290" i="65"/>
  <c r="E50" i="65"/>
  <c r="K290" i="70"/>
  <c r="E51" i="70"/>
  <c r="H75" i="71"/>
  <c r="I52" i="71"/>
  <c r="H292" i="72"/>
  <c r="H291" i="72" s="1"/>
  <c r="E194" i="72"/>
  <c r="E51" i="72" s="1"/>
  <c r="C230" i="72"/>
  <c r="E289" i="72"/>
  <c r="G50" i="74"/>
  <c r="G290" i="74"/>
  <c r="C269" i="74"/>
  <c r="D289" i="74"/>
  <c r="I50" i="66"/>
  <c r="I290" i="66"/>
  <c r="F50" i="60"/>
  <c r="F290" i="60"/>
  <c r="G50" i="55"/>
  <c r="G290" i="55"/>
  <c r="G50" i="67"/>
  <c r="G290" i="67"/>
  <c r="L50" i="76"/>
  <c r="L290" i="76"/>
  <c r="L50" i="64"/>
  <c r="L290" i="64"/>
  <c r="J290" i="63"/>
  <c r="J50" i="63"/>
  <c r="C195" i="58"/>
  <c r="D194" i="58"/>
  <c r="C194" i="58" s="1"/>
  <c r="C52" i="68"/>
  <c r="D51" i="68"/>
  <c r="H53" i="75"/>
  <c r="I52" i="75"/>
  <c r="C75" i="56"/>
  <c r="D52" i="56"/>
  <c r="C230" i="71"/>
  <c r="D289" i="71"/>
  <c r="G50" i="69"/>
  <c r="G290" i="69"/>
  <c r="H230" i="71"/>
  <c r="H289" i="71" s="1"/>
  <c r="I289" i="71"/>
  <c r="K50" i="60"/>
  <c r="K290" i="60"/>
  <c r="I52" i="62"/>
  <c r="L50" i="74"/>
  <c r="L290" i="74"/>
  <c r="E52" i="54"/>
  <c r="C173" i="54"/>
  <c r="C52" i="69"/>
  <c r="D51" i="69"/>
  <c r="C52" i="55"/>
  <c r="H194" i="56"/>
  <c r="C52" i="62"/>
  <c r="D51" i="62"/>
  <c r="C195" i="56"/>
  <c r="C289" i="56" s="1"/>
  <c r="D194" i="56"/>
  <c r="C194" i="56" s="1"/>
  <c r="D289" i="56"/>
  <c r="H269" i="67"/>
  <c r="H289" i="67" s="1"/>
  <c r="I289" i="67"/>
  <c r="G50" i="65"/>
  <c r="G290" i="65"/>
  <c r="H195" i="66"/>
  <c r="J194" i="66"/>
  <c r="H194" i="66" s="1"/>
  <c r="C75" i="72"/>
  <c r="D289" i="72"/>
  <c r="I51" i="74"/>
  <c r="H52" i="74"/>
  <c r="J289" i="59"/>
  <c r="F50" i="63"/>
  <c r="F290" i="63"/>
  <c r="C51" i="55"/>
  <c r="D50" i="55"/>
  <c r="C52" i="61"/>
  <c r="D51" i="61"/>
  <c r="H195" i="55"/>
  <c r="I194" i="55"/>
  <c r="H194" i="55" s="1"/>
  <c r="I289" i="55"/>
  <c r="J290" i="60"/>
  <c r="J50" i="60"/>
  <c r="D52" i="64"/>
  <c r="I194" i="62"/>
  <c r="H194" i="62" s="1"/>
  <c r="I194" i="67"/>
  <c r="I52" i="67"/>
  <c r="H75" i="70"/>
  <c r="H195" i="72"/>
  <c r="H289" i="72" s="1"/>
  <c r="I194" i="72"/>
  <c r="H194" i="72" s="1"/>
  <c r="F51" i="73"/>
  <c r="H195" i="75"/>
  <c r="I194" i="75"/>
  <c r="H194" i="75" s="1"/>
  <c r="I289" i="75"/>
  <c r="D52" i="76"/>
  <c r="C53" i="76"/>
  <c r="C289" i="76" s="1"/>
  <c r="J52" i="57"/>
  <c r="H53" i="57"/>
  <c r="H52" i="72"/>
  <c r="L290" i="57"/>
  <c r="L50" i="57"/>
  <c r="H75" i="59"/>
  <c r="H289" i="59" s="1"/>
  <c r="H75" i="56"/>
  <c r="E290" i="60"/>
  <c r="E50" i="60"/>
  <c r="I194" i="61"/>
  <c r="H194" i="61" s="1"/>
  <c r="I289" i="69"/>
  <c r="K52" i="68"/>
  <c r="K51" i="68" s="1"/>
  <c r="C195" i="73"/>
  <c r="C289" i="73" s="1"/>
  <c r="D194" i="73"/>
  <c r="C194" i="73" s="1"/>
  <c r="D289" i="73"/>
  <c r="J52" i="58"/>
  <c r="H52" i="58" s="1"/>
  <c r="C53" i="74"/>
  <c r="D52" i="74"/>
  <c r="C75" i="75"/>
  <c r="C289" i="75" s="1"/>
  <c r="D52" i="75"/>
  <c r="F50" i="57"/>
  <c r="F290" i="57"/>
  <c r="H195" i="54"/>
  <c r="H289" i="54" s="1"/>
  <c r="I194" i="54"/>
  <c r="H194" i="54" s="1"/>
  <c r="L50" i="66"/>
  <c r="L290" i="66"/>
  <c r="J52" i="64"/>
  <c r="H195" i="70"/>
  <c r="I194" i="70"/>
  <c r="H194" i="70" s="1"/>
  <c r="I289" i="72"/>
  <c r="C195" i="74"/>
  <c r="D194" i="74"/>
  <c r="C194" i="74" s="1"/>
  <c r="C53" i="58"/>
  <c r="D52" i="58"/>
  <c r="F50" i="56"/>
  <c r="F290" i="56"/>
  <c r="F289" i="73"/>
  <c r="E290" i="62"/>
  <c r="E50" i="62"/>
  <c r="J51" i="56"/>
  <c r="E290" i="61"/>
  <c r="E50" i="61"/>
  <c r="K50" i="69"/>
  <c r="K290" i="69"/>
  <c r="H52" i="70"/>
  <c r="C187" i="71"/>
  <c r="D52" i="71"/>
  <c r="H75" i="73"/>
  <c r="H289" i="73" s="1"/>
  <c r="J52" i="73"/>
  <c r="J51" i="73" s="1"/>
  <c r="I51" i="73"/>
  <c r="D194" i="75"/>
  <c r="C194" i="75" s="1"/>
  <c r="J194" i="57"/>
  <c r="H194" i="57" s="1"/>
  <c r="J289" i="57"/>
  <c r="H195" i="57"/>
  <c r="I290" i="65"/>
  <c r="I50" i="65"/>
  <c r="E290" i="74"/>
  <c r="E50" i="74"/>
  <c r="E290" i="55"/>
  <c r="E50" i="55"/>
  <c r="I51" i="58"/>
  <c r="C53" i="54"/>
  <c r="D52" i="54"/>
  <c r="J290" i="61"/>
  <c r="J50" i="61"/>
  <c r="J194" i="64"/>
  <c r="H194" i="64" s="1"/>
  <c r="H195" i="64"/>
  <c r="E290" i="69"/>
  <c r="E50" i="69"/>
  <c r="H269" i="64"/>
  <c r="J289" i="64"/>
  <c r="H269" i="66"/>
  <c r="J289" i="66"/>
  <c r="H195" i="65"/>
  <c r="J194" i="65"/>
  <c r="H194" i="65" s="1"/>
  <c r="C230" i="64"/>
  <c r="C289" i="64" s="1"/>
  <c r="D194" i="64"/>
  <c r="C194" i="64" s="1"/>
  <c r="J51" i="74"/>
  <c r="D289" i="54"/>
  <c r="F50" i="69"/>
  <c r="F290" i="69"/>
  <c r="J52" i="54"/>
  <c r="J51" i="54" s="1"/>
  <c r="J289" i="54"/>
  <c r="H194" i="59"/>
  <c r="C75" i="59"/>
  <c r="D289" i="59"/>
  <c r="H53" i="56"/>
  <c r="I52" i="56"/>
  <c r="I51" i="64"/>
  <c r="C53" i="65"/>
  <c r="C289" i="65" s="1"/>
  <c r="D52" i="65"/>
  <c r="D289" i="66"/>
  <c r="H269" i="70"/>
  <c r="I289" i="70"/>
  <c r="D52" i="72"/>
  <c r="C53" i="72"/>
  <c r="L50" i="75"/>
  <c r="L290" i="75"/>
  <c r="E52" i="76"/>
  <c r="E51" i="76" s="1"/>
  <c r="H75" i="76"/>
  <c r="I52" i="76"/>
  <c r="H195" i="76"/>
  <c r="I194" i="76"/>
  <c r="H194" i="76" s="1"/>
  <c r="C195" i="66"/>
  <c r="C289" i="66" s="1"/>
  <c r="D194" i="66"/>
  <c r="C194" i="66" s="1"/>
  <c r="F290" i="70"/>
  <c r="D289" i="75"/>
  <c r="H230" i="76"/>
  <c r="I289" i="76"/>
  <c r="H52" i="59"/>
  <c r="I51" i="59"/>
  <c r="F50" i="61"/>
  <c r="F290" i="61"/>
  <c r="I194" i="60"/>
  <c r="H194" i="60" s="1"/>
  <c r="E51" i="63"/>
  <c r="C52" i="63"/>
  <c r="L52" i="65"/>
  <c r="L51" i="65" s="1"/>
  <c r="H269" i="68"/>
  <c r="I289" i="68"/>
  <c r="F194" i="66"/>
  <c r="F51" i="66" s="1"/>
  <c r="F289" i="66"/>
  <c r="C269" i="70"/>
  <c r="C289" i="70" s="1"/>
  <c r="E289" i="70"/>
  <c r="L50" i="72"/>
  <c r="L290" i="72"/>
  <c r="J194" i="71"/>
  <c r="J51" i="71" s="1"/>
  <c r="J289" i="71"/>
  <c r="G290" i="54"/>
  <c r="G50" i="54"/>
  <c r="J194" i="58"/>
  <c r="H194" i="58" s="1"/>
  <c r="J290" i="69"/>
  <c r="J50" i="69"/>
  <c r="J194" i="67"/>
  <c r="J51" i="67" s="1"/>
  <c r="J289" i="67"/>
  <c r="I194" i="71"/>
  <c r="E290" i="56"/>
  <c r="E50" i="56"/>
  <c r="D52" i="57"/>
  <c r="D52" i="59"/>
  <c r="C53" i="59"/>
  <c r="C194" i="61"/>
  <c r="H187" i="60"/>
  <c r="J289" i="60"/>
  <c r="I52" i="63"/>
  <c r="C230" i="67"/>
  <c r="C289" i="67" s="1"/>
  <c r="D289" i="67"/>
  <c r="I52" i="69"/>
  <c r="J289" i="65"/>
  <c r="H269" i="65"/>
  <c r="H289" i="65" s="1"/>
  <c r="F50" i="68"/>
  <c r="F290" i="68"/>
  <c r="C230" i="69"/>
  <c r="C289" i="69" s="1"/>
  <c r="E289" i="69"/>
  <c r="C52" i="70"/>
  <c r="D51" i="70"/>
  <c r="C53" i="73"/>
  <c r="D52" i="73"/>
  <c r="C75" i="76"/>
  <c r="D289" i="76"/>
  <c r="H53" i="55"/>
  <c r="I52" i="55"/>
  <c r="H52" i="60"/>
  <c r="I51" i="60"/>
  <c r="E289" i="61"/>
  <c r="F50" i="64"/>
  <c r="F290" i="64"/>
  <c r="E50" i="67"/>
  <c r="E290" i="67"/>
  <c r="H289" i="75" l="1"/>
  <c r="J50" i="75"/>
  <c r="J290" i="75"/>
  <c r="E290" i="71"/>
  <c r="E50" i="71"/>
  <c r="C194" i="71"/>
  <c r="H194" i="71"/>
  <c r="H289" i="70"/>
  <c r="J51" i="66"/>
  <c r="J290" i="66" s="1"/>
  <c r="H290" i="66" s="1"/>
  <c r="J51" i="64"/>
  <c r="J290" i="64" s="1"/>
  <c r="J50" i="59"/>
  <c r="J290" i="59"/>
  <c r="F50" i="59"/>
  <c r="F290" i="59"/>
  <c r="C289" i="59"/>
  <c r="H289" i="57"/>
  <c r="J51" i="57"/>
  <c r="G50" i="56"/>
  <c r="G290" i="56"/>
  <c r="C289" i="54"/>
  <c r="H51" i="60"/>
  <c r="I290" i="60"/>
  <c r="H290" i="60" s="1"/>
  <c r="I50" i="60"/>
  <c r="H50" i="60" s="1"/>
  <c r="H52" i="63"/>
  <c r="I51" i="63"/>
  <c r="F50" i="66"/>
  <c r="F290" i="66"/>
  <c r="H289" i="76"/>
  <c r="H52" i="64"/>
  <c r="J290" i="54"/>
  <c r="J50" i="54"/>
  <c r="J290" i="74"/>
  <c r="J50" i="74"/>
  <c r="H289" i="66"/>
  <c r="H52" i="73"/>
  <c r="D51" i="71"/>
  <c r="C52" i="71"/>
  <c r="J50" i="56"/>
  <c r="J290" i="56"/>
  <c r="I51" i="72"/>
  <c r="C52" i="64"/>
  <c r="D51" i="64"/>
  <c r="E51" i="54"/>
  <c r="C289" i="71"/>
  <c r="C289" i="58"/>
  <c r="D290" i="63"/>
  <c r="D50" i="63"/>
  <c r="C51" i="63"/>
  <c r="H289" i="60"/>
  <c r="J290" i="67"/>
  <c r="J50" i="67"/>
  <c r="I290" i="58"/>
  <c r="I50" i="58"/>
  <c r="C52" i="74"/>
  <c r="D51" i="74"/>
  <c r="J290" i="57"/>
  <c r="J50" i="57"/>
  <c r="D290" i="61"/>
  <c r="C290" i="61" s="1"/>
  <c r="D50" i="61"/>
  <c r="C50" i="61" s="1"/>
  <c r="C51" i="61"/>
  <c r="H52" i="62"/>
  <c r="I51" i="62"/>
  <c r="H52" i="75"/>
  <c r="I51" i="75"/>
  <c r="D290" i="60"/>
  <c r="C290" i="60" s="1"/>
  <c r="D50" i="60"/>
  <c r="C50" i="60" s="1"/>
  <c r="C51" i="60"/>
  <c r="D290" i="70"/>
  <c r="D50" i="70"/>
  <c r="C51" i="70"/>
  <c r="H52" i="69"/>
  <c r="I51" i="69"/>
  <c r="C52" i="59"/>
  <c r="D51" i="59"/>
  <c r="I290" i="59"/>
  <c r="H290" i="59" s="1"/>
  <c r="I50" i="59"/>
  <c r="H50" i="59" s="1"/>
  <c r="H51" i="59"/>
  <c r="C52" i="72"/>
  <c r="D51" i="72"/>
  <c r="C52" i="65"/>
  <c r="D51" i="65"/>
  <c r="D51" i="54"/>
  <c r="C52" i="54"/>
  <c r="I290" i="73"/>
  <c r="I50" i="73"/>
  <c r="H51" i="73"/>
  <c r="D51" i="75"/>
  <c r="C52" i="75"/>
  <c r="J51" i="58"/>
  <c r="K50" i="68"/>
  <c r="K290" i="68"/>
  <c r="D51" i="76"/>
  <c r="C52" i="76"/>
  <c r="F50" i="73"/>
  <c r="F290" i="73"/>
  <c r="I51" i="67"/>
  <c r="H52" i="67"/>
  <c r="I290" i="74"/>
  <c r="H290" i="74" s="1"/>
  <c r="H51" i="74"/>
  <c r="I50" i="74"/>
  <c r="D290" i="62"/>
  <c r="C290" i="62" s="1"/>
  <c r="D50" i="62"/>
  <c r="C50" i="62" s="1"/>
  <c r="C51" i="62"/>
  <c r="D290" i="69"/>
  <c r="C290" i="69" s="1"/>
  <c r="D50" i="69"/>
  <c r="C50" i="69" s="1"/>
  <c r="C51" i="69"/>
  <c r="D51" i="56"/>
  <c r="C52" i="56"/>
  <c r="D290" i="68"/>
  <c r="C290" i="68" s="1"/>
  <c r="D50" i="68"/>
  <c r="C50" i="68" s="1"/>
  <c r="C51" i="68"/>
  <c r="C289" i="74"/>
  <c r="C289" i="72"/>
  <c r="H52" i="71"/>
  <c r="I51" i="71"/>
  <c r="H289" i="56"/>
  <c r="H52" i="68"/>
  <c r="I51" i="68"/>
  <c r="H52" i="57"/>
  <c r="H52" i="54"/>
  <c r="I51" i="54"/>
  <c r="C52" i="73"/>
  <c r="D51" i="73"/>
  <c r="L50" i="65"/>
  <c r="L290" i="65"/>
  <c r="I51" i="76"/>
  <c r="H52" i="76"/>
  <c r="I290" i="64"/>
  <c r="H51" i="64"/>
  <c r="I50" i="64"/>
  <c r="E290" i="70"/>
  <c r="E50" i="70"/>
  <c r="C52" i="67"/>
  <c r="D51" i="67"/>
  <c r="C52" i="66"/>
  <c r="D51" i="66"/>
  <c r="E290" i="63"/>
  <c r="E50" i="63"/>
  <c r="E290" i="76"/>
  <c r="E50" i="76"/>
  <c r="H52" i="55"/>
  <c r="I51" i="55"/>
  <c r="C52" i="57"/>
  <c r="D51" i="57"/>
  <c r="J50" i="71"/>
  <c r="J290" i="71"/>
  <c r="H289" i="68"/>
  <c r="I51" i="56"/>
  <c r="H52" i="56"/>
  <c r="H289" i="64"/>
  <c r="J290" i="73"/>
  <c r="J50" i="73"/>
  <c r="I51" i="70"/>
  <c r="D51" i="58"/>
  <c r="C52" i="58"/>
  <c r="H194" i="67"/>
  <c r="H289" i="55"/>
  <c r="C50" i="55"/>
  <c r="E290" i="72"/>
  <c r="E50" i="72"/>
  <c r="H52" i="61"/>
  <c r="I51" i="61"/>
  <c r="C194" i="72"/>
  <c r="H51" i="57"/>
  <c r="I290" i="57"/>
  <c r="I50" i="57"/>
  <c r="H50" i="57" s="1"/>
  <c r="J51" i="65"/>
  <c r="H52" i="65"/>
  <c r="H50" i="74" l="1"/>
  <c r="J50" i="66"/>
  <c r="H50" i="66" s="1"/>
  <c r="H51" i="66"/>
  <c r="J50" i="64"/>
  <c r="H290" i="64"/>
  <c r="C290" i="63"/>
  <c r="D50" i="72"/>
  <c r="C50" i="72" s="1"/>
  <c r="D290" i="72"/>
  <c r="C290" i="72" s="1"/>
  <c r="C51" i="72"/>
  <c r="I290" i="75"/>
  <c r="H290" i="75" s="1"/>
  <c r="H51" i="75"/>
  <c r="I50" i="75"/>
  <c r="H50" i="75" s="1"/>
  <c r="H51" i="61"/>
  <c r="I290" i="61"/>
  <c r="H290" i="61" s="1"/>
  <c r="I50" i="61"/>
  <c r="H50" i="61" s="1"/>
  <c r="I290" i="56"/>
  <c r="H290" i="56" s="1"/>
  <c r="H51" i="56"/>
  <c r="I50" i="56"/>
  <c r="H50" i="56" s="1"/>
  <c r="D290" i="57"/>
  <c r="C290" i="57" s="1"/>
  <c r="C51" i="57"/>
  <c r="D50" i="57"/>
  <c r="C50" i="57" s="1"/>
  <c r="D290" i="67"/>
  <c r="C290" i="67" s="1"/>
  <c r="D50" i="67"/>
  <c r="C50" i="67" s="1"/>
  <c r="C51" i="67"/>
  <c r="C51" i="73"/>
  <c r="D290" i="73"/>
  <c r="C290" i="73" s="1"/>
  <c r="D50" i="73"/>
  <c r="C50" i="73" s="1"/>
  <c r="I290" i="71"/>
  <c r="H290" i="71" s="1"/>
  <c r="H51" i="71"/>
  <c r="I50" i="71"/>
  <c r="H50" i="71" s="1"/>
  <c r="I290" i="67"/>
  <c r="H290" i="67" s="1"/>
  <c r="I50" i="67"/>
  <c r="H50" i="67" s="1"/>
  <c r="H51" i="67"/>
  <c r="C51" i="76"/>
  <c r="D290" i="76"/>
  <c r="C290" i="76" s="1"/>
  <c r="D50" i="76"/>
  <c r="C50" i="76" s="1"/>
  <c r="C51" i="54"/>
  <c r="D290" i="54"/>
  <c r="C290" i="54" s="1"/>
  <c r="D50" i="54"/>
  <c r="D290" i="59"/>
  <c r="C290" i="59" s="1"/>
  <c r="D50" i="59"/>
  <c r="C50" i="59" s="1"/>
  <c r="C51" i="59"/>
  <c r="D290" i="74"/>
  <c r="C290" i="74" s="1"/>
  <c r="C51" i="74"/>
  <c r="D50" i="74"/>
  <c r="C50" i="74" s="1"/>
  <c r="I290" i="72"/>
  <c r="H290" i="72" s="1"/>
  <c r="I50" i="72"/>
  <c r="H50" i="72" s="1"/>
  <c r="H51" i="72"/>
  <c r="D290" i="71"/>
  <c r="C290" i="71" s="1"/>
  <c r="D50" i="71"/>
  <c r="C50" i="71" s="1"/>
  <c r="C51" i="71"/>
  <c r="H290" i="57"/>
  <c r="D290" i="58"/>
  <c r="C290" i="58" s="1"/>
  <c r="C51" i="58"/>
  <c r="D50" i="58"/>
  <c r="C50" i="58" s="1"/>
  <c r="H50" i="64"/>
  <c r="H51" i="76"/>
  <c r="I290" i="76"/>
  <c r="H290" i="76" s="1"/>
  <c r="I50" i="76"/>
  <c r="H50" i="76" s="1"/>
  <c r="H51" i="68"/>
  <c r="I290" i="68"/>
  <c r="H290" i="68" s="1"/>
  <c r="I50" i="68"/>
  <c r="H50" i="68" s="1"/>
  <c r="D290" i="56"/>
  <c r="C290" i="56" s="1"/>
  <c r="C51" i="56"/>
  <c r="D50" i="56"/>
  <c r="C50" i="56" s="1"/>
  <c r="D290" i="75"/>
  <c r="C290" i="75" s="1"/>
  <c r="C51" i="75"/>
  <c r="D50" i="75"/>
  <c r="C50" i="75" s="1"/>
  <c r="H50" i="73"/>
  <c r="C51" i="65"/>
  <c r="D290" i="65"/>
  <c r="C290" i="65" s="1"/>
  <c r="D50" i="65"/>
  <c r="C50" i="65" s="1"/>
  <c r="C50" i="70"/>
  <c r="I290" i="62"/>
  <c r="H290" i="62" s="1"/>
  <c r="H51" i="62"/>
  <c r="I50" i="62"/>
  <c r="H50" i="62" s="1"/>
  <c r="C50" i="63"/>
  <c r="E290" i="54"/>
  <c r="E50" i="54"/>
  <c r="J50" i="65"/>
  <c r="H50" i="65" s="1"/>
  <c r="J290" i="65"/>
  <c r="H290" i="65" s="1"/>
  <c r="H51" i="65"/>
  <c r="J290" i="58"/>
  <c r="H290" i="58" s="1"/>
  <c r="J50" i="58"/>
  <c r="H50" i="58" s="1"/>
  <c r="I290" i="70"/>
  <c r="H290" i="70" s="1"/>
  <c r="H51" i="70"/>
  <c r="I50" i="70"/>
  <c r="H50" i="70" s="1"/>
  <c r="H51" i="55"/>
  <c r="I290" i="55"/>
  <c r="H290" i="55" s="1"/>
  <c r="I50" i="55"/>
  <c r="H50" i="55" s="1"/>
  <c r="C51" i="66"/>
  <c r="D50" i="66"/>
  <c r="C50" i="66" s="1"/>
  <c r="D290" i="66"/>
  <c r="C290" i="66" s="1"/>
  <c r="H51" i="54"/>
  <c r="I290" i="54"/>
  <c r="H290" i="54" s="1"/>
  <c r="I50" i="54"/>
  <c r="H50" i="54" s="1"/>
  <c r="H290" i="73"/>
  <c r="H51" i="69"/>
  <c r="I290" i="69"/>
  <c r="H290" i="69" s="1"/>
  <c r="I50" i="69"/>
  <c r="H50" i="69" s="1"/>
  <c r="C290" i="70"/>
  <c r="H51" i="58"/>
  <c r="D50" i="64"/>
  <c r="C50" i="64" s="1"/>
  <c r="C51" i="64"/>
  <c r="D290" i="64"/>
  <c r="C290" i="64" s="1"/>
  <c r="I290" i="63"/>
  <c r="H290" i="63" s="1"/>
  <c r="I50" i="63"/>
  <c r="H50" i="63" s="1"/>
  <c r="H51" i="63"/>
  <c r="C50" i="54" l="1"/>
  <c r="H301" i="53" l="1"/>
  <c r="C301" i="53"/>
  <c r="H300" i="53"/>
  <c r="C300" i="53"/>
  <c r="H299" i="53"/>
  <c r="C299" i="53"/>
  <c r="H298" i="53"/>
  <c r="C298" i="53"/>
  <c r="H297" i="53"/>
  <c r="C297" i="53"/>
  <c r="H296" i="53"/>
  <c r="C296" i="53"/>
  <c r="H295" i="53"/>
  <c r="C295" i="53"/>
  <c r="H294" i="53"/>
  <c r="C294" i="53"/>
  <c r="C293" i="53" s="1"/>
  <c r="L293" i="53"/>
  <c r="K293" i="53"/>
  <c r="J293" i="53"/>
  <c r="I293" i="53"/>
  <c r="H293" i="53"/>
  <c r="G293" i="53"/>
  <c r="F293" i="53"/>
  <c r="E293" i="53"/>
  <c r="D293" i="53"/>
  <c r="H288" i="53"/>
  <c r="C288" i="53"/>
  <c r="H287" i="53"/>
  <c r="C287" i="53"/>
  <c r="L286" i="53"/>
  <c r="K286" i="53"/>
  <c r="J286" i="53"/>
  <c r="I286" i="53"/>
  <c r="G286" i="53"/>
  <c r="F286" i="53"/>
  <c r="E286" i="53"/>
  <c r="D286" i="53"/>
  <c r="H285" i="53"/>
  <c r="C285" i="53"/>
  <c r="L284" i="53"/>
  <c r="K284" i="53"/>
  <c r="K283" i="53" s="1"/>
  <c r="J284" i="53"/>
  <c r="I284" i="53"/>
  <c r="G284" i="53"/>
  <c r="G283" i="53" s="1"/>
  <c r="F284" i="53"/>
  <c r="E284" i="53"/>
  <c r="D284" i="53"/>
  <c r="L283" i="53"/>
  <c r="I283" i="53"/>
  <c r="E283" i="53"/>
  <c r="D283" i="53"/>
  <c r="H282" i="53"/>
  <c r="C282" i="53"/>
  <c r="L281" i="53"/>
  <c r="K281" i="53"/>
  <c r="J281" i="53"/>
  <c r="H281" i="53" s="1"/>
  <c r="I281" i="53"/>
  <c r="G281" i="53"/>
  <c r="F281" i="53"/>
  <c r="E281" i="53"/>
  <c r="D281" i="53"/>
  <c r="H280" i="53"/>
  <c r="C280" i="53"/>
  <c r="H279" i="53"/>
  <c r="C279" i="53"/>
  <c r="H278" i="53"/>
  <c r="C278" i="53"/>
  <c r="H277" i="53"/>
  <c r="C277" i="53"/>
  <c r="L276" i="53"/>
  <c r="K276" i="53"/>
  <c r="J276" i="53"/>
  <c r="I276" i="53"/>
  <c r="G276" i="53"/>
  <c r="F276" i="53"/>
  <c r="C276" i="53" s="1"/>
  <c r="E276" i="53"/>
  <c r="D276" i="53"/>
  <c r="H275" i="53"/>
  <c r="C275" i="53"/>
  <c r="H274" i="53"/>
  <c r="C274" i="53"/>
  <c r="H273" i="53"/>
  <c r="C273" i="53"/>
  <c r="L272" i="53"/>
  <c r="K272" i="53"/>
  <c r="J272" i="53"/>
  <c r="I272" i="53"/>
  <c r="G272" i="53"/>
  <c r="F272" i="53"/>
  <c r="E272" i="53"/>
  <c r="D272" i="53"/>
  <c r="H271" i="53"/>
  <c r="C271" i="53"/>
  <c r="L270" i="53"/>
  <c r="K270" i="53"/>
  <c r="K269" i="53" s="1"/>
  <c r="J270" i="53"/>
  <c r="I270" i="53"/>
  <c r="G270" i="53"/>
  <c r="E270" i="53"/>
  <c r="E269" i="53" s="1"/>
  <c r="D270" i="53"/>
  <c r="L269" i="53"/>
  <c r="I269" i="53"/>
  <c r="G269" i="53"/>
  <c r="D269" i="53"/>
  <c r="H268" i="53"/>
  <c r="C268" i="53"/>
  <c r="H267" i="53"/>
  <c r="C267" i="53"/>
  <c r="H266" i="53"/>
  <c r="C266" i="53"/>
  <c r="H265" i="53"/>
  <c r="C265" i="53"/>
  <c r="L264" i="53"/>
  <c r="K264" i="53"/>
  <c r="J264" i="53"/>
  <c r="H264" i="53" s="1"/>
  <c r="I264" i="53"/>
  <c r="G264" i="53"/>
  <c r="F264" i="53"/>
  <c r="E264" i="53"/>
  <c r="D264" i="53"/>
  <c r="H263" i="53"/>
  <c r="C263" i="53"/>
  <c r="H262" i="53"/>
  <c r="C262" i="53"/>
  <c r="H261" i="53"/>
  <c r="C261" i="53"/>
  <c r="L260" i="53"/>
  <c r="K260" i="53"/>
  <c r="J260" i="53"/>
  <c r="I260" i="53"/>
  <c r="G260" i="53"/>
  <c r="F260" i="53"/>
  <c r="E260" i="53"/>
  <c r="D260" i="53"/>
  <c r="L259" i="53"/>
  <c r="K259" i="53"/>
  <c r="I259" i="53"/>
  <c r="G259" i="53"/>
  <c r="E259" i="53"/>
  <c r="D259" i="53"/>
  <c r="H258" i="53"/>
  <c r="C258" i="53"/>
  <c r="H257" i="53"/>
  <c r="C257" i="53"/>
  <c r="H256" i="53"/>
  <c r="C256" i="53"/>
  <c r="H255" i="53"/>
  <c r="C255" i="53"/>
  <c r="H254" i="53"/>
  <c r="C254" i="53"/>
  <c r="H253" i="53"/>
  <c r="C253" i="53"/>
  <c r="L252" i="53"/>
  <c r="K252" i="53"/>
  <c r="J252" i="53"/>
  <c r="J251" i="53" s="1"/>
  <c r="I252" i="53"/>
  <c r="G252" i="53"/>
  <c r="F252" i="53"/>
  <c r="E252" i="53"/>
  <c r="E251" i="53" s="1"/>
  <c r="E230" i="53" s="1"/>
  <c r="D252" i="53"/>
  <c r="L251" i="53"/>
  <c r="K251" i="53"/>
  <c r="I251" i="53"/>
  <c r="G251" i="53"/>
  <c r="D251" i="53"/>
  <c r="H250" i="53"/>
  <c r="C250" i="53"/>
  <c r="H249" i="53"/>
  <c r="C249" i="53"/>
  <c r="H248" i="53"/>
  <c r="C248" i="53"/>
  <c r="H247" i="53"/>
  <c r="C247" i="53"/>
  <c r="L246" i="53"/>
  <c r="K246" i="53"/>
  <c r="J246" i="53"/>
  <c r="H246" i="53" s="1"/>
  <c r="I246" i="53"/>
  <c r="G246" i="53"/>
  <c r="F246" i="53"/>
  <c r="E246" i="53"/>
  <c r="D246" i="53"/>
  <c r="H245" i="53"/>
  <c r="C245" i="53"/>
  <c r="H244" i="53"/>
  <c r="C244" i="53"/>
  <c r="H243" i="53"/>
  <c r="C243" i="53"/>
  <c r="H242" i="53"/>
  <c r="C242" i="53"/>
  <c r="H241" i="53"/>
  <c r="C241" i="53"/>
  <c r="H240" i="53"/>
  <c r="C240" i="53"/>
  <c r="H239" i="53"/>
  <c r="C239" i="53"/>
  <c r="L238" i="53"/>
  <c r="K238" i="53"/>
  <c r="J238" i="53"/>
  <c r="I238" i="53"/>
  <c r="G238" i="53"/>
  <c r="F238" i="53"/>
  <c r="E238" i="53"/>
  <c r="D238" i="53"/>
  <c r="H237" i="53"/>
  <c r="C237" i="53"/>
  <c r="H236" i="53"/>
  <c r="C236" i="53"/>
  <c r="L235" i="53"/>
  <c r="K235" i="53"/>
  <c r="J235" i="53"/>
  <c r="H235" i="53" s="1"/>
  <c r="I235" i="53"/>
  <c r="G235" i="53"/>
  <c r="F235" i="53"/>
  <c r="E235" i="53"/>
  <c r="D235" i="53"/>
  <c r="H234" i="53"/>
  <c r="C234" i="53"/>
  <c r="L233" i="53"/>
  <c r="L231" i="53" s="1"/>
  <c r="L230" i="53" s="1"/>
  <c r="K233" i="53"/>
  <c r="J233" i="53"/>
  <c r="I233" i="53"/>
  <c r="H233" i="53"/>
  <c r="G233" i="53"/>
  <c r="F233" i="53"/>
  <c r="E233" i="53"/>
  <c r="D233" i="53"/>
  <c r="C233" i="53" s="1"/>
  <c r="H232" i="53"/>
  <c r="C232" i="53"/>
  <c r="K231" i="53"/>
  <c r="I231" i="53"/>
  <c r="G231" i="53"/>
  <c r="E231" i="53"/>
  <c r="K230" i="53"/>
  <c r="I230" i="53"/>
  <c r="G230" i="53"/>
  <c r="H229" i="53"/>
  <c r="C229" i="53"/>
  <c r="H228" i="53"/>
  <c r="C228" i="53"/>
  <c r="L227" i="53"/>
  <c r="K227" i="53"/>
  <c r="H227" i="53" s="1"/>
  <c r="J227" i="53"/>
  <c r="I227" i="53"/>
  <c r="G227" i="53"/>
  <c r="F227" i="53"/>
  <c r="E227" i="53"/>
  <c r="D227" i="53"/>
  <c r="C227" i="53" s="1"/>
  <c r="H226" i="53"/>
  <c r="C226" i="53"/>
  <c r="H225" i="53"/>
  <c r="C225" i="53"/>
  <c r="H224" i="53"/>
  <c r="C224" i="53"/>
  <c r="H223" i="53"/>
  <c r="C223" i="53"/>
  <c r="H222" i="53"/>
  <c r="C222" i="53"/>
  <c r="H221" i="53"/>
  <c r="C221" i="53"/>
  <c r="H220" i="53"/>
  <c r="C220" i="53"/>
  <c r="H219" i="53"/>
  <c r="C219" i="53"/>
  <c r="H218" i="53"/>
  <c r="C218" i="53"/>
  <c r="H217" i="53"/>
  <c r="C217" i="53"/>
  <c r="L216" i="53"/>
  <c r="K216" i="53"/>
  <c r="J216" i="53"/>
  <c r="I216" i="53"/>
  <c r="G216" i="53"/>
  <c r="F216" i="53"/>
  <c r="E216" i="53"/>
  <c r="D216" i="53"/>
  <c r="H215" i="53"/>
  <c r="C215" i="53"/>
  <c r="H214" i="53"/>
  <c r="C214" i="53"/>
  <c r="H213" i="53"/>
  <c r="C213" i="53"/>
  <c r="H212" i="53"/>
  <c r="C212" i="53"/>
  <c r="H211" i="53"/>
  <c r="C211" i="53"/>
  <c r="H210" i="53"/>
  <c r="C210" i="53"/>
  <c r="H209" i="53"/>
  <c r="C209" i="53"/>
  <c r="H208" i="53"/>
  <c r="C208" i="53"/>
  <c r="H207" i="53"/>
  <c r="C207" i="53"/>
  <c r="H206" i="53"/>
  <c r="C206" i="53"/>
  <c r="L205" i="53"/>
  <c r="K205" i="53"/>
  <c r="J205" i="53"/>
  <c r="I205" i="53"/>
  <c r="I204" i="53" s="1"/>
  <c r="G205" i="53"/>
  <c r="F205" i="53"/>
  <c r="E205" i="53"/>
  <c r="E204" i="53" s="1"/>
  <c r="D205" i="53"/>
  <c r="K204" i="53"/>
  <c r="J204" i="53"/>
  <c r="G204" i="53"/>
  <c r="H203" i="53"/>
  <c r="C203" i="53"/>
  <c r="H202" i="53"/>
  <c r="C202" i="53"/>
  <c r="H201" i="53"/>
  <c r="C201" i="53"/>
  <c r="H200" i="53"/>
  <c r="C200" i="53"/>
  <c r="H199" i="53"/>
  <c r="C199" i="53"/>
  <c r="L198" i="53"/>
  <c r="K198" i="53"/>
  <c r="K196" i="53" s="1"/>
  <c r="K195" i="53" s="1"/>
  <c r="K194" i="53" s="1"/>
  <c r="J198" i="53"/>
  <c r="I198" i="53"/>
  <c r="G198" i="53"/>
  <c r="F198" i="53"/>
  <c r="C198" i="53" s="1"/>
  <c r="E198" i="53"/>
  <c r="D198" i="53"/>
  <c r="H197" i="53"/>
  <c r="C197" i="53"/>
  <c r="L196" i="53"/>
  <c r="I196" i="53"/>
  <c r="G196" i="53"/>
  <c r="G195" i="53" s="1"/>
  <c r="G194" i="53" s="1"/>
  <c r="E196" i="53"/>
  <c r="D196" i="53"/>
  <c r="H193" i="53"/>
  <c r="C193" i="53"/>
  <c r="L192" i="53"/>
  <c r="K192" i="53"/>
  <c r="K191" i="53" s="1"/>
  <c r="J192" i="53"/>
  <c r="I192" i="53"/>
  <c r="G192" i="53"/>
  <c r="F192" i="53"/>
  <c r="E192" i="53"/>
  <c r="E191" i="53" s="1"/>
  <c r="E187" i="53" s="1"/>
  <c r="D192" i="53"/>
  <c r="L191" i="53"/>
  <c r="I191" i="53"/>
  <c r="G191" i="53"/>
  <c r="D191" i="53"/>
  <c r="H190" i="53"/>
  <c r="C190" i="53"/>
  <c r="H189" i="53"/>
  <c r="C189" i="53"/>
  <c r="L188" i="53"/>
  <c r="K188" i="53"/>
  <c r="J188" i="53"/>
  <c r="I188" i="53"/>
  <c r="G188" i="53"/>
  <c r="G187" i="53" s="1"/>
  <c r="F188" i="53"/>
  <c r="E188" i="53"/>
  <c r="D188" i="53"/>
  <c r="L187" i="53"/>
  <c r="I187" i="53"/>
  <c r="H186" i="53"/>
  <c r="C186" i="53"/>
  <c r="H185" i="53"/>
  <c r="C185" i="53"/>
  <c r="L184" i="53"/>
  <c r="K184" i="53"/>
  <c r="J184" i="53"/>
  <c r="I184" i="53"/>
  <c r="G184" i="53"/>
  <c r="F184" i="53"/>
  <c r="E184" i="53"/>
  <c r="D184" i="53"/>
  <c r="H183" i="53"/>
  <c r="C183" i="53"/>
  <c r="H182" i="53"/>
  <c r="C182" i="53"/>
  <c r="H181" i="53"/>
  <c r="C181" i="53"/>
  <c r="H180" i="53"/>
  <c r="C180" i="53"/>
  <c r="L179" i="53"/>
  <c r="K179" i="53"/>
  <c r="H179" i="53" s="1"/>
  <c r="J179" i="53"/>
  <c r="I179" i="53"/>
  <c r="G179" i="53"/>
  <c r="F179" i="53"/>
  <c r="E179" i="53"/>
  <c r="D179" i="53"/>
  <c r="H178" i="53"/>
  <c r="C178" i="53"/>
  <c r="H177" i="53"/>
  <c r="C177" i="53"/>
  <c r="H176" i="53"/>
  <c r="C176" i="53"/>
  <c r="L175" i="53"/>
  <c r="L174" i="53" s="1"/>
  <c r="L173" i="53" s="1"/>
  <c r="K175" i="53"/>
  <c r="J175" i="53"/>
  <c r="H175" i="53" s="1"/>
  <c r="I175" i="53"/>
  <c r="G175" i="53"/>
  <c r="F175" i="53"/>
  <c r="F174" i="53" s="1"/>
  <c r="E175" i="53"/>
  <c r="D175" i="53"/>
  <c r="J174" i="53"/>
  <c r="J173" i="53" s="1"/>
  <c r="I174" i="53"/>
  <c r="G174" i="53"/>
  <c r="E174" i="53"/>
  <c r="E173" i="53" s="1"/>
  <c r="I173" i="53"/>
  <c r="G173" i="53"/>
  <c r="H172" i="53"/>
  <c r="C172" i="53"/>
  <c r="H171" i="53"/>
  <c r="C171" i="53"/>
  <c r="H170" i="53"/>
  <c r="C170" i="53"/>
  <c r="H169" i="53"/>
  <c r="C169" i="53"/>
  <c r="H168" i="53"/>
  <c r="C168" i="53"/>
  <c r="H167" i="53"/>
  <c r="C167" i="53"/>
  <c r="L166" i="53"/>
  <c r="K166" i="53"/>
  <c r="J166" i="53"/>
  <c r="J165" i="53" s="1"/>
  <c r="I166" i="53"/>
  <c r="G166" i="53"/>
  <c r="G165" i="53" s="1"/>
  <c r="F166" i="53"/>
  <c r="F165" i="53" s="1"/>
  <c r="E166" i="53"/>
  <c r="E165" i="53" s="1"/>
  <c r="D166" i="53"/>
  <c r="L165" i="53"/>
  <c r="K165" i="53"/>
  <c r="I165" i="53"/>
  <c r="D165" i="53"/>
  <c r="H164" i="53"/>
  <c r="C164" i="53"/>
  <c r="H163" i="53"/>
  <c r="C163" i="53"/>
  <c r="H162" i="53"/>
  <c r="C162" i="53"/>
  <c r="H161" i="53"/>
  <c r="C161" i="53"/>
  <c r="L160" i="53"/>
  <c r="K160" i="53"/>
  <c r="J160" i="53"/>
  <c r="I160" i="53"/>
  <c r="G160" i="53"/>
  <c r="F160" i="53"/>
  <c r="E160" i="53"/>
  <c r="D160" i="53"/>
  <c r="H159" i="53"/>
  <c r="C159" i="53"/>
  <c r="H158" i="53"/>
  <c r="C158" i="53"/>
  <c r="H157" i="53"/>
  <c r="C157" i="53"/>
  <c r="H156" i="53"/>
  <c r="C156" i="53"/>
  <c r="H155" i="53"/>
  <c r="C155" i="53"/>
  <c r="H154" i="53"/>
  <c r="C154" i="53"/>
  <c r="H153" i="53"/>
  <c r="C153" i="53"/>
  <c r="H152" i="53"/>
  <c r="C152" i="53"/>
  <c r="L151" i="53"/>
  <c r="K151" i="53"/>
  <c r="J151" i="53"/>
  <c r="I151" i="53"/>
  <c r="H151" i="53"/>
  <c r="G151" i="53"/>
  <c r="F151" i="53"/>
  <c r="E151" i="53"/>
  <c r="D151" i="53"/>
  <c r="C151" i="53" s="1"/>
  <c r="H150" i="53"/>
  <c r="C150" i="53"/>
  <c r="H149" i="53"/>
  <c r="C149" i="53"/>
  <c r="H148" i="53"/>
  <c r="C148" i="53"/>
  <c r="H147" i="53"/>
  <c r="C147" i="53"/>
  <c r="H146" i="53"/>
  <c r="C146" i="53"/>
  <c r="H145" i="53"/>
  <c r="C145" i="53"/>
  <c r="L144" i="53"/>
  <c r="K144" i="53"/>
  <c r="J144" i="53"/>
  <c r="I144" i="53"/>
  <c r="G144" i="53"/>
  <c r="F144" i="53"/>
  <c r="E144" i="53"/>
  <c r="D144" i="53"/>
  <c r="H143" i="53"/>
  <c r="C143" i="53"/>
  <c r="H142" i="53"/>
  <c r="C142" i="53"/>
  <c r="L141" i="53"/>
  <c r="K141" i="53"/>
  <c r="J141" i="53"/>
  <c r="I141" i="53"/>
  <c r="H141" i="53" s="1"/>
  <c r="G141" i="53"/>
  <c r="F141" i="53"/>
  <c r="E141" i="53"/>
  <c r="D141" i="53"/>
  <c r="H140" i="53"/>
  <c r="C140" i="53"/>
  <c r="H139" i="53"/>
  <c r="C139" i="53"/>
  <c r="H138" i="53"/>
  <c r="C138" i="53"/>
  <c r="H137" i="53"/>
  <c r="C137" i="53"/>
  <c r="L136" i="53"/>
  <c r="K136" i="53"/>
  <c r="J136" i="53"/>
  <c r="I136" i="53"/>
  <c r="G136" i="53"/>
  <c r="F136" i="53"/>
  <c r="E136" i="53"/>
  <c r="D136" i="53"/>
  <c r="H135" i="53"/>
  <c r="C135" i="53"/>
  <c r="H134" i="53"/>
  <c r="C134" i="53"/>
  <c r="H133" i="53"/>
  <c r="C133" i="53"/>
  <c r="H132" i="53"/>
  <c r="C132" i="53"/>
  <c r="L131" i="53"/>
  <c r="K131" i="53"/>
  <c r="J131" i="53"/>
  <c r="H131" i="53" s="1"/>
  <c r="I131" i="53"/>
  <c r="G131" i="53"/>
  <c r="G130" i="53" s="1"/>
  <c r="F131" i="53"/>
  <c r="E131" i="53"/>
  <c r="D131" i="53"/>
  <c r="K130" i="53"/>
  <c r="I130" i="53"/>
  <c r="E130" i="53"/>
  <c r="H129" i="53"/>
  <c r="H128" i="53" s="1"/>
  <c r="C129" i="53"/>
  <c r="C128" i="53" s="1"/>
  <c r="L128" i="53"/>
  <c r="K128" i="53"/>
  <c r="J128" i="53"/>
  <c r="I128" i="53"/>
  <c r="G128" i="53"/>
  <c r="F128" i="53"/>
  <c r="E128" i="53"/>
  <c r="D128" i="53"/>
  <c r="H127" i="53"/>
  <c r="C127" i="53"/>
  <c r="H126" i="53"/>
  <c r="C126" i="53"/>
  <c r="H125" i="53"/>
  <c r="C125" i="53"/>
  <c r="H124" i="53"/>
  <c r="C124" i="53"/>
  <c r="H123" i="53"/>
  <c r="C123" i="53"/>
  <c r="L122" i="53"/>
  <c r="K122" i="53"/>
  <c r="J122" i="53"/>
  <c r="I122" i="53"/>
  <c r="G122" i="53"/>
  <c r="F122" i="53"/>
  <c r="E122" i="53"/>
  <c r="D122" i="53"/>
  <c r="H121" i="53"/>
  <c r="C121" i="53"/>
  <c r="H120" i="53"/>
  <c r="C120" i="53"/>
  <c r="H119" i="53"/>
  <c r="C119" i="53"/>
  <c r="H118" i="53"/>
  <c r="C118" i="53"/>
  <c r="H117" i="53"/>
  <c r="C117" i="53"/>
  <c r="L116" i="53"/>
  <c r="K116" i="53"/>
  <c r="J116" i="53"/>
  <c r="I116" i="53"/>
  <c r="G116" i="53"/>
  <c r="F116" i="53"/>
  <c r="E116" i="53"/>
  <c r="D116" i="53"/>
  <c r="H115" i="53"/>
  <c r="C115" i="53"/>
  <c r="H114" i="53"/>
  <c r="C114" i="53"/>
  <c r="H113" i="53"/>
  <c r="C113" i="53"/>
  <c r="L112" i="53"/>
  <c r="K112" i="53"/>
  <c r="J112" i="53"/>
  <c r="I112" i="53"/>
  <c r="G112" i="53"/>
  <c r="F112" i="53"/>
  <c r="E112" i="53"/>
  <c r="D112" i="53"/>
  <c r="H111" i="53"/>
  <c r="C111" i="53"/>
  <c r="H110" i="53"/>
  <c r="C110" i="53"/>
  <c r="H109" i="53"/>
  <c r="C109" i="53"/>
  <c r="H108" i="53"/>
  <c r="C108" i="53"/>
  <c r="H107" i="53"/>
  <c r="C107" i="53"/>
  <c r="H106" i="53"/>
  <c r="C106" i="53"/>
  <c r="H105" i="53"/>
  <c r="C105" i="53"/>
  <c r="H104" i="53"/>
  <c r="C104" i="53"/>
  <c r="L103" i="53"/>
  <c r="K103" i="53"/>
  <c r="J103" i="53"/>
  <c r="I103" i="53"/>
  <c r="H103" i="53"/>
  <c r="G103" i="53"/>
  <c r="F103" i="53"/>
  <c r="E103" i="53"/>
  <c r="D103" i="53"/>
  <c r="I102" i="53"/>
  <c r="H102" i="53" s="1"/>
  <c r="C102" i="53"/>
  <c r="H101" i="53"/>
  <c r="C101" i="53"/>
  <c r="H100" i="53"/>
  <c r="C100" i="53"/>
  <c r="H99" i="53"/>
  <c r="C99" i="53"/>
  <c r="H98" i="53"/>
  <c r="C98" i="53"/>
  <c r="H97" i="53"/>
  <c r="C97" i="53"/>
  <c r="H96" i="53"/>
  <c r="C96" i="53"/>
  <c r="L95" i="53"/>
  <c r="K95" i="53"/>
  <c r="J95" i="53"/>
  <c r="I95" i="53"/>
  <c r="G95" i="53"/>
  <c r="F95" i="53"/>
  <c r="E95" i="53"/>
  <c r="D95" i="53"/>
  <c r="H94" i="53"/>
  <c r="C94" i="53"/>
  <c r="H93" i="53"/>
  <c r="C93" i="53"/>
  <c r="H92" i="53"/>
  <c r="C92" i="53"/>
  <c r="H91" i="53"/>
  <c r="C91" i="53"/>
  <c r="H90" i="53"/>
  <c r="C90" i="53"/>
  <c r="L89" i="53"/>
  <c r="K89" i="53"/>
  <c r="J89" i="53"/>
  <c r="I89" i="53"/>
  <c r="H89" i="53" s="1"/>
  <c r="G89" i="53"/>
  <c r="F89" i="53"/>
  <c r="E89" i="53"/>
  <c r="D89" i="53"/>
  <c r="H88" i="53"/>
  <c r="C88" i="53"/>
  <c r="H87" i="53"/>
  <c r="C87" i="53"/>
  <c r="H86" i="53"/>
  <c r="C86" i="53"/>
  <c r="H85" i="53"/>
  <c r="C85" i="53"/>
  <c r="L84" i="53"/>
  <c r="K84" i="53"/>
  <c r="J84" i="53"/>
  <c r="I84" i="53"/>
  <c r="G84" i="53"/>
  <c r="G83" i="53" s="1"/>
  <c r="F84" i="53"/>
  <c r="E84" i="53"/>
  <c r="D84" i="53"/>
  <c r="C84" i="53" s="1"/>
  <c r="H82" i="53"/>
  <c r="C82" i="53"/>
  <c r="H81" i="53"/>
  <c r="C81" i="53"/>
  <c r="L80" i="53"/>
  <c r="K80" i="53"/>
  <c r="J80" i="53"/>
  <c r="I80" i="53"/>
  <c r="G80" i="53"/>
  <c r="F80" i="53"/>
  <c r="E80" i="53"/>
  <c r="D80" i="53"/>
  <c r="C80" i="53" s="1"/>
  <c r="H79" i="53"/>
  <c r="C79" i="53"/>
  <c r="H78" i="53"/>
  <c r="C78" i="53"/>
  <c r="L77" i="53"/>
  <c r="K77" i="53"/>
  <c r="J77" i="53"/>
  <c r="I77" i="53"/>
  <c r="G77" i="53"/>
  <c r="F77" i="53"/>
  <c r="F76" i="53" s="1"/>
  <c r="C76" i="53" s="1"/>
  <c r="E77" i="53"/>
  <c r="E76" i="53" s="1"/>
  <c r="D77" i="53"/>
  <c r="L76" i="53"/>
  <c r="J76" i="53"/>
  <c r="G76" i="53"/>
  <c r="D76" i="53"/>
  <c r="H74" i="53"/>
  <c r="C74" i="53"/>
  <c r="H73" i="53"/>
  <c r="C73" i="53"/>
  <c r="H72" i="53"/>
  <c r="C72" i="53"/>
  <c r="H71" i="53"/>
  <c r="C71" i="53"/>
  <c r="I70" i="53"/>
  <c r="H70" i="53"/>
  <c r="C70" i="53"/>
  <c r="L69" i="53"/>
  <c r="L67" i="53" s="1"/>
  <c r="K69" i="53"/>
  <c r="J69" i="53"/>
  <c r="J67" i="53" s="1"/>
  <c r="I69" i="53"/>
  <c r="G69" i="53"/>
  <c r="F69" i="53"/>
  <c r="E69" i="53"/>
  <c r="D69" i="53"/>
  <c r="H68" i="53"/>
  <c r="C68" i="53"/>
  <c r="K67" i="53"/>
  <c r="I67" i="53"/>
  <c r="G67" i="53"/>
  <c r="F67" i="53"/>
  <c r="E67" i="53"/>
  <c r="D67" i="53"/>
  <c r="H66" i="53"/>
  <c r="C66" i="53"/>
  <c r="H65" i="53"/>
  <c r="C65" i="53"/>
  <c r="H64" i="53"/>
  <c r="C64" i="53"/>
  <c r="H63" i="53"/>
  <c r="C63" i="53"/>
  <c r="H62" i="53"/>
  <c r="C62" i="53"/>
  <c r="H61" i="53"/>
  <c r="C61" i="53"/>
  <c r="H60" i="53"/>
  <c r="C60" i="53"/>
  <c r="H59" i="53"/>
  <c r="C59" i="53"/>
  <c r="L58" i="53"/>
  <c r="K58" i="53"/>
  <c r="J58" i="53"/>
  <c r="I58" i="53"/>
  <c r="H58" i="53"/>
  <c r="G58" i="53"/>
  <c r="F58" i="53"/>
  <c r="E58" i="53"/>
  <c r="D58" i="53"/>
  <c r="H57" i="53"/>
  <c r="C57" i="53"/>
  <c r="H56" i="53"/>
  <c r="C56" i="53"/>
  <c r="L55" i="53"/>
  <c r="K55" i="53"/>
  <c r="J55" i="53"/>
  <c r="I55" i="53"/>
  <c r="G55" i="53"/>
  <c r="F55" i="53"/>
  <c r="F54" i="53" s="1"/>
  <c r="E55" i="53"/>
  <c r="D55" i="53"/>
  <c r="C55" i="53" s="1"/>
  <c r="K54" i="53"/>
  <c r="I54" i="53"/>
  <c r="G54" i="53"/>
  <c r="E54" i="53"/>
  <c r="E53" i="53" s="1"/>
  <c r="K53" i="53"/>
  <c r="I53" i="53"/>
  <c r="G53" i="53"/>
  <c r="F53" i="53"/>
  <c r="H47" i="53"/>
  <c r="C47" i="53"/>
  <c r="H46" i="53"/>
  <c r="C46" i="53"/>
  <c r="L45" i="53"/>
  <c r="G45" i="53"/>
  <c r="C45" i="53" s="1"/>
  <c r="H44" i="53"/>
  <c r="C44" i="53"/>
  <c r="K43" i="53"/>
  <c r="J43" i="53"/>
  <c r="I43" i="53"/>
  <c r="F43" i="53"/>
  <c r="E43" i="53"/>
  <c r="D43" i="53"/>
  <c r="C43" i="53" s="1"/>
  <c r="H42" i="53"/>
  <c r="C42" i="53"/>
  <c r="I41" i="53"/>
  <c r="H41" i="53" s="1"/>
  <c r="D41" i="53"/>
  <c r="C41" i="53" s="1"/>
  <c r="H40" i="53"/>
  <c r="C40" i="53"/>
  <c r="H39" i="53"/>
  <c r="C39" i="53"/>
  <c r="H38" i="53"/>
  <c r="C38" i="53"/>
  <c r="H37" i="53"/>
  <c r="C37" i="53"/>
  <c r="K36" i="53"/>
  <c r="H36" i="53" s="1"/>
  <c r="F36" i="53"/>
  <c r="C36" i="53" s="1"/>
  <c r="H35" i="53"/>
  <c r="C35" i="53"/>
  <c r="H34" i="53"/>
  <c r="C34" i="53"/>
  <c r="K33" i="53"/>
  <c r="H33" i="53" s="1"/>
  <c r="F33" i="53"/>
  <c r="C33" i="53" s="1"/>
  <c r="H32" i="53"/>
  <c r="C32" i="53"/>
  <c r="K31" i="53"/>
  <c r="H31" i="53" s="1"/>
  <c r="F31" i="53"/>
  <c r="H30" i="53"/>
  <c r="C30" i="53"/>
  <c r="H29" i="53"/>
  <c r="C29" i="53"/>
  <c r="H28" i="53"/>
  <c r="C28" i="53"/>
  <c r="K27" i="53"/>
  <c r="F27" i="53"/>
  <c r="C27" i="53" s="1"/>
  <c r="H25" i="53"/>
  <c r="C25" i="53"/>
  <c r="C24" i="53"/>
  <c r="H23" i="53"/>
  <c r="C23" i="53"/>
  <c r="H22" i="53"/>
  <c r="C22" i="53"/>
  <c r="L21" i="53"/>
  <c r="L292" i="53" s="1"/>
  <c r="L291" i="53" s="1"/>
  <c r="K21" i="53"/>
  <c r="K292" i="53" s="1"/>
  <c r="K291" i="53" s="1"/>
  <c r="J21" i="53"/>
  <c r="I21" i="53"/>
  <c r="I292" i="53" s="1"/>
  <c r="I291" i="53" s="1"/>
  <c r="G21" i="53"/>
  <c r="G292" i="53" s="1"/>
  <c r="G291" i="53" s="1"/>
  <c r="F21" i="53"/>
  <c r="E21" i="53"/>
  <c r="E292" i="53" s="1"/>
  <c r="E291" i="53" s="1"/>
  <c r="D21" i="53"/>
  <c r="D292" i="53" s="1"/>
  <c r="D291" i="53" s="1"/>
  <c r="D20" i="53"/>
  <c r="H301" i="52"/>
  <c r="C301" i="52"/>
  <c r="H300" i="52"/>
  <c r="C300" i="52"/>
  <c r="H299" i="52"/>
  <c r="C299" i="52"/>
  <c r="H298" i="52"/>
  <c r="C298" i="52"/>
  <c r="H297" i="52"/>
  <c r="C297" i="52"/>
  <c r="H296" i="52"/>
  <c r="C296" i="52"/>
  <c r="H295" i="52"/>
  <c r="C295" i="52"/>
  <c r="H294" i="52"/>
  <c r="H293" i="52" s="1"/>
  <c r="C294" i="52"/>
  <c r="C293" i="52" s="1"/>
  <c r="L293" i="52"/>
  <c r="K293" i="52"/>
  <c r="J293" i="52"/>
  <c r="I293" i="52"/>
  <c r="G293" i="52"/>
  <c r="F293" i="52"/>
  <c r="E293" i="52"/>
  <c r="D293" i="52"/>
  <c r="H288" i="52"/>
  <c r="C288" i="52"/>
  <c r="H287" i="52"/>
  <c r="C287" i="52"/>
  <c r="L286" i="52"/>
  <c r="K286" i="52"/>
  <c r="J286" i="52"/>
  <c r="I286" i="52"/>
  <c r="H286" i="52" s="1"/>
  <c r="G286" i="52"/>
  <c r="F286" i="52"/>
  <c r="E286" i="52"/>
  <c r="D286" i="52"/>
  <c r="H285" i="52"/>
  <c r="C285" i="52"/>
  <c r="L284" i="52"/>
  <c r="L283" i="52" s="1"/>
  <c r="K284" i="52"/>
  <c r="K283" i="52" s="1"/>
  <c r="J284" i="52"/>
  <c r="I284" i="52"/>
  <c r="G284" i="52"/>
  <c r="G283" i="52" s="1"/>
  <c r="F284" i="52"/>
  <c r="E284" i="52"/>
  <c r="D284" i="52"/>
  <c r="J283" i="52"/>
  <c r="H283" i="52" s="1"/>
  <c r="I283" i="52"/>
  <c r="F283" i="52"/>
  <c r="E283" i="52"/>
  <c r="H282" i="52"/>
  <c r="C282" i="52"/>
  <c r="L281" i="52"/>
  <c r="K281" i="52"/>
  <c r="J281" i="52"/>
  <c r="I281" i="52"/>
  <c r="G281" i="52"/>
  <c r="F281" i="52"/>
  <c r="E281" i="52"/>
  <c r="D281" i="52"/>
  <c r="H280" i="52"/>
  <c r="C280" i="52"/>
  <c r="H279" i="52"/>
  <c r="C279" i="52"/>
  <c r="H278" i="52"/>
  <c r="C278" i="52"/>
  <c r="H277" i="52"/>
  <c r="C277" i="52"/>
  <c r="L276" i="52"/>
  <c r="K276" i="52"/>
  <c r="J276" i="52"/>
  <c r="I276" i="52"/>
  <c r="H276" i="52" s="1"/>
  <c r="G276" i="52"/>
  <c r="F276" i="52"/>
  <c r="E276" i="52"/>
  <c r="D276" i="52"/>
  <c r="C276" i="52" s="1"/>
  <c r="H275" i="52"/>
  <c r="C275" i="52"/>
  <c r="H274" i="52"/>
  <c r="C274" i="52"/>
  <c r="H273" i="52"/>
  <c r="C273" i="52"/>
  <c r="L272" i="52"/>
  <c r="K272" i="52"/>
  <c r="J272" i="52"/>
  <c r="I272" i="52"/>
  <c r="H272" i="52"/>
  <c r="G272" i="52"/>
  <c r="F272" i="52"/>
  <c r="E272" i="52"/>
  <c r="D272" i="52"/>
  <c r="C272" i="52" s="1"/>
  <c r="H271" i="52"/>
  <c r="C271" i="52"/>
  <c r="L270" i="52"/>
  <c r="L269" i="52" s="1"/>
  <c r="K270" i="52"/>
  <c r="K269" i="52" s="1"/>
  <c r="J270" i="52"/>
  <c r="H270" i="52" s="1"/>
  <c r="I270" i="52"/>
  <c r="G270" i="52"/>
  <c r="G269" i="52" s="1"/>
  <c r="F270" i="52"/>
  <c r="E270" i="52"/>
  <c r="D270" i="52"/>
  <c r="I269" i="52"/>
  <c r="F269" i="52"/>
  <c r="E269" i="52"/>
  <c r="H268" i="52"/>
  <c r="C268" i="52"/>
  <c r="H267" i="52"/>
  <c r="C267" i="52"/>
  <c r="H266" i="52"/>
  <c r="C266" i="52"/>
  <c r="H265" i="52"/>
  <c r="C265" i="52"/>
  <c r="L264" i="52"/>
  <c r="K264" i="52"/>
  <c r="H264" i="52" s="1"/>
  <c r="J264" i="52"/>
  <c r="I264" i="52"/>
  <c r="G264" i="52"/>
  <c r="F264" i="52"/>
  <c r="E264" i="52"/>
  <c r="D264" i="52"/>
  <c r="H263" i="52"/>
  <c r="C263" i="52"/>
  <c r="H262" i="52"/>
  <c r="C262" i="52"/>
  <c r="H261" i="52"/>
  <c r="C261" i="52"/>
  <c r="L260" i="52"/>
  <c r="L259" i="52" s="1"/>
  <c r="K260" i="52"/>
  <c r="K259" i="52" s="1"/>
  <c r="J260" i="52"/>
  <c r="H260" i="52" s="1"/>
  <c r="I260" i="52"/>
  <c r="G260" i="52"/>
  <c r="G259" i="52" s="1"/>
  <c r="F260" i="52"/>
  <c r="F259" i="52" s="1"/>
  <c r="E260" i="52"/>
  <c r="D260" i="52"/>
  <c r="J259" i="52"/>
  <c r="I259" i="52"/>
  <c r="E259" i="52"/>
  <c r="H258" i="52"/>
  <c r="C258" i="52"/>
  <c r="H257" i="52"/>
  <c r="C257" i="52"/>
  <c r="H256" i="52"/>
  <c r="C256" i="52"/>
  <c r="H255" i="52"/>
  <c r="C255" i="52"/>
  <c r="H254" i="52"/>
  <c r="C254" i="52"/>
  <c r="H253" i="52"/>
  <c r="C253" i="52"/>
  <c r="L252" i="52"/>
  <c r="L251" i="52" s="1"/>
  <c r="K252" i="52"/>
  <c r="K251" i="52" s="1"/>
  <c r="J252" i="52"/>
  <c r="I252" i="52"/>
  <c r="H252" i="52"/>
  <c r="G252" i="52"/>
  <c r="G251" i="52" s="1"/>
  <c r="F252" i="52"/>
  <c r="E252" i="52"/>
  <c r="D252" i="52"/>
  <c r="J251" i="52"/>
  <c r="H251" i="52" s="1"/>
  <c r="I251" i="52"/>
  <c r="F251" i="52"/>
  <c r="E251" i="52"/>
  <c r="H250" i="52"/>
  <c r="C250" i="52"/>
  <c r="H249" i="52"/>
  <c r="C249" i="52"/>
  <c r="H248" i="52"/>
  <c r="C248" i="52"/>
  <c r="H247" i="52"/>
  <c r="C247" i="52"/>
  <c r="L246" i="52"/>
  <c r="K246" i="52"/>
  <c r="J246" i="52"/>
  <c r="I246" i="52"/>
  <c r="H246" i="52"/>
  <c r="G246" i="52"/>
  <c r="F246" i="52"/>
  <c r="E246" i="52"/>
  <c r="D246" i="52"/>
  <c r="C246" i="52" s="1"/>
  <c r="H245" i="52"/>
  <c r="C245" i="52"/>
  <c r="H244" i="52"/>
  <c r="C244" i="52"/>
  <c r="H243" i="52"/>
  <c r="C243" i="52"/>
  <c r="H242" i="52"/>
  <c r="C242" i="52"/>
  <c r="H241" i="52"/>
  <c r="C241" i="52"/>
  <c r="H240" i="52"/>
  <c r="C240" i="52"/>
  <c r="H239" i="52"/>
  <c r="C239" i="52"/>
  <c r="L238" i="52"/>
  <c r="K238" i="52"/>
  <c r="J238" i="52"/>
  <c r="H238" i="52" s="1"/>
  <c r="I238" i="52"/>
  <c r="G238" i="52"/>
  <c r="F238" i="52"/>
  <c r="E238" i="52"/>
  <c r="D238" i="52"/>
  <c r="H237" i="52"/>
  <c r="C237" i="52"/>
  <c r="H236" i="52"/>
  <c r="C236" i="52"/>
  <c r="L235" i="52"/>
  <c r="K235" i="52"/>
  <c r="J235" i="52"/>
  <c r="I235" i="52"/>
  <c r="G235" i="52"/>
  <c r="F235" i="52"/>
  <c r="E235" i="52"/>
  <c r="D235" i="52"/>
  <c r="H234" i="52"/>
  <c r="C234" i="52"/>
  <c r="L233" i="52"/>
  <c r="K233" i="52"/>
  <c r="J233" i="52"/>
  <c r="H233" i="52" s="1"/>
  <c r="I233" i="52"/>
  <c r="G233" i="52"/>
  <c r="F233" i="52"/>
  <c r="F231" i="52" s="1"/>
  <c r="E233" i="52"/>
  <c r="E231" i="52" s="1"/>
  <c r="E230" i="52" s="1"/>
  <c r="E194" i="52" s="1"/>
  <c r="D233" i="52"/>
  <c r="H232" i="52"/>
  <c r="C232" i="52"/>
  <c r="I231" i="52"/>
  <c r="I230" i="52" s="1"/>
  <c r="G231" i="52"/>
  <c r="H229" i="52"/>
  <c r="C229" i="52"/>
  <c r="H228" i="52"/>
  <c r="C228" i="52"/>
  <c r="L227" i="52"/>
  <c r="K227" i="52"/>
  <c r="J227" i="52"/>
  <c r="I227" i="52"/>
  <c r="G227" i="52"/>
  <c r="F227" i="52"/>
  <c r="E227" i="52"/>
  <c r="D227" i="52"/>
  <c r="H226" i="52"/>
  <c r="C226" i="52"/>
  <c r="H225" i="52"/>
  <c r="C225" i="52"/>
  <c r="H224" i="52"/>
  <c r="C224" i="52"/>
  <c r="H223" i="52"/>
  <c r="C223" i="52"/>
  <c r="H222" i="52"/>
  <c r="C222" i="52"/>
  <c r="H221" i="52"/>
  <c r="C221" i="52"/>
  <c r="H220" i="52"/>
  <c r="C220" i="52"/>
  <c r="H219" i="52"/>
  <c r="C219" i="52"/>
  <c r="H218" i="52"/>
  <c r="C218" i="52"/>
  <c r="H217" i="52"/>
  <c r="C217" i="52"/>
  <c r="L216" i="52"/>
  <c r="K216" i="52"/>
  <c r="J216" i="52"/>
  <c r="I216" i="52"/>
  <c r="H216" i="52"/>
  <c r="G216" i="52"/>
  <c r="F216" i="52"/>
  <c r="E216" i="52"/>
  <c r="D216" i="52"/>
  <c r="C216" i="52" s="1"/>
  <c r="H215" i="52"/>
  <c r="C215" i="52"/>
  <c r="H214" i="52"/>
  <c r="C214" i="52"/>
  <c r="H213" i="52"/>
  <c r="C213" i="52"/>
  <c r="H212" i="52"/>
  <c r="C212" i="52"/>
  <c r="H211" i="52"/>
  <c r="C211" i="52"/>
  <c r="H210" i="52"/>
  <c r="C210" i="52"/>
  <c r="H209" i="52"/>
  <c r="C209" i="52"/>
  <c r="H208" i="52"/>
  <c r="C208" i="52"/>
  <c r="H207" i="52"/>
  <c r="C207" i="52"/>
  <c r="H206" i="52"/>
  <c r="C206" i="52"/>
  <c r="L205" i="52"/>
  <c r="K205" i="52"/>
  <c r="J205" i="52"/>
  <c r="I205" i="52"/>
  <c r="G205" i="52"/>
  <c r="G204" i="52" s="1"/>
  <c r="F205" i="52"/>
  <c r="F204" i="52" s="1"/>
  <c r="E205" i="52"/>
  <c r="D205" i="52"/>
  <c r="K204" i="52"/>
  <c r="I204" i="52"/>
  <c r="E204" i="52"/>
  <c r="H203" i="52"/>
  <c r="C203" i="52"/>
  <c r="H202" i="52"/>
  <c r="C202" i="52"/>
  <c r="H201" i="52"/>
  <c r="C201" i="52"/>
  <c r="H200" i="52"/>
  <c r="C200" i="52"/>
  <c r="H199" i="52"/>
  <c r="C199" i="52"/>
  <c r="L198" i="52"/>
  <c r="L196" i="52" s="1"/>
  <c r="K198" i="52"/>
  <c r="J198" i="52"/>
  <c r="I198" i="52"/>
  <c r="H198" i="52" s="1"/>
  <c r="G198" i="52"/>
  <c r="G196" i="52" s="1"/>
  <c r="G195" i="52" s="1"/>
  <c r="F198" i="52"/>
  <c r="E198" i="52"/>
  <c r="E196" i="52" s="1"/>
  <c r="E195" i="52" s="1"/>
  <c r="D198" i="52"/>
  <c r="H197" i="52"/>
  <c r="C197" i="52"/>
  <c r="K196" i="52"/>
  <c r="J196" i="52"/>
  <c r="I196" i="52"/>
  <c r="I195" i="52" s="1"/>
  <c r="F196" i="52"/>
  <c r="K195" i="52"/>
  <c r="H193" i="52"/>
  <c r="C193" i="52"/>
  <c r="L192" i="52"/>
  <c r="L191" i="52" s="1"/>
  <c r="K192" i="52"/>
  <c r="J192" i="52"/>
  <c r="I192" i="52"/>
  <c r="H192" i="52"/>
  <c r="G192" i="52"/>
  <c r="F192" i="52"/>
  <c r="E192" i="52"/>
  <c r="D192" i="52"/>
  <c r="K191" i="52"/>
  <c r="J191" i="52"/>
  <c r="H191" i="52" s="1"/>
  <c r="I191" i="52"/>
  <c r="G191" i="52"/>
  <c r="F191" i="52"/>
  <c r="E191" i="52"/>
  <c r="H190" i="52"/>
  <c r="C190" i="52"/>
  <c r="H189" i="52"/>
  <c r="C189" i="52"/>
  <c r="L188" i="52"/>
  <c r="L187" i="52" s="1"/>
  <c r="K188" i="52"/>
  <c r="J188" i="52"/>
  <c r="I188" i="52"/>
  <c r="H188" i="52"/>
  <c r="G188" i="52"/>
  <c r="F188" i="52"/>
  <c r="E188" i="52"/>
  <c r="D188" i="52"/>
  <c r="K187" i="52"/>
  <c r="J187" i="52"/>
  <c r="H187" i="52" s="1"/>
  <c r="I187" i="52"/>
  <c r="G187" i="52"/>
  <c r="E187" i="52"/>
  <c r="H186" i="52"/>
  <c r="C186" i="52"/>
  <c r="H185" i="52"/>
  <c r="C185" i="52"/>
  <c r="L184" i="52"/>
  <c r="K184" i="52"/>
  <c r="J184" i="52"/>
  <c r="I184" i="52"/>
  <c r="H184" i="52" s="1"/>
  <c r="G184" i="52"/>
  <c r="F184" i="52"/>
  <c r="E184" i="52"/>
  <c r="D184" i="52"/>
  <c r="C184" i="52" s="1"/>
  <c r="H183" i="52"/>
  <c r="C183" i="52"/>
  <c r="H182" i="52"/>
  <c r="C182" i="52"/>
  <c r="H181" i="52"/>
  <c r="C181" i="52"/>
  <c r="H180" i="52"/>
  <c r="C180" i="52"/>
  <c r="L179" i="52"/>
  <c r="K179" i="52"/>
  <c r="J179" i="52"/>
  <c r="I179" i="52"/>
  <c r="G179" i="52"/>
  <c r="F179" i="52"/>
  <c r="E179" i="52"/>
  <c r="D179" i="52"/>
  <c r="C179" i="52" s="1"/>
  <c r="H178" i="52"/>
  <c r="C178" i="52"/>
  <c r="H177" i="52"/>
  <c r="C177" i="52"/>
  <c r="H176" i="52"/>
  <c r="C176" i="52"/>
  <c r="L175" i="52"/>
  <c r="K175" i="52"/>
  <c r="J175" i="52"/>
  <c r="I175" i="52"/>
  <c r="G175" i="52"/>
  <c r="G174" i="52" s="1"/>
  <c r="G173" i="52" s="1"/>
  <c r="F175" i="52"/>
  <c r="F174" i="52" s="1"/>
  <c r="E175" i="52"/>
  <c r="D175" i="52"/>
  <c r="L174" i="52"/>
  <c r="L173" i="52" s="1"/>
  <c r="K174" i="52"/>
  <c r="K173" i="52" s="1"/>
  <c r="I174" i="52"/>
  <c r="E174" i="52"/>
  <c r="E173" i="52" s="1"/>
  <c r="D174" i="52"/>
  <c r="D173" i="52" s="1"/>
  <c r="I173" i="52"/>
  <c r="F173" i="52"/>
  <c r="H172" i="52"/>
  <c r="C172" i="52"/>
  <c r="H171" i="52"/>
  <c r="C171" i="52"/>
  <c r="H170" i="52"/>
  <c r="C170" i="52"/>
  <c r="H169" i="52"/>
  <c r="C169" i="52"/>
  <c r="H168" i="52"/>
  <c r="C168" i="52"/>
  <c r="H167" i="52"/>
  <c r="C167" i="52"/>
  <c r="L166" i="52"/>
  <c r="L165" i="52" s="1"/>
  <c r="K166" i="52"/>
  <c r="K165" i="52" s="1"/>
  <c r="J166" i="52"/>
  <c r="I166" i="52"/>
  <c r="H166" i="52"/>
  <c r="G166" i="52"/>
  <c r="G165" i="52" s="1"/>
  <c r="F166" i="52"/>
  <c r="E166" i="52"/>
  <c r="D166" i="52"/>
  <c r="J165" i="52"/>
  <c r="I165" i="52"/>
  <c r="F165" i="52"/>
  <c r="E165" i="52"/>
  <c r="H164" i="52"/>
  <c r="C164" i="52"/>
  <c r="H163" i="52"/>
  <c r="C163" i="52"/>
  <c r="H162" i="52"/>
  <c r="C162" i="52"/>
  <c r="H161" i="52"/>
  <c r="C161" i="52"/>
  <c r="L160" i="52"/>
  <c r="K160" i="52"/>
  <c r="J160" i="52"/>
  <c r="I160" i="52"/>
  <c r="H160" i="52" s="1"/>
  <c r="G160" i="52"/>
  <c r="F160" i="52"/>
  <c r="E160" i="52"/>
  <c r="D160" i="52"/>
  <c r="H159" i="52"/>
  <c r="C159" i="52"/>
  <c r="H158" i="52"/>
  <c r="C158" i="52"/>
  <c r="H157" i="52"/>
  <c r="C157" i="52"/>
  <c r="H156" i="52"/>
  <c r="C156" i="52"/>
  <c r="H155" i="52"/>
  <c r="C155" i="52"/>
  <c r="H154" i="52"/>
  <c r="C154" i="52"/>
  <c r="H153" i="52"/>
  <c r="C153" i="52"/>
  <c r="H152" i="52"/>
  <c r="C152" i="52"/>
  <c r="L151" i="52"/>
  <c r="K151" i="52"/>
  <c r="J151" i="52"/>
  <c r="H151" i="52" s="1"/>
  <c r="I151" i="52"/>
  <c r="G151" i="52"/>
  <c r="F151" i="52"/>
  <c r="E151" i="52"/>
  <c r="D151" i="52"/>
  <c r="H150" i="52"/>
  <c r="C150" i="52"/>
  <c r="H149" i="52"/>
  <c r="C149" i="52"/>
  <c r="H148" i="52"/>
  <c r="C148" i="52"/>
  <c r="H147" i="52"/>
  <c r="C147" i="52"/>
  <c r="H146" i="52"/>
  <c r="C146" i="52"/>
  <c r="H145" i="52"/>
  <c r="C145" i="52"/>
  <c r="L144" i="52"/>
  <c r="K144" i="52"/>
  <c r="J144" i="52"/>
  <c r="I144" i="52"/>
  <c r="H144" i="52" s="1"/>
  <c r="G144" i="52"/>
  <c r="F144" i="52"/>
  <c r="E144" i="52"/>
  <c r="D144" i="52"/>
  <c r="H143" i="52"/>
  <c r="C143" i="52"/>
  <c r="H142" i="52"/>
  <c r="C142" i="52"/>
  <c r="L141" i="52"/>
  <c r="K141" i="52"/>
  <c r="J141" i="52"/>
  <c r="I141" i="52"/>
  <c r="G141" i="52"/>
  <c r="F141" i="52"/>
  <c r="E141" i="52"/>
  <c r="D141" i="52"/>
  <c r="H140" i="52"/>
  <c r="C140" i="52"/>
  <c r="H139" i="52"/>
  <c r="C139" i="52"/>
  <c r="H138" i="52"/>
  <c r="C138" i="52"/>
  <c r="H137" i="52"/>
  <c r="C137" i="52"/>
  <c r="L136" i="52"/>
  <c r="K136" i="52"/>
  <c r="J136" i="52"/>
  <c r="H136" i="52" s="1"/>
  <c r="I136" i="52"/>
  <c r="G136" i="52"/>
  <c r="F136" i="52"/>
  <c r="E136" i="52"/>
  <c r="D136" i="52"/>
  <c r="H135" i="52"/>
  <c r="C135" i="52"/>
  <c r="H134" i="52"/>
  <c r="C134" i="52"/>
  <c r="H133" i="52"/>
  <c r="C133" i="52"/>
  <c r="H132" i="52"/>
  <c r="C132" i="52"/>
  <c r="L131" i="52"/>
  <c r="K131" i="52"/>
  <c r="J131" i="52"/>
  <c r="I131" i="52"/>
  <c r="I130" i="52" s="1"/>
  <c r="G131" i="52"/>
  <c r="F131" i="52"/>
  <c r="E131" i="52"/>
  <c r="E130" i="52" s="1"/>
  <c r="D131" i="52"/>
  <c r="L130" i="52"/>
  <c r="K130" i="52"/>
  <c r="G130" i="52"/>
  <c r="D130" i="52"/>
  <c r="H129" i="52"/>
  <c r="H128" i="52" s="1"/>
  <c r="C129" i="52"/>
  <c r="L128" i="52"/>
  <c r="K128" i="52"/>
  <c r="J128" i="52"/>
  <c r="I128" i="52"/>
  <c r="G128" i="52"/>
  <c r="F128" i="52"/>
  <c r="E128" i="52"/>
  <c r="D128" i="52"/>
  <c r="C128" i="52"/>
  <c r="H127" i="52"/>
  <c r="C127" i="52"/>
  <c r="H126" i="52"/>
  <c r="C126" i="52"/>
  <c r="H125" i="52"/>
  <c r="C125" i="52"/>
  <c r="H124" i="52"/>
  <c r="C124" i="52"/>
  <c r="H123" i="52"/>
  <c r="C123" i="52"/>
  <c r="L122" i="52"/>
  <c r="K122" i="52"/>
  <c r="J122" i="52"/>
  <c r="I122" i="52"/>
  <c r="H122" i="52" s="1"/>
  <c r="G122" i="52"/>
  <c r="F122" i="52"/>
  <c r="E122" i="52"/>
  <c r="D122" i="52"/>
  <c r="H121" i="52"/>
  <c r="C121" i="52"/>
  <c r="H120" i="52"/>
  <c r="C120" i="52"/>
  <c r="H119" i="52"/>
  <c r="C119" i="52"/>
  <c r="H118" i="52"/>
  <c r="C118" i="52"/>
  <c r="H117" i="52"/>
  <c r="C117" i="52"/>
  <c r="L116" i="52"/>
  <c r="K116" i="52"/>
  <c r="J116" i="52"/>
  <c r="I116" i="52"/>
  <c r="H116" i="52" s="1"/>
  <c r="G116" i="52"/>
  <c r="F116" i="52"/>
  <c r="E116" i="52"/>
  <c r="D116" i="52"/>
  <c r="H115" i="52"/>
  <c r="C115" i="52"/>
  <c r="H114" i="52"/>
  <c r="C114" i="52"/>
  <c r="H113" i="52"/>
  <c r="C113" i="52"/>
  <c r="L112" i="52"/>
  <c r="K112" i="52"/>
  <c r="J112" i="52"/>
  <c r="I112" i="52"/>
  <c r="H112" i="52" s="1"/>
  <c r="G112" i="52"/>
  <c r="F112" i="52"/>
  <c r="E112" i="52"/>
  <c r="D112" i="52"/>
  <c r="C112" i="52" s="1"/>
  <c r="H111" i="52"/>
  <c r="C111" i="52"/>
  <c r="H110" i="52"/>
  <c r="C110" i="52"/>
  <c r="H109" i="52"/>
  <c r="C109" i="52"/>
  <c r="H108" i="52"/>
  <c r="C108" i="52"/>
  <c r="H107" i="52"/>
  <c r="C107" i="52"/>
  <c r="H106" i="52"/>
  <c r="C106" i="52"/>
  <c r="H105" i="52"/>
  <c r="C105" i="52"/>
  <c r="H104" i="52"/>
  <c r="C104" i="52"/>
  <c r="L103" i="52"/>
  <c r="K103" i="52"/>
  <c r="J103" i="52"/>
  <c r="I103" i="52"/>
  <c r="G103" i="52"/>
  <c r="F103" i="52"/>
  <c r="E103" i="52"/>
  <c r="D103" i="52"/>
  <c r="C103" i="52" s="1"/>
  <c r="I102" i="52"/>
  <c r="C102" i="52"/>
  <c r="H101" i="52"/>
  <c r="C101" i="52"/>
  <c r="H100" i="52"/>
  <c r="C100" i="52"/>
  <c r="H99" i="52"/>
  <c r="C99" i="52"/>
  <c r="H98" i="52"/>
  <c r="C98" i="52"/>
  <c r="H97" i="52"/>
  <c r="C97" i="52"/>
  <c r="H96" i="52"/>
  <c r="C96" i="52"/>
  <c r="L95" i="52"/>
  <c r="K95" i="52"/>
  <c r="J95" i="52"/>
  <c r="G95" i="52"/>
  <c r="F95" i="52"/>
  <c r="E95" i="52"/>
  <c r="C95" i="52" s="1"/>
  <c r="D95" i="52"/>
  <c r="H94" i="52"/>
  <c r="C94" i="52"/>
  <c r="H93" i="52"/>
  <c r="C93" i="52"/>
  <c r="H92" i="52"/>
  <c r="C92" i="52"/>
  <c r="H91" i="52"/>
  <c r="C91" i="52"/>
  <c r="H90" i="52"/>
  <c r="C90" i="52"/>
  <c r="L89" i="52"/>
  <c r="K89" i="52"/>
  <c r="J89" i="52"/>
  <c r="I89" i="52"/>
  <c r="H89" i="52" s="1"/>
  <c r="G89" i="52"/>
  <c r="F89" i="52"/>
  <c r="E89" i="52"/>
  <c r="D89" i="52"/>
  <c r="C89" i="52" s="1"/>
  <c r="H88" i="52"/>
  <c r="C88" i="52"/>
  <c r="H87" i="52"/>
  <c r="C87" i="52"/>
  <c r="H86" i="52"/>
  <c r="C86" i="52"/>
  <c r="H85" i="52"/>
  <c r="C85" i="52"/>
  <c r="L84" i="52"/>
  <c r="K84" i="52"/>
  <c r="J84" i="52"/>
  <c r="I84" i="52"/>
  <c r="G84" i="52"/>
  <c r="F84" i="52"/>
  <c r="E84" i="52"/>
  <c r="D84" i="52"/>
  <c r="G83" i="52"/>
  <c r="H82" i="52"/>
  <c r="C82" i="52"/>
  <c r="H81" i="52"/>
  <c r="C81" i="52"/>
  <c r="L80" i="52"/>
  <c r="K80" i="52"/>
  <c r="J80" i="52"/>
  <c r="I80" i="52"/>
  <c r="G80" i="52"/>
  <c r="F80" i="52"/>
  <c r="E80" i="52"/>
  <c r="D80" i="52"/>
  <c r="H79" i="52"/>
  <c r="C79" i="52"/>
  <c r="H78" i="52"/>
  <c r="C78" i="52"/>
  <c r="L77" i="52"/>
  <c r="K77" i="52"/>
  <c r="K76" i="52" s="1"/>
  <c r="J77" i="52"/>
  <c r="J76" i="52" s="1"/>
  <c r="I77" i="52"/>
  <c r="G77" i="52"/>
  <c r="G76" i="52" s="1"/>
  <c r="F77" i="52"/>
  <c r="F76" i="52" s="1"/>
  <c r="E77" i="52"/>
  <c r="D77" i="52"/>
  <c r="L76" i="52"/>
  <c r="D76" i="52"/>
  <c r="G75" i="52"/>
  <c r="H74" i="52"/>
  <c r="C74" i="52"/>
  <c r="H73" i="52"/>
  <c r="C73" i="52"/>
  <c r="H72" i="52"/>
  <c r="C72" i="52"/>
  <c r="H71" i="52"/>
  <c r="C71" i="52"/>
  <c r="H70" i="52"/>
  <c r="C70" i="52"/>
  <c r="L69" i="52"/>
  <c r="L67" i="52" s="1"/>
  <c r="K69" i="52"/>
  <c r="K67" i="52" s="1"/>
  <c r="K53" i="52" s="1"/>
  <c r="J69" i="52"/>
  <c r="I69" i="52"/>
  <c r="G69" i="52"/>
  <c r="G67" i="52" s="1"/>
  <c r="F69" i="52"/>
  <c r="F67" i="52" s="1"/>
  <c r="E69" i="52"/>
  <c r="C69" i="52" s="1"/>
  <c r="D69" i="52"/>
  <c r="H68" i="52"/>
  <c r="C68" i="52"/>
  <c r="J67" i="52"/>
  <c r="I67" i="52"/>
  <c r="D67" i="52"/>
  <c r="H66" i="52"/>
  <c r="C66" i="52"/>
  <c r="H65" i="52"/>
  <c r="C65" i="52"/>
  <c r="H64" i="52"/>
  <c r="C64" i="52"/>
  <c r="H63" i="52"/>
  <c r="C63" i="52"/>
  <c r="H62" i="52"/>
  <c r="C62" i="52"/>
  <c r="H61" i="52"/>
  <c r="C61" i="52"/>
  <c r="H60" i="52"/>
  <c r="C60" i="52"/>
  <c r="H59" i="52"/>
  <c r="C59" i="52"/>
  <c r="L58" i="52"/>
  <c r="K58" i="52"/>
  <c r="J58" i="52"/>
  <c r="I58" i="52"/>
  <c r="G58" i="52"/>
  <c r="F58" i="52"/>
  <c r="E58" i="52"/>
  <c r="D58" i="52"/>
  <c r="H57" i="52"/>
  <c r="C57" i="52"/>
  <c r="H56" i="52"/>
  <c r="C56" i="52"/>
  <c r="L55" i="52"/>
  <c r="K55" i="52"/>
  <c r="K54" i="52" s="1"/>
  <c r="J55" i="52"/>
  <c r="J54" i="52" s="1"/>
  <c r="J53" i="52" s="1"/>
  <c r="I55" i="52"/>
  <c r="I54" i="52" s="1"/>
  <c r="G55" i="52"/>
  <c r="G54" i="52" s="1"/>
  <c r="F55" i="52"/>
  <c r="F54" i="52" s="1"/>
  <c r="E55" i="52"/>
  <c r="D55" i="52"/>
  <c r="C55" i="52" s="1"/>
  <c r="L54" i="52"/>
  <c r="D54" i="52"/>
  <c r="D53" i="52" s="1"/>
  <c r="H47" i="52"/>
  <c r="C47" i="52"/>
  <c r="H46" i="52"/>
  <c r="C46" i="52"/>
  <c r="L45" i="52"/>
  <c r="H45" i="52"/>
  <c r="G45" i="52"/>
  <c r="C45" i="52"/>
  <c r="H44" i="52"/>
  <c r="C44" i="52"/>
  <c r="K43" i="52"/>
  <c r="H43" i="52" s="1"/>
  <c r="J43" i="52"/>
  <c r="I43" i="52"/>
  <c r="F43" i="52"/>
  <c r="C43" i="52" s="1"/>
  <c r="E43" i="52"/>
  <c r="D43" i="52"/>
  <c r="H42" i="52"/>
  <c r="C42" i="52"/>
  <c r="I41" i="52"/>
  <c r="H41" i="52"/>
  <c r="D41" i="52"/>
  <c r="C41" i="52" s="1"/>
  <c r="H40" i="52"/>
  <c r="C40" i="52"/>
  <c r="H39" i="52"/>
  <c r="C39" i="52"/>
  <c r="H38" i="52"/>
  <c r="C38" i="52"/>
  <c r="H37" i="52"/>
  <c r="C37" i="52"/>
  <c r="K36" i="52"/>
  <c r="H36" i="52"/>
  <c r="F36" i="52"/>
  <c r="C36" i="52" s="1"/>
  <c r="H35" i="52"/>
  <c r="C35" i="52"/>
  <c r="H34" i="52"/>
  <c r="C34" i="52"/>
  <c r="K33" i="52"/>
  <c r="H33" i="52"/>
  <c r="F33" i="52"/>
  <c r="C33" i="52" s="1"/>
  <c r="H32" i="52"/>
  <c r="C32" i="52"/>
  <c r="K31" i="52"/>
  <c r="K26" i="52" s="1"/>
  <c r="H26" i="52" s="1"/>
  <c r="F31" i="52"/>
  <c r="C31" i="52"/>
  <c r="H30" i="52"/>
  <c r="C30" i="52"/>
  <c r="H29" i="52"/>
  <c r="C29" i="52"/>
  <c r="H28" i="52"/>
  <c r="C28" i="52"/>
  <c r="K27" i="52"/>
  <c r="H27" i="52"/>
  <c r="F27" i="52"/>
  <c r="C27" i="52" s="1"/>
  <c r="H25" i="52"/>
  <c r="C25" i="52"/>
  <c r="C24" i="52"/>
  <c r="H23" i="52"/>
  <c r="C23" i="52"/>
  <c r="H22" i="52"/>
  <c r="C22" i="52"/>
  <c r="L21" i="52"/>
  <c r="L292" i="52" s="1"/>
  <c r="L291" i="52" s="1"/>
  <c r="K21" i="52"/>
  <c r="K292" i="52" s="1"/>
  <c r="K291" i="52" s="1"/>
  <c r="J21" i="52"/>
  <c r="J292" i="52" s="1"/>
  <c r="J291" i="52" s="1"/>
  <c r="I21" i="52"/>
  <c r="G21" i="52"/>
  <c r="G292" i="52" s="1"/>
  <c r="G291" i="52" s="1"/>
  <c r="F21" i="52"/>
  <c r="F292" i="52" s="1"/>
  <c r="F291" i="52" s="1"/>
  <c r="E21" i="52"/>
  <c r="D21" i="52"/>
  <c r="G20" i="52"/>
  <c r="H301" i="51"/>
  <c r="C301" i="51"/>
  <c r="H300" i="51"/>
  <c r="C300" i="51"/>
  <c r="H299" i="51"/>
  <c r="C299" i="51"/>
  <c r="H298" i="51"/>
  <c r="C298" i="51"/>
  <c r="H297" i="51"/>
  <c r="C297" i="51"/>
  <c r="H296" i="51"/>
  <c r="C296" i="51"/>
  <c r="H295" i="51"/>
  <c r="C295" i="51"/>
  <c r="H294" i="51"/>
  <c r="C294" i="51"/>
  <c r="C293" i="51" s="1"/>
  <c r="L293" i="51"/>
  <c r="K293" i="51"/>
  <c r="J293" i="51"/>
  <c r="I293" i="51"/>
  <c r="H293" i="51"/>
  <c r="G293" i="51"/>
  <c r="F293" i="51"/>
  <c r="E293" i="51"/>
  <c r="D293" i="51"/>
  <c r="H288" i="51"/>
  <c r="C288" i="51"/>
  <c r="H287" i="51"/>
  <c r="C287" i="51"/>
  <c r="L286" i="51"/>
  <c r="K286" i="51"/>
  <c r="J286" i="51"/>
  <c r="I286" i="51"/>
  <c r="G286" i="51"/>
  <c r="F286" i="51"/>
  <c r="E286" i="51"/>
  <c r="D286" i="51"/>
  <c r="C286" i="51"/>
  <c r="H285" i="51"/>
  <c r="C285" i="51"/>
  <c r="L284" i="51"/>
  <c r="K284" i="51"/>
  <c r="K283" i="51" s="1"/>
  <c r="J284" i="51"/>
  <c r="J283" i="51" s="1"/>
  <c r="I284" i="51"/>
  <c r="G284" i="51"/>
  <c r="G283" i="51" s="1"/>
  <c r="F284" i="51"/>
  <c r="F283" i="51" s="1"/>
  <c r="E284" i="51"/>
  <c r="E283" i="51" s="1"/>
  <c r="D284" i="51"/>
  <c r="L283" i="51"/>
  <c r="I283" i="51"/>
  <c r="D283" i="51"/>
  <c r="H282" i="51"/>
  <c r="C282" i="51"/>
  <c r="L281" i="51"/>
  <c r="K281" i="51"/>
  <c r="J281" i="51"/>
  <c r="I281" i="51"/>
  <c r="H281" i="51" s="1"/>
  <c r="G281" i="51"/>
  <c r="F281" i="51"/>
  <c r="E281" i="51"/>
  <c r="D281" i="51"/>
  <c r="H280" i="51"/>
  <c r="C280" i="51"/>
  <c r="H279" i="51"/>
  <c r="C279" i="51"/>
  <c r="H278" i="51"/>
  <c r="C278" i="51"/>
  <c r="H277" i="51"/>
  <c r="C277" i="51"/>
  <c r="L276" i="51"/>
  <c r="K276" i="51"/>
  <c r="J276" i="51"/>
  <c r="I276" i="51"/>
  <c r="H276" i="51" s="1"/>
  <c r="G276" i="51"/>
  <c r="F276" i="51"/>
  <c r="E276" i="51"/>
  <c r="D276" i="51"/>
  <c r="C276" i="51" s="1"/>
  <c r="H275" i="51"/>
  <c r="C275" i="51"/>
  <c r="H274" i="51"/>
  <c r="C274" i="51"/>
  <c r="H273" i="51"/>
  <c r="C273" i="51"/>
  <c r="L272" i="51"/>
  <c r="K272" i="51"/>
  <c r="J272" i="51"/>
  <c r="I272" i="51"/>
  <c r="H272" i="51" s="1"/>
  <c r="G272" i="51"/>
  <c r="F272" i="51"/>
  <c r="E272" i="51"/>
  <c r="D272" i="51"/>
  <c r="C272" i="51" s="1"/>
  <c r="H271" i="51"/>
  <c r="C271" i="51"/>
  <c r="L270" i="51"/>
  <c r="K270" i="51"/>
  <c r="K269" i="51" s="1"/>
  <c r="J270" i="51"/>
  <c r="J269" i="51" s="1"/>
  <c r="I270" i="51"/>
  <c r="G270" i="51"/>
  <c r="G269" i="51" s="1"/>
  <c r="F270" i="51"/>
  <c r="F269" i="51" s="1"/>
  <c r="E270" i="51"/>
  <c r="C270" i="51" s="1"/>
  <c r="D270" i="51"/>
  <c r="L269" i="51"/>
  <c r="D269" i="51"/>
  <c r="H268" i="51"/>
  <c r="C268" i="51"/>
  <c r="H267" i="51"/>
  <c r="C267" i="51"/>
  <c r="H266" i="51"/>
  <c r="C266" i="51"/>
  <c r="H265" i="51"/>
  <c r="C265" i="51"/>
  <c r="L264" i="51"/>
  <c r="K264" i="51"/>
  <c r="J264" i="51"/>
  <c r="I264" i="51"/>
  <c r="H264" i="51" s="1"/>
  <c r="G264" i="51"/>
  <c r="F264" i="51"/>
  <c r="E264" i="51"/>
  <c r="D264" i="51"/>
  <c r="C264" i="51" s="1"/>
  <c r="H263" i="51"/>
  <c r="C263" i="51"/>
  <c r="H262" i="51"/>
  <c r="C262" i="51"/>
  <c r="H261" i="51"/>
  <c r="C261" i="51"/>
  <c r="L260" i="51"/>
  <c r="K260" i="51"/>
  <c r="K259" i="51" s="1"/>
  <c r="J260" i="51"/>
  <c r="J259" i="51" s="1"/>
  <c r="I260" i="51"/>
  <c r="G260" i="51"/>
  <c r="G259" i="51" s="1"/>
  <c r="F260" i="51"/>
  <c r="F259" i="51" s="1"/>
  <c r="E260" i="51"/>
  <c r="D260" i="51"/>
  <c r="C260" i="51"/>
  <c r="L259" i="51"/>
  <c r="I259" i="51"/>
  <c r="E259" i="51"/>
  <c r="D259" i="51"/>
  <c r="H258" i="51"/>
  <c r="C258" i="51"/>
  <c r="H257" i="51"/>
  <c r="C257" i="51"/>
  <c r="H256" i="51"/>
  <c r="C256" i="51"/>
  <c r="H255" i="51"/>
  <c r="C255" i="51"/>
  <c r="H254" i="51"/>
  <c r="C254" i="51"/>
  <c r="H253" i="51"/>
  <c r="C253" i="51"/>
  <c r="L252" i="51"/>
  <c r="K252" i="51"/>
  <c r="K251" i="51" s="1"/>
  <c r="J252" i="51"/>
  <c r="J251" i="51" s="1"/>
  <c r="I252" i="51"/>
  <c r="H252" i="51" s="1"/>
  <c r="G252" i="51"/>
  <c r="G251" i="51" s="1"/>
  <c r="F252" i="51"/>
  <c r="F251" i="51" s="1"/>
  <c r="E252" i="51"/>
  <c r="D252" i="51"/>
  <c r="C252" i="51" s="1"/>
  <c r="L251" i="51"/>
  <c r="I251" i="51"/>
  <c r="E251" i="51"/>
  <c r="C251" i="51" s="1"/>
  <c r="D251" i="51"/>
  <c r="H250" i="51"/>
  <c r="C250" i="51"/>
  <c r="H249" i="51"/>
  <c r="C249" i="51"/>
  <c r="H248" i="51"/>
  <c r="C248" i="51"/>
  <c r="H247" i="51"/>
  <c r="C247" i="51"/>
  <c r="L246" i="51"/>
  <c r="K246" i="51"/>
  <c r="J246" i="51"/>
  <c r="I246" i="51"/>
  <c r="G246" i="51"/>
  <c r="F246" i="51"/>
  <c r="E246" i="51"/>
  <c r="D246" i="51"/>
  <c r="C246" i="51" s="1"/>
  <c r="H245" i="51"/>
  <c r="C245" i="51"/>
  <c r="H244" i="51"/>
  <c r="C244" i="51"/>
  <c r="H243" i="51"/>
  <c r="C243" i="51"/>
  <c r="H242" i="51"/>
  <c r="C242" i="51"/>
  <c r="H241" i="51"/>
  <c r="C241" i="51"/>
  <c r="H240" i="51"/>
  <c r="C240" i="51"/>
  <c r="H239" i="51"/>
  <c r="C239" i="51"/>
  <c r="L238" i="51"/>
  <c r="K238" i="51"/>
  <c r="J238" i="51"/>
  <c r="I238" i="51"/>
  <c r="H238" i="51" s="1"/>
  <c r="G238" i="51"/>
  <c r="F238" i="51"/>
  <c r="E238" i="51"/>
  <c r="D238" i="51"/>
  <c r="C238" i="51"/>
  <c r="H237" i="51"/>
  <c r="C237" i="51"/>
  <c r="H236" i="51"/>
  <c r="C236" i="51"/>
  <c r="L235" i="51"/>
  <c r="K235" i="51"/>
  <c r="J235" i="51"/>
  <c r="I235" i="51"/>
  <c r="H235" i="51" s="1"/>
  <c r="G235" i="51"/>
  <c r="F235" i="51"/>
  <c r="E235" i="51"/>
  <c r="D235" i="51"/>
  <c r="H234" i="51"/>
  <c r="C234" i="51"/>
  <c r="L233" i="51"/>
  <c r="K233" i="51"/>
  <c r="J233" i="51"/>
  <c r="I233" i="51"/>
  <c r="G233" i="51"/>
  <c r="F233" i="51"/>
  <c r="E233" i="51"/>
  <c r="D233" i="51"/>
  <c r="H232" i="51"/>
  <c r="C232" i="51"/>
  <c r="L231" i="51"/>
  <c r="L230" i="51" s="1"/>
  <c r="E231" i="51"/>
  <c r="E230" i="51" s="1"/>
  <c r="D231" i="51"/>
  <c r="H229" i="51"/>
  <c r="C229" i="51"/>
  <c r="H228" i="51"/>
  <c r="C228" i="51"/>
  <c r="L227" i="51"/>
  <c r="K227" i="51"/>
  <c r="J227" i="51"/>
  <c r="I227" i="51"/>
  <c r="H227" i="51" s="1"/>
  <c r="G227" i="51"/>
  <c r="F227" i="51"/>
  <c r="E227" i="51"/>
  <c r="D227" i="51"/>
  <c r="C227" i="51" s="1"/>
  <c r="H226" i="51"/>
  <c r="C226" i="51"/>
  <c r="H225" i="51"/>
  <c r="C225" i="51"/>
  <c r="H224" i="51"/>
  <c r="C224" i="51"/>
  <c r="H223" i="51"/>
  <c r="C223" i="51"/>
  <c r="H222" i="51"/>
  <c r="C222" i="51"/>
  <c r="H221" i="51"/>
  <c r="C221" i="51"/>
  <c r="H220" i="51"/>
  <c r="C220" i="51"/>
  <c r="H219" i="51"/>
  <c r="C219" i="51"/>
  <c r="H218" i="51"/>
  <c r="C218" i="51"/>
  <c r="H217" i="51"/>
  <c r="C217" i="51"/>
  <c r="L216" i="51"/>
  <c r="K216" i="51"/>
  <c r="J216" i="51"/>
  <c r="I216" i="51"/>
  <c r="H216" i="51" s="1"/>
  <c r="G216" i="51"/>
  <c r="F216" i="51"/>
  <c r="E216" i="51"/>
  <c r="D216" i="51"/>
  <c r="C216" i="51" s="1"/>
  <c r="H215" i="51"/>
  <c r="C215" i="51"/>
  <c r="H214" i="51"/>
  <c r="C214" i="51"/>
  <c r="H213" i="51"/>
  <c r="C213" i="51"/>
  <c r="H212" i="51"/>
  <c r="C212" i="51"/>
  <c r="H211" i="51"/>
  <c r="C211" i="51"/>
  <c r="H210" i="51"/>
  <c r="C210" i="51"/>
  <c r="H209" i="51"/>
  <c r="C209" i="51"/>
  <c r="H208" i="51"/>
  <c r="C208" i="51"/>
  <c r="H207" i="51"/>
  <c r="C207" i="51"/>
  <c r="H206" i="51"/>
  <c r="C206" i="51"/>
  <c r="L205" i="51"/>
  <c r="L204" i="51" s="1"/>
  <c r="K205" i="51"/>
  <c r="J205" i="51"/>
  <c r="J204" i="51" s="1"/>
  <c r="I205" i="51"/>
  <c r="G205" i="51"/>
  <c r="F205" i="51"/>
  <c r="E205" i="51"/>
  <c r="E204" i="51" s="1"/>
  <c r="D205" i="51"/>
  <c r="K204" i="51"/>
  <c r="G204" i="51"/>
  <c r="F204" i="51"/>
  <c r="H203" i="51"/>
  <c r="C203" i="51"/>
  <c r="H202" i="51"/>
  <c r="C202" i="51"/>
  <c r="H201" i="51"/>
  <c r="C201" i="51"/>
  <c r="H200" i="51"/>
  <c r="C200" i="51"/>
  <c r="H199" i="51"/>
  <c r="C199" i="51"/>
  <c r="L198" i="51"/>
  <c r="L196" i="51" s="1"/>
  <c r="K198" i="51"/>
  <c r="J198" i="51"/>
  <c r="J196" i="51" s="1"/>
  <c r="J195" i="51" s="1"/>
  <c r="I198" i="51"/>
  <c r="G198" i="51"/>
  <c r="G196" i="51" s="1"/>
  <c r="F198" i="51"/>
  <c r="E198" i="51"/>
  <c r="E196" i="51" s="1"/>
  <c r="D198" i="51"/>
  <c r="C198" i="51"/>
  <c r="H197" i="51"/>
  <c r="C197" i="51"/>
  <c r="K196" i="51"/>
  <c r="K195" i="51" s="1"/>
  <c r="I196" i="51"/>
  <c r="F196" i="51"/>
  <c r="F195" i="51" s="1"/>
  <c r="D196" i="51"/>
  <c r="C196" i="51" s="1"/>
  <c r="H193" i="51"/>
  <c r="C193" i="51"/>
  <c r="L192" i="51"/>
  <c r="K192" i="51"/>
  <c r="K191" i="51" s="1"/>
  <c r="J192" i="51"/>
  <c r="J191" i="51" s="1"/>
  <c r="I192" i="51"/>
  <c r="G192" i="51"/>
  <c r="G191" i="51" s="1"/>
  <c r="F192" i="51"/>
  <c r="F191" i="51" s="1"/>
  <c r="E192" i="51"/>
  <c r="C192" i="51" s="1"/>
  <c r="D192" i="51"/>
  <c r="L191" i="51"/>
  <c r="I191" i="51"/>
  <c r="I187" i="51" s="1"/>
  <c r="D191" i="51"/>
  <c r="H190" i="51"/>
  <c r="C190" i="51"/>
  <c r="H189" i="51"/>
  <c r="C189" i="51"/>
  <c r="L188" i="51"/>
  <c r="K188" i="51"/>
  <c r="J188" i="51"/>
  <c r="I188" i="51"/>
  <c r="G188" i="51"/>
  <c r="F188" i="51"/>
  <c r="E188" i="51"/>
  <c r="D188" i="51"/>
  <c r="C188" i="51" s="1"/>
  <c r="L187" i="51"/>
  <c r="D187" i="51"/>
  <c r="H186" i="51"/>
  <c r="C186" i="51"/>
  <c r="H185" i="51"/>
  <c r="C185" i="51"/>
  <c r="L184" i="51"/>
  <c r="K184" i="51"/>
  <c r="J184" i="51"/>
  <c r="I184" i="51"/>
  <c r="G184" i="51"/>
  <c r="F184" i="51"/>
  <c r="E184" i="51"/>
  <c r="D184" i="51"/>
  <c r="H183" i="51"/>
  <c r="C183" i="51"/>
  <c r="H182" i="51"/>
  <c r="C182" i="51"/>
  <c r="H181" i="51"/>
  <c r="C181" i="51"/>
  <c r="H180" i="51"/>
  <c r="C180" i="51"/>
  <c r="L179" i="51"/>
  <c r="K179" i="51"/>
  <c r="J179" i="51"/>
  <c r="I179" i="51"/>
  <c r="G179" i="51"/>
  <c r="F179" i="51"/>
  <c r="E179" i="51"/>
  <c r="D179" i="51"/>
  <c r="C179" i="51" s="1"/>
  <c r="H178" i="51"/>
  <c r="C178" i="51"/>
  <c r="H177" i="51"/>
  <c r="C177" i="51"/>
  <c r="H176" i="51"/>
  <c r="C176" i="51"/>
  <c r="L175" i="51"/>
  <c r="L174" i="51" s="1"/>
  <c r="K175" i="51"/>
  <c r="J175" i="51"/>
  <c r="J174" i="51" s="1"/>
  <c r="I175" i="51"/>
  <c r="G175" i="51"/>
  <c r="F175" i="51"/>
  <c r="E175" i="51"/>
  <c r="C175" i="51" s="1"/>
  <c r="D175" i="51"/>
  <c r="D174" i="51" s="1"/>
  <c r="F174" i="51"/>
  <c r="F173" i="51" s="1"/>
  <c r="L173" i="51"/>
  <c r="D173" i="51"/>
  <c r="H172" i="51"/>
  <c r="C172" i="51"/>
  <c r="H171" i="51"/>
  <c r="C171" i="51"/>
  <c r="H170" i="51"/>
  <c r="C170" i="51"/>
  <c r="H169" i="51"/>
  <c r="C169" i="51"/>
  <c r="H168" i="51"/>
  <c r="C168" i="51"/>
  <c r="H167" i="51"/>
  <c r="C167" i="51"/>
  <c r="L166" i="51"/>
  <c r="K166" i="51"/>
  <c r="J166" i="51"/>
  <c r="J165" i="51" s="1"/>
  <c r="I166" i="51"/>
  <c r="G166" i="51"/>
  <c r="G165" i="51" s="1"/>
  <c r="F166" i="51"/>
  <c r="F165" i="51" s="1"/>
  <c r="E166" i="51"/>
  <c r="D166" i="51"/>
  <c r="C166" i="51"/>
  <c r="L165" i="51"/>
  <c r="K165" i="51"/>
  <c r="I165" i="51"/>
  <c r="H165" i="51"/>
  <c r="E165" i="51"/>
  <c r="D165" i="51"/>
  <c r="C165" i="51" s="1"/>
  <c r="H164" i="51"/>
  <c r="C164" i="51"/>
  <c r="H163" i="51"/>
  <c r="C163" i="51"/>
  <c r="H162" i="51"/>
  <c r="C162" i="51"/>
  <c r="H161" i="51"/>
  <c r="C161" i="51"/>
  <c r="L160" i="51"/>
  <c r="K160" i="51"/>
  <c r="J160" i="51"/>
  <c r="I160" i="51"/>
  <c r="G160" i="51"/>
  <c r="F160" i="51"/>
  <c r="E160" i="51"/>
  <c r="D160" i="51"/>
  <c r="H159" i="51"/>
  <c r="C159" i="51"/>
  <c r="H158" i="51"/>
  <c r="C158" i="51"/>
  <c r="H157" i="51"/>
  <c r="C157" i="51"/>
  <c r="H156" i="51"/>
  <c r="C156" i="51"/>
  <c r="H155" i="51"/>
  <c r="C155" i="51"/>
  <c r="H154" i="51"/>
  <c r="C154" i="51"/>
  <c r="H153" i="51"/>
  <c r="C153" i="51"/>
  <c r="H152" i="51"/>
  <c r="C152" i="51"/>
  <c r="L151" i="51"/>
  <c r="K151" i="51"/>
  <c r="J151" i="51"/>
  <c r="I151" i="51"/>
  <c r="G151" i="51"/>
  <c r="F151" i="51"/>
  <c r="E151" i="51"/>
  <c r="D151" i="51"/>
  <c r="C151" i="51"/>
  <c r="H150" i="51"/>
  <c r="C150" i="51"/>
  <c r="H149" i="51"/>
  <c r="C149" i="51"/>
  <c r="H148" i="51"/>
  <c r="C148" i="51"/>
  <c r="H147" i="51"/>
  <c r="C147" i="51"/>
  <c r="H146" i="51"/>
  <c r="C146" i="51"/>
  <c r="H145" i="51"/>
  <c r="C145" i="51"/>
  <c r="L144" i="51"/>
  <c r="K144" i="51"/>
  <c r="J144" i="51"/>
  <c r="I144" i="51"/>
  <c r="H144" i="51" s="1"/>
  <c r="G144" i="51"/>
  <c r="F144" i="51"/>
  <c r="E144" i="51"/>
  <c r="D144" i="51"/>
  <c r="H143" i="51"/>
  <c r="C143" i="51"/>
  <c r="H142" i="51"/>
  <c r="C142" i="51"/>
  <c r="L141" i="51"/>
  <c r="K141" i="51"/>
  <c r="J141" i="51"/>
  <c r="I141" i="51"/>
  <c r="G141" i="51"/>
  <c r="F141" i="51"/>
  <c r="E141" i="51"/>
  <c r="D141" i="51"/>
  <c r="C141" i="51" s="1"/>
  <c r="H140" i="51"/>
  <c r="C140" i="51"/>
  <c r="H139" i="51"/>
  <c r="C139" i="51"/>
  <c r="H138" i="51"/>
  <c r="C138" i="51"/>
  <c r="H137" i="51"/>
  <c r="C137" i="51"/>
  <c r="L136" i="51"/>
  <c r="K136" i="51"/>
  <c r="J136" i="51"/>
  <c r="I136" i="51"/>
  <c r="G136" i="51"/>
  <c r="F136" i="51"/>
  <c r="E136" i="51"/>
  <c r="C136" i="51" s="1"/>
  <c r="D136" i="51"/>
  <c r="H135" i="51"/>
  <c r="C135" i="51"/>
  <c r="H134" i="51"/>
  <c r="C134" i="51"/>
  <c r="H133" i="51"/>
  <c r="C133" i="51"/>
  <c r="H132" i="51"/>
  <c r="C132" i="51"/>
  <c r="L131" i="51"/>
  <c r="K131" i="51"/>
  <c r="J131" i="51"/>
  <c r="J130" i="51" s="1"/>
  <c r="I131" i="51"/>
  <c r="G131" i="51"/>
  <c r="F131" i="51"/>
  <c r="F130" i="51" s="1"/>
  <c r="E131" i="51"/>
  <c r="D131" i="51"/>
  <c r="C131" i="51" s="1"/>
  <c r="L130" i="51"/>
  <c r="E130" i="51"/>
  <c r="D130" i="51"/>
  <c r="H129" i="51"/>
  <c r="C129" i="51"/>
  <c r="C128" i="51" s="1"/>
  <c r="L128" i="51"/>
  <c r="K128" i="51"/>
  <c r="J128" i="51"/>
  <c r="I128" i="51"/>
  <c r="H128" i="51"/>
  <c r="G128" i="51"/>
  <c r="F128" i="51"/>
  <c r="E128" i="51"/>
  <c r="D128" i="51"/>
  <c r="H127" i="51"/>
  <c r="C127" i="51"/>
  <c r="H126" i="51"/>
  <c r="C126" i="51"/>
  <c r="H125" i="51"/>
  <c r="C125" i="51"/>
  <c r="H124" i="51"/>
  <c r="C124" i="51"/>
  <c r="H123" i="51"/>
  <c r="C123" i="51"/>
  <c r="L122" i="51"/>
  <c r="K122" i="51"/>
  <c r="J122" i="51"/>
  <c r="I122" i="51"/>
  <c r="G122" i="51"/>
  <c r="F122" i="51"/>
  <c r="E122" i="51"/>
  <c r="D122" i="51"/>
  <c r="H121" i="51"/>
  <c r="C121" i="51"/>
  <c r="H120" i="51"/>
  <c r="C120" i="51"/>
  <c r="H119" i="51"/>
  <c r="C119" i="51"/>
  <c r="H118" i="51"/>
  <c r="C118" i="51"/>
  <c r="H117" i="51"/>
  <c r="C117" i="51"/>
  <c r="L116" i="51"/>
  <c r="K116" i="51"/>
  <c r="J116" i="51"/>
  <c r="I116" i="51"/>
  <c r="H116" i="51" s="1"/>
  <c r="G116" i="51"/>
  <c r="F116" i="51"/>
  <c r="E116" i="51"/>
  <c r="D116" i="51"/>
  <c r="H115" i="51"/>
  <c r="C115" i="51"/>
  <c r="H114" i="51"/>
  <c r="C114" i="51"/>
  <c r="H113" i="51"/>
  <c r="C113" i="51"/>
  <c r="L112" i="51"/>
  <c r="K112" i="51"/>
  <c r="J112" i="51"/>
  <c r="I112" i="51"/>
  <c r="G112" i="51"/>
  <c r="F112" i="51"/>
  <c r="E112" i="51"/>
  <c r="D112" i="51"/>
  <c r="H111" i="51"/>
  <c r="C111" i="51"/>
  <c r="H110" i="51"/>
  <c r="C110" i="51"/>
  <c r="H109" i="51"/>
  <c r="C109" i="51"/>
  <c r="H108" i="51"/>
  <c r="C108" i="51"/>
  <c r="H107" i="51"/>
  <c r="C107" i="51"/>
  <c r="H106" i="51"/>
  <c r="C106" i="51"/>
  <c r="H105" i="51"/>
  <c r="C105" i="51"/>
  <c r="H104" i="51"/>
  <c r="C104" i="51"/>
  <c r="L103" i="51"/>
  <c r="K103" i="51"/>
  <c r="J103" i="51"/>
  <c r="I103" i="51"/>
  <c r="G103" i="51"/>
  <c r="F103" i="51"/>
  <c r="C103" i="51" s="1"/>
  <c r="E103" i="51"/>
  <c r="D103" i="51"/>
  <c r="I102" i="51"/>
  <c r="H102" i="51"/>
  <c r="C102" i="51"/>
  <c r="H101" i="51"/>
  <c r="C101" i="51"/>
  <c r="H100" i="51"/>
  <c r="C100" i="51"/>
  <c r="H99" i="51"/>
  <c r="C99" i="51"/>
  <c r="H98" i="51"/>
  <c r="C98" i="51"/>
  <c r="H97" i="51"/>
  <c r="C97" i="51"/>
  <c r="H96" i="51"/>
  <c r="C96" i="51"/>
  <c r="L95" i="51"/>
  <c r="K95" i="51"/>
  <c r="H95" i="51" s="1"/>
  <c r="J95" i="51"/>
  <c r="I95" i="51"/>
  <c r="G95" i="51"/>
  <c r="F95" i="51"/>
  <c r="E95" i="51"/>
  <c r="D95" i="51"/>
  <c r="H94" i="51"/>
  <c r="C94" i="51"/>
  <c r="H93" i="51"/>
  <c r="C93" i="51"/>
  <c r="H92" i="51"/>
  <c r="C92" i="51"/>
  <c r="H91" i="51"/>
  <c r="C91" i="51"/>
  <c r="H90" i="51"/>
  <c r="C90" i="51"/>
  <c r="L89" i="51"/>
  <c r="K89" i="51"/>
  <c r="J89" i="51"/>
  <c r="I89" i="51"/>
  <c r="H89" i="51" s="1"/>
  <c r="G89" i="51"/>
  <c r="F89" i="51"/>
  <c r="E89" i="51"/>
  <c r="D89" i="51"/>
  <c r="H88" i="51"/>
  <c r="C88" i="51"/>
  <c r="H87" i="51"/>
  <c r="C87" i="51"/>
  <c r="H86" i="51"/>
  <c r="C86" i="51"/>
  <c r="H85" i="51"/>
  <c r="C85" i="51"/>
  <c r="L84" i="51"/>
  <c r="K84" i="51"/>
  <c r="J84" i="51"/>
  <c r="I84" i="51"/>
  <c r="G84" i="51"/>
  <c r="F84" i="51"/>
  <c r="F83" i="51" s="1"/>
  <c r="E84" i="51"/>
  <c r="D84" i="51"/>
  <c r="H82" i="51"/>
  <c r="C82" i="51"/>
  <c r="H81" i="51"/>
  <c r="C81" i="51"/>
  <c r="L80" i="51"/>
  <c r="K80" i="51"/>
  <c r="J80" i="51"/>
  <c r="I80" i="51"/>
  <c r="G80" i="51"/>
  <c r="F80" i="51"/>
  <c r="C80" i="51" s="1"/>
  <c r="E80" i="51"/>
  <c r="D80" i="51"/>
  <c r="H79" i="51"/>
  <c r="C79" i="51"/>
  <c r="H78" i="51"/>
  <c r="C78" i="51"/>
  <c r="L77" i="51"/>
  <c r="L76" i="51" s="1"/>
  <c r="K77" i="51"/>
  <c r="H77" i="51" s="1"/>
  <c r="J77" i="51"/>
  <c r="I77" i="51"/>
  <c r="G77" i="51"/>
  <c r="G76" i="51" s="1"/>
  <c r="F77" i="51"/>
  <c r="E77" i="51"/>
  <c r="D77" i="51"/>
  <c r="K76" i="51"/>
  <c r="J76" i="51"/>
  <c r="I76" i="51"/>
  <c r="F76" i="51"/>
  <c r="E76" i="51"/>
  <c r="H74" i="51"/>
  <c r="C74" i="51"/>
  <c r="H73" i="51"/>
  <c r="C73" i="51"/>
  <c r="H72" i="51"/>
  <c r="C72" i="51"/>
  <c r="H71" i="51"/>
  <c r="C71" i="51"/>
  <c r="I70" i="51"/>
  <c r="H70" i="51"/>
  <c r="C70" i="51"/>
  <c r="L69" i="51"/>
  <c r="K69" i="51"/>
  <c r="J69" i="51"/>
  <c r="J67" i="51" s="1"/>
  <c r="I69" i="51"/>
  <c r="H69" i="51" s="1"/>
  <c r="G69" i="51"/>
  <c r="F69" i="51"/>
  <c r="E69" i="51"/>
  <c r="E67" i="51" s="1"/>
  <c r="D69" i="51"/>
  <c r="C69" i="51" s="1"/>
  <c r="H68" i="51"/>
  <c r="C68" i="51"/>
  <c r="L67" i="51"/>
  <c r="K67" i="51"/>
  <c r="G67" i="51"/>
  <c r="F67" i="51"/>
  <c r="H66" i="51"/>
  <c r="C66" i="51"/>
  <c r="H65" i="51"/>
  <c r="C65" i="51"/>
  <c r="H64" i="51"/>
  <c r="C64" i="51"/>
  <c r="H63" i="51"/>
  <c r="C63" i="51"/>
  <c r="H62" i="51"/>
  <c r="C62" i="51"/>
  <c r="H61" i="51"/>
  <c r="C61" i="51"/>
  <c r="H60" i="51"/>
  <c r="C60" i="51"/>
  <c r="H59" i="51"/>
  <c r="C59" i="51"/>
  <c r="L58" i="51"/>
  <c r="K58" i="51"/>
  <c r="J58" i="51"/>
  <c r="I58" i="51"/>
  <c r="G58" i="51"/>
  <c r="F58" i="51"/>
  <c r="E58" i="51"/>
  <c r="D58" i="51"/>
  <c r="C58" i="51" s="1"/>
  <c r="H57" i="51"/>
  <c r="C57" i="51"/>
  <c r="H56" i="51"/>
  <c r="C56" i="51"/>
  <c r="L55" i="51"/>
  <c r="K55" i="51"/>
  <c r="J55" i="51"/>
  <c r="I55" i="51"/>
  <c r="G55" i="51"/>
  <c r="G54" i="51" s="1"/>
  <c r="G53" i="51" s="1"/>
  <c r="F55" i="51"/>
  <c r="F54" i="51" s="1"/>
  <c r="F53" i="51" s="1"/>
  <c r="E55" i="51"/>
  <c r="D55" i="51"/>
  <c r="L54" i="51"/>
  <c r="J54" i="51"/>
  <c r="D54" i="51"/>
  <c r="L53" i="51"/>
  <c r="H47" i="51"/>
  <c r="C47" i="51"/>
  <c r="H46" i="51"/>
  <c r="C46" i="51"/>
  <c r="L45" i="51"/>
  <c r="H45" i="51" s="1"/>
  <c r="G45" i="51"/>
  <c r="C45" i="51" s="1"/>
  <c r="H44" i="51"/>
  <c r="C44" i="51"/>
  <c r="K43" i="51"/>
  <c r="J43" i="51"/>
  <c r="I43" i="51"/>
  <c r="F43" i="51"/>
  <c r="E43" i="51"/>
  <c r="D43" i="51"/>
  <c r="H42" i="51"/>
  <c r="C42" i="51"/>
  <c r="I41" i="51"/>
  <c r="H41" i="51" s="1"/>
  <c r="D41" i="51"/>
  <c r="C41" i="51" s="1"/>
  <c r="H40" i="51"/>
  <c r="C40" i="51"/>
  <c r="H39" i="51"/>
  <c r="C39" i="51"/>
  <c r="H38" i="51"/>
  <c r="C38" i="51"/>
  <c r="H37" i="51"/>
  <c r="C37" i="51"/>
  <c r="K36" i="51"/>
  <c r="H36" i="51"/>
  <c r="F36" i="51"/>
  <c r="C36" i="51" s="1"/>
  <c r="H35" i="51"/>
  <c r="C35" i="51"/>
  <c r="H34" i="51"/>
  <c r="C34" i="51"/>
  <c r="K33" i="51"/>
  <c r="H33" i="51"/>
  <c r="F33" i="51"/>
  <c r="C33" i="51" s="1"/>
  <c r="H32" i="51"/>
  <c r="C32" i="51"/>
  <c r="K31" i="51"/>
  <c r="H31" i="51" s="1"/>
  <c r="F31" i="51"/>
  <c r="C31" i="51"/>
  <c r="H30" i="51"/>
  <c r="C30" i="51"/>
  <c r="H29" i="51"/>
  <c r="C29" i="51"/>
  <c r="H28" i="51"/>
  <c r="C28" i="51"/>
  <c r="K27" i="51"/>
  <c r="H27" i="51"/>
  <c r="F27" i="51"/>
  <c r="C27" i="51" s="1"/>
  <c r="K26" i="51"/>
  <c r="H26" i="51" s="1"/>
  <c r="F26" i="51"/>
  <c r="C26" i="51" s="1"/>
  <c r="H25" i="51"/>
  <c r="C25" i="51"/>
  <c r="C24" i="51"/>
  <c r="H23" i="51"/>
  <c r="C23" i="51"/>
  <c r="H22" i="51"/>
  <c r="C22" i="51"/>
  <c r="L21" i="51"/>
  <c r="L292" i="51" s="1"/>
  <c r="L291" i="51" s="1"/>
  <c r="K21" i="51"/>
  <c r="J21" i="51"/>
  <c r="J292" i="51" s="1"/>
  <c r="J291" i="51" s="1"/>
  <c r="I21" i="51"/>
  <c r="I292" i="51" s="1"/>
  <c r="I291" i="51" s="1"/>
  <c r="G21" i="51"/>
  <c r="F21" i="51"/>
  <c r="F292" i="51" s="1"/>
  <c r="F291" i="51" s="1"/>
  <c r="E21" i="51"/>
  <c r="E292" i="51" s="1"/>
  <c r="E291" i="51" s="1"/>
  <c r="D21" i="51"/>
  <c r="D292" i="51" s="1"/>
  <c r="D291" i="51" s="1"/>
  <c r="L20" i="51"/>
  <c r="F20" i="51"/>
  <c r="E20" i="51"/>
  <c r="H301" i="50"/>
  <c r="C301" i="50"/>
  <c r="H300" i="50"/>
  <c r="C300" i="50"/>
  <c r="H299" i="50"/>
  <c r="C299" i="50"/>
  <c r="H298" i="50"/>
  <c r="C298" i="50"/>
  <c r="H297" i="50"/>
  <c r="C297" i="50"/>
  <c r="H296" i="50"/>
  <c r="C296" i="50"/>
  <c r="H295" i="50"/>
  <c r="C295" i="50"/>
  <c r="H294" i="50"/>
  <c r="C294" i="50"/>
  <c r="L293" i="50"/>
  <c r="K293" i="50"/>
  <c r="J293" i="50"/>
  <c r="I293" i="50"/>
  <c r="H293" i="50"/>
  <c r="G293" i="50"/>
  <c r="F293" i="50"/>
  <c r="E293" i="50"/>
  <c r="D293" i="50"/>
  <c r="C293" i="50"/>
  <c r="H288" i="50"/>
  <c r="C288" i="50"/>
  <c r="H287" i="50"/>
  <c r="C287" i="50"/>
  <c r="L286" i="50"/>
  <c r="K286" i="50"/>
  <c r="J286" i="50"/>
  <c r="I286" i="50"/>
  <c r="G286" i="50"/>
  <c r="F286" i="50"/>
  <c r="E286" i="50"/>
  <c r="D286" i="50"/>
  <c r="H285" i="50"/>
  <c r="C285" i="50"/>
  <c r="L284" i="50"/>
  <c r="K284" i="50"/>
  <c r="J284" i="50"/>
  <c r="I284" i="50"/>
  <c r="G284" i="50"/>
  <c r="F284" i="50"/>
  <c r="F283" i="50" s="1"/>
  <c r="E284" i="50"/>
  <c r="D284" i="50"/>
  <c r="L283" i="50"/>
  <c r="K283" i="50"/>
  <c r="J283" i="50"/>
  <c r="G283" i="50"/>
  <c r="D283" i="50"/>
  <c r="H282" i="50"/>
  <c r="C282" i="50"/>
  <c r="L281" i="50"/>
  <c r="K281" i="50"/>
  <c r="H281" i="50" s="1"/>
  <c r="J281" i="50"/>
  <c r="I281" i="50"/>
  <c r="G281" i="50"/>
  <c r="F281" i="50"/>
  <c r="E281" i="50"/>
  <c r="D281" i="50"/>
  <c r="C281" i="50" s="1"/>
  <c r="H280" i="50"/>
  <c r="C280" i="50"/>
  <c r="H279" i="50"/>
  <c r="C279" i="50"/>
  <c r="H278" i="50"/>
  <c r="C278" i="50"/>
  <c r="H277" i="50"/>
  <c r="C277" i="50"/>
  <c r="L276" i="50"/>
  <c r="K276" i="50"/>
  <c r="J276" i="50"/>
  <c r="I276" i="50"/>
  <c r="H276" i="50" s="1"/>
  <c r="G276" i="50"/>
  <c r="F276" i="50"/>
  <c r="E276" i="50"/>
  <c r="D276" i="50"/>
  <c r="H275" i="50"/>
  <c r="C275" i="50"/>
  <c r="H274" i="50"/>
  <c r="C274" i="50"/>
  <c r="H273" i="50"/>
  <c r="C273" i="50"/>
  <c r="L272" i="50"/>
  <c r="K272" i="50"/>
  <c r="J272" i="50"/>
  <c r="I272" i="50"/>
  <c r="G272" i="50"/>
  <c r="F272" i="50"/>
  <c r="E272" i="50"/>
  <c r="D272" i="50"/>
  <c r="C272" i="50" s="1"/>
  <c r="H271" i="50"/>
  <c r="C271" i="50"/>
  <c r="L270" i="50"/>
  <c r="K270" i="50"/>
  <c r="J270" i="50"/>
  <c r="G270" i="50"/>
  <c r="F270" i="50"/>
  <c r="E270" i="50"/>
  <c r="E269" i="50" s="1"/>
  <c r="D270" i="50"/>
  <c r="C270" i="50" s="1"/>
  <c r="L269" i="50"/>
  <c r="K269" i="50"/>
  <c r="J269" i="50"/>
  <c r="G269" i="50"/>
  <c r="F269" i="50"/>
  <c r="H268" i="50"/>
  <c r="C268" i="50"/>
  <c r="H267" i="50"/>
  <c r="C267" i="50"/>
  <c r="H266" i="50"/>
  <c r="C266" i="50"/>
  <c r="H265" i="50"/>
  <c r="C265" i="50"/>
  <c r="L264" i="50"/>
  <c r="K264" i="50"/>
  <c r="J264" i="50"/>
  <c r="I264" i="50"/>
  <c r="G264" i="50"/>
  <c r="F264" i="50"/>
  <c r="E264" i="50"/>
  <c r="D264" i="50"/>
  <c r="C264" i="50" s="1"/>
  <c r="H263" i="50"/>
  <c r="C263" i="50"/>
  <c r="H262" i="50"/>
  <c r="C262" i="50"/>
  <c r="H261" i="50"/>
  <c r="C261" i="50"/>
  <c r="L260" i="50"/>
  <c r="K260" i="50"/>
  <c r="J260" i="50"/>
  <c r="I260" i="50"/>
  <c r="G260" i="50"/>
  <c r="F260" i="50"/>
  <c r="E260" i="50"/>
  <c r="D260" i="50"/>
  <c r="L259" i="50"/>
  <c r="K259" i="50"/>
  <c r="J259" i="50"/>
  <c r="G259" i="50"/>
  <c r="F259" i="50"/>
  <c r="D259" i="50"/>
  <c r="H258" i="50"/>
  <c r="C258" i="50"/>
  <c r="H257" i="50"/>
  <c r="C257" i="50"/>
  <c r="H256" i="50"/>
  <c r="C256" i="50"/>
  <c r="H255" i="50"/>
  <c r="C255" i="50"/>
  <c r="H254" i="50"/>
  <c r="C254" i="50"/>
  <c r="H253" i="50"/>
  <c r="C253" i="50"/>
  <c r="L252" i="50"/>
  <c r="K252" i="50"/>
  <c r="J252" i="50"/>
  <c r="I252" i="50"/>
  <c r="G252" i="50"/>
  <c r="F252" i="50"/>
  <c r="E252" i="50"/>
  <c r="D252" i="50"/>
  <c r="L251" i="50"/>
  <c r="K251" i="50"/>
  <c r="J251" i="50"/>
  <c r="G251" i="50"/>
  <c r="F251" i="50"/>
  <c r="D251" i="50"/>
  <c r="H250" i="50"/>
  <c r="C250" i="50"/>
  <c r="H249" i="50"/>
  <c r="C249" i="50"/>
  <c r="H248" i="50"/>
  <c r="C248" i="50"/>
  <c r="H247" i="50"/>
  <c r="C247" i="50"/>
  <c r="L246" i="50"/>
  <c r="K246" i="50"/>
  <c r="J246" i="50"/>
  <c r="I246" i="50"/>
  <c r="H246" i="50" s="1"/>
  <c r="G246" i="50"/>
  <c r="F246" i="50"/>
  <c r="E246" i="50"/>
  <c r="C246" i="50" s="1"/>
  <c r="D246" i="50"/>
  <c r="H245" i="50"/>
  <c r="C245" i="50"/>
  <c r="H244" i="50"/>
  <c r="C244" i="50"/>
  <c r="H243" i="50"/>
  <c r="C243" i="50"/>
  <c r="H242" i="50"/>
  <c r="C242" i="50"/>
  <c r="H241" i="50"/>
  <c r="C241" i="50"/>
  <c r="H240" i="50"/>
  <c r="C240" i="50"/>
  <c r="H239" i="50"/>
  <c r="C239" i="50"/>
  <c r="L238" i="50"/>
  <c r="K238" i="50"/>
  <c r="J238" i="50"/>
  <c r="I238" i="50"/>
  <c r="G238" i="50"/>
  <c r="F238" i="50"/>
  <c r="E238" i="50"/>
  <c r="D238" i="50"/>
  <c r="H237" i="50"/>
  <c r="C237" i="50"/>
  <c r="H236" i="50"/>
  <c r="C236" i="50"/>
  <c r="L235" i="50"/>
  <c r="K235" i="50"/>
  <c r="J235" i="50"/>
  <c r="I235" i="50"/>
  <c r="G235" i="50"/>
  <c r="F235" i="50"/>
  <c r="E235" i="50"/>
  <c r="D235" i="50"/>
  <c r="C235" i="50"/>
  <c r="H234" i="50"/>
  <c r="C234" i="50"/>
  <c r="L233" i="50"/>
  <c r="K233" i="50"/>
  <c r="H233" i="50" s="1"/>
  <c r="J233" i="50"/>
  <c r="I233" i="50"/>
  <c r="G233" i="50"/>
  <c r="F233" i="50"/>
  <c r="E233" i="50"/>
  <c r="C233" i="50" s="1"/>
  <c r="D233" i="50"/>
  <c r="H232" i="50"/>
  <c r="C232" i="50"/>
  <c r="L231" i="50"/>
  <c r="J231" i="50"/>
  <c r="G231" i="50"/>
  <c r="G230" i="50" s="1"/>
  <c r="F231" i="50"/>
  <c r="D231" i="50"/>
  <c r="L230" i="50"/>
  <c r="J230" i="50"/>
  <c r="F230" i="50"/>
  <c r="D230" i="50"/>
  <c r="H229" i="50"/>
  <c r="C229" i="50"/>
  <c r="H228" i="50"/>
  <c r="C228" i="50"/>
  <c r="L227" i="50"/>
  <c r="K227" i="50"/>
  <c r="H227" i="50" s="1"/>
  <c r="J227" i="50"/>
  <c r="I227" i="50"/>
  <c r="G227" i="50"/>
  <c r="F227" i="50"/>
  <c r="C227" i="50" s="1"/>
  <c r="E227" i="50"/>
  <c r="D227" i="50"/>
  <c r="H226" i="50"/>
  <c r="C226" i="50"/>
  <c r="H225" i="50"/>
  <c r="C225" i="50"/>
  <c r="H224" i="50"/>
  <c r="C224" i="50"/>
  <c r="H223" i="50"/>
  <c r="C223" i="50"/>
  <c r="H222" i="50"/>
  <c r="C222" i="50"/>
  <c r="H221" i="50"/>
  <c r="C221" i="50"/>
  <c r="H220" i="50"/>
  <c r="C220" i="50"/>
  <c r="H219" i="50"/>
  <c r="C219" i="50"/>
  <c r="H218" i="50"/>
  <c r="C218" i="50"/>
  <c r="H217" i="50"/>
  <c r="C217" i="50"/>
  <c r="L216" i="50"/>
  <c r="K216" i="50"/>
  <c r="J216" i="50"/>
  <c r="I216" i="50"/>
  <c r="H216" i="50" s="1"/>
  <c r="G216" i="50"/>
  <c r="F216" i="50"/>
  <c r="E216" i="50"/>
  <c r="D216" i="50"/>
  <c r="H215" i="50"/>
  <c r="C215" i="50"/>
  <c r="H214" i="50"/>
  <c r="C214" i="50"/>
  <c r="H213" i="50"/>
  <c r="C213" i="50"/>
  <c r="H212" i="50"/>
  <c r="C212" i="50"/>
  <c r="H211" i="50"/>
  <c r="C211" i="50"/>
  <c r="H210" i="50"/>
  <c r="C210" i="50"/>
  <c r="H209" i="50"/>
  <c r="C209" i="50"/>
  <c r="H208" i="50"/>
  <c r="C208" i="50"/>
  <c r="H207" i="50"/>
  <c r="C207" i="50"/>
  <c r="H206" i="50"/>
  <c r="C206" i="50"/>
  <c r="L205" i="50"/>
  <c r="K205" i="50"/>
  <c r="K204" i="50" s="1"/>
  <c r="J205" i="50"/>
  <c r="I205" i="50"/>
  <c r="G205" i="50"/>
  <c r="F205" i="50"/>
  <c r="F204" i="50" s="1"/>
  <c r="F195" i="50" s="1"/>
  <c r="F194" i="50" s="1"/>
  <c r="E205" i="50"/>
  <c r="D205" i="50"/>
  <c r="C205" i="50" s="1"/>
  <c r="L204" i="50"/>
  <c r="J204" i="50"/>
  <c r="I204" i="50"/>
  <c r="E204" i="50"/>
  <c r="D204" i="50"/>
  <c r="H203" i="50"/>
  <c r="C203" i="50"/>
  <c r="H202" i="50"/>
  <c r="C202" i="50"/>
  <c r="H201" i="50"/>
  <c r="C201" i="50"/>
  <c r="H200" i="50"/>
  <c r="C200" i="50"/>
  <c r="H199" i="50"/>
  <c r="C199" i="50"/>
  <c r="L198" i="50"/>
  <c r="K198" i="50"/>
  <c r="J198" i="50"/>
  <c r="I198" i="50"/>
  <c r="G198" i="50"/>
  <c r="F198" i="50"/>
  <c r="E198" i="50"/>
  <c r="D198" i="50"/>
  <c r="H197" i="50"/>
  <c r="C197" i="50"/>
  <c r="L196" i="50"/>
  <c r="K196" i="50"/>
  <c r="J196" i="50"/>
  <c r="I196" i="50"/>
  <c r="G196" i="50"/>
  <c r="F196" i="50"/>
  <c r="E196" i="50"/>
  <c r="E195" i="50" s="1"/>
  <c r="D196" i="50"/>
  <c r="L195" i="50"/>
  <c r="J195" i="50"/>
  <c r="D195" i="50"/>
  <c r="L194" i="50"/>
  <c r="J194" i="50"/>
  <c r="H193" i="50"/>
  <c r="C193" i="50"/>
  <c r="L192" i="50"/>
  <c r="K192" i="50"/>
  <c r="J192" i="50"/>
  <c r="I192" i="50"/>
  <c r="G192" i="50"/>
  <c r="F192" i="50"/>
  <c r="E192" i="50"/>
  <c r="E191" i="50" s="1"/>
  <c r="D192" i="50"/>
  <c r="L191" i="50"/>
  <c r="K191" i="50"/>
  <c r="J191" i="50"/>
  <c r="G191" i="50"/>
  <c r="F191" i="50"/>
  <c r="D191" i="50"/>
  <c r="C191" i="50" s="1"/>
  <c r="H190" i="50"/>
  <c r="C190" i="50"/>
  <c r="H189" i="50"/>
  <c r="C189" i="50"/>
  <c r="L188" i="50"/>
  <c r="K188" i="50"/>
  <c r="J188" i="50"/>
  <c r="I188" i="50"/>
  <c r="G188" i="50"/>
  <c r="G187" i="50" s="1"/>
  <c r="F188" i="50"/>
  <c r="E188" i="50"/>
  <c r="D188" i="50"/>
  <c r="L187" i="50"/>
  <c r="K187" i="50"/>
  <c r="J187" i="50"/>
  <c r="F187" i="50"/>
  <c r="D187" i="50"/>
  <c r="H186" i="50"/>
  <c r="C186" i="50"/>
  <c r="H185" i="50"/>
  <c r="C185" i="50"/>
  <c r="L184" i="50"/>
  <c r="K184" i="50"/>
  <c r="J184" i="50"/>
  <c r="I184" i="50"/>
  <c r="G184" i="50"/>
  <c r="F184" i="50"/>
  <c r="E184" i="50"/>
  <c r="C184" i="50" s="1"/>
  <c r="D184" i="50"/>
  <c r="H183" i="50"/>
  <c r="C183" i="50"/>
  <c r="H182" i="50"/>
  <c r="C182" i="50"/>
  <c r="H181" i="50"/>
  <c r="C181" i="50"/>
  <c r="H180" i="50"/>
  <c r="C180" i="50"/>
  <c r="L179" i="50"/>
  <c r="K179" i="50"/>
  <c r="J179" i="50"/>
  <c r="I179" i="50"/>
  <c r="G179" i="50"/>
  <c r="F179" i="50"/>
  <c r="E179" i="50"/>
  <c r="D179" i="50"/>
  <c r="C179" i="50" s="1"/>
  <c r="H178" i="50"/>
  <c r="C178" i="50"/>
  <c r="H177" i="50"/>
  <c r="C177" i="50"/>
  <c r="H176" i="50"/>
  <c r="C176" i="50"/>
  <c r="L175" i="50"/>
  <c r="K175" i="50"/>
  <c r="J175" i="50"/>
  <c r="I175" i="50"/>
  <c r="G175" i="50"/>
  <c r="F175" i="50"/>
  <c r="E175" i="50"/>
  <c r="D175" i="50"/>
  <c r="C175" i="50"/>
  <c r="L174" i="50"/>
  <c r="J174" i="50"/>
  <c r="I174" i="50"/>
  <c r="F174" i="50"/>
  <c r="E174" i="50"/>
  <c r="D174" i="50"/>
  <c r="L173" i="50"/>
  <c r="J173" i="50"/>
  <c r="F173" i="50"/>
  <c r="D173" i="50"/>
  <c r="H172" i="50"/>
  <c r="C172" i="50"/>
  <c r="H171" i="50"/>
  <c r="C171" i="50"/>
  <c r="H170" i="50"/>
  <c r="C170" i="50"/>
  <c r="H169" i="50"/>
  <c r="C169" i="50"/>
  <c r="H168" i="50"/>
  <c r="C168" i="50"/>
  <c r="H167" i="50"/>
  <c r="C167" i="50"/>
  <c r="L166" i="50"/>
  <c r="K166" i="50"/>
  <c r="J166" i="50"/>
  <c r="I166" i="50"/>
  <c r="G166" i="50"/>
  <c r="F166" i="50"/>
  <c r="F165" i="50" s="1"/>
  <c r="E166" i="50"/>
  <c r="E165" i="50" s="1"/>
  <c r="D166" i="50"/>
  <c r="C166" i="50" s="1"/>
  <c r="L165" i="50"/>
  <c r="K165" i="50"/>
  <c r="J165" i="50"/>
  <c r="G165" i="50"/>
  <c r="D165" i="50"/>
  <c r="H164" i="50"/>
  <c r="C164" i="50"/>
  <c r="H163" i="50"/>
  <c r="C163" i="50"/>
  <c r="H162" i="50"/>
  <c r="C162" i="50"/>
  <c r="H161" i="50"/>
  <c r="C161" i="50"/>
  <c r="L160" i="50"/>
  <c r="K160" i="50"/>
  <c r="J160" i="50"/>
  <c r="I160" i="50"/>
  <c r="H160" i="50" s="1"/>
  <c r="G160" i="50"/>
  <c r="F160" i="50"/>
  <c r="E160" i="50"/>
  <c r="D160" i="50"/>
  <c r="H159" i="50"/>
  <c r="C159" i="50"/>
  <c r="H158" i="50"/>
  <c r="C158" i="50"/>
  <c r="H157" i="50"/>
  <c r="C157" i="50"/>
  <c r="H156" i="50"/>
  <c r="C156" i="50"/>
  <c r="H155" i="50"/>
  <c r="C155" i="50"/>
  <c r="H154" i="50"/>
  <c r="C154" i="50"/>
  <c r="H153" i="50"/>
  <c r="C153" i="50"/>
  <c r="H152" i="50"/>
  <c r="C152" i="50"/>
  <c r="L151" i="50"/>
  <c r="K151" i="50"/>
  <c r="J151" i="50"/>
  <c r="I151" i="50"/>
  <c r="H151" i="50" s="1"/>
  <c r="G151" i="50"/>
  <c r="F151" i="50"/>
  <c r="E151" i="50"/>
  <c r="D151" i="50"/>
  <c r="C151" i="50" s="1"/>
  <c r="H150" i="50"/>
  <c r="C150" i="50"/>
  <c r="H149" i="50"/>
  <c r="C149" i="50"/>
  <c r="H148" i="50"/>
  <c r="C148" i="50"/>
  <c r="H147" i="50"/>
  <c r="C147" i="50"/>
  <c r="H146" i="50"/>
  <c r="C146" i="50"/>
  <c r="H145" i="50"/>
  <c r="C145" i="50"/>
  <c r="L144" i="50"/>
  <c r="K144" i="50"/>
  <c r="J144" i="50"/>
  <c r="I144" i="50"/>
  <c r="H144" i="50" s="1"/>
  <c r="G144" i="50"/>
  <c r="F144" i="50"/>
  <c r="E144" i="50"/>
  <c r="D144" i="50"/>
  <c r="C144" i="50" s="1"/>
  <c r="H143" i="50"/>
  <c r="C143" i="50"/>
  <c r="H142" i="50"/>
  <c r="C142" i="50"/>
  <c r="L141" i="50"/>
  <c r="K141" i="50"/>
  <c r="J141" i="50"/>
  <c r="I141" i="50"/>
  <c r="G141" i="50"/>
  <c r="F141" i="50"/>
  <c r="E141" i="50"/>
  <c r="D141" i="50"/>
  <c r="C141" i="50" s="1"/>
  <c r="H140" i="50"/>
  <c r="C140" i="50"/>
  <c r="H139" i="50"/>
  <c r="C139" i="50"/>
  <c r="H138" i="50"/>
  <c r="C138" i="50"/>
  <c r="H137" i="50"/>
  <c r="C137" i="50"/>
  <c r="L136" i="50"/>
  <c r="K136" i="50"/>
  <c r="J136" i="50"/>
  <c r="I136" i="50"/>
  <c r="G136" i="50"/>
  <c r="F136" i="50"/>
  <c r="E136" i="50"/>
  <c r="D136" i="50"/>
  <c r="H135" i="50"/>
  <c r="C135" i="50"/>
  <c r="H134" i="50"/>
  <c r="C134" i="50"/>
  <c r="H133" i="50"/>
  <c r="C133" i="50"/>
  <c r="H132" i="50"/>
  <c r="C132" i="50"/>
  <c r="L131" i="50"/>
  <c r="K131" i="50"/>
  <c r="J131" i="50"/>
  <c r="I131" i="50"/>
  <c r="G131" i="50"/>
  <c r="G130" i="50" s="1"/>
  <c r="F131" i="50"/>
  <c r="F130" i="50" s="1"/>
  <c r="E131" i="50"/>
  <c r="C131" i="50" s="1"/>
  <c r="D131" i="50"/>
  <c r="L130" i="50"/>
  <c r="J130" i="50"/>
  <c r="D130" i="50"/>
  <c r="H129" i="50"/>
  <c r="H128" i="50" s="1"/>
  <c r="C129" i="50"/>
  <c r="C128" i="50" s="1"/>
  <c r="L128" i="50"/>
  <c r="K128" i="50"/>
  <c r="J128" i="50"/>
  <c r="I128" i="50"/>
  <c r="G128" i="50"/>
  <c r="F128" i="50"/>
  <c r="E128" i="50"/>
  <c r="D128" i="50"/>
  <c r="H127" i="50"/>
  <c r="C127" i="50"/>
  <c r="H126" i="50"/>
  <c r="C126" i="50"/>
  <c r="H125" i="50"/>
  <c r="C125" i="50"/>
  <c r="H124" i="50"/>
  <c r="C124" i="50"/>
  <c r="H123" i="50"/>
  <c r="C123" i="50"/>
  <c r="L122" i="50"/>
  <c r="K122" i="50"/>
  <c r="J122" i="50"/>
  <c r="I122" i="50"/>
  <c r="G122" i="50"/>
  <c r="F122" i="50"/>
  <c r="E122" i="50"/>
  <c r="D122" i="50"/>
  <c r="H121" i="50"/>
  <c r="C121" i="50"/>
  <c r="H120" i="50"/>
  <c r="C120" i="50"/>
  <c r="H119" i="50"/>
  <c r="C119" i="50"/>
  <c r="H118" i="50"/>
  <c r="C118" i="50"/>
  <c r="H117" i="50"/>
  <c r="C117" i="50"/>
  <c r="L116" i="50"/>
  <c r="K116" i="50"/>
  <c r="J116" i="50"/>
  <c r="I116" i="50"/>
  <c r="G116" i="50"/>
  <c r="F116" i="50"/>
  <c r="E116" i="50"/>
  <c r="D116" i="50"/>
  <c r="C116" i="50" s="1"/>
  <c r="H115" i="50"/>
  <c r="C115" i="50"/>
  <c r="H114" i="50"/>
  <c r="C114" i="50"/>
  <c r="H113" i="50"/>
  <c r="C113" i="50"/>
  <c r="L112" i="50"/>
  <c r="K112" i="50"/>
  <c r="J112" i="50"/>
  <c r="I112" i="50"/>
  <c r="G112" i="50"/>
  <c r="F112" i="50"/>
  <c r="E112" i="50"/>
  <c r="D112" i="50"/>
  <c r="H111" i="50"/>
  <c r="C111" i="50"/>
  <c r="H110" i="50"/>
  <c r="C110" i="50"/>
  <c r="H109" i="50"/>
  <c r="C109" i="50"/>
  <c r="H108" i="50"/>
  <c r="C108" i="50"/>
  <c r="H107" i="50"/>
  <c r="C107" i="50"/>
  <c r="H106" i="50"/>
  <c r="C106" i="50"/>
  <c r="H105" i="50"/>
  <c r="C105" i="50"/>
  <c r="H104" i="50"/>
  <c r="C104" i="50"/>
  <c r="L103" i="50"/>
  <c r="K103" i="50"/>
  <c r="J103" i="50"/>
  <c r="I103" i="50"/>
  <c r="G103" i="50"/>
  <c r="F103" i="50"/>
  <c r="E103" i="50"/>
  <c r="D103" i="50"/>
  <c r="C103" i="50"/>
  <c r="I102" i="50"/>
  <c r="H102" i="50" s="1"/>
  <c r="C102" i="50"/>
  <c r="H101" i="50"/>
  <c r="C101" i="50"/>
  <c r="H100" i="50"/>
  <c r="C100" i="50"/>
  <c r="H99" i="50"/>
  <c r="C99" i="50"/>
  <c r="H98" i="50"/>
  <c r="C98" i="50"/>
  <c r="H97" i="50"/>
  <c r="C97" i="50"/>
  <c r="H96" i="50"/>
  <c r="C96" i="50"/>
  <c r="L95" i="50"/>
  <c r="K95" i="50"/>
  <c r="J95" i="50"/>
  <c r="I95" i="50"/>
  <c r="H95" i="50" s="1"/>
  <c r="G95" i="50"/>
  <c r="F95" i="50"/>
  <c r="E95" i="50"/>
  <c r="D95" i="50"/>
  <c r="H94" i="50"/>
  <c r="C94" i="50"/>
  <c r="H93" i="50"/>
  <c r="C93" i="50"/>
  <c r="H92" i="50"/>
  <c r="C92" i="50"/>
  <c r="H91" i="50"/>
  <c r="C91" i="50"/>
  <c r="H90" i="50"/>
  <c r="C90" i="50"/>
  <c r="L89" i="50"/>
  <c r="K89" i="50"/>
  <c r="J89" i="50"/>
  <c r="I89" i="50"/>
  <c r="H89" i="50" s="1"/>
  <c r="G89" i="50"/>
  <c r="F89" i="50"/>
  <c r="E89" i="50"/>
  <c r="D89" i="50"/>
  <c r="H88" i="50"/>
  <c r="C88" i="50"/>
  <c r="H87" i="50"/>
  <c r="C87" i="50"/>
  <c r="H86" i="50"/>
  <c r="C86" i="50"/>
  <c r="H85" i="50"/>
  <c r="C85" i="50"/>
  <c r="L84" i="50"/>
  <c r="K84" i="50"/>
  <c r="J84" i="50"/>
  <c r="J83" i="50" s="1"/>
  <c r="I84" i="50"/>
  <c r="G84" i="50"/>
  <c r="F84" i="50"/>
  <c r="E84" i="50"/>
  <c r="D84" i="50"/>
  <c r="L83" i="50"/>
  <c r="D83" i="50"/>
  <c r="H82" i="50"/>
  <c r="C82" i="50"/>
  <c r="H81" i="50"/>
  <c r="C81" i="50"/>
  <c r="L80" i="50"/>
  <c r="K80" i="50"/>
  <c r="J80" i="50"/>
  <c r="H80" i="50" s="1"/>
  <c r="I80" i="50"/>
  <c r="G80" i="50"/>
  <c r="F80" i="50"/>
  <c r="E80" i="50"/>
  <c r="D80" i="50"/>
  <c r="H79" i="50"/>
  <c r="C79" i="50"/>
  <c r="H78" i="50"/>
  <c r="C78" i="50"/>
  <c r="L77" i="50"/>
  <c r="L76" i="50" s="1"/>
  <c r="K77" i="50"/>
  <c r="J77" i="50"/>
  <c r="I77" i="50"/>
  <c r="H77" i="50" s="1"/>
  <c r="G77" i="50"/>
  <c r="F77" i="50"/>
  <c r="F76" i="50" s="1"/>
  <c r="E77" i="50"/>
  <c r="D77" i="50"/>
  <c r="K76" i="50"/>
  <c r="J76" i="50"/>
  <c r="I76" i="50"/>
  <c r="H76" i="50" s="1"/>
  <c r="G76" i="50"/>
  <c r="E76" i="50"/>
  <c r="L75" i="50"/>
  <c r="H74" i="50"/>
  <c r="C74" i="50"/>
  <c r="H73" i="50"/>
  <c r="C73" i="50"/>
  <c r="H72" i="50"/>
  <c r="C72" i="50"/>
  <c r="H71" i="50"/>
  <c r="C71" i="50"/>
  <c r="H70" i="50"/>
  <c r="C70" i="50"/>
  <c r="L69" i="50"/>
  <c r="L67" i="50" s="1"/>
  <c r="K69" i="50"/>
  <c r="H69" i="50" s="1"/>
  <c r="J69" i="50"/>
  <c r="I69" i="50"/>
  <c r="G69" i="50"/>
  <c r="F69" i="50"/>
  <c r="E69" i="50"/>
  <c r="D69" i="50"/>
  <c r="H68" i="50"/>
  <c r="C68" i="50"/>
  <c r="K67" i="50"/>
  <c r="J67" i="50"/>
  <c r="I67" i="50"/>
  <c r="H67" i="50" s="1"/>
  <c r="G67" i="50"/>
  <c r="F67" i="50"/>
  <c r="E67" i="50"/>
  <c r="H66" i="50"/>
  <c r="C66" i="50"/>
  <c r="H65" i="50"/>
  <c r="C65" i="50"/>
  <c r="H64" i="50"/>
  <c r="C64" i="50"/>
  <c r="H63" i="50"/>
  <c r="C63" i="50"/>
  <c r="H62" i="50"/>
  <c r="C62" i="50"/>
  <c r="H61" i="50"/>
  <c r="C61" i="50"/>
  <c r="H60" i="50"/>
  <c r="C60" i="50"/>
  <c r="H59" i="50"/>
  <c r="C59" i="50"/>
  <c r="L58" i="50"/>
  <c r="K58" i="50"/>
  <c r="J58" i="50"/>
  <c r="I58" i="50"/>
  <c r="G58" i="50"/>
  <c r="F58" i="50"/>
  <c r="C58" i="50" s="1"/>
  <c r="E58" i="50"/>
  <c r="D58" i="50"/>
  <c r="H57" i="50"/>
  <c r="C57" i="50"/>
  <c r="H56" i="50"/>
  <c r="C56" i="50"/>
  <c r="L55" i="50"/>
  <c r="L54" i="50" s="1"/>
  <c r="L53" i="50" s="1"/>
  <c r="K55" i="50"/>
  <c r="J55" i="50"/>
  <c r="I55" i="50"/>
  <c r="H55" i="50"/>
  <c r="G55" i="50"/>
  <c r="F55" i="50"/>
  <c r="E55" i="50"/>
  <c r="D55" i="50"/>
  <c r="K54" i="50"/>
  <c r="J54" i="50"/>
  <c r="I54" i="50"/>
  <c r="G54" i="50"/>
  <c r="G53" i="50" s="1"/>
  <c r="F54" i="50"/>
  <c r="F53" i="50" s="1"/>
  <c r="E54" i="50"/>
  <c r="E53" i="50" s="1"/>
  <c r="K53" i="50"/>
  <c r="I53" i="50"/>
  <c r="H47" i="50"/>
  <c r="C47" i="50"/>
  <c r="H46" i="50"/>
  <c r="C46" i="50"/>
  <c r="L45" i="50"/>
  <c r="H45" i="50" s="1"/>
  <c r="G45" i="50"/>
  <c r="H44" i="50"/>
  <c r="C44" i="50"/>
  <c r="K43" i="50"/>
  <c r="J43" i="50"/>
  <c r="I43" i="50"/>
  <c r="F43" i="50"/>
  <c r="E43" i="50"/>
  <c r="D43" i="50"/>
  <c r="H42" i="50"/>
  <c r="C42" i="50"/>
  <c r="I41" i="50"/>
  <c r="H41" i="50" s="1"/>
  <c r="D41" i="50"/>
  <c r="C41" i="50" s="1"/>
  <c r="H40" i="50"/>
  <c r="C40" i="50"/>
  <c r="H39" i="50"/>
  <c r="C39" i="50"/>
  <c r="H38" i="50"/>
  <c r="C38" i="50"/>
  <c r="H37" i="50"/>
  <c r="C37" i="50"/>
  <c r="K36" i="50"/>
  <c r="H36" i="50" s="1"/>
  <c r="F36" i="50"/>
  <c r="C36" i="50" s="1"/>
  <c r="H35" i="50"/>
  <c r="C35" i="50"/>
  <c r="H34" i="50"/>
  <c r="C34" i="50"/>
  <c r="K33" i="50"/>
  <c r="H33" i="50" s="1"/>
  <c r="F33" i="50"/>
  <c r="C33" i="50" s="1"/>
  <c r="H32" i="50"/>
  <c r="C32" i="50"/>
  <c r="K31" i="50"/>
  <c r="F31" i="50"/>
  <c r="C31" i="50" s="1"/>
  <c r="H30" i="50"/>
  <c r="C30" i="50"/>
  <c r="H29" i="50"/>
  <c r="C29" i="50"/>
  <c r="H28" i="50"/>
  <c r="C28" i="50"/>
  <c r="K27" i="50"/>
  <c r="H27" i="50" s="1"/>
  <c r="F27" i="50"/>
  <c r="C27" i="50" s="1"/>
  <c r="H25" i="50"/>
  <c r="C25" i="50"/>
  <c r="C24" i="50"/>
  <c r="H23" i="50"/>
  <c r="C23" i="50"/>
  <c r="H22" i="50"/>
  <c r="C22" i="50"/>
  <c r="L21" i="50"/>
  <c r="K21" i="50"/>
  <c r="K292" i="50" s="1"/>
  <c r="K291" i="50" s="1"/>
  <c r="J21" i="50"/>
  <c r="J292" i="50" s="1"/>
  <c r="J291" i="50" s="1"/>
  <c r="I21" i="50"/>
  <c r="I292" i="50" s="1"/>
  <c r="I291" i="50" s="1"/>
  <c r="G21" i="50"/>
  <c r="G292" i="50" s="1"/>
  <c r="G291" i="50" s="1"/>
  <c r="F21" i="50"/>
  <c r="F292" i="50" s="1"/>
  <c r="F291" i="50" s="1"/>
  <c r="E21" i="50"/>
  <c r="E292" i="50" s="1"/>
  <c r="E291" i="50" s="1"/>
  <c r="D21" i="50"/>
  <c r="H301" i="49"/>
  <c r="C301" i="49"/>
  <c r="H300" i="49"/>
  <c r="C300" i="49"/>
  <c r="H299" i="49"/>
  <c r="C299" i="49"/>
  <c r="H298" i="49"/>
  <c r="C298" i="49"/>
  <c r="H297" i="49"/>
  <c r="C297" i="49"/>
  <c r="H296" i="49"/>
  <c r="C296" i="49"/>
  <c r="H295" i="49"/>
  <c r="C295" i="49"/>
  <c r="H294" i="49"/>
  <c r="H293" i="49" s="1"/>
  <c r="C294" i="49"/>
  <c r="L293" i="49"/>
  <c r="K293" i="49"/>
  <c r="J293" i="49"/>
  <c r="I293" i="49"/>
  <c r="G293" i="49"/>
  <c r="F293" i="49"/>
  <c r="E293" i="49"/>
  <c r="D293" i="49"/>
  <c r="C293" i="49"/>
  <c r="F292" i="49"/>
  <c r="F291" i="49" s="1"/>
  <c r="H288" i="49"/>
  <c r="C288" i="49"/>
  <c r="H287" i="49"/>
  <c r="C287" i="49"/>
  <c r="L286" i="49"/>
  <c r="K286" i="49"/>
  <c r="J286" i="49"/>
  <c r="I286" i="49"/>
  <c r="G286" i="49"/>
  <c r="F286" i="49"/>
  <c r="E286" i="49"/>
  <c r="D286" i="49"/>
  <c r="C286" i="49" s="1"/>
  <c r="H285" i="49"/>
  <c r="C285" i="49"/>
  <c r="L284" i="49"/>
  <c r="K284" i="49"/>
  <c r="J284" i="49"/>
  <c r="I284" i="49"/>
  <c r="G284" i="49"/>
  <c r="G283" i="49" s="1"/>
  <c r="F284" i="49"/>
  <c r="F283" i="49" s="1"/>
  <c r="E284" i="49"/>
  <c r="D284" i="49"/>
  <c r="L283" i="49"/>
  <c r="K283" i="49"/>
  <c r="I283" i="49"/>
  <c r="E283" i="49"/>
  <c r="D283" i="49"/>
  <c r="H282" i="49"/>
  <c r="C282" i="49"/>
  <c r="L281" i="49"/>
  <c r="K281" i="49"/>
  <c r="H281" i="49" s="1"/>
  <c r="J281" i="49"/>
  <c r="I281" i="49"/>
  <c r="G281" i="49"/>
  <c r="F281" i="49"/>
  <c r="E281" i="49"/>
  <c r="D281" i="49"/>
  <c r="H280" i="49"/>
  <c r="C280" i="49"/>
  <c r="H279" i="49"/>
  <c r="C279" i="49"/>
  <c r="H278" i="49"/>
  <c r="C278" i="49"/>
  <c r="H277" i="49"/>
  <c r="C277" i="49"/>
  <c r="L276" i="49"/>
  <c r="K276" i="49"/>
  <c r="J276" i="49"/>
  <c r="I276" i="49"/>
  <c r="I270" i="49" s="1"/>
  <c r="I269" i="49" s="1"/>
  <c r="G276" i="49"/>
  <c r="G270" i="49" s="1"/>
  <c r="G269" i="49" s="1"/>
  <c r="F276" i="49"/>
  <c r="E276" i="49"/>
  <c r="D276" i="49"/>
  <c r="H275" i="49"/>
  <c r="C275" i="49"/>
  <c r="H274" i="49"/>
  <c r="C274" i="49"/>
  <c r="H273" i="49"/>
  <c r="C273" i="49"/>
  <c r="L272" i="49"/>
  <c r="K272" i="49"/>
  <c r="K270" i="49" s="1"/>
  <c r="K269" i="49" s="1"/>
  <c r="J272" i="49"/>
  <c r="H272" i="49" s="1"/>
  <c r="I272" i="49"/>
  <c r="G272" i="49"/>
  <c r="F272" i="49"/>
  <c r="F270" i="49" s="1"/>
  <c r="F269" i="49" s="1"/>
  <c r="E272" i="49"/>
  <c r="D272" i="49"/>
  <c r="H271" i="49"/>
  <c r="C271" i="49"/>
  <c r="L270" i="49"/>
  <c r="E270" i="49"/>
  <c r="E269" i="49" s="1"/>
  <c r="H268" i="49"/>
  <c r="C268" i="49"/>
  <c r="H267" i="49"/>
  <c r="C267" i="49"/>
  <c r="H266" i="49"/>
  <c r="C266" i="49"/>
  <c r="H265" i="49"/>
  <c r="C265" i="49"/>
  <c r="L264" i="49"/>
  <c r="K264" i="49"/>
  <c r="K259" i="49" s="1"/>
  <c r="J264" i="49"/>
  <c r="H264" i="49" s="1"/>
  <c r="I264" i="49"/>
  <c r="G264" i="49"/>
  <c r="F264" i="49"/>
  <c r="E264" i="49"/>
  <c r="D264" i="49"/>
  <c r="H263" i="49"/>
  <c r="C263" i="49"/>
  <c r="H262" i="49"/>
  <c r="C262" i="49"/>
  <c r="H261" i="49"/>
  <c r="C261" i="49"/>
  <c r="L260" i="49"/>
  <c r="K260" i="49"/>
  <c r="J260" i="49"/>
  <c r="I260" i="49"/>
  <c r="I259" i="49" s="1"/>
  <c r="G260" i="49"/>
  <c r="G259" i="49" s="1"/>
  <c r="F260" i="49"/>
  <c r="E260" i="49"/>
  <c r="D260" i="49"/>
  <c r="L259" i="49"/>
  <c r="E259" i="49"/>
  <c r="H258" i="49"/>
  <c r="C258" i="49"/>
  <c r="H257" i="49"/>
  <c r="C257" i="49"/>
  <c r="H256" i="49"/>
  <c r="C256" i="49"/>
  <c r="H255" i="49"/>
  <c r="C255" i="49"/>
  <c r="H254" i="49"/>
  <c r="C254" i="49"/>
  <c r="H253" i="49"/>
  <c r="C253" i="49"/>
  <c r="L252" i="49"/>
  <c r="K252" i="49"/>
  <c r="J252" i="49"/>
  <c r="I252" i="49"/>
  <c r="G252" i="49"/>
  <c r="F252" i="49"/>
  <c r="E252" i="49"/>
  <c r="E251" i="49" s="1"/>
  <c r="D252" i="49"/>
  <c r="L251" i="49"/>
  <c r="K251" i="49"/>
  <c r="I251" i="49"/>
  <c r="G251" i="49"/>
  <c r="D251" i="49"/>
  <c r="H250" i="49"/>
  <c r="C250" i="49"/>
  <c r="H249" i="49"/>
  <c r="C249" i="49"/>
  <c r="H248" i="49"/>
  <c r="C248" i="49"/>
  <c r="H247" i="49"/>
  <c r="C247" i="49"/>
  <c r="L246" i="49"/>
  <c r="K246" i="49"/>
  <c r="J246" i="49"/>
  <c r="I246" i="49"/>
  <c r="G246" i="49"/>
  <c r="G231" i="49" s="1"/>
  <c r="F246" i="49"/>
  <c r="E246" i="49"/>
  <c r="D246" i="49"/>
  <c r="H245" i="49"/>
  <c r="C245" i="49"/>
  <c r="H244" i="49"/>
  <c r="C244" i="49"/>
  <c r="H243" i="49"/>
  <c r="C243" i="49"/>
  <c r="H242" i="49"/>
  <c r="C242" i="49"/>
  <c r="H241" i="49"/>
  <c r="C241" i="49"/>
  <c r="H240" i="49"/>
  <c r="C240" i="49"/>
  <c r="H239" i="49"/>
  <c r="C239" i="49"/>
  <c r="L238" i="49"/>
  <c r="K238" i="49"/>
  <c r="J238" i="49"/>
  <c r="J231" i="49" s="1"/>
  <c r="I238" i="49"/>
  <c r="G238" i="49"/>
  <c r="F238" i="49"/>
  <c r="E238" i="49"/>
  <c r="D238" i="49"/>
  <c r="H237" i="49"/>
  <c r="C237" i="49"/>
  <c r="H236" i="49"/>
  <c r="C236" i="49"/>
  <c r="L235" i="49"/>
  <c r="K235" i="49"/>
  <c r="K231" i="49" s="1"/>
  <c r="J235" i="49"/>
  <c r="H235" i="49" s="1"/>
  <c r="I235" i="49"/>
  <c r="G235" i="49"/>
  <c r="F235" i="49"/>
  <c r="E235" i="49"/>
  <c r="D235" i="49"/>
  <c r="H234" i="49"/>
  <c r="C234" i="49"/>
  <c r="L233" i="49"/>
  <c r="K233" i="49"/>
  <c r="J233" i="49"/>
  <c r="I233" i="49"/>
  <c r="H233" i="49" s="1"/>
  <c r="G233" i="49"/>
  <c r="F233" i="49"/>
  <c r="E233" i="49"/>
  <c r="D233" i="49"/>
  <c r="H232" i="49"/>
  <c r="C232" i="49"/>
  <c r="L231" i="49"/>
  <c r="L230" i="49" s="1"/>
  <c r="E231" i="49"/>
  <c r="H229" i="49"/>
  <c r="C229" i="49"/>
  <c r="H228" i="49"/>
  <c r="C228" i="49"/>
  <c r="L227" i="49"/>
  <c r="K227" i="49"/>
  <c r="J227" i="49"/>
  <c r="I227" i="49"/>
  <c r="H227" i="49" s="1"/>
  <c r="G227" i="49"/>
  <c r="F227" i="49"/>
  <c r="E227" i="49"/>
  <c r="D227" i="49"/>
  <c r="H226" i="49"/>
  <c r="C226" i="49"/>
  <c r="H225" i="49"/>
  <c r="C225" i="49"/>
  <c r="H224" i="49"/>
  <c r="C224" i="49"/>
  <c r="I223" i="49"/>
  <c r="C223" i="49"/>
  <c r="H222" i="49"/>
  <c r="C222" i="49"/>
  <c r="H221" i="49"/>
  <c r="C221" i="49"/>
  <c r="H220" i="49"/>
  <c r="C220" i="49"/>
  <c r="H219" i="49"/>
  <c r="C219" i="49"/>
  <c r="H218" i="49"/>
  <c r="C218" i="49"/>
  <c r="H217" i="49"/>
  <c r="C217" i="49"/>
  <c r="L216" i="49"/>
  <c r="K216" i="49"/>
  <c r="J216" i="49"/>
  <c r="G216" i="49"/>
  <c r="F216" i="49"/>
  <c r="E216" i="49"/>
  <c r="D216" i="49"/>
  <c r="C216" i="49" s="1"/>
  <c r="H215" i="49"/>
  <c r="C215" i="49"/>
  <c r="H214" i="49"/>
  <c r="C214" i="49"/>
  <c r="H213" i="49"/>
  <c r="C213" i="49"/>
  <c r="H212" i="49"/>
  <c r="C212" i="49"/>
  <c r="H211" i="49"/>
  <c r="C211" i="49"/>
  <c r="H210" i="49"/>
  <c r="C210" i="49"/>
  <c r="H209" i="49"/>
  <c r="C209" i="49"/>
  <c r="H208" i="49"/>
  <c r="C208" i="49"/>
  <c r="H207" i="49"/>
  <c r="C207" i="49"/>
  <c r="H206" i="49"/>
  <c r="C206" i="49"/>
  <c r="L205" i="49"/>
  <c r="K205" i="49"/>
  <c r="K204" i="49" s="1"/>
  <c r="J205" i="49"/>
  <c r="J204" i="49" s="1"/>
  <c r="J195" i="49" s="1"/>
  <c r="I205" i="49"/>
  <c r="G205" i="49"/>
  <c r="F205" i="49"/>
  <c r="F204" i="49" s="1"/>
  <c r="E205" i="49"/>
  <c r="E204" i="49" s="1"/>
  <c r="E195" i="49" s="1"/>
  <c r="D205" i="49"/>
  <c r="G204" i="49"/>
  <c r="H203" i="49"/>
  <c r="C203" i="49"/>
  <c r="H202" i="49"/>
  <c r="C202" i="49"/>
  <c r="H201" i="49"/>
  <c r="C201" i="49"/>
  <c r="H200" i="49"/>
  <c r="C200" i="49"/>
  <c r="H199" i="49"/>
  <c r="C199" i="49"/>
  <c r="L198" i="49"/>
  <c r="L196" i="49" s="1"/>
  <c r="K198" i="49"/>
  <c r="J198" i="49"/>
  <c r="I198" i="49"/>
  <c r="I196" i="49" s="1"/>
  <c r="G198" i="49"/>
  <c r="G196" i="49" s="1"/>
  <c r="G195" i="49" s="1"/>
  <c r="F198" i="49"/>
  <c r="E198" i="49"/>
  <c r="D198" i="49"/>
  <c r="D196" i="49" s="1"/>
  <c r="C198" i="49"/>
  <c r="H197" i="49"/>
  <c r="C197" i="49"/>
  <c r="K196" i="49"/>
  <c r="J196" i="49"/>
  <c r="F196" i="49"/>
  <c r="E196" i="49"/>
  <c r="H193" i="49"/>
  <c r="C193" i="49"/>
  <c r="L192" i="49"/>
  <c r="K192" i="49"/>
  <c r="J192" i="49"/>
  <c r="I192" i="49"/>
  <c r="G192" i="49"/>
  <c r="G191" i="49" s="1"/>
  <c r="F192" i="49"/>
  <c r="E192" i="49"/>
  <c r="E191" i="49" s="1"/>
  <c r="E187" i="49" s="1"/>
  <c r="D192" i="49"/>
  <c r="C192" i="49" s="1"/>
  <c r="L191" i="49"/>
  <c r="J191" i="49"/>
  <c r="J187" i="49" s="1"/>
  <c r="I191" i="49"/>
  <c r="I187" i="49" s="1"/>
  <c r="F191" i="49"/>
  <c r="H190" i="49"/>
  <c r="C190" i="49"/>
  <c r="H189" i="49"/>
  <c r="C189" i="49"/>
  <c r="L188" i="49"/>
  <c r="L187" i="49" s="1"/>
  <c r="K188" i="49"/>
  <c r="J188" i="49"/>
  <c r="I188" i="49"/>
  <c r="G188" i="49"/>
  <c r="G187" i="49" s="1"/>
  <c r="F188" i="49"/>
  <c r="E188" i="49"/>
  <c r="D188" i="49"/>
  <c r="F187" i="49"/>
  <c r="H186" i="49"/>
  <c r="C186" i="49"/>
  <c r="H185" i="49"/>
  <c r="C185" i="49"/>
  <c r="L184" i="49"/>
  <c r="K184" i="49"/>
  <c r="J184" i="49"/>
  <c r="I184" i="49"/>
  <c r="G184" i="49"/>
  <c r="F184" i="49"/>
  <c r="C184" i="49" s="1"/>
  <c r="E184" i="49"/>
  <c r="D184" i="49"/>
  <c r="H183" i="49"/>
  <c r="C183" i="49"/>
  <c r="H182" i="49"/>
  <c r="C182" i="49"/>
  <c r="H181" i="49"/>
  <c r="C181" i="49"/>
  <c r="H180" i="49"/>
  <c r="C180" i="49"/>
  <c r="L179" i="49"/>
  <c r="L174" i="49" s="1"/>
  <c r="L173" i="49" s="1"/>
  <c r="K179" i="49"/>
  <c r="J179" i="49"/>
  <c r="I179" i="49"/>
  <c r="G179" i="49"/>
  <c r="F179" i="49"/>
  <c r="E179" i="49"/>
  <c r="D179" i="49"/>
  <c r="D174" i="49" s="1"/>
  <c r="D173" i="49" s="1"/>
  <c r="H178" i="49"/>
  <c r="C178" i="49"/>
  <c r="H177" i="49"/>
  <c r="C177" i="49"/>
  <c r="H176" i="49"/>
  <c r="C176" i="49"/>
  <c r="L175" i="49"/>
  <c r="K175" i="49"/>
  <c r="J175" i="49"/>
  <c r="J174" i="49" s="1"/>
  <c r="J173" i="49" s="1"/>
  <c r="I175" i="49"/>
  <c r="G175" i="49"/>
  <c r="F175" i="49"/>
  <c r="F174" i="49" s="1"/>
  <c r="E175" i="49"/>
  <c r="D175" i="49"/>
  <c r="K174" i="49"/>
  <c r="G174" i="49"/>
  <c r="H172" i="49"/>
  <c r="C172" i="49"/>
  <c r="H171" i="49"/>
  <c r="C171" i="49"/>
  <c r="H170" i="49"/>
  <c r="C170" i="49"/>
  <c r="H169" i="49"/>
  <c r="C169" i="49"/>
  <c r="H168" i="49"/>
  <c r="C168" i="49"/>
  <c r="H167" i="49"/>
  <c r="C167" i="49"/>
  <c r="L166" i="49"/>
  <c r="L165" i="49" s="1"/>
  <c r="K166" i="49"/>
  <c r="K165" i="49" s="1"/>
  <c r="J166" i="49"/>
  <c r="I166" i="49"/>
  <c r="G166" i="49"/>
  <c r="G165" i="49" s="1"/>
  <c r="F166" i="49"/>
  <c r="E166" i="49"/>
  <c r="D166" i="49"/>
  <c r="D165" i="49" s="1"/>
  <c r="J165" i="49"/>
  <c r="I165" i="49"/>
  <c r="F165" i="49"/>
  <c r="E165" i="49"/>
  <c r="H164" i="49"/>
  <c r="C164" i="49"/>
  <c r="H163" i="49"/>
  <c r="C163" i="49"/>
  <c r="H162" i="49"/>
  <c r="C162" i="49"/>
  <c r="H161" i="49"/>
  <c r="C161" i="49"/>
  <c r="L160" i="49"/>
  <c r="K160" i="49"/>
  <c r="H160" i="49" s="1"/>
  <c r="J160" i="49"/>
  <c r="I160" i="49"/>
  <c r="G160" i="49"/>
  <c r="F160" i="49"/>
  <c r="C160" i="49" s="1"/>
  <c r="E160" i="49"/>
  <c r="D160" i="49"/>
  <c r="H159" i="49"/>
  <c r="C159" i="49"/>
  <c r="H158" i="49"/>
  <c r="C158" i="49"/>
  <c r="H157" i="49"/>
  <c r="C157" i="49"/>
  <c r="H156" i="49"/>
  <c r="C156" i="49"/>
  <c r="H155" i="49"/>
  <c r="C155" i="49"/>
  <c r="H154" i="49"/>
  <c r="C154" i="49"/>
  <c r="H153" i="49"/>
  <c r="C153" i="49"/>
  <c r="H152" i="49"/>
  <c r="C152" i="49"/>
  <c r="L151" i="49"/>
  <c r="K151" i="49"/>
  <c r="J151" i="49"/>
  <c r="I151" i="49"/>
  <c r="G151" i="49"/>
  <c r="F151" i="49"/>
  <c r="E151" i="49"/>
  <c r="D151" i="49"/>
  <c r="H150" i="49"/>
  <c r="C150" i="49"/>
  <c r="H149" i="49"/>
  <c r="C149" i="49"/>
  <c r="H148" i="49"/>
  <c r="C148" i="49"/>
  <c r="H147" i="49"/>
  <c r="C147" i="49"/>
  <c r="H146" i="49"/>
  <c r="C146" i="49"/>
  <c r="H145" i="49"/>
  <c r="C145" i="49"/>
  <c r="L144" i="49"/>
  <c r="L130" i="49" s="1"/>
  <c r="K144" i="49"/>
  <c r="J144" i="49"/>
  <c r="I144" i="49"/>
  <c r="G144" i="49"/>
  <c r="F144" i="49"/>
  <c r="E144" i="49"/>
  <c r="D144" i="49"/>
  <c r="C144" i="49"/>
  <c r="H143" i="49"/>
  <c r="C143" i="49"/>
  <c r="H142" i="49"/>
  <c r="C142" i="49"/>
  <c r="L141" i="49"/>
  <c r="K141" i="49"/>
  <c r="J141" i="49"/>
  <c r="I141" i="49"/>
  <c r="G141" i="49"/>
  <c r="F141" i="49"/>
  <c r="E141" i="49"/>
  <c r="D141" i="49"/>
  <c r="C141" i="49" s="1"/>
  <c r="H140" i="49"/>
  <c r="C140" i="49"/>
  <c r="H139" i="49"/>
  <c r="C139" i="49"/>
  <c r="H138" i="49"/>
  <c r="C138" i="49"/>
  <c r="H137" i="49"/>
  <c r="C137" i="49"/>
  <c r="L136" i="49"/>
  <c r="K136" i="49"/>
  <c r="J136" i="49"/>
  <c r="I136" i="49"/>
  <c r="G136" i="49"/>
  <c r="F136" i="49"/>
  <c r="E136" i="49"/>
  <c r="D136" i="49"/>
  <c r="C136" i="49" s="1"/>
  <c r="H135" i="49"/>
  <c r="C135" i="49"/>
  <c r="H134" i="49"/>
  <c r="C134" i="49"/>
  <c r="I133" i="49"/>
  <c r="H133" i="49"/>
  <c r="C133" i="49"/>
  <c r="H132" i="49"/>
  <c r="C132" i="49"/>
  <c r="L131" i="49"/>
  <c r="K131" i="49"/>
  <c r="J131" i="49"/>
  <c r="I131" i="49"/>
  <c r="G131" i="49"/>
  <c r="F131" i="49"/>
  <c r="E131" i="49"/>
  <c r="D131" i="49"/>
  <c r="D130" i="49"/>
  <c r="H129" i="49"/>
  <c r="C129" i="49"/>
  <c r="C128" i="49" s="1"/>
  <c r="L128" i="49"/>
  <c r="K128" i="49"/>
  <c r="J128" i="49"/>
  <c r="I128" i="49"/>
  <c r="H128" i="49"/>
  <c r="G128" i="49"/>
  <c r="F128" i="49"/>
  <c r="E128" i="49"/>
  <c r="D128" i="49"/>
  <c r="H127" i="49"/>
  <c r="C127" i="49"/>
  <c r="H126" i="49"/>
  <c r="C126" i="49"/>
  <c r="H125" i="49"/>
  <c r="C125" i="49"/>
  <c r="H124" i="49"/>
  <c r="C124" i="49"/>
  <c r="H123" i="49"/>
  <c r="C123" i="49"/>
  <c r="L122" i="49"/>
  <c r="K122" i="49"/>
  <c r="J122" i="49"/>
  <c r="H122" i="49" s="1"/>
  <c r="I122" i="49"/>
  <c r="G122" i="49"/>
  <c r="G83" i="49" s="1"/>
  <c r="F122" i="49"/>
  <c r="E122" i="49"/>
  <c r="D122" i="49"/>
  <c r="H121" i="49"/>
  <c r="C121" i="49"/>
  <c r="H120" i="49"/>
  <c r="C120" i="49"/>
  <c r="H119" i="49"/>
  <c r="C119" i="49"/>
  <c r="H118" i="49"/>
  <c r="C118" i="49"/>
  <c r="H117" i="49"/>
  <c r="C117" i="49"/>
  <c r="L116" i="49"/>
  <c r="K116" i="49"/>
  <c r="J116" i="49"/>
  <c r="I116" i="49"/>
  <c r="H116" i="49" s="1"/>
  <c r="G116" i="49"/>
  <c r="F116" i="49"/>
  <c r="E116" i="49"/>
  <c r="D116" i="49"/>
  <c r="H115" i="49"/>
  <c r="C115" i="49"/>
  <c r="H114" i="49"/>
  <c r="C114" i="49"/>
  <c r="H113" i="49"/>
  <c r="C113" i="49"/>
  <c r="L112" i="49"/>
  <c r="K112" i="49"/>
  <c r="J112" i="49"/>
  <c r="I112" i="49"/>
  <c r="H112" i="49"/>
  <c r="G112" i="49"/>
  <c r="F112" i="49"/>
  <c r="E112" i="49"/>
  <c r="D112" i="49"/>
  <c r="H111" i="49"/>
  <c r="C111" i="49"/>
  <c r="H110" i="49"/>
  <c r="C110" i="49"/>
  <c r="H109" i="49"/>
  <c r="C109" i="49"/>
  <c r="H108" i="49"/>
  <c r="C108" i="49"/>
  <c r="H107" i="49"/>
  <c r="C107" i="49"/>
  <c r="H106" i="49"/>
  <c r="C106" i="49"/>
  <c r="H105" i="49"/>
  <c r="C105" i="49"/>
  <c r="H104" i="49"/>
  <c r="C104" i="49"/>
  <c r="L103" i="49"/>
  <c r="K103" i="49"/>
  <c r="J103" i="49"/>
  <c r="I103" i="49"/>
  <c r="G103" i="49"/>
  <c r="F103" i="49"/>
  <c r="E103" i="49"/>
  <c r="D103" i="49"/>
  <c r="I102" i="49"/>
  <c r="C102" i="49"/>
  <c r="H101" i="49"/>
  <c r="C101" i="49"/>
  <c r="H100" i="49"/>
  <c r="C100" i="49"/>
  <c r="H99" i="49"/>
  <c r="C99" i="49"/>
  <c r="H98" i="49"/>
  <c r="C98" i="49"/>
  <c r="H97" i="49"/>
  <c r="C97" i="49"/>
  <c r="H96" i="49"/>
  <c r="C96" i="49"/>
  <c r="L95" i="49"/>
  <c r="K95" i="49"/>
  <c r="K83" i="49" s="1"/>
  <c r="J95" i="49"/>
  <c r="G95" i="49"/>
  <c r="F95" i="49"/>
  <c r="E95" i="49"/>
  <c r="D95" i="49"/>
  <c r="C95" i="49" s="1"/>
  <c r="H94" i="49"/>
  <c r="C94" i="49"/>
  <c r="H93" i="49"/>
  <c r="C93" i="49"/>
  <c r="H92" i="49"/>
  <c r="C92" i="49"/>
  <c r="H91" i="49"/>
  <c r="C91" i="49"/>
  <c r="H90" i="49"/>
  <c r="C90" i="49"/>
  <c r="L89" i="49"/>
  <c r="K89" i="49"/>
  <c r="J89" i="49"/>
  <c r="I89" i="49"/>
  <c r="G89" i="49"/>
  <c r="F89" i="49"/>
  <c r="E89" i="49"/>
  <c r="D89" i="49"/>
  <c r="C89" i="49" s="1"/>
  <c r="H88" i="49"/>
  <c r="C88" i="49"/>
  <c r="H87" i="49"/>
  <c r="C87" i="49"/>
  <c r="H86" i="49"/>
  <c r="C86" i="49"/>
  <c r="H85" i="49"/>
  <c r="C85" i="49"/>
  <c r="L84" i="49"/>
  <c r="K84" i="49"/>
  <c r="J84" i="49"/>
  <c r="I84" i="49"/>
  <c r="G84" i="49"/>
  <c r="F84" i="49"/>
  <c r="E84" i="49"/>
  <c r="D84" i="49"/>
  <c r="H82" i="49"/>
  <c r="C82" i="49"/>
  <c r="H81" i="49"/>
  <c r="C81" i="49"/>
  <c r="L80" i="49"/>
  <c r="K80" i="49"/>
  <c r="J80" i="49"/>
  <c r="I80" i="49"/>
  <c r="G80" i="49"/>
  <c r="F80" i="49"/>
  <c r="E80" i="49"/>
  <c r="D80" i="49"/>
  <c r="H79" i="49"/>
  <c r="C79" i="49"/>
  <c r="H78" i="49"/>
  <c r="C78" i="49"/>
  <c r="L77" i="49"/>
  <c r="K77" i="49"/>
  <c r="J77" i="49"/>
  <c r="I77" i="49"/>
  <c r="G77" i="49"/>
  <c r="G76" i="49" s="1"/>
  <c r="F77" i="49"/>
  <c r="C77" i="49" s="1"/>
  <c r="E77" i="49"/>
  <c r="D77" i="49"/>
  <c r="L76" i="49"/>
  <c r="J76" i="49"/>
  <c r="I76" i="49"/>
  <c r="D76" i="49"/>
  <c r="H74" i="49"/>
  <c r="C74" i="49"/>
  <c r="H73" i="49"/>
  <c r="C73" i="49"/>
  <c r="H72" i="49"/>
  <c r="C72" i="49"/>
  <c r="H71" i="49"/>
  <c r="C71" i="49"/>
  <c r="H70" i="49"/>
  <c r="C70" i="49"/>
  <c r="L69" i="49"/>
  <c r="L67" i="49" s="1"/>
  <c r="K69" i="49"/>
  <c r="H69" i="49" s="1"/>
  <c r="J69" i="49"/>
  <c r="I69" i="49"/>
  <c r="G69" i="49"/>
  <c r="G67" i="49" s="1"/>
  <c r="G53" i="49" s="1"/>
  <c r="F69" i="49"/>
  <c r="C69" i="49" s="1"/>
  <c r="E69" i="49"/>
  <c r="D69" i="49"/>
  <c r="H68" i="49"/>
  <c r="C68" i="49"/>
  <c r="J67" i="49"/>
  <c r="J53" i="49" s="1"/>
  <c r="I67" i="49"/>
  <c r="E67" i="49"/>
  <c r="D67" i="49"/>
  <c r="H66" i="49"/>
  <c r="C66" i="49"/>
  <c r="H65" i="49"/>
  <c r="C65" i="49"/>
  <c r="H64" i="49"/>
  <c r="C64" i="49"/>
  <c r="H63" i="49"/>
  <c r="C63" i="49"/>
  <c r="H62" i="49"/>
  <c r="C62" i="49"/>
  <c r="H61" i="49"/>
  <c r="C61" i="49"/>
  <c r="H60" i="49"/>
  <c r="C60" i="49"/>
  <c r="H59" i="49"/>
  <c r="C59" i="49"/>
  <c r="L58" i="49"/>
  <c r="K58" i="49"/>
  <c r="J58" i="49"/>
  <c r="I58" i="49"/>
  <c r="G58" i="49"/>
  <c r="F58" i="49"/>
  <c r="E58" i="49"/>
  <c r="D58" i="49"/>
  <c r="H57" i="49"/>
  <c r="C57" i="49"/>
  <c r="H56" i="49"/>
  <c r="C56" i="49"/>
  <c r="L55" i="49"/>
  <c r="K55" i="49"/>
  <c r="K54" i="49" s="1"/>
  <c r="J55" i="49"/>
  <c r="I55" i="49"/>
  <c r="G55" i="49"/>
  <c r="G54" i="49" s="1"/>
  <c r="F55" i="49"/>
  <c r="C55" i="49" s="1"/>
  <c r="E55" i="49"/>
  <c r="D55" i="49"/>
  <c r="L54" i="49"/>
  <c r="J54" i="49"/>
  <c r="I54" i="49"/>
  <c r="D54" i="49"/>
  <c r="H47" i="49"/>
  <c r="C47" i="49"/>
  <c r="H46" i="49"/>
  <c r="C46" i="49"/>
  <c r="L45" i="49"/>
  <c r="L20" i="49" s="1"/>
  <c r="H45" i="49"/>
  <c r="G45" i="49"/>
  <c r="C45" i="49"/>
  <c r="H44" i="49"/>
  <c r="C44" i="49"/>
  <c r="K43" i="49"/>
  <c r="J43" i="49"/>
  <c r="I43" i="49"/>
  <c r="H43" i="49"/>
  <c r="F43" i="49"/>
  <c r="E43" i="49"/>
  <c r="D43" i="49"/>
  <c r="D20" i="49" s="1"/>
  <c r="C43" i="49"/>
  <c r="H42" i="49"/>
  <c r="C42" i="49"/>
  <c r="I41" i="49"/>
  <c r="H41" i="49"/>
  <c r="D41" i="49"/>
  <c r="C41" i="49"/>
  <c r="K40" i="49"/>
  <c r="H40" i="49"/>
  <c r="C40" i="49"/>
  <c r="H39" i="49"/>
  <c r="C39" i="49"/>
  <c r="H38" i="49"/>
  <c r="C38" i="49"/>
  <c r="H37" i="49"/>
  <c r="C37" i="49"/>
  <c r="K36" i="49"/>
  <c r="H36" i="49" s="1"/>
  <c r="F36" i="49"/>
  <c r="C36" i="49"/>
  <c r="H35" i="49"/>
  <c r="C35" i="49"/>
  <c r="H34" i="49"/>
  <c r="C34" i="49"/>
  <c r="K33" i="49"/>
  <c r="H33" i="49" s="1"/>
  <c r="F33" i="49"/>
  <c r="C33" i="49" s="1"/>
  <c r="H32" i="49"/>
  <c r="C32" i="49"/>
  <c r="K31" i="49"/>
  <c r="H31" i="49" s="1"/>
  <c r="F31" i="49"/>
  <c r="H30" i="49"/>
  <c r="C30" i="49"/>
  <c r="H29" i="49"/>
  <c r="C29" i="49"/>
  <c r="H28" i="49"/>
  <c r="C28" i="49"/>
  <c r="K27" i="49"/>
  <c r="H27" i="49" s="1"/>
  <c r="F27" i="49"/>
  <c r="C27" i="49" s="1"/>
  <c r="H25" i="49"/>
  <c r="C25" i="49"/>
  <c r="C24" i="49"/>
  <c r="H23" i="49"/>
  <c r="C23" i="49"/>
  <c r="H22" i="49"/>
  <c r="C22" i="49"/>
  <c r="L21" i="49"/>
  <c r="L292" i="49" s="1"/>
  <c r="L291" i="49" s="1"/>
  <c r="K21" i="49"/>
  <c r="K292" i="49" s="1"/>
  <c r="K291" i="49" s="1"/>
  <c r="J21" i="49"/>
  <c r="J292" i="49" s="1"/>
  <c r="J291" i="49" s="1"/>
  <c r="I21" i="49"/>
  <c r="G21" i="49"/>
  <c r="G292" i="49" s="1"/>
  <c r="G291" i="49" s="1"/>
  <c r="F21" i="49"/>
  <c r="E21" i="49"/>
  <c r="E292" i="49" s="1"/>
  <c r="E291" i="49" s="1"/>
  <c r="D21" i="49"/>
  <c r="G20" i="49"/>
  <c r="E20" i="49"/>
  <c r="H301" i="48"/>
  <c r="C301" i="48"/>
  <c r="H300" i="48"/>
  <c r="C300" i="48"/>
  <c r="H299" i="48"/>
  <c r="C299" i="48"/>
  <c r="H298" i="48"/>
  <c r="C298" i="48"/>
  <c r="H297" i="48"/>
  <c r="C297" i="48"/>
  <c r="H296" i="48"/>
  <c r="C296" i="48"/>
  <c r="H295" i="48"/>
  <c r="C295" i="48"/>
  <c r="H294" i="48"/>
  <c r="H293" i="48" s="1"/>
  <c r="C294" i="48"/>
  <c r="L293" i="48"/>
  <c r="K293" i="48"/>
  <c r="J293" i="48"/>
  <c r="I293" i="48"/>
  <c r="G293" i="48"/>
  <c r="F293" i="48"/>
  <c r="E293" i="48"/>
  <c r="D293" i="48"/>
  <c r="C293" i="48"/>
  <c r="H288" i="48"/>
  <c r="C288" i="48"/>
  <c r="H287" i="48"/>
  <c r="C287" i="48"/>
  <c r="L286" i="48"/>
  <c r="K286" i="48"/>
  <c r="J286" i="48"/>
  <c r="I286" i="48"/>
  <c r="H286" i="48" s="1"/>
  <c r="G286" i="48"/>
  <c r="F286" i="48"/>
  <c r="E286" i="48"/>
  <c r="D286" i="48"/>
  <c r="H285" i="48"/>
  <c r="C285" i="48"/>
  <c r="L284" i="48"/>
  <c r="L283" i="48" s="1"/>
  <c r="K284" i="48"/>
  <c r="J284" i="48"/>
  <c r="I284" i="48"/>
  <c r="H284" i="48"/>
  <c r="G284" i="48"/>
  <c r="F284" i="48"/>
  <c r="E284" i="48"/>
  <c r="D284" i="48"/>
  <c r="K283" i="48"/>
  <c r="J283" i="48"/>
  <c r="H283" i="48" s="1"/>
  <c r="I283" i="48"/>
  <c r="G283" i="48"/>
  <c r="F283" i="48"/>
  <c r="E283" i="48"/>
  <c r="H282" i="48"/>
  <c r="C282" i="48"/>
  <c r="L281" i="48"/>
  <c r="K281" i="48"/>
  <c r="J281" i="48"/>
  <c r="I281" i="48"/>
  <c r="G281" i="48"/>
  <c r="F281" i="48"/>
  <c r="E281" i="48"/>
  <c r="D281" i="48"/>
  <c r="H280" i="48"/>
  <c r="C280" i="48"/>
  <c r="H279" i="48"/>
  <c r="C279" i="48"/>
  <c r="H278" i="48"/>
  <c r="C278" i="48"/>
  <c r="H277" i="48"/>
  <c r="C277" i="48"/>
  <c r="L276" i="48"/>
  <c r="K276" i="48"/>
  <c r="H276" i="48" s="1"/>
  <c r="J276" i="48"/>
  <c r="I276" i="48"/>
  <c r="G276" i="48"/>
  <c r="F276" i="48"/>
  <c r="E276" i="48"/>
  <c r="D276" i="48"/>
  <c r="H275" i="48"/>
  <c r="C275" i="48"/>
  <c r="H274" i="48"/>
  <c r="C274" i="48"/>
  <c r="H273" i="48"/>
  <c r="C273" i="48"/>
  <c r="L272" i="48"/>
  <c r="K272" i="48"/>
  <c r="J272" i="48"/>
  <c r="H272" i="48" s="1"/>
  <c r="I272" i="48"/>
  <c r="G272" i="48"/>
  <c r="F272" i="48"/>
  <c r="E272" i="48"/>
  <c r="D272" i="48"/>
  <c r="C272" i="48" s="1"/>
  <c r="H271" i="48"/>
  <c r="C271" i="48"/>
  <c r="K270" i="48"/>
  <c r="J270" i="48"/>
  <c r="I270" i="48"/>
  <c r="G270" i="48"/>
  <c r="F270" i="48"/>
  <c r="E270" i="48"/>
  <c r="E269" i="48" s="1"/>
  <c r="K269" i="48"/>
  <c r="J269" i="48"/>
  <c r="I269" i="48"/>
  <c r="G269" i="48"/>
  <c r="H268" i="48"/>
  <c r="C268" i="48"/>
  <c r="H267" i="48"/>
  <c r="C267" i="48"/>
  <c r="H266" i="48"/>
  <c r="C266" i="48"/>
  <c r="H265" i="48"/>
  <c r="C265" i="48"/>
  <c r="L264" i="48"/>
  <c r="K264" i="48"/>
  <c r="J264" i="48"/>
  <c r="H264" i="48" s="1"/>
  <c r="I264" i="48"/>
  <c r="G264" i="48"/>
  <c r="F264" i="48"/>
  <c r="E264" i="48"/>
  <c r="D264" i="48"/>
  <c r="C264" i="48" s="1"/>
  <c r="H263" i="48"/>
  <c r="C263" i="48"/>
  <c r="H262" i="48"/>
  <c r="C262" i="48"/>
  <c r="H261" i="48"/>
  <c r="C261" i="48"/>
  <c r="L260" i="48"/>
  <c r="L259" i="48" s="1"/>
  <c r="K260" i="48"/>
  <c r="J260" i="48"/>
  <c r="I260" i="48"/>
  <c r="H260" i="48" s="1"/>
  <c r="G260" i="48"/>
  <c r="F260" i="48"/>
  <c r="E260" i="48"/>
  <c r="D260" i="48"/>
  <c r="K259" i="48"/>
  <c r="J259" i="48"/>
  <c r="I259" i="48"/>
  <c r="G259" i="48"/>
  <c r="F259" i="48"/>
  <c r="E259" i="48"/>
  <c r="H258" i="48"/>
  <c r="C258" i="48"/>
  <c r="H257" i="48"/>
  <c r="C257" i="48"/>
  <c r="H256" i="48"/>
  <c r="C256" i="48"/>
  <c r="H255" i="48"/>
  <c r="C255" i="48"/>
  <c r="H254" i="48"/>
  <c r="C254" i="48"/>
  <c r="H253" i="48"/>
  <c r="C253" i="48"/>
  <c r="L252" i="48"/>
  <c r="L251" i="48" s="1"/>
  <c r="K252" i="48"/>
  <c r="J252" i="48"/>
  <c r="I252" i="48"/>
  <c r="H252" i="48"/>
  <c r="G252" i="48"/>
  <c r="F252" i="48"/>
  <c r="E252" i="48"/>
  <c r="D252" i="48"/>
  <c r="K251" i="48"/>
  <c r="J251" i="48"/>
  <c r="H251" i="48" s="1"/>
  <c r="I251" i="48"/>
  <c r="G251" i="48"/>
  <c r="F251" i="48"/>
  <c r="E251" i="48"/>
  <c r="H250" i="48"/>
  <c r="C250" i="48"/>
  <c r="H249" i="48"/>
  <c r="C249" i="48"/>
  <c r="H248" i="48"/>
  <c r="C248" i="48"/>
  <c r="H247" i="48"/>
  <c r="C247" i="48"/>
  <c r="L246" i="48"/>
  <c r="K246" i="48"/>
  <c r="J246" i="48"/>
  <c r="I246" i="48"/>
  <c r="H246" i="48" s="1"/>
  <c r="G246" i="48"/>
  <c r="F246" i="48"/>
  <c r="E246" i="48"/>
  <c r="D246" i="48"/>
  <c r="H245" i="48"/>
  <c r="C245" i="48"/>
  <c r="H244" i="48"/>
  <c r="C244" i="48"/>
  <c r="H243" i="48"/>
  <c r="C243" i="48"/>
  <c r="H242" i="48"/>
  <c r="C242" i="48"/>
  <c r="H241" i="48"/>
  <c r="C241" i="48"/>
  <c r="H240" i="48"/>
  <c r="C240" i="48"/>
  <c r="H239" i="48"/>
  <c r="C239" i="48"/>
  <c r="L238" i="48"/>
  <c r="K238" i="48"/>
  <c r="J238" i="48"/>
  <c r="I238" i="48"/>
  <c r="H238" i="48"/>
  <c r="G238" i="48"/>
  <c r="F238" i="48"/>
  <c r="E238" i="48"/>
  <c r="D238" i="48"/>
  <c r="H237" i="48"/>
  <c r="C237" i="48"/>
  <c r="H236" i="48"/>
  <c r="C236" i="48"/>
  <c r="L235" i="48"/>
  <c r="K235" i="48"/>
  <c r="J235" i="48"/>
  <c r="I235" i="48"/>
  <c r="G235" i="48"/>
  <c r="F235" i="48"/>
  <c r="E235" i="48"/>
  <c r="D235" i="48"/>
  <c r="C235" i="48" s="1"/>
  <c r="H234" i="48"/>
  <c r="C234" i="48"/>
  <c r="L233" i="48"/>
  <c r="K233" i="48"/>
  <c r="K231" i="48" s="1"/>
  <c r="K230" i="48" s="1"/>
  <c r="J233" i="48"/>
  <c r="I233" i="48"/>
  <c r="G233" i="48"/>
  <c r="F233" i="48"/>
  <c r="F231" i="48" s="1"/>
  <c r="F230" i="48" s="1"/>
  <c r="E233" i="48"/>
  <c r="D233" i="48"/>
  <c r="H232" i="48"/>
  <c r="C232" i="48"/>
  <c r="I231" i="48"/>
  <c r="G231" i="48"/>
  <c r="E231" i="48"/>
  <c r="E230" i="48" s="1"/>
  <c r="I230" i="48"/>
  <c r="G230" i="48"/>
  <c r="H229" i="48"/>
  <c r="C229" i="48"/>
  <c r="H228" i="48"/>
  <c r="C228" i="48"/>
  <c r="L227" i="48"/>
  <c r="K227" i="48"/>
  <c r="J227" i="48"/>
  <c r="I227" i="48"/>
  <c r="G227" i="48"/>
  <c r="F227" i="48"/>
  <c r="E227" i="48"/>
  <c r="D227" i="48"/>
  <c r="H226" i="48"/>
  <c r="C226" i="48"/>
  <c r="H225" i="48"/>
  <c r="C225" i="48"/>
  <c r="H224" i="48"/>
  <c r="C224" i="48"/>
  <c r="I223" i="48"/>
  <c r="H223" i="48"/>
  <c r="C223" i="48"/>
  <c r="H222" i="48"/>
  <c r="C222" i="48"/>
  <c r="H221" i="48"/>
  <c r="C221" i="48"/>
  <c r="H220" i="48"/>
  <c r="C220" i="48"/>
  <c r="H219" i="48"/>
  <c r="C219" i="48"/>
  <c r="H218" i="48"/>
  <c r="C218" i="48"/>
  <c r="H217" i="48"/>
  <c r="C217" i="48"/>
  <c r="L216" i="48"/>
  <c r="K216" i="48"/>
  <c r="J216" i="48"/>
  <c r="I216" i="48"/>
  <c r="G216" i="48"/>
  <c r="F216" i="48"/>
  <c r="E216" i="48"/>
  <c r="D216" i="48"/>
  <c r="H215" i="48"/>
  <c r="C215" i="48"/>
  <c r="H214" i="48"/>
  <c r="C214" i="48"/>
  <c r="H213" i="48"/>
  <c r="C213" i="48"/>
  <c r="H212" i="48"/>
  <c r="C212" i="48"/>
  <c r="H211" i="48"/>
  <c r="C211" i="48"/>
  <c r="H210" i="48"/>
  <c r="C210" i="48"/>
  <c r="H209" i="48"/>
  <c r="C209" i="48"/>
  <c r="H208" i="48"/>
  <c r="C208" i="48"/>
  <c r="H207" i="48"/>
  <c r="C207" i="48"/>
  <c r="H206" i="48"/>
  <c r="C206" i="48"/>
  <c r="L205" i="48"/>
  <c r="K205" i="48"/>
  <c r="J205" i="48"/>
  <c r="I205" i="48"/>
  <c r="I204" i="48" s="1"/>
  <c r="G205" i="48"/>
  <c r="G204" i="48" s="1"/>
  <c r="F205" i="48"/>
  <c r="E205" i="48"/>
  <c r="D205" i="48"/>
  <c r="C205" i="48"/>
  <c r="L204" i="48"/>
  <c r="D204" i="48"/>
  <c r="H203" i="48"/>
  <c r="C203" i="48"/>
  <c r="H202" i="48"/>
  <c r="C202" i="48"/>
  <c r="H201" i="48"/>
  <c r="C201" i="48"/>
  <c r="H200" i="48"/>
  <c r="C200" i="48"/>
  <c r="H199" i="48"/>
  <c r="C199" i="48"/>
  <c r="L198" i="48"/>
  <c r="K198" i="48"/>
  <c r="K196" i="48" s="1"/>
  <c r="J198" i="48"/>
  <c r="J196" i="48" s="1"/>
  <c r="I198" i="48"/>
  <c r="G198" i="48"/>
  <c r="F198" i="48"/>
  <c r="F196" i="48" s="1"/>
  <c r="E198" i="48"/>
  <c r="D198" i="48"/>
  <c r="D196" i="48" s="1"/>
  <c r="D195" i="48" s="1"/>
  <c r="H197" i="48"/>
  <c r="C197" i="48"/>
  <c r="L196" i="48"/>
  <c r="I196" i="48"/>
  <c r="G196" i="48"/>
  <c r="L195" i="48"/>
  <c r="H193" i="48"/>
  <c r="C193" i="48"/>
  <c r="L192" i="48"/>
  <c r="K192" i="48"/>
  <c r="J192" i="48"/>
  <c r="I192" i="48"/>
  <c r="G192" i="48"/>
  <c r="G191" i="48" s="1"/>
  <c r="G187" i="48" s="1"/>
  <c r="F192" i="48"/>
  <c r="E192" i="48"/>
  <c r="E191" i="48" s="1"/>
  <c r="D192" i="48"/>
  <c r="L191" i="48"/>
  <c r="L187" i="48" s="1"/>
  <c r="K191" i="48"/>
  <c r="K187" i="48" s="1"/>
  <c r="J191" i="48"/>
  <c r="F191" i="48"/>
  <c r="F187" i="48" s="1"/>
  <c r="D191" i="48"/>
  <c r="H190" i="48"/>
  <c r="C190" i="48"/>
  <c r="H189" i="48"/>
  <c r="C189" i="48"/>
  <c r="L188" i="48"/>
  <c r="K188" i="48"/>
  <c r="J188" i="48"/>
  <c r="I188" i="48"/>
  <c r="G188" i="48"/>
  <c r="F188" i="48"/>
  <c r="E188" i="48"/>
  <c r="D188" i="48"/>
  <c r="J187" i="48"/>
  <c r="H186" i="48"/>
  <c r="C186" i="48"/>
  <c r="H185" i="48"/>
  <c r="C185" i="48"/>
  <c r="L184" i="48"/>
  <c r="K184" i="48"/>
  <c r="J184" i="48"/>
  <c r="I184" i="48"/>
  <c r="G184" i="48"/>
  <c r="F184" i="48"/>
  <c r="E184" i="48"/>
  <c r="D184" i="48"/>
  <c r="H183" i="48"/>
  <c r="C183" i="48"/>
  <c r="H182" i="48"/>
  <c r="C182" i="48"/>
  <c r="H181" i="48"/>
  <c r="C181" i="48"/>
  <c r="H180" i="48"/>
  <c r="C180" i="48"/>
  <c r="L179" i="48"/>
  <c r="K179" i="48"/>
  <c r="J179" i="48"/>
  <c r="I179" i="48"/>
  <c r="G179" i="48"/>
  <c r="F179" i="48"/>
  <c r="E179" i="48"/>
  <c r="D179" i="48"/>
  <c r="C179" i="48"/>
  <c r="H178" i="48"/>
  <c r="C178" i="48"/>
  <c r="H177" i="48"/>
  <c r="C177" i="48"/>
  <c r="H176" i="48"/>
  <c r="C176" i="48"/>
  <c r="L175" i="48"/>
  <c r="K175" i="48"/>
  <c r="K174" i="48" s="1"/>
  <c r="K173" i="48" s="1"/>
  <c r="J175" i="48"/>
  <c r="I175" i="48"/>
  <c r="G175" i="48"/>
  <c r="F175" i="48"/>
  <c r="F174" i="48" s="1"/>
  <c r="F173" i="48" s="1"/>
  <c r="E175" i="48"/>
  <c r="D175" i="48"/>
  <c r="C175" i="48" s="1"/>
  <c r="L174" i="48"/>
  <c r="L173" i="48" s="1"/>
  <c r="J174" i="48"/>
  <c r="J173" i="48" s="1"/>
  <c r="I174" i="48"/>
  <c r="E174" i="48"/>
  <c r="D174" i="48"/>
  <c r="D173" i="48"/>
  <c r="H172" i="48"/>
  <c r="C172" i="48"/>
  <c r="H171" i="48"/>
  <c r="C171" i="48"/>
  <c r="H170" i="48"/>
  <c r="C170" i="48"/>
  <c r="H169" i="48"/>
  <c r="C169" i="48"/>
  <c r="H168" i="48"/>
  <c r="C168" i="48"/>
  <c r="H167" i="48"/>
  <c r="C167" i="48"/>
  <c r="L166" i="48"/>
  <c r="K166" i="48"/>
  <c r="J166" i="48"/>
  <c r="I166" i="48"/>
  <c r="G166" i="48"/>
  <c r="F166" i="48"/>
  <c r="E166" i="48"/>
  <c r="D166" i="48"/>
  <c r="D165" i="48" s="1"/>
  <c r="L165" i="48"/>
  <c r="K165" i="48"/>
  <c r="J165" i="48"/>
  <c r="G165" i="48"/>
  <c r="F165" i="48"/>
  <c r="H164" i="48"/>
  <c r="C164" i="48"/>
  <c r="H163" i="48"/>
  <c r="C163" i="48"/>
  <c r="H162" i="48"/>
  <c r="C162" i="48"/>
  <c r="H161" i="48"/>
  <c r="C161" i="48"/>
  <c r="L160" i="48"/>
  <c r="K160" i="48"/>
  <c r="J160" i="48"/>
  <c r="I160" i="48"/>
  <c r="G160" i="48"/>
  <c r="F160" i="48"/>
  <c r="E160" i="48"/>
  <c r="D160" i="48"/>
  <c r="H159" i="48"/>
  <c r="C159" i="48"/>
  <c r="H158" i="48"/>
  <c r="C158" i="48"/>
  <c r="H157" i="48"/>
  <c r="C157" i="48"/>
  <c r="H156" i="48"/>
  <c r="C156" i="48"/>
  <c r="H155" i="48"/>
  <c r="C155" i="48"/>
  <c r="H154" i="48"/>
  <c r="C154" i="48"/>
  <c r="H153" i="48"/>
  <c r="C153" i="48"/>
  <c r="H152" i="48"/>
  <c r="C152" i="48"/>
  <c r="L151" i="48"/>
  <c r="K151" i="48"/>
  <c r="J151" i="48"/>
  <c r="I151" i="48"/>
  <c r="G151" i="48"/>
  <c r="C151" i="48" s="1"/>
  <c r="F151" i="48"/>
  <c r="E151" i="48"/>
  <c r="D151" i="48"/>
  <c r="H150" i="48"/>
  <c r="C150" i="48"/>
  <c r="H149" i="48"/>
  <c r="C149" i="48"/>
  <c r="H148" i="48"/>
  <c r="C148" i="48"/>
  <c r="H147" i="48"/>
  <c r="C147" i="48"/>
  <c r="H146" i="48"/>
  <c r="C146" i="48"/>
  <c r="H145" i="48"/>
  <c r="C145" i="48"/>
  <c r="L144" i="48"/>
  <c r="K144" i="48"/>
  <c r="J144" i="48"/>
  <c r="I144" i="48"/>
  <c r="G144" i="48"/>
  <c r="F144" i="48"/>
  <c r="E144" i="48"/>
  <c r="D144" i="48"/>
  <c r="C144" i="48" s="1"/>
  <c r="H143" i="48"/>
  <c r="C143" i="48"/>
  <c r="H142" i="48"/>
  <c r="C142" i="48"/>
  <c r="L141" i="48"/>
  <c r="K141" i="48"/>
  <c r="J141" i="48"/>
  <c r="I141" i="48"/>
  <c r="G141" i="48"/>
  <c r="F141" i="48"/>
  <c r="E141" i="48"/>
  <c r="D141" i="48"/>
  <c r="C141" i="48"/>
  <c r="H140" i="48"/>
  <c r="C140" i="48"/>
  <c r="H139" i="48"/>
  <c r="C139" i="48"/>
  <c r="H138" i="48"/>
  <c r="C138" i="48"/>
  <c r="H137" i="48"/>
  <c r="C137" i="48"/>
  <c r="L136" i="48"/>
  <c r="K136" i="48"/>
  <c r="J136" i="48"/>
  <c r="I136" i="48"/>
  <c r="H136" i="48" s="1"/>
  <c r="G136" i="48"/>
  <c r="F136" i="48"/>
  <c r="E136" i="48"/>
  <c r="E130" i="48" s="1"/>
  <c r="D136" i="48"/>
  <c r="H135" i="48"/>
  <c r="C135" i="48"/>
  <c r="H134" i="48"/>
  <c r="C134" i="48"/>
  <c r="I133" i="48"/>
  <c r="H133" i="48"/>
  <c r="C133" i="48"/>
  <c r="H132" i="48"/>
  <c r="C132" i="48"/>
  <c r="L131" i="48"/>
  <c r="L130" i="48" s="1"/>
  <c r="K131" i="48"/>
  <c r="J131" i="48"/>
  <c r="I131" i="48"/>
  <c r="H131" i="48" s="1"/>
  <c r="G131" i="48"/>
  <c r="F131" i="48"/>
  <c r="E131" i="48"/>
  <c r="D131" i="48"/>
  <c r="J130" i="48"/>
  <c r="F130" i="48"/>
  <c r="H129" i="48"/>
  <c r="H128" i="48" s="1"/>
  <c r="C129" i="48"/>
  <c r="L128" i="48"/>
  <c r="K128" i="48"/>
  <c r="J128" i="48"/>
  <c r="I128" i="48"/>
  <c r="G128" i="48"/>
  <c r="F128" i="48"/>
  <c r="E128" i="48"/>
  <c r="D128" i="48"/>
  <c r="C128" i="48"/>
  <c r="H127" i="48"/>
  <c r="C127" i="48"/>
  <c r="H126" i="48"/>
  <c r="C126" i="48"/>
  <c r="H125" i="48"/>
  <c r="C125" i="48"/>
  <c r="H124" i="48"/>
  <c r="C124" i="48"/>
  <c r="H123" i="48"/>
  <c r="C123" i="48"/>
  <c r="L122" i="48"/>
  <c r="K122" i="48"/>
  <c r="J122" i="48"/>
  <c r="I122" i="48"/>
  <c r="G122" i="48"/>
  <c r="F122" i="48"/>
  <c r="E122" i="48"/>
  <c r="D122" i="48"/>
  <c r="H121" i="48"/>
  <c r="C121" i="48"/>
  <c r="H120" i="48"/>
  <c r="C120" i="48"/>
  <c r="H119" i="48"/>
  <c r="C119" i="48"/>
  <c r="H118" i="48"/>
  <c r="C118" i="48"/>
  <c r="H117" i="48"/>
  <c r="C117" i="48"/>
  <c r="L116" i="48"/>
  <c r="K116" i="48"/>
  <c r="J116" i="48"/>
  <c r="I116" i="48"/>
  <c r="G116" i="48"/>
  <c r="F116" i="48"/>
  <c r="E116" i="48"/>
  <c r="D116" i="48"/>
  <c r="H115" i="48"/>
  <c r="C115" i="48"/>
  <c r="H114" i="48"/>
  <c r="C114" i="48"/>
  <c r="H113" i="48"/>
  <c r="C113" i="48"/>
  <c r="L112" i="48"/>
  <c r="K112" i="48"/>
  <c r="J112" i="48"/>
  <c r="I112" i="48"/>
  <c r="G112" i="48"/>
  <c r="F112" i="48"/>
  <c r="E112" i="48"/>
  <c r="D112" i="48"/>
  <c r="H111" i="48"/>
  <c r="C111" i="48"/>
  <c r="H110" i="48"/>
  <c r="C110" i="48"/>
  <c r="H109" i="48"/>
  <c r="C109" i="48"/>
  <c r="H108" i="48"/>
  <c r="C108" i="48"/>
  <c r="H107" i="48"/>
  <c r="C107" i="48"/>
  <c r="H106" i="48"/>
  <c r="C106" i="48"/>
  <c r="H105" i="48"/>
  <c r="C105" i="48"/>
  <c r="H104" i="48"/>
  <c r="C104" i="48"/>
  <c r="L103" i="48"/>
  <c r="K103" i="48"/>
  <c r="J103" i="48"/>
  <c r="H103" i="48" s="1"/>
  <c r="I103" i="48"/>
  <c r="G103" i="48"/>
  <c r="F103" i="48"/>
  <c r="E103" i="48"/>
  <c r="D103" i="48"/>
  <c r="I102" i="48"/>
  <c r="H102" i="48" s="1"/>
  <c r="C102" i="48"/>
  <c r="H101" i="48"/>
  <c r="C101" i="48"/>
  <c r="H100" i="48"/>
  <c r="C100" i="48"/>
  <c r="H99" i="48"/>
  <c r="C99" i="48"/>
  <c r="H98" i="48"/>
  <c r="C98" i="48"/>
  <c r="H97" i="48"/>
  <c r="C97" i="48"/>
  <c r="H96" i="48"/>
  <c r="C96" i="48"/>
  <c r="L95" i="48"/>
  <c r="K95" i="48"/>
  <c r="J95" i="48"/>
  <c r="I95" i="48"/>
  <c r="H95" i="48" s="1"/>
  <c r="G95" i="48"/>
  <c r="F95" i="48"/>
  <c r="E95" i="48"/>
  <c r="D95" i="48"/>
  <c r="H94" i="48"/>
  <c r="C94" i="48"/>
  <c r="H93" i="48"/>
  <c r="C93" i="48"/>
  <c r="H92" i="48"/>
  <c r="C92" i="48"/>
  <c r="H91" i="48"/>
  <c r="C91" i="48"/>
  <c r="H90" i="48"/>
  <c r="C90" i="48"/>
  <c r="L89" i="48"/>
  <c r="K89" i="48"/>
  <c r="J89" i="48"/>
  <c r="I89" i="48"/>
  <c r="G89" i="48"/>
  <c r="F89" i="48"/>
  <c r="E89" i="48"/>
  <c r="D89" i="48"/>
  <c r="H88" i="48"/>
  <c r="C88" i="48"/>
  <c r="H87" i="48"/>
  <c r="C87" i="48"/>
  <c r="H86" i="48"/>
  <c r="C86" i="48"/>
  <c r="H85" i="48"/>
  <c r="C85" i="48"/>
  <c r="L84" i="48"/>
  <c r="K84" i="48"/>
  <c r="J84" i="48"/>
  <c r="I84" i="48"/>
  <c r="G84" i="48"/>
  <c r="G83" i="48" s="1"/>
  <c r="F84" i="48"/>
  <c r="C84" i="48" s="1"/>
  <c r="E84" i="48"/>
  <c r="D84" i="48"/>
  <c r="I83" i="48"/>
  <c r="H82" i="48"/>
  <c r="C82" i="48"/>
  <c r="H81" i="48"/>
  <c r="C81" i="48"/>
  <c r="L80" i="48"/>
  <c r="K80" i="48"/>
  <c r="J80" i="48"/>
  <c r="I80" i="48"/>
  <c r="G80" i="48"/>
  <c r="F80" i="48"/>
  <c r="E80" i="48"/>
  <c r="D80" i="48"/>
  <c r="C80" i="48" s="1"/>
  <c r="H79" i="48"/>
  <c r="C79" i="48"/>
  <c r="H78" i="48"/>
  <c r="C78" i="48"/>
  <c r="L77" i="48"/>
  <c r="L76" i="48" s="1"/>
  <c r="K77" i="48"/>
  <c r="J77" i="48"/>
  <c r="J76" i="48" s="1"/>
  <c r="I77" i="48"/>
  <c r="G77" i="48"/>
  <c r="F77" i="48"/>
  <c r="E77" i="48"/>
  <c r="E76" i="48" s="1"/>
  <c r="D77" i="48"/>
  <c r="K76" i="48"/>
  <c r="F76" i="48"/>
  <c r="H74" i="48"/>
  <c r="C74" i="48"/>
  <c r="H73" i="48"/>
  <c r="C73" i="48"/>
  <c r="H72" i="48"/>
  <c r="C72" i="48"/>
  <c r="H71" i="48"/>
  <c r="C71" i="48"/>
  <c r="H70" i="48"/>
  <c r="C70" i="48"/>
  <c r="L69" i="48"/>
  <c r="L67" i="48" s="1"/>
  <c r="K69" i="48"/>
  <c r="K67" i="48" s="1"/>
  <c r="J69" i="48"/>
  <c r="I69" i="48"/>
  <c r="G69" i="48"/>
  <c r="G67" i="48" s="1"/>
  <c r="F69" i="48"/>
  <c r="F67" i="48" s="1"/>
  <c r="E69" i="48"/>
  <c r="D69" i="48"/>
  <c r="H68" i="48"/>
  <c r="C68" i="48"/>
  <c r="J67" i="48"/>
  <c r="I67" i="48"/>
  <c r="E67" i="48"/>
  <c r="D67" i="48"/>
  <c r="H66" i="48"/>
  <c r="C66" i="48"/>
  <c r="H65" i="48"/>
  <c r="C65" i="48"/>
  <c r="H64" i="48"/>
  <c r="C64" i="48"/>
  <c r="H63" i="48"/>
  <c r="C63" i="48"/>
  <c r="H62" i="48"/>
  <c r="C62" i="48"/>
  <c r="H61" i="48"/>
  <c r="C61" i="48"/>
  <c r="H60" i="48"/>
  <c r="C60" i="48"/>
  <c r="H59" i="48"/>
  <c r="C59" i="48"/>
  <c r="L58" i="48"/>
  <c r="K58" i="48"/>
  <c r="J58" i="48"/>
  <c r="I58" i="48"/>
  <c r="G58" i="48"/>
  <c r="F58" i="48"/>
  <c r="E58" i="48"/>
  <c r="D58" i="48"/>
  <c r="C58" i="48" s="1"/>
  <c r="H57" i="48"/>
  <c r="C57" i="48"/>
  <c r="H56" i="48"/>
  <c r="C56" i="48"/>
  <c r="L55" i="48"/>
  <c r="L54" i="48" s="1"/>
  <c r="K55" i="48"/>
  <c r="J55" i="48"/>
  <c r="J54" i="48" s="1"/>
  <c r="J53" i="48" s="1"/>
  <c r="I55" i="48"/>
  <c r="G55" i="48"/>
  <c r="F55" i="48"/>
  <c r="E55" i="48"/>
  <c r="E54" i="48" s="1"/>
  <c r="D55" i="48"/>
  <c r="K54" i="48"/>
  <c r="F54" i="48"/>
  <c r="H47" i="48"/>
  <c r="C47" i="48"/>
  <c r="H46" i="48"/>
  <c r="C46" i="48"/>
  <c r="L45" i="48"/>
  <c r="H45" i="48" s="1"/>
  <c r="G45" i="48"/>
  <c r="C45" i="48" s="1"/>
  <c r="H44" i="48"/>
  <c r="C44" i="48"/>
  <c r="K43" i="48"/>
  <c r="J43" i="48"/>
  <c r="I43" i="48"/>
  <c r="F43" i="48"/>
  <c r="E43" i="48"/>
  <c r="D43" i="48"/>
  <c r="H42" i="48"/>
  <c r="C42" i="48"/>
  <c r="I41" i="48"/>
  <c r="H41" i="48" s="1"/>
  <c r="D41" i="48"/>
  <c r="C41" i="48"/>
  <c r="H40" i="48"/>
  <c r="C40" i="48"/>
  <c r="H39" i="48"/>
  <c r="C39" i="48"/>
  <c r="H38" i="48"/>
  <c r="C38" i="48"/>
  <c r="H37" i="48"/>
  <c r="C37" i="48"/>
  <c r="K36" i="48"/>
  <c r="H36" i="48" s="1"/>
  <c r="F36" i="48"/>
  <c r="C36" i="48" s="1"/>
  <c r="H35" i="48"/>
  <c r="C35" i="48"/>
  <c r="H34" i="48"/>
  <c r="C34" i="48"/>
  <c r="K33" i="48"/>
  <c r="H33" i="48" s="1"/>
  <c r="F33" i="48"/>
  <c r="C33" i="48"/>
  <c r="H32" i="48"/>
  <c r="C32" i="48"/>
  <c r="K31" i="48"/>
  <c r="H31" i="48"/>
  <c r="F31" i="48"/>
  <c r="C31" i="48" s="1"/>
  <c r="H30" i="48"/>
  <c r="C30" i="48"/>
  <c r="H29" i="48"/>
  <c r="C29" i="48"/>
  <c r="H28" i="48"/>
  <c r="C28" i="48"/>
  <c r="K27" i="48"/>
  <c r="H27" i="48" s="1"/>
  <c r="F27" i="48"/>
  <c r="C27" i="48"/>
  <c r="H25" i="48"/>
  <c r="C25" i="48"/>
  <c r="C24" i="48"/>
  <c r="H23" i="48"/>
  <c r="C23" i="48"/>
  <c r="H22" i="48"/>
  <c r="C22" i="48"/>
  <c r="L21" i="48"/>
  <c r="L292" i="48" s="1"/>
  <c r="L291" i="48" s="1"/>
  <c r="K21" i="48"/>
  <c r="J21" i="48"/>
  <c r="J292" i="48" s="1"/>
  <c r="J291" i="48" s="1"/>
  <c r="I21" i="48"/>
  <c r="I292" i="48" s="1"/>
  <c r="I291" i="48" s="1"/>
  <c r="G21" i="48"/>
  <c r="F21" i="48"/>
  <c r="F292" i="48" s="1"/>
  <c r="F291" i="48" s="1"/>
  <c r="E21" i="48"/>
  <c r="E292" i="48" s="1"/>
  <c r="E291" i="48" s="1"/>
  <c r="D21" i="48"/>
  <c r="D292" i="48" s="1"/>
  <c r="D291" i="48" s="1"/>
  <c r="L20" i="48"/>
  <c r="E20" i="48"/>
  <c r="D20" i="48"/>
  <c r="H301" i="47"/>
  <c r="C301" i="47"/>
  <c r="H300" i="47"/>
  <c r="C300" i="47"/>
  <c r="H299" i="47"/>
  <c r="C299" i="47"/>
  <c r="H298" i="47"/>
  <c r="C298" i="47"/>
  <c r="H297" i="47"/>
  <c r="C297" i="47"/>
  <c r="H296" i="47"/>
  <c r="C296" i="47"/>
  <c r="H295" i="47"/>
  <c r="C295" i="47"/>
  <c r="H294" i="47"/>
  <c r="C294" i="47"/>
  <c r="L293" i="47"/>
  <c r="K293" i="47"/>
  <c r="J293" i="47"/>
  <c r="I293" i="47"/>
  <c r="H293" i="47"/>
  <c r="G293" i="47"/>
  <c r="F293" i="47"/>
  <c r="E293" i="47"/>
  <c r="D293" i="47"/>
  <c r="C293" i="47"/>
  <c r="H288" i="47"/>
  <c r="C288" i="47"/>
  <c r="H287" i="47"/>
  <c r="C287" i="47"/>
  <c r="L286" i="47"/>
  <c r="K286" i="47"/>
  <c r="J286" i="47"/>
  <c r="I286" i="47"/>
  <c r="G286" i="47"/>
  <c r="F286" i="47"/>
  <c r="E286" i="47"/>
  <c r="D286" i="47"/>
  <c r="H285" i="47"/>
  <c r="C285" i="47"/>
  <c r="L284" i="47"/>
  <c r="K284" i="47"/>
  <c r="J284" i="47"/>
  <c r="I284" i="47"/>
  <c r="G284" i="47"/>
  <c r="F284" i="47"/>
  <c r="E284" i="47"/>
  <c r="D284" i="47"/>
  <c r="D283" i="47" s="1"/>
  <c r="L283" i="47"/>
  <c r="K283" i="47"/>
  <c r="J283" i="47"/>
  <c r="G283" i="47"/>
  <c r="F283" i="47"/>
  <c r="H282" i="47"/>
  <c r="C282" i="47"/>
  <c r="L281" i="47"/>
  <c r="K281" i="47"/>
  <c r="J281" i="47"/>
  <c r="I281" i="47"/>
  <c r="G281" i="47"/>
  <c r="F281" i="47"/>
  <c r="E281" i="47"/>
  <c r="D281" i="47"/>
  <c r="H280" i="47"/>
  <c r="C280" i="47"/>
  <c r="H279" i="47"/>
  <c r="C279" i="47"/>
  <c r="H278" i="47"/>
  <c r="C278" i="47"/>
  <c r="H277" i="47"/>
  <c r="C277" i="47"/>
  <c r="L276" i="47"/>
  <c r="K276" i="47"/>
  <c r="J276" i="47"/>
  <c r="I276" i="47"/>
  <c r="H276" i="47" s="1"/>
  <c r="G276" i="47"/>
  <c r="F276" i="47"/>
  <c r="E276" i="47"/>
  <c r="D276" i="47"/>
  <c r="C276" i="47" s="1"/>
  <c r="H275" i="47"/>
  <c r="C275" i="47"/>
  <c r="H274" i="47"/>
  <c r="C274" i="47"/>
  <c r="H273" i="47"/>
  <c r="C273" i="47"/>
  <c r="L272" i="47"/>
  <c r="K272" i="47"/>
  <c r="K270" i="47" s="1"/>
  <c r="K269" i="47" s="1"/>
  <c r="J272" i="47"/>
  <c r="I272" i="47"/>
  <c r="G272" i="47"/>
  <c r="F272" i="47"/>
  <c r="F270" i="47" s="1"/>
  <c r="F269" i="47" s="1"/>
  <c r="E272" i="47"/>
  <c r="D272" i="47"/>
  <c r="H271" i="47"/>
  <c r="C271" i="47"/>
  <c r="L270" i="47"/>
  <c r="J270" i="47"/>
  <c r="I270" i="47"/>
  <c r="G270" i="47"/>
  <c r="L269" i="47"/>
  <c r="J269" i="47"/>
  <c r="G269" i="47"/>
  <c r="H268" i="47"/>
  <c r="C268" i="47"/>
  <c r="H267" i="47"/>
  <c r="C267" i="47"/>
  <c r="H266" i="47"/>
  <c r="C266" i="47"/>
  <c r="H265" i="47"/>
  <c r="C265" i="47"/>
  <c r="L264" i="47"/>
  <c r="K264" i="47"/>
  <c r="J264" i="47"/>
  <c r="J259" i="47" s="1"/>
  <c r="I264" i="47"/>
  <c r="G264" i="47"/>
  <c r="F264" i="47"/>
  <c r="E264" i="47"/>
  <c r="C264" i="47" s="1"/>
  <c r="D264" i="47"/>
  <c r="H263" i="47"/>
  <c r="C263" i="47"/>
  <c r="H262" i="47"/>
  <c r="C262" i="47"/>
  <c r="H261" i="47"/>
  <c r="C261" i="47"/>
  <c r="L260" i="47"/>
  <c r="K260" i="47"/>
  <c r="J260" i="47"/>
  <c r="I260" i="47"/>
  <c r="G260" i="47"/>
  <c r="G259" i="47" s="1"/>
  <c r="F260" i="47"/>
  <c r="E260" i="47"/>
  <c r="D260" i="47"/>
  <c r="L259" i="47"/>
  <c r="K259" i="47"/>
  <c r="F259" i="47"/>
  <c r="F230" i="47" s="1"/>
  <c r="D259" i="47"/>
  <c r="H258" i="47"/>
  <c r="C258" i="47"/>
  <c r="H257" i="47"/>
  <c r="C257" i="47"/>
  <c r="H256" i="47"/>
  <c r="C256" i="47"/>
  <c r="H255" i="47"/>
  <c r="C255" i="47"/>
  <c r="H254" i="47"/>
  <c r="C254" i="47"/>
  <c r="H253" i="47"/>
  <c r="C253" i="47"/>
  <c r="L252" i="47"/>
  <c r="K252" i="47"/>
  <c r="J252" i="47"/>
  <c r="I252" i="47"/>
  <c r="G252" i="47"/>
  <c r="F252" i="47"/>
  <c r="E252" i="47"/>
  <c r="E251" i="47" s="1"/>
  <c r="D252" i="47"/>
  <c r="L251" i="47"/>
  <c r="K251" i="47"/>
  <c r="J251" i="47"/>
  <c r="G251" i="47"/>
  <c r="F251" i="47"/>
  <c r="D251" i="47"/>
  <c r="H250" i="47"/>
  <c r="C250" i="47"/>
  <c r="H249" i="47"/>
  <c r="C249" i="47"/>
  <c r="H248" i="47"/>
  <c r="C248" i="47"/>
  <c r="H247" i="47"/>
  <c r="C247" i="47"/>
  <c r="L246" i="47"/>
  <c r="K246" i="47"/>
  <c r="J246" i="47"/>
  <c r="I246" i="47"/>
  <c r="G246" i="47"/>
  <c r="F246" i="47"/>
  <c r="E246" i="47"/>
  <c r="D246" i="47"/>
  <c r="H245" i="47"/>
  <c r="C245" i="47"/>
  <c r="H244" i="47"/>
  <c r="C244" i="47"/>
  <c r="H243" i="47"/>
  <c r="C243" i="47"/>
  <c r="H242" i="47"/>
  <c r="C242" i="47"/>
  <c r="H241" i="47"/>
  <c r="C241" i="47"/>
  <c r="H240" i="47"/>
  <c r="C240" i="47"/>
  <c r="H239" i="47"/>
  <c r="C239" i="47"/>
  <c r="L238" i="47"/>
  <c r="K238" i="47"/>
  <c r="J238" i="47"/>
  <c r="I238" i="47"/>
  <c r="G238" i="47"/>
  <c r="F238" i="47"/>
  <c r="E238" i="47"/>
  <c r="D238" i="47"/>
  <c r="H237" i="47"/>
  <c r="C237" i="47"/>
  <c r="H236" i="47"/>
  <c r="C236" i="47"/>
  <c r="L235" i="47"/>
  <c r="K235" i="47"/>
  <c r="J235" i="47"/>
  <c r="J231" i="47" s="1"/>
  <c r="J230" i="47" s="1"/>
  <c r="J194" i="47" s="1"/>
  <c r="I235" i="47"/>
  <c r="G235" i="47"/>
  <c r="F235" i="47"/>
  <c r="E235" i="47"/>
  <c r="D235" i="47"/>
  <c r="C235" i="47" s="1"/>
  <c r="H234" i="47"/>
  <c r="C234" i="47"/>
  <c r="L233" i="47"/>
  <c r="K233" i="47"/>
  <c r="J233" i="47"/>
  <c r="I233" i="47"/>
  <c r="G233" i="47"/>
  <c r="F233" i="47"/>
  <c r="E233" i="47"/>
  <c r="D233" i="47"/>
  <c r="C233" i="47" s="1"/>
  <c r="H232" i="47"/>
  <c r="C232" i="47"/>
  <c r="L231" i="47"/>
  <c r="F231" i="47"/>
  <c r="L230" i="47"/>
  <c r="H229" i="47"/>
  <c r="C229" i="47"/>
  <c r="H228" i="47"/>
  <c r="C228" i="47"/>
  <c r="L227" i="47"/>
  <c r="L204" i="47" s="1"/>
  <c r="K227" i="47"/>
  <c r="J227" i="47"/>
  <c r="I227" i="47"/>
  <c r="G227" i="47"/>
  <c r="F227" i="47"/>
  <c r="E227" i="47"/>
  <c r="D227" i="47"/>
  <c r="C227" i="47"/>
  <c r="H226" i="47"/>
  <c r="C226" i="47"/>
  <c r="H225" i="47"/>
  <c r="C225" i="47"/>
  <c r="H224" i="47"/>
  <c r="C224" i="47"/>
  <c r="H223" i="47"/>
  <c r="C223" i="47"/>
  <c r="H222" i="47"/>
  <c r="C222" i="47"/>
  <c r="H221" i="47"/>
  <c r="C221" i="47"/>
  <c r="H220" i="47"/>
  <c r="C220" i="47"/>
  <c r="H219" i="47"/>
  <c r="C219" i="47"/>
  <c r="H218" i="47"/>
  <c r="C218" i="47"/>
  <c r="H217" i="47"/>
  <c r="C217" i="47"/>
  <c r="L216" i="47"/>
  <c r="K216" i="47"/>
  <c r="J216" i="47"/>
  <c r="I216" i="47"/>
  <c r="H216" i="47" s="1"/>
  <c r="G216" i="47"/>
  <c r="F216" i="47"/>
  <c r="E216" i="47"/>
  <c r="D216" i="47"/>
  <c r="H215" i="47"/>
  <c r="C215" i="47"/>
  <c r="H214" i="47"/>
  <c r="C214" i="47"/>
  <c r="H213" i="47"/>
  <c r="C213" i="47"/>
  <c r="H212" i="47"/>
  <c r="C212" i="47"/>
  <c r="H211" i="47"/>
  <c r="C211" i="47"/>
  <c r="H210" i="47"/>
  <c r="C210" i="47"/>
  <c r="H209" i="47"/>
  <c r="C209" i="47"/>
  <c r="H208" i="47"/>
  <c r="C208" i="47"/>
  <c r="H207" i="47"/>
  <c r="C207" i="47"/>
  <c r="H206" i="47"/>
  <c r="C206" i="47"/>
  <c r="L205" i="47"/>
  <c r="K205" i="47"/>
  <c r="J205" i="47"/>
  <c r="I205" i="47"/>
  <c r="G205" i="47"/>
  <c r="F205" i="47"/>
  <c r="E205" i="47"/>
  <c r="D205" i="47"/>
  <c r="C205" i="47" s="1"/>
  <c r="J204" i="47"/>
  <c r="I204" i="47"/>
  <c r="F204" i="47"/>
  <c r="H203" i="47"/>
  <c r="C203" i="47"/>
  <c r="H202" i="47"/>
  <c r="C202" i="47"/>
  <c r="H201" i="47"/>
  <c r="C201" i="47"/>
  <c r="H200" i="47"/>
  <c r="C200" i="47"/>
  <c r="H199" i="47"/>
  <c r="C199" i="47"/>
  <c r="L198" i="47"/>
  <c r="K198" i="47"/>
  <c r="J198" i="47"/>
  <c r="I198" i="47"/>
  <c r="H198" i="47" s="1"/>
  <c r="G198" i="47"/>
  <c r="F198" i="47"/>
  <c r="E198" i="47"/>
  <c r="E196" i="47" s="1"/>
  <c r="D198" i="47"/>
  <c r="C198" i="47" s="1"/>
  <c r="H197" i="47"/>
  <c r="C197" i="47"/>
  <c r="L196" i="47"/>
  <c r="L195" i="47" s="1"/>
  <c r="L194" i="47" s="1"/>
  <c r="K196" i="47"/>
  <c r="J196" i="47"/>
  <c r="G196" i="47"/>
  <c r="F196" i="47"/>
  <c r="F195" i="47" s="1"/>
  <c r="J195" i="47"/>
  <c r="H193" i="47"/>
  <c r="C193" i="47"/>
  <c r="L192" i="47"/>
  <c r="K192" i="47"/>
  <c r="J192" i="47"/>
  <c r="I192" i="47"/>
  <c r="G192" i="47"/>
  <c r="F192" i="47"/>
  <c r="E192" i="47"/>
  <c r="E191" i="47" s="1"/>
  <c r="D192" i="47"/>
  <c r="D191" i="47" s="1"/>
  <c r="L191" i="47"/>
  <c r="K191" i="47"/>
  <c r="J191" i="47"/>
  <c r="G191" i="47"/>
  <c r="F191" i="47"/>
  <c r="H190" i="47"/>
  <c r="C190" i="47"/>
  <c r="H189" i="47"/>
  <c r="C189" i="47"/>
  <c r="L188" i="47"/>
  <c r="K188" i="47"/>
  <c r="J188" i="47"/>
  <c r="I188" i="47"/>
  <c r="G188" i="47"/>
  <c r="G187" i="47" s="1"/>
  <c r="F188" i="47"/>
  <c r="E188" i="47"/>
  <c r="D188" i="47"/>
  <c r="L187" i="47"/>
  <c r="K187" i="47"/>
  <c r="J187" i="47"/>
  <c r="F187" i="47"/>
  <c r="H186" i="47"/>
  <c r="C186" i="47"/>
  <c r="H185" i="47"/>
  <c r="C185" i="47"/>
  <c r="L184" i="47"/>
  <c r="K184" i="47"/>
  <c r="J184" i="47"/>
  <c r="I184" i="47"/>
  <c r="G184" i="47"/>
  <c r="F184" i="47"/>
  <c r="E184" i="47"/>
  <c r="C184" i="47" s="1"/>
  <c r="D184" i="47"/>
  <c r="H183" i="47"/>
  <c r="C183" i="47"/>
  <c r="H182" i="47"/>
  <c r="C182" i="47"/>
  <c r="H181" i="47"/>
  <c r="C181" i="47"/>
  <c r="H180" i="47"/>
  <c r="C180" i="47"/>
  <c r="L179" i="47"/>
  <c r="K179" i="47"/>
  <c r="J179" i="47"/>
  <c r="J174" i="47" s="1"/>
  <c r="J173" i="47" s="1"/>
  <c r="I179" i="47"/>
  <c r="G179" i="47"/>
  <c r="F179" i="47"/>
  <c r="E179" i="47"/>
  <c r="C179" i="47" s="1"/>
  <c r="D179" i="47"/>
  <c r="H178" i="47"/>
  <c r="C178" i="47"/>
  <c r="H177" i="47"/>
  <c r="C177" i="47"/>
  <c r="H176" i="47"/>
  <c r="C176" i="47"/>
  <c r="L175" i="47"/>
  <c r="K175" i="47"/>
  <c r="K174" i="47" s="1"/>
  <c r="K173" i="47" s="1"/>
  <c r="J175" i="47"/>
  <c r="I175" i="47"/>
  <c r="H175" i="47" s="1"/>
  <c r="G175" i="47"/>
  <c r="F175" i="47"/>
  <c r="F174" i="47" s="1"/>
  <c r="F173" i="47" s="1"/>
  <c r="E175" i="47"/>
  <c r="D175" i="47"/>
  <c r="C175" i="47" s="1"/>
  <c r="L174" i="47"/>
  <c r="I174" i="47"/>
  <c r="L173" i="47"/>
  <c r="H172" i="47"/>
  <c r="C172" i="47"/>
  <c r="H171" i="47"/>
  <c r="C171" i="47"/>
  <c r="H170" i="47"/>
  <c r="C170" i="47"/>
  <c r="H169" i="47"/>
  <c r="C169" i="47"/>
  <c r="H168" i="47"/>
  <c r="C168" i="47"/>
  <c r="H167" i="47"/>
  <c r="C167" i="47"/>
  <c r="L166" i="47"/>
  <c r="K166" i="47"/>
  <c r="J166" i="47"/>
  <c r="I166" i="47"/>
  <c r="G166" i="47"/>
  <c r="G165" i="47" s="1"/>
  <c r="F166" i="47"/>
  <c r="E166" i="47"/>
  <c r="D166" i="47"/>
  <c r="L165" i="47"/>
  <c r="K165" i="47"/>
  <c r="J165" i="47"/>
  <c r="F165" i="47"/>
  <c r="D165" i="47"/>
  <c r="H164" i="47"/>
  <c r="C164" i="47"/>
  <c r="H163" i="47"/>
  <c r="C163" i="47"/>
  <c r="H162" i="47"/>
  <c r="C162" i="47"/>
  <c r="H161" i="47"/>
  <c r="C161" i="47"/>
  <c r="L160" i="47"/>
  <c r="K160" i="47"/>
  <c r="J160" i="47"/>
  <c r="I160" i="47"/>
  <c r="G160" i="47"/>
  <c r="F160" i="47"/>
  <c r="E160" i="47"/>
  <c r="D160" i="47"/>
  <c r="H159" i="47"/>
  <c r="C159" i="47"/>
  <c r="H158" i="47"/>
  <c r="C158" i="47"/>
  <c r="H157" i="47"/>
  <c r="C157" i="47"/>
  <c r="H156" i="47"/>
  <c r="C156" i="47"/>
  <c r="H155" i="47"/>
  <c r="C155" i="47"/>
  <c r="H154" i="47"/>
  <c r="C154" i="47"/>
  <c r="H153" i="47"/>
  <c r="C153" i="47"/>
  <c r="H152" i="47"/>
  <c r="C152" i="47"/>
  <c r="L151" i="47"/>
  <c r="K151" i="47"/>
  <c r="J151" i="47"/>
  <c r="J130" i="47" s="1"/>
  <c r="I151" i="47"/>
  <c r="G151" i="47"/>
  <c r="F151" i="47"/>
  <c r="E151" i="47"/>
  <c r="D151" i="47"/>
  <c r="C151" i="47" s="1"/>
  <c r="H150" i="47"/>
  <c r="C150" i="47"/>
  <c r="H149" i="47"/>
  <c r="C149" i="47"/>
  <c r="H148" i="47"/>
  <c r="C148" i="47"/>
  <c r="H147" i="47"/>
  <c r="C147" i="47"/>
  <c r="H146" i="47"/>
  <c r="C146" i="47"/>
  <c r="H145" i="47"/>
  <c r="C145" i="47"/>
  <c r="L144" i="47"/>
  <c r="K144" i="47"/>
  <c r="J144" i="47"/>
  <c r="I144" i="47"/>
  <c r="G144" i="47"/>
  <c r="F144" i="47"/>
  <c r="E144" i="47"/>
  <c r="D144" i="47"/>
  <c r="H143" i="47"/>
  <c r="C143" i="47"/>
  <c r="H142" i="47"/>
  <c r="C142" i="47"/>
  <c r="L141" i="47"/>
  <c r="K141" i="47"/>
  <c r="J141" i="47"/>
  <c r="I141" i="47"/>
  <c r="G141" i="47"/>
  <c r="F141" i="47"/>
  <c r="F130" i="47" s="1"/>
  <c r="E141" i="47"/>
  <c r="D141" i="47"/>
  <c r="C141" i="47" s="1"/>
  <c r="H140" i="47"/>
  <c r="C140" i="47"/>
  <c r="H139" i="47"/>
  <c r="C139" i="47"/>
  <c r="H138" i="47"/>
  <c r="C138" i="47"/>
  <c r="H137" i="47"/>
  <c r="C137" i="47"/>
  <c r="L136" i="47"/>
  <c r="K136" i="47"/>
  <c r="J136" i="47"/>
  <c r="I136" i="47"/>
  <c r="G136" i="47"/>
  <c r="F136" i="47"/>
  <c r="E136" i="47"/>
  <c r="D136" i="47"/>
  <c r="H135" i="47"/>
  <c r="C135" i="47"/>
  <c r="H134" i="47"/>
  <c r="C134" i="47"/>
  <c r="H133" i="47"/>
  <c r="C133" i="47"/>
  <c r="H132" i="47"/>
  <c r="C132" i="47"/>
  <c r="L131" i="47"/>
  <c r="L130" i="47" s="1"/>
  <c r="K131" i="47"/>
  <c r="J131" i="47"/>
  <c r="I131" i="47"/>
  <c r="G131" i="47"/>
  <c r="G130" i="47" s="1"/>
  <c r="F131" i="47"/>
  <c r="E131" i="47"/>
  <c r="D131" i="47"/>
  <c r="C131" i="47"/>
  <c r="D130" i="47"/>
  <c r="H129" i="47"/>
  <c r="C129" i="47"/>
  <c r="C128" i="47" s="1"/>
  <c r="L128" i="47"/>
  <c r="K128" i="47"/>
  <c r="J128" i="47"/>
  <c r="I128" i="47"/>
  <c r="H128" i="47"/>
  <c r="G128" i="47"/>
  <c r="F128" i="47"/>
  <c r="E128" i="47"/>
  <c r="D128" i="47"/>
  <c r="H127" i="47"/>
  <c r="C127" i="47"/>
  <c r="H126" i="47"/>
  <c r="C126" i="47"/>
  <c r="H125" i="47"/>
  <c r="C125" i="47"/>
  <c r="H124" i="47"/>
  <c r="C124" i="47"/>
  <c r="H123" i="47"/>
  <c r="C123" i="47"/>
  <c r="L122" i="47"/>
  <c r="K122" i="47"/>
  <c r="J122" i="47"/>
  <c r="I122" i="47"/>
  <c r="G122" i="47"/>
  <c r="F122" i="47"/>
  <c r="E122" i="47"/>
  <c r="C122" i="47" s="1"/>
  <c r="D122" i="47"/>
  <c r="H121" i="47"/>
  <c r="C121" i="47"/>
  <c r="H120" i="47"/>
  <c r="C120" i="47"/>
  <c r="H119" i="47"/>
  <c r="C119" i="47"/>
  <c r="H118" i="47"/>
  <c r="C118" i="47"/>
  <c r="H117" i="47"/>
  <c r="C117" i="47"/>
  <c r="L116" i="47"/>
  <c r="K116" i="47"/>
  <c r="J116" i="47"/>
  <c r="I116" i="47"/>
  <c r="G116" i="47"/>
  <c r="F116" i="47"/>
  <c r="E116" i="47"/>
  <c r="D116" i="47"/>
  <c r="H115" i="47"/>
  <c r="C115" i="47"/>
  <c r="H114" i="47"/>
  <c r="C114" i="47"/>
  <c r="H113" i="47"/>
  <c r="C113" i="47"/>
  <c r="L112" i="47"/>
  <c r="K112" i="47"/>
  <c r="J112" i="47"/>
  <c r="I112" i="47"/>
  <c r="G112" i="47"/>
  <c r="F112" i="47"/>
  <c r="E112" i="47"/>
  <c r="C112" i="47" s="1"/>
  <c r="D112" i="47"/>
  <c r="H111" i="47"/>
  <c r="C111" i="47"/>
  <c r="H110" i="47"/>
  <c r="C110" i="47"/>
  <c r="H109" i="47"/>
  <c r="C109" i="47"/>
  <c r="H108" i="47"/>
  <c r="C108" i="47"/>
  <c r="H107" i="47"/>
  <c r="C107" i="47"/>
  <c r="H106" i="47"/>
  <c r="C106" i="47"/>
  <c r="H105" i="47"/>
  <c r="C105" i="47"/>
  <c r="H104" i="47"/>
  <c r="C104" i="47"/>
  <c r="L103" i="47"/>
  <c r="K103" i="47"/>
  <c r="J103" i="47"/>
  <c r="J83" i="47" s="1"/>
  <c r="J75" i="47" s="1"/>
  <c r="I103" i="47"/>
  <c r="G103" i="47"/>
  <c r="F103" i="47"/>
  <c r="E103" i="47"/>
  <c r="C103" i="47" s="1"/>
  <c r="D103" i="47"/>
  <c r="I102" i="47"/>
  <c r="H102" i="47" s="1"/>
  <c r="C102" i="47"/>
  <c r="H101" i="47"/>
  <c r="C101" i="47"/>
  <c r="H100" i="47"/>
  <c r="C100" i="47"/>
  <c r="H99" i="47"/>
  <c r="C99" i="47"/>
  <c r="H98" i="47"/>
  <c r="C98" i="47"/>
  <c r="H97" i="47"/>
  <c r="C97" i="47"/>
  <c r="H96" i="47"/>
  <c r="C96" i="47"/>
  <c r="L95" i="47"/>
  <c r="K95" i="47"/>
  <c r="J95" i="47"/>
  <c r="I95" i="47"/>
  <c r="H95" i="47" s="1"/>
  <c r="G95" i="47"/>
  <c r="F95" i="47"/>
  <c r="E95" i="47"/>
  <c r="D95" i="47"/>
  <c r="H94" i="47"/>
  <c r="C94" i="47"/>
  <c r="H93" i="47"/>
  <c r="C93" i="47"/>
  <c r="K92" i="47"/>
  <c r="H92" i="47" s="1"/>
  <c r="C92" i="47"/>
  <c r="H91" i="47"/>
  <c r="C91" i="47"/>
  <c r="H90" i="47"/>
  <c r="C90" i="47"/>
  <c r="L89" i="47"/>
  <c r="K89" i="47"/>
  <c r="J89" i="47"/>
  <c r="I89" i="47"/>
  <c r="G89" i="47"/>
  <c r="F89" i="47"/>
  <c r="E89" i="47"/>
  <c r="D89" i="47"/>
  <c r="H88" i="47"/>
  <c r="C88" i="47"/>
  <c r="H87" i="47"/>
  <c r="C87" i="47"/>
  <c r="H86" i="47"/>
  <c r="C86" i="47"/>
  <c r="H85" i="47"/>
  <c r="C85" i="47"/>
  <c r="L84" i="47"/>
  <c r="K84" i="47"/>
  <c r="J84" i="47"/>
  <c r="I84" i="47"/>
  <c r="G84" i="47"/>
  <c r="F84" i="47"/>
  <c r="E84" i="47"/>
  <c r="D84" i="47"/>
  <c r="C84" i="47"/>
  <c r="F83" i="47"/>
  <c r="H82" i="47"/>
  <c r="C82" i="47"/>
  <c r="H81" i="47"/>
  <c r="C81" i="47"/>
  <c r="L80" i="47"/>
  <c r="L76" i="47" s="1"/>
  <c r="K80" i="47"/>
  <c r="J80" i="47"/>
  <c r="I80" i="47"/>
  <c r="G80" i="47"/>
  <c r="G76" i="47" s="1"/>
  <c r="F80" i="47"/>
  <c r="E80" i="47"/>
  <c r="D80" i="47"/>
  <c r="C80" i="47"/>
  <c r="H79" i="47"/>
  <c r="C79" i="47"/>
  <c r="H78" i="47"/>
  <c r="C78" i="47"/>
  <c r="L77" i="47"/>
  <c r="K77" i="47"/>
  <c r="J77" i="47"/>
  <c r="I77" i="47"/>
  <c r="G77" i="47"/>
  <c r="F77" i="47"/>
  <c r="E77" i="47"/>
  <c r="D77" i="47"/>
  <c r="D76" i="47" s="1"/>
  <c r="J76" i="47"/>
  <c r="F76" i="47"/>
  <c r="F75" i="47" s="1"/>
  <c r="H74" i="47"/>
  <c r="C74" i="47"/>
  <c r="H73" i="47"/>
  <c r="C73" i="47"/>
  <c r="H72" i="47"/>
  <c r="C72" i="47"/>
  <c r="H71" i="47"/>
  <c r="C71" i="47"/>
  <c r="I70" i="47"/>
  <c r="H70" i="47"/>
  <c r="C70" i="47"/>
  <c r="L69" i="47"/>
  <c r="K69" i="47"/>
  <c r="K67" i="47" s="1"/>
  <c r="J69" i="47"/>
  <c r="J67" i="47" s="1"/>
  <c r="I69" i="47"/>
  <c r="G69" i="47"/>
  <c r="F69" i="47"/>
  <c r="F67" i="47" s="1"/>
  <c r="F53" i="47" s="1"/>
  <c r="F52" i="47" s="1"/>
  <c r="E69" i="47"/>
  <c r="D69" i="47"/>
  <c r="H68" i="47"/>
  <c r="C68" i="47"/>
  <c r="L67" i="47"/>
  <c r="I67" i="47"/>
  <c r="G67" i="47"/>
  <c r="E67" i="47"/>
  <c r="D67" i="47"/>
  <c r="H66" i="47"/>
  <c r="C66" i="47"/>
  <c r="H65" i="47"/>
  <c r="C65" i="47"/>
  <c r="H64" i="47"/>
  <c r="D64" i="47"/>
  <c r="C64" i="47" s="1"/>
  <c r="H63" i="47"/>
  <c r="C63" i="47"/>
  <c r="H62" i="47"/>
  <c r="C62" i="47"/>
  <c r="H61" i="47"/>
  <c r="C61" i="47"/>
  <c r="H60" i="47"/>
  <c r="C60" i="47"/>
  <c r="H59" i="47"/>
  <c r="C59" i="47"/>
  <c r="L58" i="47"/>
  <c r="K58" i="47"/>
  <c r="J58" i="47"/>
  <c r="I58" i="47"/>
  <c r="G58" i="47"/>
  <c r="F58" i="47"/>
  <c r="E58" i="47"/>
  <c r="D58" i="47"/>
  <c r="H57" i="47"/>
  <c r="C57" i="47"/>
  <c r="H56" i="47"/>
  <c r="C56" i="47"/>
  <c r="L55" i="47"/>
  <c r="K55" i="47"/>
  <c r="J55" i="47"/>
  <c r="I55" i="47"/>
  <c r="G55" i="47"/>
  <c r="G54" i="47" s="1"/>
  <c r="G53" i="47" s="1"/>
  <c r="F55" i="47"/>
  <c r="E55" i="47"/>
  <c r="D55" i="47"/>
  <c r="L54" i="47"/>
  <c r="L53" i="47" s="1"/>
  <c r="J54" i="47"/>
  <c r="I54" i="47"/>
  <c r="F54" i="47"/>
  <c r="D54" i="47"/>
  <c r="D53" i="47" s="1"/>
  <c r="H47" i="47"/>
  <c r="C47" i="47"/>
  <c r="H46" i="47"/>
  <c r="C46" i="47"/>
  <c r="L45" i="47"/>
  <c r="H45" i="47"/>
  <c r="G45" i="47"/>
  <c r="H44" i="47"/>
  <c r="C44" i="47"/>
  <c r="K43" i="47"/>
  <c r="J43" i="47"/>
  <c r="I43" i="47"/>
  <c r="H43" i="47" s="1"/>
  <c r="F43" i="47"/>
  <c r="E43" i="47"/>
  <c r="D43" i="47"/>
  <c r="C43" i="47" s="1"/>
  <c r="H42" i="47"/>
  <c r="C42" i="47"/>
  <c r="I41" i="47"/>
  <c r="H41" i="47"/>
  <c r="D41" i="47"/>
  <c r="C41" i="47" s="1"/>
  <c r="K40" i="47"/>
  <c r="H40" i="47"/>
  <c r="C40" i="47"/>
  <c r="H39" i="47"/>
  <c r="C39" i="47"/>
  <c r="H38" i="47"/>
  <c r="C38" i="47"/>
  <c r="H37" i="47"/>
  <c r="C37" i="47"/>
  <c r="K36" i="47"/>
  <c r="H36" i="47" s="1"/>
  <c r="F36" i="47"/>
  <c r="C36" i="47" s="1"/>
  <c r="H35" i="47"/>
  <c r="C35" i="47"/>
  <c r="H34" i="47"/>
  <c r="C34" i="47"/>
  <c r="K33" i="47"/>
  <c r="H33" i="47" s="1"/>
  <c r="F33" i="47"/>
  <c r="C33" i="47" s="1"/>
  <c r="H32" i="47"/>
  <c r="C32" i="47"/>
  <c r="K31" i="47"/>
  <c r="H31" i="47" s="1"/>
  <c r="F31" i="47"/>
  <c r="H30" i="47"/>
  <c r="C30" i="47"/>
  <c r="H29" i="47"/>
  <c r="C29" i="47"/>
  <c r="H28" i="47"/>
  <c r="C28" i="47"/>
  <c r="K27" i="47"/>
  <c r="H27" i="47" s="1"/>
  <c r="F27" i="47"/>
  <c r="C27" i="47" s="1"/>
  <c r="K26" i="47"/>
  <c r="H25" i="47"/>
  <c r="C25" i="47"/>
  <c r="D24" i="47"/>
  <c r="C24" i="47"/>
  <c r="H23" i="47"/>
  <c r="C23" i="47"/>
  <c r="H22" i="47"/>
  <c r="C22" i="47"/>
  <c r="L21" i="47"/>
  <c r="L292" i="47" s="1"/>
  <c r="K21" i="47"/>
  <c r="J21" i="47"/>
  <c r="J292" i="47" s="1"/>
  <c r="J291" i="47" s="1"/>
  <c r="I21" i="47"/>
  <c r="H21" i="47" s="1"/>
  <c r="G21" i="47"/>
  <c r="F21" i="47"/>
  <c r="E21" i="47"/>
  <c r="E292" i="47" s="1"/>
  <c r="E291" i="47" s="1"/>
  <c r="D21" i="47"/>
  <c r="D292" i="47" s="1"/>
  <c r="D291" i="47" s="1"/>
  <c r="L20" i="47"/>
  <c r="E20" i="47"/>
  <c r="D20" i="47"/>
  <c r="H301" i="46"/>
  <c r="C301" i="46"/>
  <c r="H300" i="46"/>
  <c r="C300" i="46"/>
  <c r="H299" i="46"/>
  <c r="C299" i="46"/>
  <c r="H298" i="46"/>
  <c r="C298" i="46"/>
  <c r="H297" i="46"/>
  <c r="C297" i="46"/>
  <c r="H296" i="46"/>
  <c r="C296" i="46"/>
  <c r="H295" i="46"/>
  <c r="C295" i="46"/>
  <c r="H294" i="46"/>
  <c r="C294" i="46"/>
  <c r="C293" i="46" s="1"/>
  <c r="L293" i="46"/>
  <c r="K293" i="46"/>
  <c r="J293" i="46"/>
  <c r="I293" i="46"/>
  <c r="H293" i="46"/>
  <c r="G293" i="46"/>
  <c r="F293" i="46"/>
  <c r="E293" i="46"/>
  <c r="D293" i="46"/>
  <c r="H288" i="46"/>
  <c r="C288" i="46"/>
  <c r="H287" i="46"/>
  <c r="C287" i="46"/>
  <c r="L286" i="46"/>
  <c r="K286" i="46"/>
  <c r="J286" i="46"/>
  <c r="I286" i="46"/>
  <c r="G286" i="46"/>
  <c r="F286" i="46"/>
  <c r="E286" i="46"/>
  <c r="D286" i="46"/>
  <c r="H285" i="46"/>
  <c r="C285" i="46"/>
  <c r="L284" i="46"/>
  <c r="K284" i="46"/>
  <c r="J284" i="46"/>
  <c r="I284" i="46"/>
  <c r="G284" i="46"/>
  <c r="F284" i="46"/>
  <c r="E284" i="46"/>
  <c r="D284" i="46"/>
  <c r="D283" i="46" s="1"/>
  <c r="L283" i="46"/>
  <c r="K283" i="46"/>
  <c r="J283" i="46"/>
  <c r="G283" i="46"/>
  <c r="F283" i="46"/>
  <c r="H282" i="46"/>
  <c r="C282" i="46"/>
  <c r="L281" i="46"/>
  <c r="K281" i="46"/>
  <c r="J281" i="46"/>
  <c r="I281" i="46"/>
  <c r="G281" i="46"/>
  <c r="F281" i="46"/>
  <c r="E281" i="46"/>
  <c r="D281" i="46"/>
  <c r="C281" i="46" s="1"/>
  <c r="H280" i="46"/>
  <c r="C280" i="46"/>
  <c r="H279" i="46"/>
  <c r="C279" i="46"/>
  <c r="H278" i="46"/>
  <c r="C278" i="46"/>
  <c r="H277" i="46"/>
  <c r="C277" i="46"/>
  <c r="L276" i="46"/>
  <c r="K276" i="46"/>
  <c r="J276" i="46"/>
  <c r="I276" i="46"/>
  <c r="G276" i="46"/>
  <c r="F276" i="46"/>
  <c r="E276" i="46"/>
  <c r="E270" i="46" s="1"/>
  <c r="D276" i="46"/>
  <c r="H275" i="46"/>
  <c r="C275" i="46"/>
  <c r="H274" i="46"/>
  <c r="C274" i="46"/>
  <c r="H273" i="46"/>
  <c r="C273" i="46"/>
  <c r="L272" i="46"/>
  <c r="L270" i="46" s="1"/>
  <c r="L269" i="46" s="1"/>
  <c r="K272" i="46"/>
  <c r="J272" i="46"/>
  <c r="I272" i="46"/>
  <c r="G272" i="46"/>
  <c r="G270" i="46" s="1"/>
  <c r="G269" i="46" s="1"/>
  <c r="F272" i="46"/>
  <c r="E272" i="46"/>
  <c r="D272" i="46"/>
  <c r="H271" i="46"/>
  <c r="C271" i="46"/>
  <c r="K270" i="46"/>
  <c r="K269" i="46" s="1"/>
  <c r="J270" i="46"/>
  <c r="J269" i="46" s="1"/>
  <c r="F270" i="46"/>
  <c r="D270" i="46"/>
  <c r="D269" i="46" s="1"/>
  <c r="F269" i="46"/>
  <c r="H268" i="46"/>
  <c r="C268" i="46"/>
  <c r="H267" i="46"/>
  <c r="C267" i="46"/>
  <c r="H266" i="46"/>
  <c r="C266" i="46"/>
  <c r="H265" i="46"/>
  <c r="C265" i="46"/>
  <c r="L264" i="46"/>
  <c r="K264" i="46"/>
  <c r="K259" i="46" s="1"/>
  <c r="J264" i="46"/>
  <c r="I264" i="46"/>
  <c r="G264" i="46"/>
  <c r="F264" i="46"/>
  <c r="F259" i="46" s="1"/>
  <c r="E264" i="46"/>
  <c r="D264" i="46"/>
  <c r="H263" i="46"/>
  <c r="C263" i="46"/>
  <c r="H262" i="46"/>
  <c r="C262" i="46"/>
  <c r="H261" i="46"/>
  <c r="C261" i="46"/>
  <c r="L260" i="46"/>
  <c r="K260" i="46"/>
  <c r="J260" i="46"/>
  <c r="I260" i="46"/>
  <c r="G260" i="46"/>
  <c r="F260" i="46"/>
  <c r="E260" i="46"/>
  <c r="D260" i="46"/>
  <c r="D259" i="46" s="1"/>
  <c r="L259" i="46"/>
  <c r="J259" i="46"/>
  <c r="G259" i="46"/>
  <c r="H258" i="46"/>
  <c r="C258" i="46"/>
  <c r="H257" i="46"/>
  <c r="C257" i="46"/>
  <c r="H256" i="46"/>
  <c r="C256" i="46"/>
  <c r="H255" i="46"/>
  <c r="C255" i="46"/>
  <c r="H254" i="46"/>
  <c r="C254" i="46"/>
  <c r="H253" i="46"/>
  <c r="C253" i="46"/>
  <c r="L252" i="46"/>
  <c r="K252" i="46"/>
  <c r="J252" i="46"/>
  <c r="I252" i="46"/>
  <c r="G252" i="46"/>
  <c r="F252" i="46"/>
  <c r="F251" i="46" s="1"/>
  <c r="E252" i="46"/>
  <c r="E251" i="46" s="1"/>
  <c r="D252" i="46"/>
  <c r="L251" i="46"/>
  <c r="K251" i="46"/>
  <c r="J251" i="46"/>
  <c r="G251" i="46"/>
  <c r="D251" i="46"/>
  <c r="H250" i="46"/>
  <c r="C250" i="46"/>
  <c r="H249" i="46"/>
  <c r="C249" i="46"/>
  <c r="H248" i="46"/>
  <c r="C248" i="46"/>
  <c r="H247" i="46"/>
  <c r="C247" i="46"/>
  <c r="L246" i="46"/>
  <c r="K246" i="46"/>
  <c r="J246" i="46"/>
  <c r="I246" i="46"/>
  <c r="H246" i="46" s="1"/>
  <c r="G246" i="46"/>
  <c r="F246" i="46"/>
  <c r="E246" i="46"/>
  <c r="D246" i="46"/>
  <c r="H245" i="46"/>
  <c r="C245" i="46"/>
  <c r="H244" i="46"/>
  <c r="C244" i="46"/>
  <c r="H243" i="46"/>
  <c r="C243" i="46"/>
  <c r="H242" i="46"/>
  <c r="C242" i="46"/>
  <c r="H241" i="46"/>
  <c r="C241" i="46"/>
  <c r="H240" i="46"/>
  <c r="C240" i="46"/>
  <c r="H239" i="46"/>
  <c r="C239" i="46"/>
  <c r="L238" i="46"/>
  <c r="K238" i="46"/>
  <c r="J238" i="46"/>
  <c r="I238" i="46"/>
  <c r="G238" i="46"/>
  <c r="F238" i="46"/>
  <c r="E238" i="46"/>
  <c r="D238" i="46"/>
  <c r="H237" i="46"/>
  <c r="C237" i="46"/>
  <c r="H236" i="46"/>
  <c r="C236" i="46"/>
  <c r="L235" i="46"/>
  <c r="K235" i="46"/>
  <c r="J235" i="46"/>
  <c r="I235" i="46"/>
  <c r="G235" i="46"/>
  <c r="F235" i="46"/>
  <c r="C235" i="46" s="1"/>
  <c r="E235" i="46"/>
  <c r="D235" i="46"/>
  <c r="H234" i="46"/>
  <c r="C234" i="46"/>
  <c r="L233" i="46"/>
  <c r="K233" i="46"/>
  <c r="J233" i="46"/>
  <c r="J231" i="46" s="1"/>
  <c r="J230" i="46" s="1"/>
  <c r="I233" i="46"/>
  <c r="G233" i="46"/>
  <c r="F233" i="46"/>
  <c r="E233" i="46"/>
  <c r="D233" i="46"/>
  <c r="C233" i="46" s="1"/>
  <c r="H232" i="46"/>
  <c r="C232" i="46"/>
  <c r="L231" i="46"/>
  <c r="D231" i="46"/>
  <c r="D230" i="46" s="1"/>
  <c r="L230" i="46"/>
  <c r="H229" i="46"/>
  <c r="C229" i="46"/>
  <c r="H228" i="46"/>
  <c r="C228" i="46"/>
  <c r="L227" i="46"/>
  <c r="K227" i="46"/>
  <c r="J227" i="46"/>
  <c r="I227" i="46"/>
  <c r="H227" i="46" s="1"/>
  <c r="G227" i="46"/>
  <c r="F227" i="46"/>
  <c r="E227" i="46"/>
  <c r="D227" i="46"/>
  <c r="C227" i="46" s="1"/>
  <c r="H226" i="46"/>
  <c r="C226" i="46"/>
  <c r="H225" i="46"/>
  <c r="C225" i="46"/>
  <c r="H224" i="46"/>
  <c r="C224" i="46"/>
  <c r="H223" i="46"/>
  <c r="C223" i="46"/>
  <c r="H222" i="46"/>
  <c r="C222" i="46"/>
  <c r="H221" i="46"/>
  <c r="C221" i="46"/>
  <c r="H220" i="46"/>
  <c r="C220" i="46"/>
  <c r="H219" i="46"/>
  <c r="C219" i="46"/>
  <c r="H218" i="46"/>
  <c r="C218" i="46"/>
  <c r="H217" i="46"/>
  <c r="C217" i="46"/>
  <c r="L216" i="46"/>
  <c r="K216" i="46"/>
  <c r="J216" i="46"/>
  <c r="I216" i="46"/>
  <c r="G216" i="46"/>
  <c r="F216" i="46"/>
  <c r="E216" i="46"/>
  <c r="C216" i="46" s="1"/>
  <c r="D216" i="46"/>
  <c r="H215" i="46"/>
  <c r="C215" i="46"/>
  <c r="H214" i="46"/>
  <c r="C214" i="46"/>
  <c r="H213" i="46"/>
  <c r="C213" i="46"/>
  <c r="H212" i="46"/>
  <c r="C212" i="46"/>
  <c r="H211" i="46"/>
  <c r="C211" i="46"/>
  <c r="H210" i="46"/>
  <c r="C210" i="46"/>
  <c r="H209" i="46"/>
  <c r="C209" i="46"/>
  <c r="H208" i="46"/>
  <c r="C208" i="46"/>
  <c r="H207" i="46"/>
  <c r="C207" i="46"/>
  <c r="H206" i="46"/>
  <c r="C206" i="46"/>
  <c r="L205" i="46"/>
  <c r="K205" i="46"/>
  <c r="K204" i="46" s="1"/>
  <c r="J205" i="46"/>
  <c r="I205" i="46"/>
  <c r="G205" i="46"/>
  <c r="G204" i="46" s="1"/>
  <c r="F205" i="46"/>
  <c r="E205" i="46"/>
  <c r="C205" i="46" s="1"/>
  <c r="D205" i="46"/>
  <c r="L204" i="46"/>
  <c r="J204" i="46"/>
  <c r="J195" i="46" s="1"/>
  <c r="F204" i="46"/>
  <c r="D204" i="46"/>
  <c r="H203" i="46"/>
  <c r="C203" i="46"/>
  <c r="H202" i="46"/>
  <c r="C202" i="46"/>
  <c r="H201" i="46"/>
  <c r="C201" i="46"/>
  <c r="H200" i="46"/>
  <c r="C200" i="46"/>
  <c r="H199" i="46"/>
  <c r="C199" i="46"/>
  <c r="L198" i="46"/>
  <c r="L196" i="46" s="1"/>
  <c r="L195" i="46" s="1"/>
  <c r="L194" i="46" s="1"/>
  <c r="K198" i="46"/>
  <c r="K196" i="46" s="1"/>
  <c r="J198" i="46"/>
  <c r="I198" i="46"/>
  <c r="G198" i="46"/>
  <c r="G196" i="46" s="1"/>
  <c r="F198" i="46"/>
  <c r="F196" i="46" s="1"/>
  <c r="F195" i="46" s="1"/>
  <c r="E198" i="46"/>
  <c r="D198" i="46"/>
  <c r="H197" i="46"/>
  <c r="C197" i="46"/>
  <c r="J196" i="46"/>
  <c r="I196" i="46"/>
  <c r="E196" i="46"/>
  <c r="D196" i="46"/>
  <c r="D195" i="46" s="1"/>
  <c r="H193" i="46"/>
  <c r="C193" i="46"/>
  <c r="L192" i="46"/>
  <c r="K192" i="46"/>
  <c r="J192" i="46"/>
  <c r="I192" i="46"/>
  <c r="H192" i="46" s="1"/>
  <c r="G192" i="46"/>
  <c r="F192" i="46"/>
  <c r="F191" i="46" s="1"/>
  <c r="E192" i="46"/>
  <c r="D192" i="46"/>
  <c r="D191" i="46" s="1"/>
  <c r="L191" i="46"/>
  <c r="K191" i="46"/>
  <c r="J191" i="46"/>
  <c r="G191" i="46"/>
  <c r="G187" i="46" s="1"/>
  <c r="H190" i="46"/>
  <c r="C190" i="46"/>
  <c r="H189" i="46"/>
  <c r="C189" i="46"/>
  <c r="L188" i="46"/>
  <c r="K188" i="46"/>
  <c r="J188" i="46"/>
  <c r="I188" i="46"/>
  <c r="G188" i="46"/>
  <c r="F188" i="46"/>
  <c r="F187" i="46" s="1"/>
  <c r="E188" i="46"/>
  <c r="D188" i="46"/>
  <c r="L187" i="46"/>
  <c r="K187" i="46"/>
  <c r="J187" i="46"/>
  <c r="H186" i="46"/>
  <c r="C186" i="46"/>
  <c r="H185" i="46"/>
  <c r="C185" i="46"/>
  <c r="L184" i="46"/>
  <c r="K184" i="46"/>
  <c r="J184" i="46"/>
  <c r="I184" i="46"/>
  <c r="G184" i="46"/>
  <c r="F184" i="46"/>
  <c r="E184" i="46"/>
  <c r="D184" i="46"/>
  <c r="H183" i="46"/>
  <c r="C183" i="46"/>
  <c r="H182" i="46"/>
  <c r="C182" i="46"/>
  <c r="H181" i="46"/>
  <c r="C181" i="46"/>
  <c r="H180" i="46"/>
  <c r="C180" i="46"/>
  <c r="L179" i="46"/>
  <c r="K179" i="46"/>
  <c r="J179" i="46"/>
  <c r="I179" i="46"/>
  <c r="G179" i="46"/>
  <c r="F179" i="46"/>
  <c r="E179" i="46"/>
  <c r="D179" i="46"/>
  <c r="C179" i="46"/>
  <c r="H178" i="46"/>
  <c r="C178" i="46"/>
  <c r="H177" i="46"/>
  <c r="C177" i="46"/>
  <c r="H176" i="46"/>
  <c r="C176" i="46"/>
  <c r="L175" i="46"/>
  <c r="K175" i="46"/>
  <c r="K174" i="46" s="1"/>
  <c r="K173" i="46" s="1"/>
  <c r="J175" i="46"/>
  <c r="J174" i="46" s="1"/>
  <c r="J173" i="46" s="1"/>
  <c r="I175" i="46"/>
  <c r="G175" i="46"/>
  <c r="F175" i="46"/>
  <c r="F174" i="46" s="1"/>
  <c r="F173" i="46" s="1"/>
  <c r="E175" i="46"/>
  <c r="D175" i="46"/>
  <c r="C175" i="46" s="1"/>
  <c r="L174" i="46"/>
  <c r="L173" i="46" s="1"/>
  <c r="I174" i="46"/>
  <c r="E174" i="46"/>
  <c r="D174" i="46"/>
  <c r="D173" i="46" s="1"/>
  <c r="H172" i="46"/>
  <c r="C172" i="46"/>
  <c r="H171" i="46"/>
  <c r="C171" i="46"/>
  <c r="H170" i="46"/>
  <c r="C170" i="46"/>
  <c r="H169" i="46"/>
  <c r="C169" i="46"/>
  <c r="H168" i="46"/>
  <c r="C168" i="46"/>
  <c r="H167" i="46"/>
  <c r="C167" i="46"/>
  <c r="L166" i="46"/>
  <c r="L165" i="46" s="1"/>
  <c r="K166" i="46"/>
  <c r="J166" i="46"/>
  <c r="I166" i="46"/>
  <c r="G166" i="46"/>
  <c r="G165" i="46" s="1"/>
  <c r="F166" i="46"/>
  <c r="E166" i="46"/>
  <c r="E165" i="46" s="1"/>
  <c r="D166" i="46"/>
  <c r="K165" i="46"/>
  <c r="J165" i="46"/>
  <c r="F165" i="46"/>
  <c r="H164" i="46"/>
  <c r="C164" i="46"/>
  <c r="H163" i="46"/>
  <c r="C163" i="46"/>
  <c r="H162" i="46"/>
  <c r="C162" i="46"/>
  <c r="H161" i="46"/>
  <c r="C161" i="46"/>
  <c r="L160" i="46"/>
  <c r="K160" i="46"/>
  <c r="J160" i="46"/>
  <c r="I160" i="46"/>
  <c r="G160" i="46"/>
  <c r="F160" i="46"/>
  <c r="E160" i="46"/>
  <c r="D160" i="46"/>
  <c r="H159" i="46"/>
  <c r="C159" i="46"/>
  <c r="H158" i="46"/>
  <c r="C158" i="46"/>
  <c r="H157" i="46"/>
  <c r="C157" i="46"/>
  <c r="H156" i="46"/>
  <c r="C156" i="46"/>
  <c r="H155" i="46"/>
  <c r="C155" i="46"/>
  <c r="H154" i="46"/>
  <c r="C154" i="46"/>
  <c r="H153" i="46"/>
  <c r="C153" i="46"/>
  <c r="H152" i="46"/>
  <c r="C152" i="46"/>
  <c r="L151" i="46"/>
  <c r="L130" i="46" s="1"/>
  <c r="K151" i="46"/>
  <c r="J151" i="46"/>
  <c r="I151" i="46"/>
  <c r="G151" i="46"/>
  <c r="F151" i="46"/>
  <c r="E151" i="46"/>
  <c r="D151" i="46"/>
  <c r="C151" i="46"/>
  <c r="H150" i="46"/>
  <c r="C150" i="46"/>
  <c r="H149" i="46"/>
  <c r="C149" i="46"/>
  <c r="H148" i="46"/>
  <c r="C148" i="46"/>
  <c r="H147" i="46"/>
  <c r="C147" i="46"/>
  <c r="H146" i="46"/>
  <c r="C146" i="46"/>
  <c r="H145" i="46"/>
  <c r="C145" i="46"/>
  <c r="L144" i="46"/>
  <c r="K144" i="46"/>
  <c r="J144" i="46"/>
  <c r="I144" i="46"/>
  <c r="H144" i="46" s="1"/>
  <c r="G144" i="46"/>
  <c r="F144" i="46"/>
  <c r="E144" i="46"/>
  <c r="D144" i="46"/>
  <c r="C144" i="46" s="1"/>
  <c r="H143" i="46"/>
  <c r="C143" i="46"/>
  <c r="H142" i="46"/>
  <c r="C142" i="46"/>
  <c r="L141" i="46"/>
  <c r="K141" i="46"/>
  <c r="J141" i="46"/>
  <c r="I141" i="46"/>
  <c r="H141" i="46" s="1"/>
  <c r="G141" i="46"/>
  <c r="F141" i="46"/>
  <c r="E141" i="46"/>
  <c r="D141" i="46"/>
  <c r="C141" i="46" s="1"/>
  <c r="H140" i="46"/>
  <c r="C140" i="46"/>
  <c r="H139" i="46"/>
  <c r="C139" i="46"/>
  <c r="H138" i="46"/>
  <c r="C138" i="46"/>
  <c r="H137" i="46"/>
  <c r="C137" i="46"/>
  <c r="L136" i="46"/>
  <c r="K136" i="46"/>
  <c r="J136" i="46"/>
  <c r="I136" i="46"/>
  <c r="G136" i="46"/>
  <c r="F136" i="46"/>
  <c r="E136" i="46"/>
  <c r="D136" i="46"/>
  <c r="H135" i="46"/>
  <c r="C135" i="46"/>
  <c r="H134" i="46"/>
  <c r="C134" i="46"/>
  <c r="H133" i="46"/>
  <c r="C133" i="46"/>
  <c r="H132" i="46"/>
  <c r="C132" i="46"/>
  <c r="L131" i="46"/>
  <c r="K131" i="46"/>
  <c r="K130" i="46" s="1"/>
  <c r="J131" i="46"/>
  <c r="J130" i="46" s="1"/>
  <c r="I131" i="46"/>
  <c r="G131" i="46"/>
  <c r="F131" i="46"/>
  <c r="F130" i="46" s="1"/>
  <c r="E131" i="46"/>
  <c r="E130" i="46" s="1"/>
  <c r="D131" i="46"/>
  <c r="I130" i="46"/>
  <c r="H129" i="46"/>
  <c r="H128" i="46" s="1"/>
  <c r="C129" i="46"/>
  <c r="C128" i="46" s="1"/>
  <c r="L128" i="46"/>
  <c r="K128" i="46"/>
  <c r="J128" i="46"/>
  <c r="I128" i="46"/>
  <c r="G128" i="46"/>
  <c r="F128" i="46"/>
  <c r="E128" i="46"/>
  <c r="D128" i="46"/>
  <c r="H127" i="46"/>
  <c r="C127" i="46"/>
  <c r="H126" i="46"/>
  <c r="C126" i="46"/>
  <c r="H125" i="46"/>
  <c r="C125" i="46"/>
  <c r="H124" i="46"/>
  <c r="C124" i="46"/>
  <c r="H123" i="46"/>
  <c r="C123" i="46"/>
  <c r="L122" i="46"/>
  <c r="K122" i="46"/>
  <c r="J122" i="46"/>
  <c r="I122" i="46"/>
  <c r="H122" i="46" s="1"/>
  <c r="G122" i="46"/>
  <c r="F122" i="46"/>
  <c r="E122" i="46"/>
  <c r="D122" i="46"/>
  <c r="C122" i="46" s="1"/>
  <c r="H121" i="46"/>
  <c r="C121" i="46"/>
  <c r="H120" i="46"/>
  <c r="C120" i="46"/>
  <c r="H119" i="46"/>
  <c r="C119" i="46"/>
  <c r="H118" i="46"/>
  <c r="C118" i="46"/>
  <c r="H117" i="46"/>
  <c r="C117" i="46"/>
  <c r="L116" i="46"/>
  <c r="K116" i="46"/>
  <c r="J116" i="46"/>
  <c r="I116" i="46"/>
  <c r="G116" i="46"/>
  <c r="F116" i="46"/>
  <c r="E116" i="46"/>
  <c r="D116" i="46"/>
  <c r="H115" i="46"/>
  <c r="C115" i="46"/>
  <c r="H114" i="46"/>
  <c r="C114" i="46"/>
  <c r="H113" i="46"/>
  <c r="C113" i="46"/>
  <c r="L112" i="46"/>
  <c r="K112" i="46"/>
  <c r="J112" i="46"/>
  <c r="I112" i="46"/>
  <c r="H112" i="46" s="1"/>
  <c r="G112" i="46"/>
  <c r="F112" i="46"/>
  <c r="E112" i="46"/>
  <c r="D112" i="46"/>
  <c r="C112" i="46" s="1"/>
  <c r="H111" i="46"/>
  <c r="C111" i="46"/>
  <c r="H110" i="46"/>
  <c r="C110" i="46"/>
  <c r="H109" i="46"/>
  <c r="C109" i="46"/>
  <c r="H108" i="46"/>
  <c r="C108" i="46"/>
  <c r="H107" i="46"/>
  <c r="C107" i="46"/>
  <c r="H106" i="46"/>
  <c r="C106" i="46"/>
  <c r="H105" i="46"/>
  <c r="C105" i="46"/>
  <c r="H104" i="46"/>
  <c r="C104" i="46"/>
  <c r="L103" i="46"/>
  <c r="K103" i="46"/>
  <c r="J103" i="46"/>
  <c r="I103" i="46"/>
  <c r="H103" i="46" s="1"/>
  <c r="G103" i="46"/>
  <c r="F103" i="46"/>
  <c r="E103" i="46"/>
  <c r="D103" i="46"/>
  <c r="C103" i="46" s="1"/>
  <c r="I102" i="46"/>
  <c r="H102" i="46" s="1"/>
  <c r="C102" i="46"/>
  <c r="H101" i="46"/>
  <c r="C101" i="46"/>
  <c r="H100" i="46"/>
  <c r="C100" i="46"/>
  <c r="H99" i="46"/>
  <c r="C99" i="46"/>
  <c r="H98" i="46"/>
  <c r="C98" i="46"/>
  <c r="H97" i="46"/>
  <c r="C97" i="46"/>
  <c r="H96" i="46"/>
  <c r="C96" i="46"/>
  <c r="L95" i="46"/>
  <c r="H95" i="46" s="1"/>
  <c r="K95" i="46"/>
  <c r="J95" i="46"/>
  <c r="I95" i="46"/>
  <c r="G95" i="46"/>
  <c r="F95" i="46"/>
  <c r="E95" i="46"/>
  <c r="D95" i="46"/>
  <c r="C95" i="46" s="1"/>
  <c r="H94" i="46"/>
  <c r="C94" i="46"/>
  <c r="H93" i="46"/>
  <c r="C93" i="46"/>
  <c r="H92" i="46"/>
  <c r="C92" i="46"/>
  <c r="H91" i="46"/>
  <c r="C91" i="46"/>
  <c r="H90" i="46"/>
  <c r="C90" i="46"/>
  <c r="L89" i="46"/>
  <c r="K89" i="46"/>
  <c r="J89" i="46"/>
  <c r="I89" i="46"/>
  <c r="H89" i="46" s="1"/>
  <c r="G89" i="46"/>
  <c r="F89" i="46"/>
  <c r="E89" i="46"/>
  <c r="D89" i="46"/>
  <c r="H88" i="46"/>
  <c r="C88" i="46"/>
  <c r="H87" i="46"/>
  <c r="C87" i="46"/>
  <c r="H86" i="46"/>
  <c r="C86" i="46"/>
  <c r="H85" i="46"/>
  <c r="C85" i="46"/>
  <c r="L84" i="46"/>
  <c r="K84" i="46"/>
  <c r="J84" i="46"/>
  <c r="I84" i="46"/>
  <c r="G84" i="46"/>
  <c r="F84" i="46"/>
  <c r="E84" i="46"/>
  <c r="D84" i="46"/>
  <c r="L83" i="46"/>
  <c r="H82" i="46"/>
  <c r="C82" i="46"/>
  <c r="H81" i="46"/>
  <c r="C81" i="46"/>
  <c r="L80" i="46"/>
  <c r="K80" i="46"/>
  <c r="J80" i="46"/>
  <c r="H80" i="46" s="1"/>
  <c r="I80" i="46"/>
  <c r="G80" i="46"/>
  <c r="F80" i="46"/>
  <c r="E80" i="46"/>
  <c r="D80" i="46"/>
  <c r="H79" i="46"/>
  <c r="C79" i="46"/>
  <c r="H78" i="46"/>
  <c r="C78" i="46"/>
  <c r="L77" i="46"/>
  <c r="L76" i="46" s="1"/>
  <c r="K77" i="46"/>
  <c r="J77" i="46"/>
  <c r="H77" i="46" s="1"/>
  <c r="I77" i="46"/>
  <c r="G77" i="46"/>
  <c r="F77" i="46"/>
  <c r="F76" i="46" s="1"/>
  <c r="E77" i="46"/>
  <c r="D77" i="46"/>
  <c r="K76" i="46"/>
  <c r="J76" i="46"/>
  <c r="I76" i="46"/>
  <c r="G76" i="46"/>
  <c r="E76" i="46"/>
  <c r="H74" i="46"/>
  <c r="C74" i="46"/>
  <c r="H73" i="46"/>
  <c r="C73" i="46"/>
  <c r="H72" i="46"/>
  <c r="C72" i="46"/>
  <c r="H71" i="46"/>
  <c r="C71" i="46"/>
  <c r="H70" i="46"/>
  <c r="C70" i="46"/>
  <c r="L69" i="46"/>
  <c r="K69" i="46"/>
  <c r="K67" i="46" s="1"/>
  <c r="J69" i="46"/>
  <c r="I69" i="46"/>
  <c r="I67" i="46" s="1"/>
  <c r="G69" i="46"/>
  <c r="G67" i="46" s="1"/>
  <c r="F69" i="46"/>
  <c r="E69" i="46"/>
  <c r="E67" i="46" s="1"/>
  <c r="D69" i="46"/>
  <c r="H68" i="46"/>
  <c r="C68" i="46"/>
  <c r="L67" i="46"/>
  <c r="J67" i="46"/>
  <c r="F67" i="46"/>
  <c r="D67" i="46"/>
  <c r="H66" i="46"/>
  <c r="C66" i="46"/>
  <c r="H65" i="46"/>
  <c r="C65" i="46"/>
  <c r="H64" i="46"/>
  <c r="C64" i="46"/>
  <c r="H63" i="46"/>
  <c r="C63" i="46"/>
  <c r="H62" i="46"/>
  <c r="C62" i="46"/>
  <c r="H61" i="46"/>
  <c r="C61" i="46"/>
  <c r="H60" i="46"/>
  <c r="C60" i="46"/>
  <c r="H59" i="46"/>
  <c r="C59" i="46"/>
  <c r="L58" i="46"/>
  <c r="K58" i="46"/>
  <c r="J58" i="46"/>
  <c r="I58" i="46"/>
  <c r="G58" i="46"/>
  <c r="F58" i="46"/>
  <c r="E58" i="46"/>
  <c r="D58" i="46"/>
  <c r="H57" i="46"/>
  <c r="E57" i="46"/>
  <c r="C57" i="46" s="1"/>
  <c r="H56" i="46"/>
  <c r="C56" i="46"/>
  <c r="L55" i="46"/>
  <c r="L54" i="46" s="1"/>
  <c r="L53" i="46" s="1"/>
  <c r="K55" i="46"/>
  <c r="K54" i="46" s="1"/>
  <c r="J55" i="46"/>
  <c r="I55" i="46"/>
  <c r="G55" i="46"/>
  <c r="F55" i="46"/>
  <c r="E55" i="46"/>
  <c r="E54" i="46" s="1"/>
  <c r="D55" i="46"/>
  <c r="G54" i="46"/>
  <c r="H47" i="46"/>
  <c r="C47" i="46"/>
  <c r="H46" i="46"/>
  <c r="C46" i="46"/>
  <c r="L45" i="46"/>
  <c r="H45" i="46" s="1"/>
  <c r="G45" i="46"/>
  <c r="C45" i="46" s="1"/>
  <c r="H44" i="46"/>
  <c r="C44" i="46"/>
  <c r="K43" i="46"/>
  <c r="J43" i="46"/>
  <c r="I43" i="46"/>
  <c r="F43" i="46"/>
  <c r="E43" i="46"/>
  <c r="D43" i="46"/>
  <c r="H42" i="46"/>
  <c r="C42" i="46"/>
  <c r="I41" i="46"/>
  <c r="H41" i="46" s="1"/>
  <c r="D41" i="46"/>
  <c r="C41" i="46" s="1"/>
  <c r="H40" i="46"/>
  <c r="C40" i="46"/>
  <c r="H39" i="46"/>
  <c r="C39" i="46"/>
  <c r="H38" i="46"/>
  <c r="C38" i="46"/>
  <c r="H37" i="46"/>
  <c r="C37" i="46"/>
  <c r="K36" i="46"/>
  <c r="H36" i="46" s="1"/>
  <c r="F36" i="46"/>
  <c r="C36" i="46"/>
  <c r="H35" i="46"/>
  <c r="C35" i="46"/>
  <c r="H34" i="46"/>
  <c r="C34" i="46"/>
  <c r="K33" i="46"/>
  <c r="H33" i="46" s="1"/>
  <c r="F33" i="46"/>
  <c r="C33" i="46" s="1"/>
  <c r="H32" i="46"/>
  <c r="C32" i="46"/>
  <c r="K31" i="46"/>
  <c r="H31" i="46" s="1"/>
  <c r="F31" i="46"/>
  <c r="C31" i="46" s="1"/>
  <c r="H30" i="46"/>
  <c r="C30" i="46"/>
  <c r="H29" i="46"/>
  <c r="C29" i="46"/>
  <c r="H28" i="46"/>
  <c r="C28" i="46"/>
  <c r="K27" i="46"/>
  <c r="H27" i="46" s="1"/>
  <c r="F27" i="46"/>
  <c r="C27" i="46" s="1"/>
  <c r="K26" i="46"/>
  <c r="H26" i="46" s="1"/>
  <c r="H25" i="46"/>
  <c r="C25" i="46"/>
  <c r="C24" i="46"/>
  <c r="H23" i="46"/>
  <c r="C23" i="46"/>
  <c r="H22" i="46"/>
  <c r="C22" i="46"/>
  <c r="L21" i="46"/>
  <c r="L292" i="46" s="1"/>
  <c r="L291" i="46" s="1"/>
  <c r="K21" i="46"/>
  <c r="J21" i="46"/>
  <c r="J292" i="46" s="1"/>
  <c r="J291" i="46" s="1"/>
  <c r="I21" i="46"/>
  <c r="I292" i="46" s="1"/>
  <c r="G21" i="46"/>
  <c r="G292" i="46" s="1"/>
  <c r="G291" i="46" s="1"/>
  <c r="F21" i="46"/>
  <c r="E21" i="46"/>
  <c r="E292" i="46" s="1"/>
  <c r="E291" i="46" s="1"/>
  <c r="D21" i="46"/>
  <c r="D292" i="46" s="1"/>
  <c r="D291" i="46" s="1"/>
  <c r="L20" i="46"/>
  <c r="D20" i="46"/>
  <c r="H301" i="45"/>
  <c r="C301" i="45"/>
  <c r="H300" i="45"/>
  <c r="C300" i="45"/>
  <c r="H299" i="45"/>
  <c r="C299" i="45"/>
  <c r="H298" i="45"/>
  <c r="C298" i="45"/>
  <c r="H297" i="45"/>
  <c r="C297" i="45"/>
  <c r="H296" i="45"/>
  <c r="C296" i="45"/>
  <c r="H295" i="45"/>
  <c r="C295" i="45"/>
  <c r="H294" i="45"/>
  <c r="C294" i="45"/>
  <c r="L293" i="45"/>
  <c r="K293" i="45"/>
  <c r="J293" i="45"/>
  <c r="I293" i="45"/>
  <c r="H293" i="45"/>
  <c r="G293" i="45"/>
  <c r="F293" i="45"/>
  <c r="E293" i="45"/>
  <c r="D293" i="45"/>
  <c r="C293" i="45"/>
  <c r="H288" i="45"/>
  <c r="C288" i="45"/>
  <c r="H287" i="45"/>
  <c r="C287" i="45"/>
  <c r="L286" i="45"/>
  <c r="K286" i="45"/>
  <c r="J286" i="45"/>
  <c r="I286" i="45"/>
  <c r="H286" i="45" s="1"/>
  <c r="G286" i="45"/>
  <c r="F286" i="45"/>
  <c r="E286" i="45"/>
  <c r="D286" i="45"/>
  <c r="H285" i="45"/>
  <c r="C285" i="45"/>
  <c r="L284" i="45"/>
  <c r="K284" i="45"/>
  <c r="J284" i="45"/>
  <c r="I284" i="45"/>
  <c r="H284" i="45" s="1"/>
  <c r="G284" i="45"/>
  <c r="F284" i="45"/>
  <c r="E284" i="45"/>
  <c r="E283" i="45" s="1"/>
  <c r="D284" i="45"/>
  <c r="C284" i="45" s="1"/>
  <c r="L283" i="45"/>
  <c r="K283" i="45"/>
  <c r="J283" i="45"/>
  <c r="G283" i="45"/>
  <c r="F283" i="45"/>
  <c r="D283" i="45"/>
  <c r="H282" i="45"/>
  <c r="C282" i="45"/>
  <c r="L281" i="45"/>
  <c r="K281" i="45"/>
  <c r="J281" i="45"/>
  <c r="I281" i="45"/>
  <c r="G281" i="45"/>
  <c r="F281" i="45"/>
  <c r="E281" i="45"/>
  <c r="D281" i="45"/>
  <c r="C281" i="45" s="1"/>
  <c r="H280" i="45"/>
  <c r="C280" i="45"/>
  <c r="H279" i="45"/>
  <c r="C279" i="45"/>
  <c r="H278" i="45"/>
  <c r="C278" i="45"/>
  <c r="H277" i="45"/>
  <c r="C277" i="45"/>
  <c r="L276" i="45"/>
  <c r="K276" i="45"/>
  <c r="J276" i="45"/>
  <c r="I276" i="45"/>
  <c r="H276" i="45" s="1"/>
  <c r="G276" i="45"/>
  <c r="F276" i="45"/>
  <c r="E276" i="45"/>
  <c r="D276" i="45"/>
  <c r="C276" i="45" s="1"/>
  <c r="H275" i="45"/>
  <c r="C275" i="45"/>
  <c r="H274" i="45"/>
  <c r="C274" i="45"/>
  <c r="H273" i="45"/>
  <c r="C273" i="45"/>
  <c r="L272" i="45"/>
  <c r="K272" i="45"/>
  <c r="J272" i="45"/>
  <c r="I272" i="45"/>
  <c r="G272" i="45"/>
  <c r="F272" i="45"/>
  <c r="E272" i="45"/>
  <c r="D272" i="45"/>
  <c r="C272" i="45" s="1"/>
  <c r="H271" i="45"/>
  <c r="C271" i="45"/>
  <c r="L270" i="45"/>
  <c r="K270" i="45"/>
  <c r="J270" i="45"/>
  <c r="I270" i="45"/>
  <c r="H270" i="45" s="1"/>
  <c r="G270" i="45"/>
  <c r="F270" i="45"/>
  <c r="E270" i="45"/>
  <c r="D270" i="45"/>
  <c r="L269" i="45"/>
  <c r="K269" i="45"/>
  <c r="J269" i="45"/>
  <c r="G269" i="45"/>
  <c r="F269" i="45"/>
  <c r="D269" i="45"/>
  <c r="H268" i="45"/>
  <c r="C268" i="45"/>
  <c r="H267" i="45"/>
  <c r="C267" i="45"/>
  <c r="H266" i="45"/>
  <c r="C266" i="45"/>
  <c r="H265" i="45"/>
  <c r="C265" i="45"/>
  <c r="L264" i="45"/>
  <c r="K264" i="45"/>
  <c r="J264" i="45"/>
  <c r="I264" i="45"/>
  <c r="H264" i="45" s="1"/>
  <c r="G264" i="45"/>
  <c r="F264" i="45"/>
  <c r="E264" i="45"/>
  <c r="D264" i="45"/>
  <c r="H263" i="45"/>
  <c r="C263" i="45"/>
  <c r="H262" i="45"/>
  <c r="C262" i="45"/>
  <c r="H261" i="45"/>
  <c r="C261" i="45"/>
  <c r="L260" i="45"/>
  <c r="K260" i="45"/>
  <c r="J260" i="45"/>
  <c r="I260" i="45"/>
  <c r="G260" i="45"/>
  <c r="F260" i="45"/>
  <c r="E260" i="45"/>
  <c r="C260" i="45" s="1"/>
  <c r="D260" i="45"/>
  <c r="L259" i="45"/>
  <c r="K259" i="45"/>
  <c r="J259" i="45"/>
  <c r="G259" i="45"/>
  <c r="F259" i="45"/>
  <c r="D259" i="45"/>
  <c r="H258" i="45"/>
  <c r="C258" i="45"/>
  <c r="H257" i="45"/>
  <c r="C257" i="45"/>
  <c r="H256" i="45"/>
  <c r="C256" i="45"/>
  <c r="H255" i="45"/>
  <c r="C255" i="45"/>
  <c r="H254" i="45"/>
  <c r="C254" i="45"/>
  <c r="H253" i="45"/>
  <c r="C253" i="45"/>
  <c r="L252" i="45"/>
  <c r="K252" i="45"/>
  <c r="J252" i="45"/>
  <c r="I252" i="45"/>
  <c r="H252" i="45" s="1"/>
  <c r="G252" i="45"/>
  <c r="F252" i="45"/>
  <c r="E252" i="45"/>
  <c r="D252" i="45"/>
  <c r="L251" i="45"/>
  <c r="K251" i="45"/>
  <c r="J251" i="45"/>
  <c r="G251" i="45"/>
  <c r="F251" i="45"/>
  <c r="D251" i="45"/>
  <c r="H250" i="45"/>
  <c r="C250" i="45"/>
  <c r="H249" i="45"/>
  <c r="C249" i="45"/>
  <c r="H248" i="45"/>
  <c r="C248" i="45"/>
  <c r="H247" i="45"/>
  <c r="C247" i="45"/>
  <c r="L246" i="45"/>
  <c r="K246" i="45"/>
  <c r="J246" i="45"/>
  <c r="I246" i="45"/>
  <c r="H246" i="45" s="1"/>
  <c r="G246" i="45"/>
  <c r="F246" i="45"/>
  <c r="E246" i="45"/>
  <c r="D246" i="45"/>
  <c r="C246" i="45" s="1"/>
  <c r="H245" i="45"/>
  <c r="C245" i="45"/>
  <c r="H244" i="45"/>
  <c r="C244" i="45"/>
  <c r="H243" i="45"/>
  <c r="C243" i="45"/>
  <c r="H242" i="45"/>
  <c r="C242" i="45"/>
  <c r="H241" i="45"/>
  <c r="C241" i="45"/>
  <c r="H240" i="45"/>
  <c r="C240" i="45"/>
  <c r="H239" i="45"/>
  <c r="C239" i="45"/>
  <c r="L238" i="45"/>
  <c r="K238" i="45"/>
  <c r="J238" i="45"/>
  <c r="I238" i="45"/>
  <c r="H238" i="45" s="1"/>
  <c r="G238" i="45"/>
  <c r="F238" i="45"/>
  <c r="E238" i="45"/>
  <c r="D238" i="45"/>
  <c r="C238" i="45" s="1"/>
  <c r="H237" i="45"/>
  <c r="C237" i="45"/>
  <c r="H236" i="45"/>
  <c r="C236" i="45"/>
  <c r="L235" i="45"/>
  <c r="K235" i="45"/>
  <c r="J235" i="45"/>
  <c r="H235" i="45" s="1"/>
  <c r="I235" i="45"/>
  <c r="G235" i="45"/>
  <c r="F235" i="45"/>
  <c r="E235" i="45"/>
  <c r="D235" i="45"/>
  <c r="C235" i="45" s="1"/>
  <c r="H234" i="45"/>
  <c r="C234" i="45"/>
  <c r="L233" i="45"/>
  <c r="K233" i="45"/>
  <c r="J233" i="45"/>
  <c r="I233" i="45"/>
  <c r="G233" i="45"/>
  <c r="G231" i="45" s="1"/>
  <c r="G230" i="45" s="1"/>
  <c r="F233" i="45"/>
  <c r="E233" i="45"/>
  <c r="D233" i="45"/>
  <c r="H232" i="45"/>
  <c r="C232" i="45"/>
  <c r="L231" i="45"/>
  <c r="K231" i="45"/>
  <c r="K230" i="45" s="1"/>
  <c r="J231" i="45"/>
  <c r="J230" i="45" s="1"/>
  <c r="F231" i="45"/>
  <c r="D231" i="45"/>
  <c r="L230" i="45"/>
  <c r="F230" i="45"/>
  <c r="D230" i="45"/>
  <c r="H229" i="45"/>
  <c r="C229" i="45"/>
  <c r="H228" i="45"/>
  <c r="C228" i="45"/>
  <c r="L227" i="45"/>
  <c r="K227" i="45"/>
  <c r="J227" i="45"/>
  <c r="I227" i="45"/>
  <c r="G227" i="45"/>
  <c r="F227" i="45"/>
  <c r="E227" i="45"/>
  <c r="D227" i="45"/>
  <c r="C227" i="45" s="1"/>
  <c r="H226" i="45"/>
  <c r="C226" i="45"/>
  <c r="H225" i="45"/>
  <c r="C225" i="45"/>
  <c r="H224" i="45"/>
  <c r="C224" i="45"/>
  <c r="H223" i="45"/>
  <c r="C223" i="45"/>
  <c r="H222" i="45"/>
  <c r="C222" i="45"/>
  <c r="H221" i="45"/>
  <c r="C221" i="45"/>
  <c r="H220" i="45"/>
  <c r="C220" i="45"/>
  <c r="H219" i="45"/>
  <c r="C219" i="45"/>
  <c r="H218" i="45"/>
  <c r="C218" i="45"/>
  <c r="H217" i="45"/>
  <c r="C217" i="45"/>
  <c r="L216" i="45"/>
  <c r="K216" i="45"/>
  <c r="J216" i="45"/>
  <c r="I216" i="45"/>
  <c r="G216" i="45"/>
  <c r="F216" i="45"/>
  <c r="E216" i="45"/>
  <c r="D216" i="45"/>
  <c r="H215" i="45"/>
  <c r="C215" i="45"/>
  <c r="H214" i="45"/>
  <c r="C214" i="45"/>
  <c r="H213" i="45"/>
  <c r="C213" i="45"/>
  <c r="H212" i="45"/>
  <c r="C212" i="45"/>
  <c r="H211" i="45"/>
  <c r="C211" i="45"/>
  <c r="H210" i="45"/>
  <c r="C210" i="45"/>
  <c r="H209" i="45"/>
  <c r="C209" i="45"/>
  <c r="H208" i="45"/>
  <c r="C208" i="45"/>
  <c r="H207" i="45"/>
  <c r="C207" i="45"/>
  <c r="H206" i="45"/>
  <c r="C206" i="45"/>
  <c r="L205" i="45"/>
  <c r="K205" i="45"/>
  <c r="J205" i="45"/>
  <c r="I205" i="45"/>
  <c r="G205" i="45"/>
  <c r="G204" i="45" s="1"/>
  <c r="F205" i="45"/>
  <c r="E205" i="45"/>
  <c r="C205" i="45" s="1"/>
  <c r="D205" i="45"/>
  <c r="L204" i="45"/>
  <c r="J204" i="45"/>
  <c r="I204" i="45"/>
  <c r="F204" i="45"/>
  <c r="D204" i="45"/>
  <c r="H203" i="45"/>
  <c r="C203" i="45"/>
  <c r="H202" i="45"/>
  <c r="C202" i="45"/>
  <c r="H201" i="45"/>
  <c r="C201" i="45"/>
  <c r="H200" i="45"/>
  <c r="C200" i="45"/>
  <c r="H199" i="45"/>
  <c r="C199" i="45"/>
  <c r="L198" i="45"/>
  <c r="K198" i="45"/>
  <c r="J198" i="45"/>
  <c r="J196" i="45" s="1"/>
  <c r="J195" i="45" s="1"/>
  <c r="I198" i="45"/>
  <c r="G198" i="45"/>
  <c r="F198" i="45"/>
  <c r="E198" i="45"/>
  <c r="E196" i="45" s="1"/>
  <c r="D198" i="45"/>
  <c r="H197" i="45"/>
  <c r="C197" i="45"/>
  <c r="L196" i="45"/>
  <c r="L195" i="45" s="1"/>
  <c r="L194" i="45" s="1"/>
  <c r="K196" i="45"/>
  <c r="I196" i="45"/>
  <c r="G196" i="45"/>
  <c r="G195" i="45" s="1"/>
  <c r="F196" i="45"/>
  <c r="F195" i="45" s="1"/>
  <c r="F194" i="45" s="1"/>
  <c r="D196" i="45"/>
  <c r="D195" i="45"/>
  <c r="D194" i="45"/>
  <c r="H193" i="45"/>
  <c r="C193" i="45"/>
  <c r="L192" i="45"/>
  <c r="K192" i="45"/>
  <c r="J192" i="45"/>
  <c r="I192" i="45"/>
  <c r="G192" i="45"/>
  <c r="F192" i="45"/>
  <c r="F191" i="45" s="1"/>
  <c r="F187" i="45" s="1"/>
  <c r="E192" i="45"/>
  <c r="E191" i="45" s="1"/>
  <c r="D192" i="45"/>
  <c r="L191" i="45"/>
  <c r="K191" i="45"/>
  <c r="J191" i="45"/>
  <c r="G191" i="45"/>
  <c r="D191" i="45"/>
  <c r="C191" i="45" s="1"/>
  <c r="H190" i="45"/>
  <c r="C190" i="45"/>
  <c r="H189" i="45"/>
  <c r="C189" i="45"/>
  <c r="L188" i="45"/>
  <c r="K188" i="45"/>
  <c r="J188" i="45"/>
  <c r="I188" i="45"/>
  <c r="G188" i="45"/>
  <c r="F188" i="45"/>
  <c r="E188" i="45"/>
  <c r="D188" i="45"/>
  <c r="C188" i="45" s="1"/>
  <c r="L187" i="45"/>
  <c r="K187" i="45"/>
  <c r="J187" i="45"/>
  <c r="G187" i="45"/>
  <c r="H186" i="45"/>
  <c r="C186" i="45"/>
  <c r="H185" i="45"/>
  <c r="C185" i="45"/>
  <c r="L184" i="45"/>
  <c r="K184" i="45"/>
  <c r="J184" i="45"/>
  <c r="I184" i="45"/>
  <c r="G184" i="45"/>
  <c r="F184" i="45"/>
  <c r="E184" i="45"/>
  <c r="D184" i="45"/>
  <c r="H183" i="45"/>
  <c r="C183" i="45"/>
  <c r="H182" i="45"/>
  <c r="C182" i="45"/>
  <c r="H181" i="45"/>
  <c r="C181" i="45"/>
  <c r="H180" i="45"/>
  <c r="C180" i="45"/>
  <c r="L179" i="45"/>
  <c r="K179" i="45"/>
  <c r="H179" i="45" s="1"/>
  <c r="J179" i="45"/>
  <c r="I179" i="45"/>
  <c r="G179" i="45"/>
  <c r="F179" i="45"/>
  <c r="E179" i="45"/>
  <c r="D179" i="45"/>
  <c r="C179" i="45"/>
  <c r="H178" i="45"/>
  <c r="C178" i="45"/>
  <c r="H177" i="45"/>
  <c r="C177" i="45"/>
  <c r="H176" i="45"/>
  <c r="C176" i="45"/>
  <c r="L175" i="45"/>
  <c r="K175" i="45"/>
  <c r="J175" i="45"/>
  <c r="I175" i="45"/>
  <c r="G175" i="45"/>
  <c r="F175" i="45"/>
  <c r="E175" i="45"/>
  <c r="D175" i="45"/>
  <c r="C175" i="45" s="1"/>
  <c r="L174" i="45"/>
  <c r="J174" i="45"/>
  <c r="J173" i="45" s="1"/>
  <c r="I174" i="45"/>
  <c r="F174" i="45"/>
  <c r="E174" i="45"/>
  <c r="D174" i="45"/>
  <c r="L173" i="45"/>
  <c r="F173" i="45"/>
  <c r="D173" i="45"/>
  <c r="H172" i="45"/>
  <c r="C172" i="45"/>
  <c r="H171" i="45"/>
  <c r="C171" i="45"/>
  <c r="H170" i="45"/>
  <c r="C170" i="45"/>
  <c r="H169" i="45"/>
  <c r="C169" i="45"/>
  <c r="H168" i="45"/>
  <c r="C168" i="45"/>
  <c r="H167" i="45"/>
  <c r="C167" i="45"/>
  <c r="L166" i="45"/>
  <c r="K166" i="45"/>
  <c r="J166" i="45"/>
  <c r="I166" i="45"/>
  <c r="G166" i="45"/>
  <c r="F166" i="45"/>
  <c r="E166" i="45"/>
  <c r="D166" i="45"/>
  <c r="L165" i="45"/>
  <c r="K165" i="45"/>
  <c r="J165" i="45"/>
  <c r="G165" i="45"/>
  <c r="F165" i="45"/>
  <c r="D165" i="45"/>
  <c r="H164" i="45"/>
  <c r="C164" i="45"/>
  <c r="H163" i="45"/>
  <c r="C163" i="45"/>
  <c r="H162" i="45"/>
  <c r="C162" i="45"/>
  <c r="H161" i="45"/>
  <c r="C161" i="45"/>
  <c r="L160" i="45"/>
  <c r="K160" i="45"/>
  <c r="J160" i="45"/>
  <c r="I160" i="45"/>
  <c r="H160" i="45" s="1"/>
  <c r="G160" i="45"/>
  <c r="F160" i="45"/>
  <c r="E160" i="45"/>
  <c r="D160" i="45"/>
  <c r="H159" i="45"/>
  <c r="C159" i="45"/>
  <c r="H158" i="45"/>
  <c r="C158" i="45"/>
  <c r="H157" i="45"/>
  <c r="C157" i="45"/>
  <c r="H156" i="45"/>
  <c r="C156" i="45"/>
  <c r="H155" i="45"/>
  <c r="C155" i="45"/>
  <c r="H154" i="45"/>
  <c r="C154" i="45"/>
  <c r="H153" i="45"/>
  <c r="C153" i="45"/>
  <c r="H152" i="45"/>
  <c r="C152" i="45"/>
  <c r="L151" i="45"/>
  <c r="K151" i="45"/>
  <c r="J151" i="45"/>
  <c r="I151" i="45"/>
  <c r="H151" i="45" s="1"/>
  <c r="G151" i="45"/>
  <c r="F151" i="45"/>
  <c r="E151" i="45"/>
  <c r="D151" i="45"/>
  <c r="C151" i="45" s="1"/>
  <c r="H150" i="45"/>
  <c r="C150" i="45"/>
  <c r="H149" i="45"/>
  <c r="C149" i="45"/>
  <c r="H148" i="45"/>
  <c r="C148" i="45"/>
  <c r="H147" i="45"/>
  <c r="C147" i="45"/>
  <c r="H146" i="45"/>
  <c r="C146" i="45"/>
  <c r="H145" i="45"/>
  <c r="C145" i="45"/>
  <c r="L144" i="45"/>
  <c r="K144" i="45"/>
  <c r="J144" i="45"/>
  <c r="I144" i="45"/>
  <c r="H144" i="45" s="1"/>
  <c r="G144" i="45"/>
  <c r="F144" i="45"/>
  <c r="E144" i="45"/>
  <c r="D144" i="45"/>
  <c r="C144" i="45" s="1"/>
  <c r="H143" i="45"/>
  <c r="C143" i="45"/>
  <c r="H142" i="45"/>
  <c r="C142" i="45"/>
  <c r="L141" i="45"/>
  <c r="K141" i="45"/>
  <c r="J141" i="45"/>
  <c r="I141" i="45"/>
  <c r="G141" i="45"/>
  <c r="F141" i="45"/>
  <c r="E141" i="45"/>
  <c r="D141" i="45"/>
  <c r="C141" i="45" s="1"/>
  <c r="H140" i="45"/>
  <c r="C140" i="45"/>
  <c r="H139" i="45"/>
  <c r="C139" i="45"/>
  <c r="H138" i="45"/>
  <c r="C138" i="45"/>
  <c r="H137" i="45"/>
  <c r="C137" i="45"/>
  <c r="L136" i="45"/>
  <c r="K136" i="45"/>
  <c r="J136" i="45"/>
  <c r="I136" i="45"/>
  <c r="G136" i="45"/>
  <c r="F136" i="45"/>
  <c r="E136" i="45"/>
  <c r="D136" i="45"/>
  <c r="H135" i="45"/>
  <c r="C135" i="45"/>
  <c r="H134" i="45"/>
  <c r="C134" i="45"/>
  <c r="H133" i="45"/>
  <c r="C133" i="45"/>
  <c r="H132" i="45"/>
  <c r="C132" i="45"/>
  <c r="L131" i="45"/>
  <c r="K131" i="45"/>
  <c r="J131" i="45"/>
  <c r="I131" i="45"/>
  <c r="G131" i="45"/>
  <c r="G130" i="45" s="1"/>
  <c r="F131" i="45"/>
  <c r="E131" i="45"/>
  <c r="D131" i="45"/>
  <c r="C131" i="45" s="1"/>
  <c r="L130" i="45"/>
  <c r="J130" i="45"/>
  <c r="F130" i="45"/>
  <c r="H129" i="45"/>
  <c r="H128" i="45" s="1"/>
  <c r="C129" i="45"/>
  <c r="C128" i="45" s="1"/>
  <c r="L128" i="45"/>
  <c r="K128" i="45"/>
  <c r="J128" i="45"/>
  <c r="I128" i="45"/>
  <c r="G128" i="45"/>
  <c r="F128" i="45"/>
  <c r="E128" i="45"/>
  <c r="D128" i="45"/>
  <c r="H127" i="45"/>
  <c r="C127" i="45"/>
  <c r="H126" i="45"/>
  <c r="C126" i="45"/>
  <c r="H125" i="45"/>
  <c r="C125" i="45"/>
  <c r="H124" i="45"/>
  <c r="C124" i="45"/>
  <c r="H123" i="45"/>
  <c r="C123" i="45"/>
  <c r="L122" i="45"/>
  <c r="K122" i="45"/>
  <c r="J122" i="45"/>
  <c r="I122" i="45"/>
  <c r="G122" i="45"/>
  <c r="F122" i="45"/>
  <c r="E122" i="45"/>
  <c r="D122" i="45"/>
  <c r="H121" i="45"/>
  <c r="C121" i="45"/>
  <c r="H120" i="45"/>
  <c r="C120" i="45"/>
  <c r="H119" i="45"/>
  <c r="C119" i="45"/>
  <c r="H118" i="45"/>
  <c r="C118" i="45"/>
  <c r="H117" i="45"/>
  <c r="C117" i="45"/>
  <c r="L116" i="45"/>
  <c r="K116" i="45"/>
  <c r="J116" i="45"/>
  <c r="I116" i="45"/>
  <c r="H116" i="45" s="1"/>
  <c r="G116" i="45"/>
  <c r="F116" i="45"/>
  <c r="E116" i="45"/>
  <c r="D116" i="45"/>
  <c r="C116" i="45" s="1"/>
  <c r="H115" i="45"/>
  <c r="C115" i="45"/>
  <c r="H114" i="45"/>
  <c r="C114" i="45"/>
  <c r="H113" i="45"/>
  <c r="C113" i="45"/>
  <c r="L112" i="45"/>
  <c r="K112" i="45"/>
  <c r="J112" i="45"/>
  <c r="I112" i="45"/>
  <c r="G112" i="45"/>
  <c r="F112" i="45"/>
  <c r="E112" i="45"/>
  <c r="D112" i="45"/>
  <c r="H111" i="45"/>
  <c r="C111" i="45"/>
  <c r="H110" i="45"/>
  <c r="C110" i="45"/>
  <c r="H109" i="45"/>
  <c r="C109" i="45"/>
  <c r="H108" i="45"/>
  <c r="C108" i="45"/>
  <c r="H107" i="45"/>
  <c r="C107" i="45"/>
  <c r="H106" i="45"/>
  <c r="C106" i="45"/>
  <c r="H105" i="45"/>
  <c r="C105" i="45"/>
  <c r="H104" i="45"/>
  <c r="C104" i="45"/>
  <c r="L103" i="45"/>
  <c r="K103" i="45"/>
  <c r="H103" i="45" s="1"/>
  <c r="J103" i="45"/>
  <c r="I103" i="45"/>
  <c r="G103" i="45"/>
  <c r="F103" i="45"/>
  <c r="E103" i="45"/>
  <c r="D103" i="45"/>
  <c r="C103" i="45" s="1"/>
  <c r="H102" i="45"/>
  <c r="C102" i="45"/>
  <c r="H101" i="45"/>
  <c r="C101" i="45"/>
  <c r="H100" i="45"/>
  <c r="C100" i="45"/>
  <c r="H99" i="45"/>
  <c r="C99" i="45"/>
  <c r="H98" i="45"/>
  <c r="C98" i="45"/>
  <c r="H97" i="45"/>
  <c r="C97" i="45"/>
  <c r="H96" i="45"/>
  <c r="C96" i="45"/>
  <c r="L95" i="45"/>
  <c r="K95" i="45"/>
  <c r="J95" i="45"/>
  <c r="I95" i="45"/>
  <c r="G95" i="45"/>
  <c r="F95" i="45"/>
  <c r="E95" i="45"/>
  <c r="D95" i="45"/>
  <c r="C95" i="45"/>
  <c r="H94" i="45"/>
  <c r="C94" i="45"/>
  <c r="H93" i="45"/>
  <c r="C93" i="45"/>
  <c r="H92" i="45"/>
  <c r="C92" i="45"/>
  <c r="H91" i="45"/>
  <c r="C91" i="45"/>
  <c r="H90" i="45"/>
  <c r="C90" i="45"/>
  <c r="L89" i="45"/>
  <c r="K89" i="45"/>
  <c r="J89" i="45"/>
  <c r="I89" i="45"/>
  <c r="G89" i="45"/>
  <c r="F89" i="45"/>
  <c r="E89" i="45"/>
  <c r="D89" i="45"/>
  <c r="C89" i="45" s="1"/>
  <c r="H88" i="45"/>
  <c r="C88" i="45"/>
  <c r="H87" i="45"/>
  <c r="C87" i="45"/>
  <c r="H86" i="45"/>
  <c r="C86" i="45"/>
  <c r="H85" i="45"/>
  <c r="C85" i="45"/>
  <c r="L84" i="45"/>
  <c r="K84" i="45"/>
  <c r="J84" i="45"/>
  <c r="J83" i="45" s="1"/>
  <c r="J75" i="45" s="1"/>
  <c r="I84" i="45"/>
  <c r="G84" i="45"/>
  <c r="F84" i="45"/>
  <c r="E84" i="45"/>
  <c r="E83" i="45" s="1"/>
  <c r="D84" i="45"/>
  <c r="L83" i="45"/>
  <c r="F83" i="45"/>
  <c r="D83" i="45"/>
  <c r="H82" i="45"/>
  <c r="C82" i="45"/>
  <c r="H81" i="45"/>
  <c r="C81" i="45"/>
  <c r="L80" i="45"/>
  <c r="K80" i="45"/>
  <c r="J80" i="45"/>
  <c r="I80" i="45"/>
  <c r="G80" i="45"/>
  <c r="F80" i="45"/>
  <c r="E80" i="45"/>
  <c r="D80" i="45"/>
  <c r="H79" i="45"/>
  <c r="C79" i="45"/>
  <c r="H78" i="45"/>
  <c r="C78" i="45"/>
  <c r="L77" i="45"/>
  <c r="L76" i="45" s="1"/>
  <c r="L75" i="45" s="1"/>
  <c r="K77" i="45"/>
  <c r="K76" i="45" s="1"/>
  <c r="J77" i="45"/>
  <c r="I77" i="45"/>
  <c r="G77" i="45"/>
  <c r="G76" i="45" s="1"/>
  <c r="F77" i="45"/>
  <c r="E77" i="45"/>
  <c r="C77" i="45" s="1"/>
  <c r="D77" i="45"/>
  <c r="J76" i="45"/>
  <c r="I76" i="45"/>
  <c r="F76" i="45"/>
  <c r="F75" i="45" s="1"/>
  <c r="D76" i="45"/>
  <c r="H74" i="45"/>
  <c r="C74" i="45"/>
  <c r="H73" i="45"/>
  <c r="C73" i="45"/>
  <c r="H72" i="45"/>
  <c r="C72" i="45"/>
  <c r="H71" i="45"/>
  <c r="C71" i="45"/>
  <c r="H70" i="45"/>
  <c r="C70" i="45"/>
  <c r="L69" i="45"/>
  <c r="K69" i="45"/>
  <c r="K67" i="45" s="1"/>
  <c r="J69" i="45"/>
  <c r="I69" i="45"/>
  <c r="G69" i="45"/>
  <c r="F69" i="45"/>
  <c r="F67" i="45" s="1"/>
  <c r="E69" i="45"/>
  <c r="D69" i="45"/>
  <c r="C69" i="45" s="1"/>
  <c r="H68" i="45"/>
  <c r="C68" i="45"/>
  <c r="L67" i="45"/>
  <c r="J67" i="45"/>
  <c r="I67" i="45"/>
  <c r="G67" i="45"/>
  <c r="E67" i="45"/>
  <c r="D67" i="45"/>
  <c r="C67" i="45" s="1"/>
  <c r="H66" i="45"/>
  <c r="C66" i="45"/>
  <c r="H65" i="45"/>
  <c r="C65" i="45"/>
  <c r="H64" i="45"/>
  <c r="C64" i="45"/>
  <c r="H63" i="45"/>
  <c r="C63" i="45"/>
  <c r="H62" i="45"/>
  <c r="C62" i="45"/>
  <c r="H61" i="45"/>
  <c r="C61" i="45"/>
  <c r="H60" i="45"/>
  <c r="C60" i="45"/>
  <c r="H59" i="45"/>
  <c r="C59" i="45"/>
  <c r="L58" i="45"/>
  <c r="K58" i="45"/>
  <c r="J58" i="45"/>
  <c r="I58" i="45"/>
  <c r="G58" i="45"/>
  <c r="F58" i="45"/>
  <c r="E58" i="45"/>
  <c r="D58" i="45"/>
  <c r="H57" i="45"/>
  <c r="C57" i="45"/>
  <c r="H56" i="45"/>
  <c r="C56" i="45"/>
  <c r="L55" i="45"/>
  <c r="L54" i="45" s="1"/>
  <c r="L53" i="45" s="1"/>
  <c r="K55" i="45"/>
  <c r="J55" i="45"/>
  <c r="I55" i="45"/>
  <c r="G55" i="45"/>
  <c r="G54" i="45" s="1"/>
  <c r="G53" i="45" s="1"/>
  <c r="F55" i="45"/>
  <c r="E55" i="45"/>
  <c r="C55" i="45" s="1"/>
  <c r="D55" i="45"/>
  <c r="J54" i="45"/>
  <c r="J53" i="45" s="1"/>
  <c r="J52" i="45" s="1"/>
  <c r="I54" i="45"/>
  <c r="F54" i="45"/>
  <c r="F53" i="45" s="1"/>
  <c r="F52" i="45" s="1"/>
  <c r="F51" i="45" s="1"/>
  <c r="F50" i="45" s="1"/>
  <c r="D54" i="45"/>
  <c r="D53" i="45"/>
  <c r="H47" i="45"/>
  <c r="C47" i="45"/>
  <c r="H46" i="45"/>
  <c r="C46" i="45"/>
  <c r="L45" i="45"/>
  <c r="H45" i="45"/>
  <c r="G45" i="45"/>
  <c r="H44" i="45"/>
  <c r="C44" i="45"/>
  <c r="K43" i="45"/>
  <c r="J43" i="45"/>
  <c r="I43" i="45"/>
  <c r="H43" i="45" s="1"/>
  <c r="F43" i="45"/>
  <c r="E43" i="45"/>
  <c r="D43" i="45"/>
  <c r="C43" i="45" s="1"/>
  <c r="H42" i="45"/>
  <c r="C42" i="45"/>
  <c r="I41" i="45"/>
  <c r="H41" i="45" s="1"/>
  <c r="D41" i="45"/>
  <c r="C41" i="45" s="1"/>
  <c r="H40" i="45"/>
  <c r="C40" i="45"/>
  <c r="H39" i="45"/>
  <c r="C39" i="45"/>
  <c r="H38" i="45"/>
  <c r="C38" i="45"/>
  <c r="H37" i="45"/>
  <c r="C37" i="45"/>
  <c r="K36" i="45"/>
  <c r="H36" i="45"/>
  <c r="F36" i="45"/>
  <c r="C36" i="45" s="1"/>
  <c r="H35" i="45"/>
  <c r="C35" i="45"/>
  <c r="H34" i="45"/>
  <c r="C34" i="45"/>
  <c r="K33" i="45"/>
  <c r="H33" i="45" s="1"/>
  <c r="F33" i="45"/>
  <c r="C33" i="45" s="1"/>
  <c r="H32" i="45"/>
  <c r="C32" i="45"/>
  <c r="K31" i="45"/>
  <c r="H31" i="45" s="1"/>
  <c r="F31" i="45"/>
  <c r="C31" i="45" s="1"/>
  <c r="H30" i="45"/>
  <c r="C30" i="45"/>
  <c r="H29" i="45"/>
  <c r="C29" i="45"/>
  <c r="H28" i="45"/>
  <c r="C28" i="45"/>
  <c r="K27" i="45"/>
  <c r="K26" i="45" s="1"/>
  <c r="F27" i="45"/>
  <c r="C27" i="45" s="1"/>
  <c r="H25" i="45"/>
  <c r="C25" i="45"/>
  <c r="C24" i="45"/>
  <c r="H23" i="45"/>
  <c r="C23" i="45"/>
  <c r="H22" i="45"/>
  <c r="C22" i="45"/>
  <c r="L21" i="45"/>
  <c r="L292" i="45" s="1"/>
  <c r="L291" i="45" s="1"/>
  <c r="K21" i="45"/>
  <c r="K292" i="45" s="1"/>
  <c r="K291" i="45" s="1"/>
  <c r="J21" i="45"/>
  <c r="J292" i="45" s="1"/>
  <c r="J291" i="45" s="1"/>
  <c r="I21" i="45"/>
  <c r="G21" i="45"/>
  <c r="G292" i="45" s="1"/>
  <c r="G291" i="45" s="1"/>
  <c r="F21" i="45"/>
  <c r="F292" i="45" s="1"/>
  <c r="F291" i="45" s="1"/>
  <c r="E21" i="45"/>
  <c r="D21" i="45"/>
  <c r="D292" i="45" s="1"/>
  <c r="D291" i="45" s="1"/>
  <c r="L20" i="45"/>
  <c r="G20" i="45"/>
  <c r="D20" i="45"/>
  <c r="H301" i="44"/>
  <c r="C301" i="44"/>
  <c r="H300" i="44"/>
  <c r="C300" i="44"/>
  <c r="H299" i="44"/>
  <c r="C299" i="44"/>
  <c r="H298" i="44"/>
  <c r="C298" i="44"/>
  <c r="H297" i="44"/>
  <c r="C297" i="44"/>
  <c r="H296" i="44"/>
  <c r="C296" i="44"/>
  <c r="H295" i="44"/>
  <c r="C295" i="44"/>
  <c r="H294" i="44"/>
  <c r="C294" i="44"/>
  <c r="C293" i="44" s="1"/>
  <c r="L293" i="44"/>
  <c r="K293" i="44"/>
  <c r="J293" i="44"/>
  <c r="I293" i="44"/>
  <c r="H293" i="44"/>
  <c r="G293" i="44"/>
  <c r="F293" i="44"/>
  <c r="E293" i="44"/>
  <c r="D293" i="44"/>
  <c r="H288" i="44"/>
  <c r="C288" i="44"/>
  <c r="H287" i="44"/>
  <c r="C287" i="44"/>
  <c r="L286" i="44"/>
  <c r="K286" i="44"/>
  <c r="J286" i="44"/>
  <c r="I286" i="44"/>
  <c r="G286" i="44"/>
  <c r="F286" i="44"/>
  <c r="E286" i="44"/>
  <c r="D286" i="44"/>
  <c r="C286" i="44" s="1"/>
  <c r="H285" i="44"/>
  <c r="C285" i="44"/>
  <c r="L284" i="44"/>
  <c r="K284" i="44"/>
  <c r="K283" i="44" s="1"/>
  <c r="J284" i="44"/>
  <c r="H284" i="44" s="1"/>
  <c r="I284" i="44"/>
  <c r="G284" i="44"/>
  <c r="G283" i="44" s="1"/>
  <c r="F284" i="44"/>
  <c r="E284" i="44"/>
  <c r="E283" i="44" s="1"/>
  <c r="D284" i="44"/>
  <c r="L283" i="44"/>
  <c r="J283" i="44"/>
  <c r="I283" i="44"/>
  <c r="F283" i="44"/>
  <c r="D283" i="44"/>
  <c r="H282" i="44"/>
  <c r="C282" i="44"/>
  <c r="L281" i="44"/>
  <c r="K281" i="44"/>
  <c r="J281" i="44"/>
  <c r="I281" i="44"/>
  <c r="G281" i="44"/>
  <c r="F281" i="44"/>
  <c r="E281" i="44"/>
  <c r="D281" i="44"/>
  <c r="H280" i="44"/>
  <c r="C280" i="44"/>
  <c r="H279" i="44"/>
  <c r="C279" i="44"/>
  <c r="H278" i="44"/>
  <c r="C278" i="44"/>
  <c r="H277" i="44"/>
  <c r="C277" i="44"/>
  <c r="L276" i="44"/>
  <c r="K276" i="44"/>
  <c r="H276" i="44" s="1"/>
  <c r="J276" i="44"/>
  <c r="I276" i="44"/>
  <c r="G276" i="44"/>
  <c r="F276" i="44"/>
  <c r="F270" i="44" s="1"/>
  <c r="F269" i="44" s="1"/>
  <c r="E276" i="44"/>
  <c r="D276" i="44"/>
  <c r="C276" i="44" s="1"/>
  <c r="H275" i="44"/>
  <c r="C275" i="44"/>
  <c r="H274" i="44"/>
  <c r="C274" i="44"/>
  <c r="H273" i="44"/>
  <c r="C273" i="44"/>
  <c r="L272" i="44"/>
  <c r="K272" i="44"/>
  <c r="J272" i="44"/>
  <c r="J270" i="44" s="1"/>
  <c r="J269" i="44" s="1"/>
  <c r="I272" i="44"/>
  <c r="G272" i="44"/>
  <c r="G270" i="44" s="1"/>
  <c r="F272" i="44"/>
  <c r="E272" i="44"/>
  <c r="C272" i="44" s="1"/>
  <c r="D272" i="44"/>
  <c r="H271" i="44"/>
  <c r="C271" i="44"/>
  <c r="L270" i="44"/>
  <c r="I270" i="44"/>
  <c r="D270" i="44"/>
  <c r="L269" i="44"/>
  <c r="D269" i="44"/>
  <c r="H268" i="44"/>
  <c r="C268" i="44"/>
  <c r="H267" i="44"/>
  <c r="C267" i="44"/>
  <c r="H266" i="44"/>
  <c r="C266" i="44"/>
  <c r="H265" i="44"/>
  <c r="C265" i="44"/>
  <c r="L264" i="44"/>
  <c r="K264" i="44"/>
  <c r="J264" i="44"/>
  <c r="I264" i="44"/>
  <c r="I259" i="44" s="1"/>
  <c r="G264" i="44"/>
  <c r="F264" i="44"/>
  <c r="E264" i="44"/>
  <c r="D264" i="44"/>
  <c r="C264" i="44" s="1"/>
  <c r="H263" i="44"/>
  <c r="C263" i="44"/>
  <c r="H262" i="44"/>
  <c r="C262" i="44"/>
  <c r="H261" i="44"/>
  <c r="C261" i="44"/>
  <c r="L260" i="44"/>
  <c r="L259" i="44" s="1"/>
  <c r="K260" i="44"/>
  <c r="J260" i="44"/>
  <c r="I260" i="44"/>
  <c r="G260" i="44"/>
  <c r="F260" i="44"/>
  <c r="E260" i="44"/>
  <c r="D260" i="44"/>
  <c r="C260" i="44"/>
  <c r="J259" i="44"/>
  <c r="F259" i="44"/>
  <c r="E259" i="44"/>
  <c r="H258" i="44"/>
  <c r="C258" i="44"/>
  <c r="H257" i="44"/>
  <c r="C257" i="44"/>
  <c r="H256" i="44"/>
  <c r="C256" i="44"/>
  <c r="H255" i="44"/>
  <c r="C255" i="44"/>
  <c r="H254" i="44"/>
  <c r="C254" i="44"/>
  <c r="H253" i="44"/>
  <c r="C253" i="44"/>
  <c r="L252" i="44"/>
  <c r="K252" i="44"/>
  <c r="J252" i="44"/>
  <c r="I252" i="44"/>
  <c r="G252" i="44"/>
  <c r="G251" i="44" s="1"/>
  <c r="F252" i="44"/>
  <c r="F251" i="44" s="1"/>
  <c r="F230" i="44" s="1"/>
  <c r="E252" i="44"/>
  <c r="D252" i="44"/>
  <c r="C252" i="44" s="1"/>
  <c r="L251" i="44"/>
  <c r="J251" i="44"/>
  <c r="I251" i="44"/>
  <c r="E251" i="44"/>
  <c r="D251" i="44"/>
  <c r="H250" i="44"/>
  <c r="C250" i="44"/>
  <c r="H249" i="44"/>
  <c r="C249" i="44"/>
  <c r="H248" i="44"/>
  <c r="C248" i="44"/>
  <c r="H247" i="44"/>
  <c r="C247" i="44"/>
  <c r="L246" i="44"/>
  <c r="K246" i="44"/>
  <c r="J246" i="44"/>
  <c r="I246" i="44"/>
  <c r="G246" i="44"/>
  <c r="F246" i="44"/>
  <c r="E246" i="44"/>
  <c r="D246" i="44"/>
  <c r="C246" i="44" s="1"/>
  <c r="H245" i="44"/>
  <c r="C245" i="44"/>
  <c r="H244" i="44"/>
  <c r="C244" i="44"/>
  <c r="H243" i="44"/>
  <c r="C243" i="44"/>
  <c r="H242" i="44"/>
  <c r="C242" i="44"/>
  <c r="H241" i="44"/>
  <c r="C241" i="44"/>
  <c r="H240" i="44"/>
  <c r="C240" i="44"/>
  <c r="H239" i="44"/>
  <c r="C239" i="44"/>
  <c r="L238" i="44"/>
  <c r="K238" i="44"/>
  <c r="J238" i="44"/>
  <c r="I238" i="44"/>
  <c r="H238" i="44" s="1"/>
  <c r="G238" i="44"/>
  <c r="F238" i="44"/>
  <c r="E238" i="44"/>
  <c r="D238" i="44"/>
  <c r="C238" i="44" s="1"/>
  <c r="H237" i="44"/>
  <c r="C237" i="44"/>
  <c r="H236" i="44"/>
  <c r="C236" i="44"/>
  <c r="L235" i="44"/>
  <c r="K235" i="44"/>
  <c r="J235" i="44"/>
  <c r="J231" i="44" s="1"/>
  <c r="J230" i="44" s="1"/>
  <c r="I235" i="44"/>
  <c r="G235" i="44"/>
  <c r="F235" i="44"/>
  <c r="E235" i="44"/>
  <c r="C235" i="44" s="1"/>
  <c r="D235" i="44"/>
  <c r="H234" i="44"/>
  <c r="C234" i="44"/>
  <c r="L233" i="44"/>
  <c r="L231" i="44" s="1"/>
  <c r="L230" i="44" s="1"/>
  <c r="K233" i="44"/>
  <c r="J233" i="44"/>
  <c r="I233" i="44"/>
  <c r="G233" i="44"/>
  <c r="F233" i="44"/>
  <c r="E233" i="44"/>
  <c r="D233" i="44"/>
  <c r="H232" i="44"/>
  <c r="C232" i="44"/>
  <c r="F231" i="44"/>
  <c r="H229" i="44"/>
  <c r="C229" i="44"/>
  <c r="H228" i="44"/>
  <c r="C228" i="44"/>
  <c r="L227" i="44"/>
  <c r="K227" i="44"/>
  <c r="J227" i="44"/>
  <c r="I227" i="44"/>
  <c r="G227" i="44"/>
  <c r="F227" i="44"/>
  <c r="E227" i="44"/>
  <c r="D227" i="44"/>
  <c r="H226" i="44"/>
  <c r="C226" i="44"/>
  <c r="H225" i="44"/>
  <c r="C225" i="44"/>
  <c r="H224" i="44"/>
  <c r="C224" i="44"/>
  <c r="H223" i="44"/>
  <c r="C223" i="44"/>
  <c r="H222" i="44"/>
  <c r="C222" i="44"/>
  <c r="H221" i="44"/>
  <c r="C221" i="44"/>
  <c r="H220" i="44"/>
  <c r="C220" i="44"/>
  <c r="H219" i="44"/>
  <c r="C219" i="44"/>
  <c r="H218" i="44"/>
  <c r="C218" i="44"/>
  <c r="H217" i="44"/>
  <c r="C217" i="44"/>
  <c r="L216" i="44"/>
  <c r="K216" i="44"/>
  <c r="J216" i="44"/>
  <c r="J204" i="44" s="1"/>
  <c r="I216" i="44"/>
  <c r="G216" i="44"/>
  <c r="F216" i="44"/>
  <c r="E216" i="44"/>
  <c r="D216" i="44"/>
  <c r="C216" i="44" s="1"/>
  <c r="H215" i="44"/>
  <c r="C215" i="44"/>
  <c r="H214" i="44"/>
  <c r="C214" i="44"/>
  <c r="H213" i="44"/>
  <c r="C213" i="44"/>
  <c r="H212" i="44"/>
  <c r="C212" i="44"/>
  <c r="H211" i="44"/>
  <c r="C211" i="44"/>
  <c r="H210" i="44"/>
  <c r="C210" i="44"/>
  <c r="H209" i="44"/>
  <c r="C209" i="44"/>
  <c r="H208" i="44"/>
  <c r="C208" i="44"/>
  <c r="H207" i="44"/>
  <c r="C207" i="44"/>
  <c r="H206" i="44"/>
  <c r="C206" i="44"/>
  <c r="L205" i="44"/>
  <c r="K205" i="44"/>
  <c r="J205" i="44"/>
  <c r="I205" i="44"/>
  <c r="G205" i="44"/>
  <c r="F205" i="44"/>
  <c r="F204" i="44" s="1"/>
  <c r="E205" i="44"/>
  <c r="D205" i="44"/>
  <c r="L204" i="44"/>
  <c r="K204" i="44"/>
  <c r="G204" i="44"/>
  <c r="D204" i="44"/>
  <c r="H203" i="44"/>
  <c r="C203" i="44"/>
  <c r="H202" i="44"/>
  <c r="C202" i="44"/>
  <c r="H201" i="44"/>
  <c r="C201" i="44"/>
  <c r="H200" i="44"/>
  <c r="C200" i="44"/>
  <c r="H199" i="44"/>
  <c r="C199" i="44"/>
  <c r="L198" i="44"/>
  <c r="K198" i="44"/>
  <c r="H198" i="44" s="1"/>
  <c r="J198" i="44"/>
  <c r="I198" i="44"/>
  <c r="I196" i="44" s="1"/>
  <c r="G198" i="44"/>
  <c r="G196" i="44" s="1"/>
  <c r="F198" i="44"/>
  <c r="F196" i="44" s="1"/>
  <c r="F195" i="44" s="1"/>
  <c r="E198" i="44"/>
  <c r="D198" i="44"/>
  <c r="C198" i="44" s="1"/>
  <c r="H197" i="44"/>
  <c r="C197" i="44"/>
  <c r="L196" i="44"/>
  <c r="L195" i="44" s="1"/>
  <c r="J196" i="44"/>
  <c r="E196" i="44"/>
  <c r="D196" i="44"/>
  <c r="D195" i="44"/>
  <c r="H193" i="44"/>
  <c r="C193" i="44"/>
  <c r="L192" i="44"/>
  <c r="K192" i="44"/>
  <c r="J192" i="44"/>
  <c r="I192" i="44"/>
  <c r="G192" i="44"/>
  <c r="G191" i="44" s="1"/>
  <c r="F192" i="44"/>
  <c r="C192" i="44" s="1"/>
  <c r="E192" i="44"/>
  <c r="D192" i="44"/>
  <c r="D191" i="44" s="1"/>
  <c r="D187" i="44" s="1"/>
  <c r="L191" i="44"/>
  <c r="L187" i="44" s="1"/>
  <c r="J191" i="44"/>
  <c r="I191" i="44"/>
  <c r="I187" i="44" s="1"/>
  <c r="E191" i="44"/>
  <c r="H190" i="44"/>
  <c r="C190" i="44"/>
  <c r="H189" i="44"/>
  <c r="C189" i="44"/>
  <c r="L188" i="44"/>
  <c r="K188" i="44"/>
  <c r="J188" i="44"/>
  <c r="J187" i="44" s="1"/>
  <c r="I188" i="44"/>
  <c r="G188" i="44"/>
  <c r="G187" i="44" s="1"/>
  <c r="F188" i="44"/>
  <c r="E188" i="44"/>
  <c r="D188" i="44"/>
  <c r="H186" i="44"/>
  <c r="C186" i="44"/>
  <c r="H185" i="44"/>
  <c r="C185" i="44"/>
  <c r="L184" i="44"/>
  <c r="K184" i="44"/>
  <c r="J184" i="44"/>
  <c r="I184" i="44"/>
  <c r="G184" i="44"/>
  <c r="F184" i="44"/>
  <c r="E184" i="44"/>
  <c r="C184" i="44" s="1"/>
  <c r="D184" i="44"/>
  <c r="H183" i="44"/>
  <c r="C183" i="44"/>
  <c r="H182" i="44"/>
  <c r="C182" i="44"/>
  <c r="H181" i="44"/>
  <c r="C181" i="44"/>
  <c r="H180" i="44"/>
  <c r="C180" i="44"/>
  <c r="L179" i="44"/>
  <c r="K179" i="44"/>
  <c r="K174" i="44" s="1"/>
  <c r="J179" i="44"/>
  <c r="I179" i="44"/>
  <c r="G179" i="44"/>
  <c r="F179" i="44"/>
  <c r="F174" i="44" s="1"/>
  <c r="F173" i="44" s="1"/>
  <c r="E179" i="44"/>
  <c r="D179" i="44"/>
  <c r="H178" i="44"/>
  <c r="C178" i="44"/>
  <c r="H177" i="44"/>
  <c r="C177" i="44"/>
  <c r="H176" i="44"/>
  <c r="C176" i="44"/>
  <c r="L175" i="44"/>
  <c r="K175" i="44"/>
  <c r="J175" i="44"/>
  <c r="I175" i="44"/>
  <c r="G175" i="44"/>
  <c r="F175" i="44"/>
  <c r="E175" i="44"/>
  <c r="E174" i="44" s="1"/>
  <c r="D175" i="44"/>
  <c r="D174" i="44" s="1"/>
  <c r="L174" i="44"/>
  <c r="J174" i="44"/>
  <c r="J173" i="44" s="1"/>
  <c r="G174" i="44"/>
  <c r="G173" i="44" s="1"/>
  <c r="L173" i="44"/>
  <c r="H172" i="44"/>
  <c r="C172" i="44"/>
  <c r="H171" i="44"/>
  <c r="C171" i="44"/>
  <c r="H170" i="44"/>
  <c r="C170" i="44"/>
  <c r="H169" i="44"/>
  <c r="C169" i="44"/>
  <c r="H168" i="44"/>
  <c r="C168" i="44"/>
  <c r="H167" i="44"/>
  <c r="C167" i="44"/>
  <c r="L166" i="44"/>
  <c r="L165" i="44" s="1"/>
  <c r="K166" i="44"/>
  <c r="J166" i="44"/>
  <c r="I166" i="44"/>
  <c r="G166" i="44"/>
  <c r="G165" i="44" s="1"/>
  <c r="F166" i="44"/>
  <c r="E166" i="44"/>
  <c r="D166" i="44"/>
  <c r="C166" i="44"/>
  <c r="J165" i="44"/>
  <c r="I165" i="44"/>
  <c r="F165" i="44"/>
  <c r="E165" i="44"/>
  <c r="D165" i="44"/>
  <c r="H164" i="44"/>
  <c r="C164" i="44"/>
  <c r="H163" i="44"/>
  <c r="C163" i="44"/>
  <c r="H162" i="44"/>
  <c r="C162" i="44"/>
  <c r="H161" i="44"/>
  <c r="C161" i="44"/>
  <c r="L160" i="44"/>
  <c r="K160" i="44"/>
  <c r="H160" i="44" s="1"/>
  <c r="J160" i="44"/>
  <c r="I160" i="44"/>
  <c r="G160" i="44"/>
  <c r="F160" i="44"/>
  <c r="C160" i="44" s="1"/>
  <c r="E160" i="44"/>
  <c r="D160" i="44"/>
  <c r="H159" i="44"/>
  <c r="C159" i="44"/>
  <c r="H158" i="44"/>
  <c r="C158" i="44"/>
  <c r="H157" i="44"/>
  <c r="C157" i="44"/>
  <c r="H156" i="44"/>
  <c r="C156" i="44"/>
  <c r="H155" i="44"/>
  <c r="C155" i="44"/>
  <c r="H154" i="44"/>
  <c r="C154" i="44"/>
  <c r="H153" i="44"/>
  <c r="C153" i="44"/>
  <c r="H152" i="44"/>
  <c r="C152" i="44"/>
  <c r="L151" i="44"/>
  <c r="K151" i="44"/>
  <c r="J151" i="44"/>
  <c r="I151" i="44"/>
  <c r="G151" i="44"/>
  <c r="F151" i="44"/>
  <c r="E151" i="44"/>
  <c r="D151" i="44"/>
  <c r="H150" i="44"/>
  <c r="C150" i="44"/>
  <c r="H149" i="44"/>
  <c r="C149" i="44"/>
  <c r="H148" i="44"/>
  <c r="C148" i="44"/>
  <c r="H147" i="44"/>
  <c r="C147" i="44"/>
  <c r="H146" i="44"/>
  <c r="C146" i="44"/>
  <c r="H145" i="44"/>
  <c r="C145" i="44"/>
  <c r="L144" i="44"/>
  <c r="L130" i="44" s="1"/>
  <c r="K144" i="44"/>
  <c r="J144" i="44"/>
  <c r="I144" i="44"/>
  <c r="G144" i="44"/>
  <c r="F144" i="44"/>
  <c r="E144" i="44"/>
  <c r="D144" i="44"/>
  <c r="C144" i="44"/>
  <c r="H143" i="44"/>
  <c r="C143" i="44"/>
  <c r="H142" i="44"/>
  <c r="C142" i="44"/>
  <c r="L141" i="44"/>
  <c r="K141" i="44"/>
  <c r="J141" i="44"/>
  <c r="I141" i="44"/>
  <c r="H141" i="44" s="1"/>
  <c r="G141" i="44"/>
  <c r="F141" i="44"/>
  <c r="E141" i="44"/>
  <c r="D141" i="44"/>
  <c r="H140" i="44"/>
  <c r="C140" i="44"/>
  <c r="H139" i="44"/>
  <c r="C139" i="44"/>
  <c r="H138" i="44"/>
  <c r="C138" i="44"/>
  <c r="H137" i="44"/>
  <c r="C137" i="44"/>
  <c r="L136" i="44"/>
  <c r="K136" i="44"/>
  <c r="J136" i="44"/>
  <c r="I136" i="44"/>
  <c r="G136" i="44"/>
  <c r="F136" i="44"/>
  <c r="E136" i="44"/>
  <c r="D136" i="44"/>
  <c r="C136" i="44" s="1"/>
  <c r="H135" i="44"/>
  <c r="C135" i="44"/>
  <c r="H134" i="44"/>
  <c r="C134" i="44"/>
  <c r="H133" i="44"/>
  <c r="C133" i="44"/>
  <c r="H132" i="44"/>
  <c r="C132" i="44"/>
  <c r="L131" i="44"/>
  <c r="K131" i="44"/>
  <c r="J131" i="44"/>
  <c r="J130" i="44" s="1"/>
  <c r="I131" i="44"/>
  <c r="G131" i="44"/>
  <c r="F131" i="44"/>
  <c r="E131" i="44"/>
  <c r="D131" i="44"/>
  <c r="D130" i="44" s="1"/>
  <c r="G130" i="44"/>
  <c r="H129" i="44"/>
  <c r="C129" i="44"/>
  <c r="C128" i="44" s="1"/>
  <c r="L128" i="44"/>
  <c r="K128" i="44"/>
  <c r="J128" i="44"/>
  <c r="I128" i="44"/>
  <c r="H128" i="44"/>
  <c r="G128" i="44"/>
  <c r="F128" i="44"/>
  <c r="E128" i="44"/>
  <c r="D128" i="44"/>
  <c r="H127" i="44"/>
  <c r="C127" i="44"/>
  <c r="H126" i="44"/>
  <c r="C126" i="44"/>
  <c r="H125" i="44"/>
  <c r="C125" i="44"/>
  <c r="H124" i="44"/>
  <c r="C124" i="44"/>
  <c r="H123" i="44"/>
  <c r="C123" i="44"/>
  <c r="L122" i="44"/>
  <c r="K122" i="44"/>
  <c r="J122" i="44"/>
  <c r="I122" i="44"/>
  <c r="H122" i="44" s="1"/>
  <c r="G122" i="44"/>
  <c r="F122" i="44"/>
  <c r="E122" i="44"/>
  <c r="D122" i="44"/>
  <c r="C122" i="44" s="1"/>
  <c r="H121" i="44"/>
  <c r="C121" i="44"/>
  <c r="H120" i="44"/>
  <c r="C120" i="44"/>
  <c r="H119" i="44"/>
  <c r="C119" i="44"/>
  <c r="H118" i="44"/>
  <c r="C118" i="44"/>
  <c r="H117" i="44"/>
  <c r="C117" i="44"/>
  <c r="L116" i="44"/>
  <c r="K116" i="44"/>
  <c r="J116" i="44"/>
  <c r="I116" i="44"/>
  <c r="G116" i="44"/>
  <c r="F116" i="44"/>
  <c r="E116" i="44"/>
  <c r="D116" i="44"/>
  <c r="C116" i="44"/>
  <c r="H115" i="44"/>
  <c r="C115" i="44"/>
  <c r="H114" i="44"/>
  <c r="C114" i="44"/>
  <c r="H113" i="44"/>
  <c r="C113" i="44"/>
  <c r="L112" i="44"/>
  <c r="K112" i="44"/>
  <c r="J112" i="44"/>
  <c r="I112" i="44"/>
  <c r="G112" i="44"/>
  <c r="F112" i="44"/>
  <c r="E112" i="44"/>
  <c r="C112" i="44" s="1"/>
  <c r="D112" i="44"/>
  <c r="H111" i="44"/>
  <c r="C111" i="44"/>
  <c r="H110" i="44"/>
  <c r="C110" i="44"/>
  <c r="H109" i="44"/>
  <c r="C109" i="44"/>
  <c r="H108" i="44"/>
  <c r="C108" i="44"/>
  <c r="H107" i="44"/>
  <c r="C107" i="44"/>
  <c r="H106" i="44"/>
  <c r="C106" i="44"/>
  <c r="H105" i="44"/>
  <c r="C105" i="44"/>
  <c r="H104" i="44"/>
  <c r="C104" i="44"/>
  <c r="L103" i="44"/>
  <c r="K103" i="44"/>
  <c r="J103" i="44"/>
  <c r="I103" i="44"/>
  <c r="G103" i="44"/>
  <c r="F103" i="44"/>
  <c r="E103" i="44"/>
  <c r="D103" i="44"/>
  <c r="I102" i="44"/>
  <c r="I95" i="44" s="1"/>
  <c r="H102" i="44"/>
  <c r="C102" i="44"/>
  <c r="H101" i="44"/>
  <c r="C101" i="44"/>
  <c r="H100" i="44"/>
  <c r="C100" i="44"/>
  <c r="H99" i="44"/>
  <c r="C99" i="44"/>
  <c r="H98" i="44"/>
  <c r="C98" i="44"/>
  <c r="H97" i="44"/>
  <c r="C97" i="44"/>
  <c r="H96" i="44"/>
  <c r="C96" i="44"/>
  <c r="L95" i="44"/>
  <c r="K95" i="44"/>
  <c r="J95" i="44"/>
  <c r="G95" i="44"/>
  <c r="F95" i="44"/>
  <c r="E95" i="44"/>
  <c r="D95" i="44"/>
  <c r="H94" i="44"/>
  <c r="C94" i="44"/>
  <c r="H93" i="44"/>
  <c r="C93" i="44"/>
  <c r="H92" i="44"/>
  <c r="C92" i="44"/>
  <c r="H91" i="44"/>
  <c r="C91" i="44"/>
  <c r="H90" i="44"/>
  <c r="C90" i="44"/>
  <c r="L89" i="44"/>
  <c r="K89" i="44"/>
  <c r="J89" i="44"/>
  <c r="I89" i="44"/>
  <c r="G89" i="44"/>
  <c r="F89" i="44"/>
  <c r="E89" i="44"/>
  <c r="D89" i="44"/>
  <c r="H88" i="44"/>
  <c r="C88" i="44"/>
  <c r="H87" i="44"/>
  <c r="C87" i="44"/>
  <c r="H86" i="44"/>
  <c r="C86" i="44"/>
  <c r="H85" i="44"/>
  <c r="C85" i="44"/>
  <c r="L84" i="44"/>
  <c r="L83" i="44" s="1"/>
  <c r="K84" i="44"/>
  <c r="J84" i="44"/>
  <c r="I84" i="44"/>
  <c r="G84" i="44"/>
  <c r="F84" i="44"/>
  <c r="E84" i="44"/>
  <c r="D84" i="44"/>
  <c r="J83" i="44"/>
  <c r="H82" i="44"/>
  <c r="C82" i="44"/>
  <c r="H81" i="44"/>
  <c r="C81" i="44"/>
  <c r="L80" i="44"/>
  <c r="K80" i="44"/>
  <c r="J80" i="44"/>
  <c r="I80" i="44"/>
  <c r="H80" i="44" s="1"/>
  <c r="G80" i="44"/>
  <c r="F80" i="44"/>
  <c r="E80" i="44"/>
  <c r="D80" i="44"/>
  <c r="H79" i="44"/>
  <c r="C79" i="44"/>
  <c r="H78" i="44"/>
  <c r="C78" i="44"/>
  <c r="L77" i="44"/>
  <c r="K77" i="44"/>
  <c r="K76" i="44" s="1"/>
  <c r="J77" i="44"/>
  <c r="I77" i="44"/>
  <c r="G77" i="44"/>
  <c r="G76" i="44" s="1"/>
  <c r="F77" i="44"/>
  <c r="E77" i="44"/>
  <c r="D77" i="44"/>
  <c r="I76" i="44"/>
  <c r="E76" i="44"/>
  <c r="H74" i="44"/>
  <c r="C74" i="44"/>
  <c r="H73" i="44"/>
  <c r="C73" i="44"/>
  <c r="H72" i="44"/>
  <c r="C72" i="44"/>
  <c r="H71" i="44"/>
  <c r="C71" i="44"/>
  <c r="H70" i="44"/>
  <c r="C70" i="44"/>
  <c r="L69" i="44"/>
  <c r="L67" i="44" s="1"/>
  <c r="K69" i="44"/>
  <c r="J69" i="44"/>
  <c r="J67" i="44" s="1"/>
  <c r="I69" i="44"/>
  <c r="G69" i="44"/>
  <c r="G67" i="44" s="1"/>
  <c r="F69" i="44"/>
  <c r="F67" i="44" s="1"/>
  <c r="C67" i="44" s="1"/>
  <c r="E69" i="44"/>
  <c r="D69" i="44"/>
  <c r="H68" i="44"/>
  <c r="C68" i="44"/>
  <c r="K67" i="44"/>
  <c r="I67" i="44"/>
  <c r="E67" i="44"/>
  <c r="D67" i="44"/>
  <c r="H66" i="44"/>
  <c r="C66" i="44"/>
  <c r="H65" i="44"/>
  <c r="C65" i="44"/>
  <c r="H64" i="44"/>
  <c r="C64" i="44"/>
  <c r="H63" i="44"/>
  <c r="C63" i="44"/>
  <c r="H62" i="44"/>
  <c r="C62" i="44"/>
  <c r="H61" i="44"/>
  <c r="C61" i="44"/>
  <c r="H60" i="44"/>
  <c r="C60" i="44"/>
  <c r="H59" i="44"/>
  <c r="C59" i="44"/>
  <c r="L58" i="44"/>
  <c r="L54" i="44" s="1"/>
  <c r="K58" i="44"/>
  <c r="J58" i="44"/>
  <c r="I58" i="44"/>
  <c r="H58" i="44" s="1"/>
  <c r="G58" i="44"/>
  <c r="F58" i="44"/>
  <c r="E58" i="44"/>
  <c r="D58" i="44"/>
  <c r="H57" i="44"/>
  <c r="C57" i="44"/>
  <c r="H56" i="44"/>
  <c r="C56" i="44"/>
  <c r="L55" i="44"/>
  <c r="K55" i="44"/>
  <c r="K54" i="44" s="1"/>
  <c r="K53" i="44" s="1"/>
  <c r="J55" i="44"/>
  <c r="I55" i="44"/>
  <c r="I54" i="44" s="1"/>
  <c r="I53" i="44" s="1"/>
  <c r="G55" i="44"/>
  <c r="F55" i="44"/>
  <c r="E55" i="44"/>
  <c r="E54" i="44" s="1"/>
  <c r="E53" i="44" s="1"/>
  <c r="D55" i="44"/>
  <c r="G54" i="44"/>
  <c r="G53" i="44" s="1"/>
  <c r="H47" i="44"/>
  <c r="C47" i="44"/>
  <c r="H46" i="44"/>
  <c r="C46" i="44"/>
  <c r="L45" i="44"/>
  <c r="H45" i="44"/>
  <c r="G45" i="44"/>
  <c r="H44" i="44"/>
  <c r="C44" i="44"/>
  <c r="K43" i="44"/>
  <c r="J43" i="44"/>
  <c r="I43" i="44"/>
  <c r="F43" i="44"/>
  <c r="E43" i="44"/>
  <c r="D43" i="44"/>
  <c r="H42" i="44"/>
  <c r="C42" i="44"/>
  <c r="I41" i="44"/>
  <c r="H41" i="44" s="1"/>
  <c r="D41" i="44"/>
  <c r="C41" i="44" s="1"/>
  <c r="H40" i="44"/>
  <c r="C40" i="44"/>
  <c r="H39" i="44"/>
  <c r="C39" i="44"/>
  <c r="H38" i="44"/>
  <c r="C38" i="44"/>
  <c r="H37" i="44"/>
  <c r="C37" i="44"/>
  <c r="K36" i="44"/>
  <c r="H36" i="44" s="1"/>
  <c r="F36" i="44"/>
  <c r="C36" i="44" s="1"/>
  <c r="H35" i="44"/>
  <c r="C35" i="44"/>
  <c r="H34" i="44"/>
  <c r="C34" i="44"/>
  <c r="K33" i="44"/>
  <c r="H33" i="44" s="1"/>
  <c r="F33" i="44"/>
  <c r="C33" i="44" s="1"/>
  <c r="H32" i="44"/>
  <c r="C32" i="44"/>
  <c r="K31" i="44"/>
  <c r="F31" i="44"/>
  <c r="C31" i="44" s="1"/>
  <c r="H30" i="44"/>
  <c r="C30" i="44"/>
  <c r="H29" i="44"/>
  <c r="C29" i="44"/>
  <c r="H28" i="44"/>
  <c r="C28" i="44"/>
  <c r="K27" i="44"/>
  <c r="H27" i="44" s="1"/>
  <c r="F27" i="44"/>
  <c r="C27" i="44" s="1"/>
  <c r="H25" i="44"/>
  <c r="C25" i="44"/>
  <c r="C24" i="44"/>
  <c r="H23" i="44"/>
  <c r="C23" i="44"/>
  <c r="H22" i="44"/>
  <c r="C22" i="44"/>
  <c r="L21" i="44"/>
  <c r="K21" i="44"/>
  <c r="J21" i="44"/>
  <c r="J292" i="44" s="1"/>
  <c r="J291" i="44" s="1"/>
  <c r="I21" i="44"/>
  <c r="H21" i="44" s="1"/>
  <c r="G21" i="44"/>
  <c r="G292" i="44" s="1"/>
  <c r="G291" i="44" s="1"/>
  <c r="F21" i="44"/>
  <c r="F292" i="44" s="1"/>
  <c r="F291" i="44" s="1"/>
  <c r="E21" i="44"/>
  <c r="E292" i="44" s="1"/>
  <c r="E291" i="44" s="1"/>
  <c r="D21" i="44"/>
  <c r="H173" i="53" l="1"/>
  <c r="L54" i="53"/>
  <c r="L53" i="53" s="1"/>
  <c r="C69" i="53"/>
  <c r="C95" i="53"/>
  <c r="H116" i="53"/>
  <c r="C136" i="53"/>
  <c r="H136" i="53"/>
  <c r="C141" i="53"/>
  <c r="F130" i="53"/>
  <c r="F196" i="53"/>
  <c r="H205" i="53"/>
  <c r="H238" i="53"/>
  <c r="H272" i="53"/>
  <c r="L83" i="53"/>
  <c r="H165" i="53"/>
  <c r="E195" i="53"/>
  <c r="E194" i="53" s="1"/>
  <c r="J231" i="53"/>
  <c r="C272" i="53"/>
  <c r="C281" i="53"/>
  <c r="C67" i="53"/>
  <c r="H80" i="53"/>
  <c r="E83" i="53"/>
  <c r="C112" i="53"/>
  <c r="C122" i="53"/>
  <c r="H144" i="53"/>
  <c r="C165" i="53"/>
  <c r="K174" i="53"/>
  <c r="K173" i="53" s="1"/>
  <c r="C179" i="53"/>
  <c r="K187" i="53"/>
  <c r="H216" i="53"/>
  <c r="C246" i="53"/>
  <c r="C264" i="53"/>
  <c r="H276" i="53"/>
  <c r="H43" i="53"/>
  <c r="H95" i="53"/>
  <c r="H122" i="53"/>
  <c r="H160" i="53"/>
  <c r="H184" i="53"/>
  <c r="C188" i="53"/>
  <c r="F204" i="53"/>
  <c r="C235" i="53"/>
  <c r="K52" i="52"/>
  <c r="D20" i="52"/>
  <c r="F26" i="52"/>
  <c r="C26" i="52" s="1"/>
  <c r="K83" i="52"/>
  <c r="K75" i="52" s="1"/>
  <c r="H179" i="52"/>
  <c r="F195" i="52"/>
  <c r="H227" i="52"/>
  <c r="H284" i="52"/>
  <c r="F20" i="52"/>
  <c r="H31" i="52"/>
  <c r="H58" i="52"/>
  <c r="C77" i="52"/>
  <c r="C136" i="52"/>
  <c r="C58" i="52"/>
  <c r="E67" i="52"/>
  <c r="C67" i="52"/>
  <c r="H77" i="52"/>
  <c r="H80" i="52"/>
  <c r="F83" i="52"/>
  <c r="C122" i="52"/>
  <c r="C144" i="52"/>
  <c r="L204" i="52"/>
  <c r="I194" i="52"/>
  <c r="K231" i="52"/>
  <c r="K230" i="52" s="1"/>
  <c r="G230" i="52"/>
  <c r="C281" i="52"/>
  <c r="K20" i="52"/>
  <c r="L53" i="52"/>
  <c r="F53" i="52"/>
  <c r="I76" i="52"/>
  <c r="C116" i="52"/>
  <c r="H141" i="52"/>
  <c r="C151" i="52"/>
  <c r="C160" i="52"/>
  <c r="C174" i="52"/>
  <c r="F187" i="52"/>
  <c r="C227" i="52"/>
  <c r="C235" i="52"/>
  <c r="C264" i="52"/>
  <c r="D292" i="52"/>
  <c r="D291" i="52" s="1"/>
  <c r="J53" i="51"/>
  <c r="D20" i="51"/>
  <c r="C21" i="51"/>
  <c r="C292" i="51" s="1"/>
  <c r="C43" i="51"/>
  <c r="D67" i="51"/>
  <c r="C122" i="51"/>
  <c r="H131" i="51"/>
  <c r="E174" i="51"/>
  <c r="E191" i="51"/>
  <c r="E187" i="51" s="1"/>
  <c r="G231" i="51"/>
  <c r="G230" i="51" s="1"/>
  <c r="H246" i="51"/>
  <c r="C284" i="51"/>
  <c r="K83" i="51"/>
  <c r="E195" i="51"/>
  <c r="C235" i="51"/>
  <c r="D53" i="51"/>
  <c r="H58" i="51"/>
  <c r="C95" i="51"/>
  <c r="G83" i="51"/>
  <c r="C116" i="51"/>
  <c r="C160" i="51"/>
  <c r="H160" i="51"/>
  <c r="K174" i="51"/>
  <c r="K173" i="51" s="1"/>
  <c r="G174" i="51"/>
  <c r="G173" i="51" s="1"/>
  <c r="H198" i="51"/>
  <c r="H233" i="51"/>
  <c r="J231" i="51"/>
  <c r="I67" i="51"/>
  <c r="H67" i="51" s="1"/>
  <c r="C89" i="51"/>
  <c r="L83" i="51"/>
  <c r="L75" i="51" s="1"/>
  <c r="H122" i="51"/>
  <c r="H188" i="51"/>
  <c r="C191" i="51"/>
  <c r="L195" i="51"/>
  <c r="L194" i="51" s="1"/>
  <c r="C233" i="51"/>
  <c r="F231" i="51"/>
  <c r="K231" i="51"/>
  <c r="K230" i="51" s="1"/>
  <c r="K194" i="51" s="1"/>
  <c r="H21" i="50"/>
  <c r="F26" i="50"/>
  <c r="H43" i="50"/>
  <c r="H116" i="50"/>
  <c r="K195" i="50"/>
  <c r="G83" i="50"/>
  <c r="H184" i="50"/>
  <c r="H198" i="50"/>
  <c r="C69" i="50"/>
  <c r="C95" i="50"/>
  <c r="C112" i="50"/>
  <c r="C122" i="50"/>
  <c r="H122" i="50"/>
  <c r="C160" i="50"/>
  <c r="H264" i="50"/>
  <c r="E20" i="50"/>
  <c r="H58" i="50"/>
  <c r="D67" i="50"/>
  <c r="C67" i="50" s="1"/>
  <c r="C80" i="50"/>
  <c r="C89" i="50"/>
  <c r="E83" i="50"/>
  <c r="H136" i="50"/>
  <c r="C165" i="50"/>
  <c r="H179" i="50"/>
  <c r="C188" i="50"/>
  <c r="C216" i="50"/>
  <c r="C276" i="50"/>
  <c r="L53" i="49"/>
  <c r="G230" i="49"/>
  <c r="C67" i="49"/>
  <c r="F195" i="49"/>
  <c r="E230" i="49"/>
  <c r="K230" i="49"/>
  <c r="D187" i="49"/>
  <c r="G194" i="49"/>
  <c r="C196" i="49"/>
  <c r="E194" i="49"/>
  <c r="C54" i="49"/>
  <c r="F54" i="49"/>
  <c r="F53" i="49" s="1"/>
  <c r="F67" i="49"/>
  <c r="K67" i="49"/>
  <c r="K53" i="49" s="1"/>
  <c r="F76" i="49"/>
  <c r="J83" i="49"/>
  <c r="H151" i="49"/>
  <c r="K173" i="49"/>
  <c r="F173" i="49"/>
  <c r="H179" i="49"/>
  <c r="D191" i="49"/>
  <c r="C191" i="49" s="1"/>
  <c r="C260" i="49"/>
  <c r="C276" i="49"/>
  <c r="L269" i="49"/>
  <c r="C166" i="49"/>
  <c r="D53" i="49"/>
  <c r="H55" i="49"/>
  <c r="H58" i="49"/>
  <c r="H80" i="49"/>
  <c r="H89" i="49"/>
  <c r="C122" i="49"/>
  <c r="C179" i="49"/>
  <c r="I231" i="49"/>
  <c r="I230" i="49" s="1"/>
  <c r="C235" i="49"/>
  <c r="H246" i="49"/>
  <c r="J259" i="49"/>
  <c r="H259" i="49" s="1"/>
  <c r="H276" i="49"/>
  <c r="C188" i="49"/>
  <c r="D292" i="49"/>
  <c r="D291" i="49" s="1"/>
  <c r="I292" i="49"/>
  <c r="I291" i="49" s="1"/>
  <c r="E54" i="49"/>
  <c r="E53" i="49" s="1"/>
  <c r="H67" i="49"/>
  <c r="C116" i="49"/>
  <c r="J130" i="49"/>
  <c r="H144" i="49"/>
  <c r="H198" i="49"/>
  <c r="L204" i="49"/>
  <c r="L195" i="49" s="1"/>
  <c r="L194" i="49" s="1"/>
  <c r="C233" i="49"/>
  <c r="C238" i="49"/>
  <c r="D259" i="49"/>
  <c r="C259" i="49" s="1"/>
  <c r="D270" i="49"/>
  <c r="C270" i="49" s="1"/>
  <c r="C21" i="48"/>
  <c r="K26" i="48"/>
  <c r="H26" i="48" s="1"/>
  <c r="C55" i="48"/>
  <c r="G54" i="48"/>
  <c r="G53" i="48" s="1"/>
  <c r="C77" i="48"/>
  <c r="G76" i="48"/>
  <c r="C116" i="48"/>
  <c r="H151" i="48"/>
  <c r="H179" i="48"/>
  <c r="C188" i="48"/>
  <c r="C198" i="48"/>
  <c r="G195" i="48"/>
  <c r="G194" i="48" s="1"/>
  <c r="F204" i="48"/>
  <c r="F195" i="48" s="1"/>
  <c r="F194" i="48" s="1"/>
  <c r="L270" i="48"/>
  <c r="F53" i="48"/>
  <c r="H67" i="48"/>
  <c r="J83" i="48"/>
  <c r="J75" i="48" s="1"/>
  <c r="J52" i="48" s="1"/>
  <c r="H216" i="48"/>
  <c r="C43" i="48"/>
  <c r="H58" i="48"/>
  <c r="E53" i="48"/>
  <c r="H80" i="48"/>
  <c r="F83" i="48"/>
  <c r="H144" i="48"/>
  <c r="H160" i="48"/>
  <c r="H184" i="48"/>
  <c r="D187" i="48"/>
  <c r="E204" i="48"/>
  <c r="C204" i="48" s="1"/>
  <c r="H233" i="48"/>
  <c r="C246" i="48"/>
  <c r="H281" i="48"/>
  <c r="K53" i="48"/>
  <c r="L53" i="48"/>
  <c r="H69" i="48"/>
  <c r="L75" i="48"/>
  <c r="H89" i="48"/>
  <c r="L83" i="48"/>
  <c r="H116" i="48"/>
  <c r="C191" i="48"/>
  <c r="H198" i="48"/>
  <c r="J204" i="48"/>
  <c r="J195" i="48" s="1"/>
  <c r="L231" i="48"/>
  <c r="L230" i="48" s="1"/>
  <c r="F269" i="48"/>
  <c r="F194" i="47"/>
  <c r="F51" i="47"/>
  <c r="F50" i="47" s="1"/>
  <c r="D187" i="47"/>
  <c r="C191" i="47"/>
  <c r="E231" i="47"/>
  <c r="H58" i="47"/>
  <c r="H89" i="47"/>
  <c r="H103" i="47"/>
  <c r="H116" i="47"/>
  <c r="H136" i="47"/>
  <c r="D174" i="47"/>
  <c r="D173" i="47" s="1"/>
  <c r="C188" i="47"/>
  <c r="E204" i="47"/>
  <c r="D231" i="47"/>
  <c r="D230" i="47" s="1"/>
  <c r="H246" i="47"/>
  <c r="D270" i="47"/>
  <c r="D269" i="47" s="1"/>
  <c r="F292" i="47"/>
  <c r="F291" i="47" s="1"/>
  <c r="C58" i="47"/>
  <c r="C69" i="47"/>
  <c r="I83" i="47"/>
  <c r="E83" i="47"/>
  <c r="C116" i="47"/>
  <c r="C136" i="47"/>
  <c r="C144" i="47"/>
  <c r="H144" i="47"/>
  <c r="E174" i="47"/>
  <c r="I196" i="47"/>
  <c r="D204" i="47"/>
  <c r="H233" i="47"/>
  <c r="H272" i="47"/>
  <c r="H281" i="47"/>
  <c r="C286" i="47"/>
  <c r="I292" i="47"/>
  <c r="I291" i="47" s="1"/>
  <c r="C21" i="47"/>
  <c r="L291" i="47"/>
  <c r="H80" i="47"/>
  <c r="L83" i="47"/>
  <c r="L75" i="47" s="1"/>
  <c r="L52" i="47" s="1"/>
  <c r="L51" i="47" s="1"/>
  <c r="L50" i="47" s="1"/>
  <c r="H112" i="47"/>
  <c r="H122" i="47"/>
  <c r="H151" i="47"/>
  <c r="H160" i="47"/>
  <c r="H179" i="47"/>
  <c r="H184" i="47"/>
  <c r="D196" i="47"/>
  <c r="D195" i="47" s="1"/>
  <c r="D194" i="47" s="1"/>
  <c r="G204" i="47"/>
  <c r="G195" i="47" s="1"/>
  <c r="H227" i="47"/>
  <c r="G231" i="47"/>
  <c r="G230" i="47" s="1"/>
  <c r="H235" i="47"/>
  <c r="C251" i="47"/>
  <c r="C252" i="47"/>
  <c r="H264" i="47"/>
  <c r="C272" i="47"/>
  <c r="C281" i="47"/>
  <c r="K53" i="46"/>
  <c r="H67" i="46"/>
  <c r="J194" i="46"/>
  <c r="F194" i="46"/>
  <c r="G53" i="46"/>
  <c r="G52" i="46" s="1"/>
  <c r="H196" i="46"/>
  <c r="F292" i="46"/>
  <c r="F291" i="46" s="1"/>
  <c r="K292" i="46"/>
  <c r="K291" i="46" s="1"/>
  <c r="C69" i="46"/>
  <c r="H69" i="46"/>
  <c r="C84" i="46"/>
  <c r="C89" i="46"/>
  <c r="E83" i="46"/>
  <c r="D130" i="46"/>
  <c r="H151" i="46"/>
  <c r="C160" i="46"/>
  <c r="H160" i="46"/>
  <c r="C166" i="46"/>
  <c r="H166" i="46"/>
  <c r="G174" i="46"/>
  <c r="G173" i="46" s="1"/>
  <c r="G289" i="46" s="1"/>
  <c r="H179" i="46"/>
  <c r="H184" i="46"/>
  <c r="C192" i="46"/>
  <c r="C196" i="46"/>
  <c r="E204" i="46"/>
  <c r="C204" i="46" s="1"/>
  <c r="K195" i="46"/>
  <c r="F231" i="46"/>
  <c r="F230" i="46" s="1"/>
  <c r="H233" i="46"/>
  <c r="G231" i="46"/>
  <c r="G230" i="46" s="1"/>
  <c r="C246" i="46"/>
  <c r="C272" i="46"/>
  <c r="H272" i="46"/>
  <c r="F54" i="46"/>
  <c r="F53" i="46" s="1"/>
  <c r="F52" i="46" s="1"/>
  <c r="F51" i="46" s="1"/>
  <c r="C21" i="46"/>
  <c r="H43" i="46"/>
  <c r="C55" i="46"/>
  <c r="H55" i="46"/>
  <c r="H58" i="46"/>
  <c r="C67" i="46"/>
  <c r="C77" i="46"/>
  <c r="H84" i="46"/>
  <c r="K83" i="46"/>
  <c r="K75" i="46" s="1"/>
  <c r="C116" i="46"/>
  <c r="H116" i="46"/>
  <c r="G130" i="46"/>
  <c r="H175" i="46"/>
  <c r="C184" i="46"/>
  <c r="D187" i="46"/>
  <c r="H188" i="46"/>
  <c r="H198" i="46"/>
  <c r="G195" i="46"/>
  <c r="C251" i="46"/>
  <c r="C252" i="46"/>
  <c r="H264" i="46"/>
  <c r="H281" i="46"/>
  <c r="H130" i="46"/>
  <c r="E20" i="46"/>
  <c r="I291" i="46"/>
  <c r="F26" i="46"/>
  <c r="C43" i="46"/>
  <c r="D54" i="46"/>
  <c r="C54" i="46" s="1"/>
  <c r="C58" i="46"/>
  <c r="J54" i="46"/>
  <c r="J53" i="46" s="1"/>
  <c r="C80" i="46"/>
  <c r="D83" i="46"/>
  <c r="C83" i="46" s="1"/>
  <c r="F83" i="46"/>
  <c r="G83" i="46"/>
  <c r="H131" i="46"/>
  <c r="C136" i="46"/>
  <c r="H136" i="46"/>
  <c r="C188" i="46"/>
  <c r="C198" i="46"/>
  <c r="I204" i="46"/>
  <c r="H204" i="46" s="1"/>
  <c r="H205" i="46"/>
  <c r="H216" i="46"/>
  <c r="C264" i="46"/>
  <c r="C276" i="46"/>
  <c r="H276" i="46"/>
  <c r="L52" i="45"/>
  <c r="L51" i="45" s="1"/>
  <c r="L50" i="45" s="1"/>
  <c r="K20" i="45"/>
  <c r="H26" i="45"/>
  <c r="J194" i="45"/>
  <c r="J51" i="45" s="1"/>
  <c r="G194" i="45"/>
  <c r="F26" i="45"/>
  <c r="H27" i="45"/>
  <c r="C58" i="45"/>
  <c r="H58" i="45"/>
  <c r="C80" i="45"/>
  <c r="H80" i="45"/>
  <c r="H136" i="45"/>
  <c r="E204" i="45"/>
  <c r="E195" i="45" s="1"/>
  <c r="E231" i="45"/>
  <c r="C252" i="45"/>
  <c r="C264" i="45"/>
  <c r="H281" i="45"/>
  <c r="C286" i="45"/>
  <c r="H67" i="45"/>
  <c r="E130" i="45"/>
  <c r="H233" i="45"/>
  <c r="H260" i="45"/>
  <c r="J289" i="45"/>
  <c r="E54" i="45"/>
  <c r="E53" i="45" s="1"/>
  <c r="C53" i="45" s="1"/>
  <c r="E76" i="45"/>
  <c r="H95" i="45"/>
  <c r="H184" i="45"/>
  <c r="D187" i="45"/>
  <c r="D289" i="45" s="1"/>
  <c r="H227" i="45"/>
  <c r="C270" i="45"/>
  <c r="F289" i="45"/>
  <c r="G75" i="45"/>
  <c r="H89" i="45"/>
  <c r="G83" i="45"/>
  <c r="C112" i="45"/>
  <c r="H112" i="45"/>
  <c r="C122" i="45"/>
  <c r="H122" i="45"/>
  <c r="D130" i="45"/>
  <c r="D75" i="45" s="1"/>
  <c r="C198" i="45"/>
  <c r="H198" i="45"/>
  <c r="H216" i="45"/>
  <c r="C233" i="45"/>
  <c r="H272" i="45"/>
  <c r="C283" i="45"/>
  <c r="L289" i="45"/>
  <c r="C174" i="44"/>
  <c r="D173" i="44"/>
  <c r="L194" i="44"/>
  <c r="F194" i="44"/>
  <c r="J195" i="44"/>
  <c r="J194" i="44" s="1"/>
  <c r="E20" i="44"/>
  <c r="C43" i="44"/>
  <c r="H77" i="44"/>
  <c r="C80" i="44"/>
  <c r="L76" i="44"/>
  <c r="L75" i="44" s="1"/>
  <c r="H136" i="44"/>
  <c r="H179" i="44"/>
  <c r="C233" i="44"/>
  <c r="D259" i="44"/>
  <c r="H264" i="44"/>
  <c r="E270" i="44"/>
  <c r="E269" i="44" s="1"/>
  <c r="K270" i="44"/>
  <c r="K269" i="44" s="1"/>
  <c r="C281" i="44"/>
  <c r="H281" i="44"/>
  <c r="C284" i="44"/>
  <c r="C58" i="44"/>
  <c r="L53" i="44"/>
  <c r="C69" i="44"/>
  <c r="J76" i="44"/>
  <c r="J75" i="44" s="1"/>
  <c r="C89" i="44"/>
  <c r="H116" i="44"/>
  <c r="F130" i="44"/>
  <c r="C131" i="44"/>
  <c r="H144" i="44"/>
  <c r="H227" i="44"/>
  <c r="D231" i="44"/>
  <c r="H235" i="44"/>
  <c r="G231" i="44"/>
  <c r="E187" i="44"/>
  <c r="K292" i="44"/>
  <c r="K291" i="44" s="1"/>
  <c r="H84" i="44"/>
  <c r="H43" i="44"/>
  <c r="E83" i="44"/>
  <c r="I83" i="44"/>
  <c r="H89" i="44"/>
  <c r="C95" i="44"/>
  <c r="C103" i="44"/>
  <c r="H103" i="44"/>
  <c r="G83" i="44"/>
  <c r="C151" i="44"/>
  <c r="H151" i="44"/>
  <c r="E173" i="44"/>
  <c r="H184" i="44"/>
  <c r="F191" i="44"/>
  <c r="F187" i="44" s="1"/>
  <c r="K196" i="44"/>
  <c r="K195" i="44" s="1"/>
  <c r="H233" i="44"/>
  <c r="H272" i="44"/>
  <c r="L52" i="44"/>
  <c r="L51" i="44" s="1"/>
  <c r="L50" i="44" s="1"/>
  <c r="C83" i="45"/>
  <c r="G269" i="44"/>
  <c r="C270" i="44"/>
  <c r="H76" i="44"/>
  <c r="G195" i="44"/>
  <c r="C196" i="44"/>
  <c r="C188" i="44"/>
  <c r="C196" i="45"/>
  <c r="C231" i="45"/>
  <c r="D194" i="46"/>
  <c r="C21" i="44"/>
  <c r="C292" i="44" s="1"/>
  <c r="C291" i="44" s="1"/>
  <c r="D20" i="44"/>
  <c r="D292" i="44"/>
  <c r="D291" i="44" s="1"/>
  <c r="L20" i="44"/>
  <c r="L292" i="44"/>
  <c r="L291" i="44" s="1"/>
  <c r="H31" i="44"/>
  <c r="K26" i="44"/>
  <c r="D54" i="44"/>
  <c r="H55" i="44"/>
  <c r="J54" i="44"/>
  <c r="H67" i="44"/>
  <c r="F83" i="44"/>
  <c r="E130" i="44"/>
  <c r="C130" i="44" s="1"/>
  <c r="C141" i="44"/>
  <c r="K173" i="44"/>
  <c r="C179" i="44"/>
  <c r="C191" i="44"/>
  <c r="C205" i="44"/>
  <c r="E204" i="44"/>
  <c r="H216" i="44"/>
  <c r="C227" i="44"/>
  <c r="E231" i="44"/>
  <c r="E230" i="44" s="1"/>
  <c r="K231" i="44"/>
  <c r="H283" i="44"/>
  <c r="H69" i="45"/>
  <c r="C76" i="45"/>
  <c r="H77" i="45"/>
  <c r="K83" i="45"/>
  <c r="I130" i="45"/>
  <c r="C136" i="45"/>
  <c r="C192" i="45"/>
  <c r="H192" i="45"/>
  <c r="I191" i="45"/>
  <c r="H191" i="45" s="1"/>
  <c r="K204" i="45"/>
  <c r="K195" i="45" s="1"/>
  <c r="K194" i="45" s="1"/>
  <c r="H205" i="45"/>
  <c r="K52" i="46"/>
  <c r="F75" i="46"/>
  <c r="E75" i="46"/>
  <c r="C130" i="46"/>
  <c r="C196" i="47"/>
  <c r="E195" i="47"/>
  <c r="I173" i="45"/>
  <c r="H196" i="45"/>
  <c r="I195" i="45"/>
  <c r="L290" i="44"/>
  <c r="F54" i="44"/>
  <c r="F53" i="44" s="1"/>
  <c r="C55" i="44"/>
  <c r="F76" i="44"/>
  <c r="C77" i="44"/>
  <c r="K130" i="44"/>
  <c r="C173" i="44"/>
  <c r="C187" i="44"/>
  <c r="K191" i="44"/>
  <c r="H191" i="44" s="1"/>
  <c r="H192" i="44"/>
  <c r="H196" i="44"/>
  <c r="H246" i="44"/>
  <c r="C251" i="44"/>
  <c r="K259" i="44"/>
  <c r="H259" i="44" s="1"/>
  <c r="H260" i="44"/>
  <c r="I269" i="44"/>
  <c r="C283" i="44"/>
  <c r="H21" i="45"/>
  <c r="H292" i="45" s="1"/>
  <c r="H291" i="45" s="1"/>
  <c r="I292" i="45"/>
  <c r="I291" i="45" s="1"/>
  <c r="K54" i="45"/>
  <c r="K53" i="45" s="1"/>
  <c r="H55" i="45"/>
  <c r="C130" i="45"/>
  <c r="H166" i="45"/>
  <c r="I165" i="45"/>
  <c r="H165" i="45" s="1"/>
  <c r="E173" i="45"/>
  <c r="K174" i="45"/>
  <c r="K173" i="45" s="1"/>
  <c r="H175" i="45"/>
  <c r="H188" i="45"/>
  <c r="L75" i="46"/>
  <c r="L52" i="46" s="1"/>
  <c r="L51" i="46" s="1"/>
  <c r="L50" i="46" s="1"/>
  <c r="C45" i="44"/>
  <c r="G20" i="44"/>
  <c r="H131" i="44"/>
  <c r="I130" i="44"/>
  <c r="H130" i="44" s="1"/>
  <c r="K165" i="44"/>
  <c r="H165" i="44" s="1"/>
  <c r="H166" i="44"/>
  <c r="H205" i="44"/>
  <c r="I204" i="44"/>
  <c r="H54" i="45"/>
  <c r="I53" i="45"/>
  <c r="H76" i="45"/>
  <c r="F26" i="44"/>
  <c r="H69" i="44"/>
  <c r="D76" i="44"/>
  <c r="G75" i="44"/>
  <c r="G52" i="44" s="1"/>
  <c r="C84" i="44"/>
  <c r="D83" i="44"/>
  <c r="H95" i="44"/>
  <c r="H112" i="44"/>
  <c r="K83" i="44"/>
  <c r="C165" i="44"/>
  <c r="C175" i="44"/>
  <c r="H175" i="44"/>
  <c r="I174" i="44"/>
  <c r="H188" i="44"/>
  <c r="I231" i="44"/>
  <c r="K251" i="44"/>
  <c r="H251" i="44" s="1"/>
  <c r="H252" i="44"/>
  <c r="G259" i="44"/>
  <c r="G230" i="44" s="1"/>
  <c r="H270" i="44"/>
  <c r="L289" i="44"/>
  <c r="E20" i="45"/>
  <c r="E292" i="45"/>
  <c r="E291" i="45" s="1"/>
  <c r="C84" i="45"/>
  <c r="H84" i="45"/>
  <c r="I83" i="45"/>
  <c r="H83" i="45" s="1"/>
  <c r="K130" i="45"/>
  <c r="K75" i="45" s="1"/>
  <c r="H131" i="45"/>
  <c r="H141" i="45"/>
  <c r="C160" i="45"/>
  <c r="C166" i="45"/>
  <c r="E165" i="45"/>
  <c r="C165" i="45" s="1"/>
  <c r="G174" i="45"/>
  <c r="G173" i="45" s="1"/>
  <c r="G52" i="45" s="1"/>
  <c r="G51" i="45" s="1"/>
  <c r="C184" i="45"/>
  <c r="E187" i="45"/>
  <c r="C216" i="45"/>
  <c r="E53" i="46"/>
  <c r="H76" i="46"/>
  <c r="G75" i="46"/>
  <c r="H174" i="46"/>
  <c r="J53" i="47"/>
  <c r="J52" i="47" s="1"/>
  <c r="J51" i="47" s="1"/>
  <c r="H67" i="47"/>
  <c r="C131" i="46"/>
  <c r="H26" i="47"/>
  <c r="H196" i="47"/>
  <c r="I195" i="47"/>
  <c r="H270" i="47"/>
  <c r="I269" i="47"/>
  <c r="H269" i="47" s="1"/>
  <c r="C95" i="48"/>
  <c r="E83" i="48"/>
  <c r="E75" i="48" s="1"/>
  <c r="E52" i="48" s="1"/>
  <c r="H188" i="48"/>
  <c r="H286" i="44"/>
  <c r="H21" i="46"/>
  <c r="I83" i="46"/>
  <c r="D165" i="46"/>
  <c r="C165" i="46" s="1"/>
  <c r="K231" i="46"/>
  <c r="K230" i="46" s="1"/>
  <c r="K289" i="46" s="1"/>
  <c r="H235" i="46"/>
  <c r="C238" i="46"/>
  <c r="H238" i="46"/>
  <c r="I231" i="46"/>
  <c r="C260" i="46"/>
  <c r="H260" i="46"/>
  <c r="I259" i="46"/>
  <c r="H259" i="46" s="1"/>
  <c r="C284" i="46"/>
  <c r="E283" i="46"/>
  <c r="C283" i="46" s="1"/>
  <c r="L289" i="46"/>
  <c r="K292" i="47"/>
  <c r="K291" i="47" s="1"/>
  <c r="K20" i="47"/>
  <c r="C31" i="47"/>
  <c r="F26" i="47"/>
  <c r="I53" i="47"/>
  <c r="C67" i="47"/>
  <c r="H77" i="47"/>
  <c r="I76" i="47"/>
  <c r="K83" i="47"/>
  <c r="H84" i="47"/>
  <c r="C95" i="47"/>
  <c r="D83" i="47"/>
  <c r="I130" i="47"/>
  <c r="H131" i="47"/>
  <c r="C192" i="47"/>
  <c r="H192" i="47"/>
  <c r="I191" i="47"/>
  <c r="H191" i="47" s="1"/>
  <c r="K204" i="47"/>
  <c r="K195" i="47" s="1"/>
  <c r="H205" i="47"/>
  <c r="C246" i="47"/>
  <c r="E270" i="47"/>
  <c r="J289" i="47"/>
  <c r="C69" i="48"/>
  <c r="E173" i="48"/>
  <c r="C260" i="48"/>
  <c r="D259" i="48"/>
  <c r="C259" i="48" s="1"/>
  <c r="C276" i="48"/>
  <c r="D270" i="48"/>
  <c r="L269" i="48"/>
  <c r="L289" i="48" s="1"/>
  <c r="H270" i="48"/>
  <c r="C286" i="48"/>
  <c r="F130" i="49"/>
  <c r="C131" i="49"/>
  <c r="H141" i="49"/>
  <c r="I130" i="49"/>
  <c r="H223" i="49"/>
  <c r="I216" i="49"/>
  <c r="H216" i="49" s="1"/>
  <c r="C281" i="49"/>
  <c r="I173" i="50"/>
  <c r="H83" i="47"/>
  <c r="H252" i="47"/>
  <c r="I251" i="47"/>
  <c r="H251" i="47" s="1"/>
  <c r="G292" i="48"/>
  <c r="G291" i="48" s="1"/>
  <c r="G20" i="48"/>
  <c r="I292" i="44"/>
  <c r="I291" i="44" s="1"/>
  <c r="C21" i="45"/>
  <c r="C292" i="45" s="1"/>
  <c r="C291" i="45" s="1"/>
  <c r="C45" i="45"/>
  <c r="I231" i="45"/>
  <c r="E251" i="45"/>
  <c r="C251" i="45" s="1"/>
  <c r="I251" i="45"/>
  <c r="H251" i="45" s="1"/>
  <c r="E259" i="45"/>
  <c r="C259" i="45" s="1"/>
  <c r="I259" i="45"/>
  <c r="H259" i="45" s="1"/>
  <c r="E269" i="45"/>
  <c r="C269" i="45" s="1"/>
  <c r="I269" i="45"/>
  <c r="H269" i="45" s="1"/>
  <c r="I283" i="45"/>
  <c r="H283" i="45" s="1"/>
  <c r="G20" i="46"/>
  <c r="K20" i="46"/>
  <c r="I54" i="46"/>
  <c r="D76" i="46"/>
  <c r="J83" i="46"/>
  <c r="J75" i="46" s="1"/>
  <c r="I165" i="46"/>
  <c r="H165" i="46" s="1"/>
  <c r="E173" i="46"/>
  <c r="C173" i="46" s="1"/>
  <c r="I173" i="46"/>
  <c r="H173" i="46" s="1"/>
  <c r="E191" i="46"/>
  <c r="C191" i="46" s="1"/>
  <c r="I191" i="46"/>
  <c r="H191" i="46" s="1"/>
  <c r="E195" i="46"/>
  <c r="C195" i="46" s="1"/>
  <c r="E231" i="46"/>
  <c r="H252" i="46"/>
  <c r="I251" i="46"/>
  <c r="H251" i="46" s="1"/>
  <c r="E259" i="46"/>
  <c r="C259" i="46" s="1"/>
  <c r="I270" i="46"/>
  <c r="H286" i="46"/>
  <c r="C292" i="47"/>
  <c r="C291" i="47" s="1"/>
  <c r="G292" i="47"/>
  <c r="G291" i="47" s="1"/>
  <c r="G20" i="47"/>
  <c r="C77" i="47"/>
  <c r="E76" i="47"/>
  <c r="G83" i="47"/>
  <c r="G75" i="47" s="1"/>
  <c r="H141" i="47"/>
  <c r="H166" i="47"/>
  <c r="I165" i="47"/>
  <c r="H165" i="47" s="1"/>
  <c r="E173" i="47"/>
  <c r="H188" i="47"/>
  <c r="H284" i="47"/>
  <c r="I283" i="47"/>
  <c r="H283" i="47" s="1"/>
  <c r="F289" i="47"/>
  <c r="H55" i="48"/>
  <c r="I54" i="48"/>
  <c r="F75" i="48"/>
  <c r="F52" i="48" s="1"/>
  <c r="H77" i="48"/>
  <c r="I76" i="48"/>
  <c r="H196" i="48"/>
  <c r="I195" i="48"/>
  <c r="H231" i="49"/>
  <c r="C26" i="50"/>
  <c r="F20" i="50"/>
  <c r="C292" i="46"/>
  <c r="C291" i="46" s="1"/>
  <c r="H284" i="46"/>
  <c r="I283" i="46"/>
  <c r="H283" i="46" s="1"/>
  <c r="C55" i="47"/>
  <c r="H174" i="47"/>
  <c r="I173" i="47"/>
  <c r="H173" i="47" s="1"/>
  <c r="G194" i="47"/>
  <c r="C260" i="47"/>
  <c r="E259" i="47"/>
  <c r="C259" i="47" s="1"/>
  <c r="H286" i="47"/>
  <c r="C270" i="46"/>
  <c r="E269" i="46"/>
  <c r="C269" i="46" s="1"/>
  <c r="C286" i="46"/>
  <c r="H292" i="47"/>
  <c r="H291" i="47" s="1"/>
  <c r="E54" i="47"/>
  <c r="E53" i="47" s="1"/>
  <c r="K54" i="47"/>
  <c r="K53" i="47" s="1"/>
  <c r="H55" i="47"/>
  <c r="H69" i="47"/>
  <c r="K76" i="47"/>
  <c r="C89" i="47"/>
  <c r="E130" i="47"/>
  <c r="C130" i="47" s="1"/>
  <c r="K130" i="47"/>
  <c r="C160" i="47"/>
  <c r="C166" i="47"/>
  <c r="E165" i="47"/>
  <c r="C165" i="47" s="1"/>
  <c r="G174" i="47"/>
  <c r="G173" i="47" s="1"/>
  <c r="G289" i="47" s="1"/>
  <c r="E187" i="47"/>
  <c r="C187" i="47" s="1"/>
  <c r="C216" i="47"/>
  <c r="K231" i="47"/>
  <c r="K230" i="47" s="1"/>
  <c r="C238" i="47"/>
  <c r="H238" i="47"/>
  <c r="I231" i="47"/>
  <c r="H260" i="47"/>
  <c r="I259" i="47"/>
  <c r="H259" i="47" s="1"/>
  <c r="C284" i="47"/>
  <c r="E283" i="47"/>
  <c r="C283" i="47" s="1"/>
  <c r="L289" i="47"/>
  <c r="K292" i="48"/>
  <c r="K291" i="48" s="1"/>
  <c r="K20" i="48"/>
  <c r="H43" i="48"/>
  <c r="C67" i="48"/>
  <c r="H166" i="48"/>
  <c r="I165" i="48"/>
  <c r="H165" i="48" s="1"/>
  <c r="L194" i="48"/>
  <c r="C53" i="49"/>
  <c r="C80" i="49"/>
  <c r="E76" i="49"/>
  <c r="H235" i="50"/>
  <c r="K231" i="50"/>
  <c r="K230" i="50" s="1"/>
  <c r="C252" i="50"/>
  <c r="E251" i="50"/>
  <c r="C251" i="50" s="1"/>
  <c r="H21" i="48"/>
  <c r="H292" i="48" s="1"/>
  <c r="F26" i="48"/>
  <c r="F20" i="48" s="1"/>
  <c r="C20" i="48" s="1"/>
  <c r="D54" i="48"/>
  <c r="D76" i="48"/>
  <c r="C89" i="48"/>
  <c r="C103" i="48"/>
  <c r="D83" i="48"/>
  <c r="C131" i="48"/>
  <c r="D130" i="48"/>
  <c r="C130" i="48" s="1"/>
  <c r="C160" i="48"/>
  <c r="C166" i="48"/>
  <c r="E165" i="48"/>
  <c r="C165" i="48" s="1"/>
  <c r="G174" i="48"/>
  <c r="G173" i="48" s="1"/>
  <c r="C184" i="48"/>
  <c r="E187" i="48"/>
  <c r="C187" i="48" s="1"/>
  <c r="E196" i="48"/>
  <c r="C216" i="48"/>
  <c r="J231" i="48"/>
  <c r="C233" i="48"/>
  <c r="C252" i="48"/>
  <c r="D251" i="48"/>
  <c r="C251" i="48" s="1"/>
  <c r="H259" i="48"/>
  <c r="C281" i="48"/>
  <c r="C284" i="48"/>
  <c r="D283" i="48"/>
  <c r="C283" i="48" s="1"/>
  <c r="H291" i="48"/>
  <c r="K26" i="49"/>
  <c r="K76" i="49"/>
  <c r="H77" i="49"/>
  <c r="F83" i="49"/>
  <c r="F75" i="49" s="1"/>
  <c r="F52" i="49" s="1"/>
  <c r="C103" i="49"/>
  <c r="E130" i="49"/>
  <c r="C151" i="49"/>
  <c r="H165" i="49"/>
  <c r="H166" i="49"/>
  <c r="H184" i="49"/>
  <c r="C187" i="49"/>
  <c r="K191" i="49"/>
  <c r="H191" i="49" s="1"/>
  <c r="H192" i="49"/>
  <c r="F231" i="49"/>
  <c r="C246" i="49"/>
  <c r="H252" i="49"/>
  <c r="J251" i="49"/>
  <c r="F259" i="49"/>
  <c r="C264" i="49"/>
  <c r="J270" i="49"/>
  <c r="H286" i="49"/>
  <c r="C43" i="50"/>
  <c r="C45" i="50"/>
  <c r="L52" i="50"/>
  <c r="L51" i="50" s="1"/>
  <c r="L50" i="50" s="1"/>
  <c r="H284" i="50"/>
  <c r="I283" i="50"/>
  <c r="H283" i="50" s="1"/>
  <c r="H27" i="53"/>
  <c r="K26" i="53"/>
  <c r="H45" i="53"/>
  <c r="L20" i="53"/>
  <c r="C45" i="47"/>
  <c r="C112" i="48"/>
  <c r="H112" i="48"/>
  <c r="C122" i="48"/>
  <c r="H122" i="48"/>
  <c r="I130" i="48"/>
  <c r="H141" i="48"/>
  <c r="K130" i="48"/>
  <c r="H174" i="48"/>
  <c r="I173" i="48"/>
  <c r="H173" i="48" s="1"/>
  <c r="H175" i="48"/>
  <c r="H227" i="48"/>
  <c r="H21" i="49"/>
  <c r="C31" i="49"/>
  <c r="F26" i="49"/>
  <c r="H84" i="49"/>
  <c r="H102" i="49"/>
  <c r="I95" i="49"/>
  <c r="H95" i="49" s="1"/>
  <c r="H131" i="49"/>
  <c r="K130" i="49"/>
  <c r="H136" i="49"/>
  <c r="C165" i="49"/>
  <c r="H175" i="49"/>
  <c r="I174" i="49"/>
  <c r="H188" i="49"/>
  <c r="D231" i="49"/>
  <c r="F251" i="49"/>
  <c r="C251" i="49" s="1"/>
  <c r="C252" i="49"/>
  <c r="C272" i="49"/>
  <c r="C284" i="49"/>
  <c r="H31" i="50"/>
  <c r="K26" i="50"/>
  <c r="K20" i="50" s="1"/>
  <c r="K83" i="50"/>
  <c r="H103" i="50"/>
  <c r="E130" i="50"/>
  <c r="H272" i="50"/>
  <c r="I270" i="50"/>
  <c r="C55" i="51"/>
  <c r="E54" i="51"/>
  <c r="C67" i="51"/>
  <c r="H76" i="52"/>
  <c r="C80" i="52"/>
  <c r="E76" i="52"/>
  <c r="K83" i="48"/>
  <c r="K75" i="48" s="1"/>
  <c r="H84" i="48"/>
  <c r="C136" i="48"/>
  <c r="G130" i="48"/>
  <c r="G75" i="48" s="1"/>
  <c r="C192" i="48"/>
  <c r="H192" i="48"/>
  <c r="I191" i="48"/>
  <c r="H191" i="48" s="1"/>
  <c r="K204" i="48"/>
  <c r="K195" i="48" s="1"/>
  <c r="K194" i="48" s="1"/>
  <c r="H205" i="48"/>
  <c r="C227" i="48"/>
  <c r="H235" i="48"/>
  <c r="C238" i="48"/>
  <c r="D231" i="48"/>
  <c r="F20" i="49"/>
  <c r="C20" i="49" s="1"/>
  <c r="H54" i="49"/>
  <c r="I53" i="49"/>
  <c r="C58" i="49"/>
  <c r="H76" i="49"/>
  <c r="C84" i="49"/>
  <c r="E83" i="49"/>
  <c r="H103" i="49"/>
  <c r="C112" i="49"/>
  <c r="D83" i="49"/>
  <c r="L83" i="49"/>
  <c r="L75" i="49" s="1"/>
  <c r="L52" i="49" s="1"/>
  <c r="G130" i="49"/>
  <c r="G75" i="49" s="1"/>
  <c r="G173" i="49"/>
  <c r="C175" i="49"/>
  <c r="E174" i="49"/>
  <c r="K195" i="49"/>
  <c r="K194" i="49" s="1"/>
  <c r="H196" i="49"/>
  <c r="C205" i="49"/>
  <c r="H205" i="49"/>
  <c r="C227" i="49"/>
  <c r="D204" i="49"/>
  <c r="H238" i="49"/>
  <c r="H260" i="49"/>
  <c r="C283" i="49"/>
  <c r="H284" i="49"/>
  <c r="J283" i="49"/>
  <c r="H283" i="49" s="1"/>
  <c r="D292" i="50"/>
  <c r="D291" i="50" s="1"/>
  <c r="C21" i="50"/>
  <c r="D20" i="50"/>
  <c r="L292" i="50"/>
  <c r="L291" i="50" s="1"/>
  <c r="L20" i="50"/>
  <c r="K194" i="50"/>
  <c r="H136" i="51"/>
  <c r="I130" i="51"/>
  <c r="C21" i="49"/>
  <c r="C292" i="49" s="1"/>
  <c r="C291" i="49" s="1"/>
  <c r="G20" i="50"/>
  <c r="H54" i="50"/>
  <c r="J53" i="50"/>
  <c r="J75" i="50"/>
  <c r="F83" i="50"/>
  <c r="F75" i="50" s="1"/>
  <c r="C84" i="50"/>
  <c r="G75" i="50"/>
  <c r="I130" i="50"/>
  <c r="C136" i="50"/>
  <c r="C192" i="50"/>
  <c r="H192" i="50"/>
  <c r="I191" i="50"/>
  <c r="H191" i="50" s="1"/>
  <c r="C198" i="50"/>
  <c r="G204" i="50"/>
  <c r="G195" i="50" s="1"/>
  <c r="G194" i="50" s="1"/>
  <c r="C284" i="50"/>
  <c r="E283" i="50"/>
  <c r="C283" i="50" s="1"/>
  <c r="L289" i="50"/>
  <c r="K54" i="51"/>
  <c r="K53" i="51" s="1"/>
  <c r="F75" i="51"/>
  <c r="H141" i="51"/>
  <c r="C144" i="51"/>
  <c r="C174" i="51"/>
  <c r="H179" i="51"/>
  <c r="G195" i="51"/>
  <c r="G194" i="51" s="1"/>
  <c r="G53" i="52"/>
  <c r="G52" i="52" s="1"/>
  <c r="C166" i="52"/>
  <c r="D165" i="52"/>
  <c r="C165" i="52" s="1"/>
  <c r="F191" i="53"/>
  <c r="C192" i="53"/>
  <c r="H112" i="50"/>
  <c r="I83" i="50"/>
  <c r="C130" i="50"/>
  <c r="H166" i="50"/>
  <c r="I165" i="50"/>
  <c r="H165" i="50" s="1"/>
  <c r="E173" i="50"/>
  <c r="C173" i="50" s="1"/>
  <c r="K174" i="50"/>
  <c r="K173" i="50" s="1"/>
  <c r="H175" i="50"/>
  <c r="H188" i="50"/>
  <c r="I187" i="50"/>
  <c r="H187" i="50" s="1"/>
  <c r="H204" i="50"/>
  <c r="H205" i="50"/>
  <c r="H238" i="50"/>
  <c r="I231" i="50"/>
  <c r="H260" i="50"/>
  <c r="I259" i="50"/>
  <c r="H259" i="50" s="1"/>
  <c r="C286" i="50"/>
  <c r="H286" i="50"/>
  <c r="K292" i="51"/>
  <c r="K291" i="51" s="1"/>
  <c r="K20" i="51"/>
  <c r="H21" i="51"/>
  <c r="C77" i="51"/>
  <c r="D76" i="51"/>
  <c r="C84" i="51"/>
  <c r="H103" i="51"/>
  <c r="H112" i="51"/>
  <c r="I83" i="51"/>
  <c r="K130" i="51"/>
  <c r="K75" i="51" s="1"/>
  <c r="H151" i="51"/>
  <c r="H175" i="51"/>
  <c r="E173" i="51"/>
  <c r="C173" i="51" s="1"/>
  <c r="C184" i="51"/>
  <c r="J83" i="52"/>
  <c r="H103" i="52"/>
  <c r="H235" i="52"/>
  <c r="J231" i="52"/>
  <c r="C260" i="52"/>
  <c r="D259" i="52"/>
  <c r="C259" i="52" s="1"/>
  <c r="C55" i="50"/>
  <c r="D54" i="50"/>
  <c r="C77" i="50"/>
  <c r="D76" i="50"/>
  <c r="H84" i="50"/>
  <c r="E75" i="50"/>
  <c r="K130" i="50"/>
  <c r="H131" i="50"/>
  <c r="H141" i="50"/>
  <c r="G174" i="50"/>
  <c r="G173" i="50" s="1"/>
  <c r="E187" i="50"/>
  <c r="C187" i="50" s="1"/>
  <c r="C196" i="50"/>
  <c r="H196" i="50"/>
  <c r="I195" i="50"/>
  <c r="C204" i="50"/>
  <c r="C238" i="50"/>
  <c r="E231" i="50"/>
  <c r="H252" i="50"/>
  <c r="I251" i="50"/>
  <c r="H251" i="50" s="1"/>
  <c r="C260" i="50"/>
  <c r="E259" i="50"/>
  <c r="C259" i="50" s="1"/>
  <c r="J289" i="50"/>
  <c r="G20" i="51"/>
  <c r="C20" i="51" s="1"/>
  <c r="G292" i="51"/>
  <c r="G291" i="51" s="1"/>
  <c r="H43" i="51"/>
  <c r="H55" i="51"/>
  <c r="I54" i="51"/>
  <c r="H76" i="51"/>
  <c r="H80" i="51"/>
  <c r="D83" i="51"/>
  <c r="H84" i="51"/>
  <c r="J83" i="51"/>
  <c r="J75" i="51" s="1"/>
  <c r="J289" i="51" s="1"/>
  <c r="C112" i="51"/>
  <c r="E83" i="51"/>
  <c r="E75" i="51" s="1"/>
  <c r="G130" i="51"/>
  <c r="G75" i="51" s="1"/>
  <c r="C281" i="51"/>
  <c r="E269" i="51"/>
  <c r="C291" i="51"/>
  <c r="I292" i="52"/>
  <c r="I291" i="52" s="1"/>
  <c r="H21" i="52"/>
  <c r="H292" i="52" s="1"/>
  <c r="H291" i="52" s="1"/>
  <c r="D269" i="50"/>
  <c r="H166" i="51"/>
  <c r="I174" i="51"/>
  <c r="J187" i="51"/>
  <c r="H187" i="51" s="1"/>
  <c r="H192" i="51"/>
  <c r="H196" i="51"/>
  <c r="I231" i="51"/>
  <c r="J230" i="51"/>
  <c r="J194" i="51" s="1"/>
  <c r="H251" i="51"/>
  <c r="C259" i="51"/>
  <c r="H260" i="51"/>
  <c r="H270" i="51"/>
  <c r="H286" i="51"/>
  <c r="E292" i="52"/>
  <c r="E291" i="52" s="1"/>
  <c r="C21" i="52"/>
  <c r="E20" i="52"/>
  <c r="C20" i="52" s="1"/>
  <c r="E54" i="52"/>
  <c r="H55" i="52"/>
  <c r="H69" i="52"/>
  <c r="L75" i="52"/>
  <c r="L52" i="52" s="1"/>
  <c r="F75" i="52"/>
  <c r="L83" i="52"/>
  <c r="C131" i="52"/>
  <c r="C173" i="52"/>
  <c r="F231" i="53"/>
  <c r="C238" i="53"/>
  <c r="H270" i="53"/>
  <c r="J269" i="53"/>
  <c r="H269" i="53" s="1"/>
  <c r="H284" i="53"/>
  <c r="J283" i="53"/>
  <c r="H283" i="53" s="1"/>
  <c r="J173" i="51"/>
  <c r="F187" i="51"/>
  <c r="K187" i="51"/>
  <c r="H191" i="51"/>
  <c r="F230" i="51"/>
  <c r="F194" i="51" s="1"/>
  <c r="H259" i="51"/>
  <c r="I269" i="51"/>
  <c r="C283" i="51"/>
  <c r="H284" i="51"/>
  <c r="H54" i="52"/>
  <c r="I53" i="52"/>
  <c r="H67" i="52"/>
  <c r="D83" i="52"/>
  <c r="D75" i="52" s="1"/>
  <c r="H84" i="52"/>
  <c r="H102" i="52"/>
  <c r="I95" i="52"/>
  <c r="H95" i="52" s="1"/>
  <c r="H131" i="52"/>
  <c r="J130" i="52"/>
  <c r="H130" i="52" s="1"/>
  <c r="C141" i="52"/>
  <c r="C198" i="52"/>
  <c r="D196" i="52"/>
  <c r="L195" i="52"/>
  <c r="H196" i="52"/>
  <c r="F292" i="53"/>
  <c r="F291" i="53" s="1"/>
  <c r="H184" i="51"/>
  <c r="G187" i="51"/>
  <c r="G289" i="51" s="1"/>
  <c r="C205" i="51"/>
  <c r="H205" i="51"/>
  <c r="I204" i="51"/>
  <c r="C231" i="51"/>
  <c r="H283" i="51"/>
  <c r="F52" i="52"/>
  <c r="C84" i="52"/>
  <c r="E83" i="52"/>
  <c r="F130" i="52"/>
  <c r="C130" i="52" s="1"/>
  <c r="H165" i="52"/>
  <c r="C270" i="52"/>
  <c r="D269" i="52"/>
  <c r="C269" i="52" s="1"/>
  <c r="H281" i="52"/>
  <c r="J269" i="52"/>
  <c r="C286" i="52"/>
  <c r="H198" i="53"/>
  <c r="J196" i="53"/>
  <c r="D204" i="51"/>
  <c r="D230" i="51"/>
  <c r="L20" i="52"/>
  <c r="C175" i="52"/>
  <c r="C192" i="52"/>
  <c r="D191" i="52"/>
  <c r="C191" i="52" s="1"/>
  <c r="C233" i="52"/>
  <c r="C284" i="52"/>
  <c r="D283" i="52"/>
  <c r="C283" i="52" s="1"/>
  <c r="C58" i="53"/>
  <c r="D54" i="53"/>
  <c r="E75" i="53"/>
  <c r="E52" i="53" s="1"/>
  <c r="E51" i="53" s="1"/>
  <c r="C191" i="53"/>
  <c r="D187" i="53"/>
  <c r="H231" i="53"/>
  <c r="H175" i="52"/>
  <c r="J174" i="52"/>
  <c r="C188" i="52"/>
  <c r="C205" i="52"/>
  <c r="K194" i="52"/>
  <c r="K51" i="52" s="1"/>
  <c r="G194" i="52"/>
  <c r="F259" i="53"/>
  <c r="C259" i="53" s="1"/>
  <c r="C260" i="53"/>
  <c r="D204" i="52"/>
  <c r="C204" i="52" s="1"/>
  <c r="H205" i="52"/>
  <c r="J204" i="52"/>
  <c r="F230" i="52"/>
  <c r="F289" i="52" s="1"/>
  <c r="C238" i="52"/>
  <c r="D231" i="52"/>
  <c r="L231" i="52"/>
  <c r="L230" i="52" s="1"/>
  <c r="C252" i="52"/>
  <c r="D251" i="52"/>
  <c r="C251" i="52" s="1"/>
  <c r="H259" i="52"/>
  <c r="G289" i="52"/>
  <c r="K289" i="52"/>
  <c r="J292" i="53"/>
  <c r="J291" i="53" s="1"/>
  <c r="H21" i="53"/>
  <c r="C31" i="53"/>
  <c r="F26" i="53"/>
  <c r="F20" i="53" s="1"/>
  <c r="H251" i="53"/>
  <c r="E20" i="53"/>
  <c r="C21" i="53"/>
  <c r="H55" i="53"/>
  <c r="J54" i="53"/>
  <c r="H67" i="53"/>
  <c r="K76" i="53"/>
  <c r="I83" i="53"/>
  <c r="K83" i="53"/>
  <c r="H84" i="53"/>
  <c r="H112" i="53"/>
  <c r="J83" i="53"/>
  <c r="J75" i="53" s="1"/>
  <c r="J130" i="53"/>
  <c r="C144" i="53"/>
  <c r="C166" i="53"/>
  <c r="H166" i="53"/>
  <c r="F173" i="53"/>
  <c r="H188" i="53"/>
  <c r="C205" i="53"/>
  <c r="D204" i="53"/>
  <c r="L204" i="53"/>
  <c r="L195" i="53" s="1"/>
  <c r="L194" i="53" s="1"/>
  <c r="D231" i="53"/>
  <c r="F251" i="53"/>
  <c r="C251" i="53" s="1"/>
  <c r="C252" i="53"/>
  <c r="E289" i="53"/>
  <c r="F270" i="53"/>
  <c r="F283" i="53"/>
  <c r="C284" i="53"/>
  <c r="F83" i="53"/>
  <c r="F75" i="53" s="1"/>
  <c r="F52" i="53" s="1"/>
  <c r="C116" i="53"/>
  <c r="C160" i="53"/>
  <c r="C175" i="53"/>
  <c r="D174" i="53"/>
  <c r="C184" i="53"/>
  <c r="F187" i="53"/>
  <c r="H204" i="53"/>
  <c r="I195" i="53"/>
  <c r="C216" i="53"/>
  <c r="C283" i="53"/>
  <c r="H286" i="53"/>
  <c r="G20" i="53"/>
  <c r="H69" i="53"/>
  <c r="G75" i="53"/>
  <c r="G52" i="53" s="1"/>
  <c r="G51" i="53" s="1"/>
  <c r="C77" i="53"/>
  <c r="H77" i="53"/>
  <c r="I76" i="53"/>
  <c r="C89" i="53"/>
  <c r="C103" i="53"/>
  <c r="D83" i="53"/>
  <c r="C131" i="53"/>
  <c r="D130" i="53"/>
  <c r="C130" i="53" s="1"/>
  <c r="L130" i="53"/>
  <c r="L75" i="53" s="1"/>
  <c r="L52" i="53" s="1"/>
  <c r="L51" i="53" s="1"/>
  <c r="H174" i="53"/>
  <c r="H192" i="53"/>
  <c r="J191" i="53"/>
  <c r="H191" i="53" s="1"/>
  <c r="F195" i="53"/>
  <c r="C196" i="53"/>
  <c r="H252" i="53"/>
  <c r="H260" i="53"/>
  <c r="J259" i="53"/>
  <c r="H259" i="53" s="1"/>
  <c r="C286" i="53"/>
  <c r="K75" i="53" l="1"/>
  <c r="H130" i="53"/>
  <c r="L289" i="52"/>
  <c r="I83" i="52"/>
  <c r="H83" i="52" s="1"/>
  <c r="J75" i="52"/>
  <c r="G51" i="52"/>
  <c r="G50" i="52" s="1"/>
  <c r="F194" i="52"/>
  <c r="F51" i="52" s="1"/>
  <c r="L52" i="51"/>
  <c r="L51" i="51" s="1"/>
  <c r="L289" i="51"/>
  <c r="C130" i="51"/>
  <c r="H130" i="51"/>
  <c r="C187" i="51"/>
  <c r="F289" i="51"/>
  <c r="K289" i="51"/>
  <c r="G52" i="51"/>
  <c r="G51" i="51" s="1"/>
  <c r="F52" i="50"/>
  <c r="F51" i="50" s="1"/>
  <c r="F50" i="50" s="1"/>
  <c r="F289" i="50"/>
  <c r="C83" i="50"/>
  <c r="C174" i="50"/>
  <c r="C20" i="50"/>
  <c r="H174" i="50"/>
  <c r="D269" i="49"/>
  <c r="D289" i="49" s="1"/>
  <c r="L51" i="49"/>
  <c r="L50" i="49" s="1"/>
  <c r="F230" i="49"/>
  <c r="F194" i="49" s="1"/>
  <c r="K75" i="49"/>
  <c r="K187" i="49"/>
  <c r="H187" i="49" s="1"/>
  <c r="J75" i="49"/>
  <c r="J52" i="49" s="1"/>
  <c r="C83" i="48"/>
  <c r="L52" i="48"/>
  <c r="L51" i="48" s="1"/>
  <c r="C174" i="48"/>
  <c r="F51" i="48"/>
  <c r="F50" i="48" s="1"/>
  <c r="H130" i="48"/>
  <c r="H269" i="48"/>
  <c r="K75" i="47"/>
  <c r="C174" i="47"/>
  <c r="G52" i="47"/>
  <c r="G51" i="47" s="1"/>
  <c r="G50" i="47" s="1"/>
  <c r="C204" i="47"/>
  <c r="I187" i="47"/>
  <c r="H187" i="47" s="1"/>
  <c r="K289" i="47"/>
  <c r="L290" i="47"/>
  <c r="C231" i="47"/>
  <c r="F50" i="46"/>
  <c r="F290" i="46"/>
  <c r="G51" i="46"/>
  <c r="G50" i="46" s="1"/>
  <c r="D53" i="46"/>
  <c r="C53" i="46" s="1"/>
  <c r="I195" i="46"/>
  <c r="H195" i="46" s="1"/>
  <c r="I187" i="46"/>
  <c r="H187" i="46" s="1"/>
  <c r="F289" i="46"/>
  <c r="C26" i="46"/>
  <c r="F20" i="46"/>
  <c r="C20" i="46" s="1"/>
  <c r="G194" i="46"/>
  <c r="E187" i="46"/>
  <c r="C187" i="46" s="1"/>
  <c r="C174" i="46"/>
  <c r="J50" i="45"/>
  <c r="J24" i="45"/>
  <c r="J20" i="45" s="1"/>
  <c r="C204" i="45"/>
  <c r="C26" i="45"/>
  <c r="F20" i="45"/>
  <c r="C20" i="45" s="1"/>
  <c r="H204" i="45"/>
  <c r="H173" i="45"/>
  <c r="F290" i="45"/>
  <c r="C187" i="45"/>
  <c r="K289" i="45"/>
  <c r="I187" i="45"/>
  <c r="H187" i="45" s="1"/>
  <c r="C173" i="45"/>
  <c r="C54" i="45"/>
  <c r="D52" i="45"/>
  <c r="D51" i="45" s="1"/>
  <c r="L290" i="45"/>
  <c r="K187" i="44"/>
  <c r="H187" i="44" s="1"/>
  <c r="K75" i="44"/>
  <c r="K52" i="44" s="1"/>
  <c r="C231" i="44"/>
  <c r="G289" i="44"/>
  <c r="D230" i="44"/>
  <c r="D194" i="44" s="1"/>
  <c r="K50" i="52"/>
  <c r="K290" i="52"/>
  <c r="G50" i="53"/>
  <c r="G290" i="53"/>
  <c r="L50" i="53"/>
  <c r="L290" i="53"/>
  <c r="C20" i="53"/>
  <c r="G50" i="51"/>
  <c r="G290" i="51"/>
  <c r="G52" i="48"/>
  <c r="G51" i="48" s="1"/>
  <c r="G289" i="48"/>
  <c r="G50" i="45"/>
  <c r="G290" i="45"/>
  <c r="L51" i="52"/>
  <c r="J52" i="46"/>
  <c r="J51" i="46" s="1"/>
  <c r="J289" i="46"/>
  <c r="G289" i="49"/>
  <c r="G52" i="49"/>
  <c r="G51" i="49" s="1"/>
  <c r="K52" i="48"/>
  <c r="K51" i="48" s="1"/>
  <c r="K289" i="48"/>
  <c r="J195" i="52"/>
  <c r="H204" i="52"/>
  <c r="H231" i="50"/>
  <c r="I230" i="50"/>
  <c r="H230" i="50" s="1"/>
  <c r="I75" i="50"/>
  <c r="H83" i="50"/>
  <c r="F52" i="51"/>
  <c r="F51" i="51" s="1"/>
  <c r="H26" i="53"/>
  <c r="K20" i="53"/>
  <c r="D53" i="48"/>
  <c r="C54" i="48"/>
  <c r="H231" i="47"/>
  <c r="I230" i="47"/>
  <c r="H230" i="47" s="1"/>
  <c r="H53" i="47"/>
  <c r="H174" i="44"/>
  <c r="I173" i="44"/>
  <c r="H173" i="44" s="1"/>
  <c r="H195" i="45"/>
  <c r="E195" i="44"/>
  <c r="C204" i="44"/>
  <c r="C54" i="44"/>
  <c r="D53" i="44"/>
  <c r="D75" i="53"/>
  <c r="C75" i="53" s="1"/>
  <c r="C83" i="53"/>
  <c r="C204" i="53"/>
  <c r="D195" i="53"/>
  <c r="J53" i="53"/>
  <c r="H54" i="53"/>
  <c r="C231" i="52"/>
  <c r="D230" i="52"/>
  <c r="D187" i="52"/>
  <c r="C187" i="52" s="1"/>
  <c r="E290" i="53"/>
  <c r="E50" i="53"/>
  <c r="H196" i="53"/>
  <c r="J195" i="53"/>
  <c r="C83" i="52"/>
  <c r="H53" i="52"/>
  <c r="F230" i="53"/>
  <c r="C292" i="52"/>
  <c r="C291" i="52" s="1"/>
  <c r="C231" i="50"/>
  <c r="E230" i="50"/>
  <c r="H195" i="50"/>
  <c r="E52" i="50"/>
  <c r="C54" i="50"/>
  <c r="D53" i="50"/>
  <c r="K52" i="51"/>
  <c r="K51" i="51" s="1"/>
  <c r="C292" i="50"/>
  <c r="C291" i="50" s="1"/>
  <c r="I204" i="49"/>
  <c r="D75" i="49"/>
  <c r="C83" i="49"/>
  <c r="H53" i="49"/>
  <c r="H83" i="48"/>
  <c r="H270" i="50"/>
  <c r="I269" i="50"/>
  <c r="I194" i="50" s="1"/>
  <c r="H194" i="50" s="1"/>
  <c r="K75" i="50"/>
  <c r="K52" i="50" s="1"/>
  <c r="K51" i="50" s="1"/>
  <c r="K50" i="50" s="1"/>
  <c r="F289" i="49"/>
  <c r="H174" i="49"/>
  <c r="I173" i="49"/>
  <c r="H173" i="49" s="1"/>
  <c r="I83" i="49"/>
  <c r="H204" i="48"/>
  <c r="F51" i="49"/>
  <c r="F50" i="49" s="1"/>
  <c r="H26" i="49"/>
  <c r="K20" i="49"/>
  <c r="H231" i="48"/>
  <c r="J230" i="48"/>
  <c r="H204" i="47"/>
  <c r="K52" i="47"/>
  <c r="F289" i="48"/>
  <c r="H54" i="48"/>
  <c r="I53" i="48"/>
  <c r="C173" i="47"/>
  <c r="C76" i="46"/>
  <c r="D75" i="46"/>
  <c r="I230" i="45"/>
  <c r="H230" i="45" s="1"/>
  <c r="H289" i="45" s="1"/>
  <c r="H231" i="45"/>
  <c r="L289" i="49"/>
  <c r="H54" i="47"/>
  <c r="H292" i="46"/>
  <c r="H291" i="46" s="1"/>
  <c r="J24" i="47"/>
  <c r="J20" i="47" s="1"/>
  <c r="J50" i="47"/>
  <c r="C269" i="44"/>
  <c r="H231" i="44"/>
  <c r="I230" i="44"/>
  <c r="I75" i="44"/>
  <c r="I75" i="45"/>
  <c r="H75" i="45" s="1"/>
  <c r="E75" i="44"/>
  <c r="E52" i="44" s="1"/>
  <c r="C174" i="45"/>
  <c r="E75" i="45"/>
  <c r="F75" i="44"/>
  <c r="F289" i="44" s="1"/>
  <c r="C230" i="44"/>
  <c r="H26" i="44"/>
  <c r="K20" i="44"/>
  <c r="H292" i="44"/>
  <c r="H291" i="44" s="1"/>
  <c r="H76" i="53"/>
  <c r="I75" i="53"/>
  <c r="C26" i="53"/>
  <c r="C76" i="51"/>
  <c r="D75" i="51"/>
  <c r="C26" i="49"/>
  <c r="F290" i="49"/>
  <c r="C76" i="47"/>
  <c r="E75" i="47"/>
  <c r="E52" i="47" s="1"/>
  <c r="D75" i="47"/>
  <c r="C83" i="47"/>
  <c r="H231" i="46"/>
  <c r="I230" i="46"/>
  <c r="H230" i="46" s="1"/>
  <c r="K230" i="44"/>
  <c r="H83" i="53"/>
  <c r="L289" i="53"/>
  <c r="C54" i="53"/>
  <c r="D53" i="53"/>
  <c r="H269" i="51"/>
  <c r="G289" i="53"/>
  <c r="C54" i="52"/>
  <c r="E53" i="52"/>
  <c r="H231" i="51"/>
  <c r="I230" i="51"/>
  <c r="H230" i="51" s="1"/>
  <c r="H174" i="51"/>
  <c r="I173" i="51"/>
  <c r="H173" i="51" s="1"/>
  <c r="D194" i="50"/>
  <c r="C269" i="50"/>
  <c r="C269" i="51"/>
  <c r="H54" i="51"/>
  <c r="I53" i="51"/>
  <c r="H231" i="52"/>
  <c r="J230" i="52"/>
  <c r="H230" i="52" s="1"/>
  <c r="J52" i="51"/>
  <c r="J51" i="51" s="1"/>
  <c r="H130" i="50"/>
  <c r="E53" i="51"/>
  <c r="E289" i="51" s="1"/>
  <c r="C54" i="51"/>
  <c r="H26" i="50"/>
  <c r="C231" i="49"/>
  <c r="D230" i="49"/>
  <c r="C230" i="49" s="1"/>
  <c r="E194" i="51"/>
  <c r="H251" i="49"/>
  <c r="J230" i="49"/>
  <c r="F290" i="48"/>
  <c r="C26" i="48"/>
  <c r="C53" i="47"/>
  <c r="H76" i="48"/>
  <c r="I75" i="48"/>
  <c r="H75" i="48" s="1"/>
  <c r="C54" i="47"/>
  <c r="H270" i="46"/>
  <c r="I269" i="46"/>
  <c r="C231" i="46"/>
  <c r="E230" i="46"/>
  <c r="C230" i="46" s="1"/>
  <c r="I53" i="46"/>
  <c r="H54" i="46"/>
  <c r="C269" i="49"/>
  <c r="H130" i="49"/>
  <c r="C270" i="48"/>
  <c r="D269" i="48"/>
  <c r="C270" i="47"/>
  <c r="E269" i="47"/>
  <c r="K194" i="47"/>
  <c r="F290" i="47"/>
  <c r="C26" i="47"/>
  <c r="F20" i="47"/>
  <c r="C20" i="47" s="1"/>
  <c r="H83" i="46"/>
  <c r="I75" i="46"/>
  <c r="H75" i="46" s="1"/>
  <c r="I187" i="48"/>
  <c r="E52" i="46"/>
  <c r="C76" i="44"/>
  <c r="D75" i="44"/>
  <c r="H204" i="44"/>
  <c r="I195" i="44"/>
  <c r="H83" i="44"/>
  <c r="K194" i="46"/>
  <c r="K51" i="46" s="1"/>
  <c r="E289" i="45"/>
  <c r="H130" i="45"/>
  <c r="C259" i="44"/>
  <c r="J53" i="44"/>
  <c r="H54" i="44"/>
  <c r="E230" i="45"/>
  <c r="C230" i="45" s="1"/>
  <c r="G194" i="44"/>
  <c r="G51" i="44" s="1"/>
  <c r="D195" i="51"/>
  <c r="D289" i="51" s="1"/>
  <c r="C204" i="51"/>
  <c r="H269" i="52"/>
  <c r="H204" i="51"/>
  <c r="I195" i="51"/>
  <c r="C196" i="52"/>
  <c r="D195" i="52"/>
  <c r="I75" i="51"/>
  <c r="H75" i="51" s="1"/>
  <c r="H83" i="51"/>
  <c r="E75" i="49"/>
  <c r="H195" i="48"/>
  <c r="I194" i="48"/>
  <c r="E230" i="47"/>
  <c r="C230" i="47" s="1"/>
  <c r="H76" i="47"/>
  <c r="I75" i="47"/>
  <c r="H75" i="47" s="1"/>
  <c r="H195" i="47"/>
  <c r="I194" i="47"/>
  <c r="H194" i="47" s="1"/>
  <c r="C195" i="47"/>
  <c r="I194" i="53"/>
  <c r="C174" i="53"/>
  <c r="D173" i="53"/>
  <c r="C173" i="53" s="1"/>
  <c r="F269" i="53"/>
  <c r="C270" i="53"/>
  <c r="C231" i="53"/>
  <c r="D230" i="53"/>
  <c r="J187" i="53"/>
  <c r="H187" i="53" s="1"/>
  <c r="C292" i="53"/>
  <c r="C291" i="53" s="1"/>
  <c r="J230" i="53"/>
  <c r="H292" i="53"/>
  <c r="H291" i="53" s="1"/>
  <c r="G290" i="52"/>
  <c r="H174" i="52"/>
  <c r="J173" i="52"/>
  <c r="H173" i="52" s="1"/>
  <c r="C187" i="53"/>
  <c r="C230" i="51"/>
  <c r="L194" i="52"/>
  <c r="C83" i="51"/>
  <c r="C76" i="50"/>
  <c r="D75" i="50"/>
  <c r="C75" i="50" s="1"/>
  <c r="H292" i="51"/>
  <c r="H291" i="51" s="1"/>
  <c r="L290" i="50"/>
  <c r="G52" i="50"/>
  <c r="G51" i="50" s="1"/>
  <c r="H53" i="50"/>
  <c r="J52" i="50"/>
  <c r="J51" i="50" s="1"/>
  <c r="H292" i="50"/>
  <c r="H291" i="50" s="1"/>
  <c r="D195" i="49"/>
  <c r="C204" i="49"/>
  <c r="E173" i="49"/>
  <c r="C174" i="49"/>
  <c r="C130" i="49"/>
  <c r="C231" i="48"/>
  <c r="D230" i="48"/>
  <c r="C76" i="52"/>
  <c r="E75" i="52"/>
  <c r="C75" i="52" s="1"/>
  <c r="H292" i="49"/>
  <c r="H291" i="49" s="1"/>
  <c r="G289" i="50"/>
  <c r="H270" i="49"/>
  <c r="J269" i="49"/>
  <c r="C196" i="48"/>
  <c r="E195" i="48"/>
  <c r="D75" i="48"/>
  <c r="C75" i="48" s="1"/>
  <c r="C76" i="48"/>
  <c r="C195" i="50"/>
  <c r="L290" i="46"/>
  <c r="C76" i="49"/>
  <c r="H289" i="47"/>
  <c r="F290" i="50"/>
  <c r="I194" i="46"/>
  <c r="H194" i="46" s="1"/>
  <c r="H173" i="50"/>
  <c r="C173" i="48"/>
  <c r="H130" i="47"/>
  <c r="G290" i="46"/>
  <c r="C292" i="48"/>
  <c r="C291" i="48" s="1"/>
  <c r="C83" i="44"/>
  <c r="C26" i="44"/>
  <c r="F20" i="44"/>
  <c r="H53" i="45"/>
  <c r="I52" i="45"/>
  <c r="K52" i="45"/>
  <c r="K51" i="45" s="1"/>
  <c r="H269" i="44"/>
  <c r="I289" i="44"/>
  <c r="F52" i="44"/>
  <c r="F51" i="44" s="1"/>
  <c r="F50" i="44" s="1"/>
  <c r="H174" i="45"/>
  <c r="G289" i="45"/>
  <c r="C20" i="44"/>
  <c r="C195" i="45"/>
  <c r="E194" i="45"/>
  <c r="C194" i="45" s="1"/>
  <c r="J194" i="53" l="1"/>
  <c r="H194" i="53"/>
  <c r="F194" i="53"/>
  <c r="F51" i="53" s="1"/>
  <c r="F50" i="53" s="1"/>
  <c r="K52" i="53"/>
  <c r="K51" i="53" s="1"/>
  <c r="K289" i="53"/>
  <c r="F50" i="52"/>
  <c r="F290" i="52"/>
  <c r="I75" i="52"/>
  <c r="L50" i="51"/>
  <c r="L290" i="51"/>
  <c r="L290" i="49"/>
  <c r="K52" i="49"/>
  <c r="K51" i="49" s="1"/>
  <c r="K289" i="49"/>
  <c r="L290" i="48"/>
  <c r="L50" i="48"/>
  <c r="G290" i="47"/>
  <c r="I289" i="47"/>
  <c r="D52" i="46"/>
  <c r="D51" i="46" s="1"/>
  <c r="D290" i="45"/>
  <c r="D50" i="45"/>
  <c r="I289" i="45"/>
  <c r="J290" i="45"/>
  <c r="K289" i="44"/>
  <c r="K194" i="44"/>
  <c r="K51" i="44" s="1"/>
  <c r="K290" i="44" s="1"/>
  <c r="K50" i="44"/>
  <c r="F290" i="53"/>
  <c r="H187" i="48"/>
  <c r="I289" i="48"/>
  <c r="H53" i="48"/>
  <c r="I52" i="48"/>
  <c r="H83" i="49"/>
  <c r="I75" i="49"/>
  <c r="H204" i="49"/>
  <c r="I195" i="49"/>
  <c r="C53" i="50"/>
  <c r="D52" i="50"/>
  <c r="J52" i="53"/>
  <c r="J51" i="53" s="1"/>
  <c r="H53" i="53"/>
  <c r="C53" i="48"/>
  <c r="D52" i="48"/>
  <c r="I52" i="50"/>
  <c r="H75" i="50"/>
  <c r="H195" i="52"/>
  <c r="J194" i="52"/>
  <c r="H194" i="52" s="1"/>
  <c r="L50" i="52"/>
  <c r="L290" i="52"/>
  <c r="D289" i="50"/>
  <c r="G50" i="48"/>
  <c r="G290" i="48"/>
  <c r="E289" i="46"/>
  <c r="C195" i="48"/>
  <c r="E194" i="48"/>
  <c r="E51" i="48" s="1"/>
  <c r="E289" i="48"/>
  <c r="C230" i="48"/>
  <c r="D194" i="48"/>
  <c r="C194" i="48" s="1"/>
  <c r="C173" i="49"/>
  <c r="E289" i="49"/>
  <c r="J50" i="50"/>
  <c r="J24" i="50"/>
  <c r="J20" i="50" s="1"/>
  <c r="J289" i="53"/>
  <c r="H230" i="53"/>
  <c r="E194" i="46"/>
  <c r="C194" i="46" s="1"/>
  <c r="E52" i="49"/>
  <c r="E51" i="49" s="1"/>
  <c r="C195" i="52"/>
  <c r="D194" i="52"/>
  <c r="C194" i="52" s="1"/>
  <c r="J289" i="52"/>
  <c r="J52" i="44"/>
  <c r="J51" i="44" s="1"/>
  <c r="H53" i="44"/>
  <c r="J289" i="44"/>
  <c r="C75" i="44"/>
  <c r="D289" i="44"/>
  <c r="C269" i="48"/>
  <c r="D289" i="48"/>
  <c r="H75" i="52"/>
  <c r="H289" i="52" s="1"/>
  <c r="I289" i="52"/>
  <c r="C75" i="51"/>
  <c r="D52" i="51"/>
  <c r="H75" i="53"/>
  <c r="I52" i="53"/>
  <c r="E51" i="44"/>
  <c r="H230" i="44"/>
  <c r="H289" i="44" s="1"/>
  <c r="J290" i="47"/>
  <c r="C75" i="46"/>
  <c r="C289" i="46" s="1"/>
  <c r="D289" i="46"/>
  <c r="H230" i="48"/>
  <c r="J194" i="48"/>
  <c r="J51" i="48" s="1"/>
  <c r="J289" i="48"/>
  <c r="H269" i="50"/>
  <c r="I289" i="50"/>
  <c r="E194" i="50"/>
  <c r="C194" i="50" s="1"/>
  <c r="C230" i="50"/>
  <c r="C289" i="50" s="1"/>
  <c r="E289" i="50"/>
  <c r="I52" i="52"/>
  <c r="C230" i="52"/>
  <c r="D289" i="52"/>
  <c r="C195" i="53"/>
  <c r="D194" i="53"/>
  <c r="C194" i="53" s="1"/>
  <c r="E194" i="44"/>
  <c r="C194" i="44" s="1"/>
  <c r="E289" i="44"/>
  <c r="C195" i="44"/>
  <c r="C289" i="44" s="1"/>
  <c r="K50" i="48"/>
  <c r="K290" i="48"/>
  <c r="D52" i="52"/>
  <c r="I289" i="53"/>
  <c r="K289" i="50"/>
  <c r="C230" i="53"/>
  <c r="D289" i="53"/>
  <c r="J194" i="49"/>
  <c r="J51" i="49" s="1"/>
  <c r="H230" i="49"/>
  <c r="K50" i="46"/>
  <c r="K290" i="46"/>
  <c r="G50" i="44"/>
  <c r="G290" i="44"/>
  <c r="K50" i="45"/>
  <c r="K290" i="45"/>
  <c r="H269" i="46"/>
  <c r="I289" i="46"/>
  <c r="K290" i="50"/>
  <c r="H53" i="51"/>
  <c r="I52" i="51"/>
  <c r="C53" i="53"/>
  <c r="D52" i="53"/>
  <c r="K50" i="51"/>
  <c r="K290" i="51"/>
  <c r="E51" i="50"/>
  <c r="C53" i="44"/>
  <c r="D52" i="44"/>
  <c r="I194" i="45"/>
  <c r="H194" i="45" s="1"/>
  <c r="F50" i="51"/>
  <c r="F290" i="51"/>
  <c r="G50" i="49"/>
  <c r="G290" i="49"/>
  <c r="J50" i="46"/>
  <c r="J24" i="46"/>
  <c r="J20" i="46" s="1"/>
  <c r="C195" i="51"/>
  <c r="D194" i="51"/>
  <c r="C194" i="51" s="1"/>
  <c r="E52" i="51"/>
  <c r="E51" i="51" s="1"/>
  <c r="C53" i="51"/>
  <c r="E52" i="52"/>
  <c r="E51" i="52" s="1"/>
  <c r="C53" i="52"/>
  <c r="H52" i="45"/>
  <c r="F290" i="44"/>
  <c r="H269" i="49"/>
  <c r="J289" i="49"/>
  <c r="E289" i="52"/>
  <c r="C195" i="49"/>
  <c r="D194" i="49"/>
  <c r="C194" i="49" s="1"/>
  <c r="G50" i="50"/>
  <c r="G290" i="50"/>
  <c r="F289" i="53"/>
  <c r="C269" i="53"/>
  <c r="H195" i="53"/>
  <c r="E194" i="47"/>
  <c r="C194" i="47" s="1"/>
  <c r="H194" i="48"/>
  <c r="H195" i="51"/>
  <c r="I194" i="51"/>
  <c r="H194" i="51" s="1"/>
  <c r="H195" i="44"/>
  <c r="I194" i="44"/>
  <c r="H194" i="44" s="1"/>
  <c r="E51" i="46"/>
  <c r="C269" i="47"/>
  <c r="C289" i="47" s="1"/>
  <c r="E289" i="47"/>
  <c r="H53" i="46"/>
  <c r="I52" i="46"/>
  <c r="J290" i="51"/>
  <c r="J50" i="51"/>
  <c r="J24" i="51"/>
  <c r="J20" i="51" s="1"/>
  <c r="I289" i="51"/>
  <c r="D52" i="47"/>
  <c r="C75" i="47"/>
  <c r="D289" i="47"/>
  <c r="C75" i="45"/>
  <c r="C289" i="45" s="1"/>
  <c r="E52" i="45"/>
  <c r="H75" i="44"/>
  <c r="I52" i="44"/>
  <c r="K51" i="47"/>
  <c r="D52" i="49"/>
  <c r="C75" i="49"/>
  <c r="I52" i="47"/>
  <c r="J52" i="52"/>
  <c r="J51" i="52" s="1"/>
  <c r="K50" i="53" l="1"/>
  <c r="K290" i="53"/>
  <c r="C289" i="51"/>
  <c r="H289" i="50"/>
  <c r="K50" i="49"/>
  <c r="K290" i="49"/>
  <c r="C289" i="49"/>
  <c r="C289" i="48"/>
  <c r="C52" i="46"/>
  <c r="I51" i="45"/>
  <c r="J24" i="52"/>
  <c r="J20" i="52" s="1"/>
  <c r="J50" i="52"/>
  <c r="E51" i="47"/>
  <c r="H52" i="47"/>
  <c r="I51" i="47"/>
  <c r="E290" i="51"/>
  <c r="E50" i="51"/>
  <c r="C52" i="53"/>
  <c r="D51" i="53"/>
  <c r="C52" i="52"/>
  <c r="D51" i="52"/>
  <c r="H52" i="53"/>
  <c r="I51" i="53"/>
  <c r="D290" i="46"/>
  <c r="C51" i="46"/>
  <c r="D50" i="46"/>
  <c r="J50" i="44"/>
  <c r="J24" i="44"/>
  <c r="J20" i="44" s="1"/>
  <c r="E290" i="49"/>
  <c r="E50" i="49"/>
  <c r="E290" i="48"/>
  <c r="E50" i="48"/>
  <c r="D51" i="48"/>
  <c r="C52" i="48"/>
  <c r="C52" i="50"/>
  <c r="D51" i="50"/>
  <c r="H75" i="49"/>
  <c r="I52" i="49"/>
  <c r="K50" i="47"/>
  <c r="K290" i="47"/>
  <c r="E51" i="45"/>
  <c r="C52" i="45"/>
  <c r="C52" i="44"/>
  <c r="D51" i="44"/>
  <c r="E290" i="44"/>
  <c r="E50" i="44"/>
  <c r="H52" i="50"/>
  <c r="I51" i="50"/>
  <c r="I51" i="44"/>
  <c r="H52" i="44"/>
  <c r="I51" i="46"/>
  <c r="H52" i="46"/>
  <c r="E50" i="46"/>
  <c r="E290" i="46"/>
  <c r="H289" i="51"/>
  <c r="C289" i="53"/>
  <c r="J290" i="46"/>
  <c r="E50" i="50"/>
  <c r="E290" i="50"/>
  <c r="C289" i="52"/>
  <c r="J290" i="48"/>
  <c r="J50" i="48"/>
  <c r="J24" i="48"/>
  <c r="J20" i="48" s="1"/>
  <c r="C52" i="47"/>
  <c r="D51" i="47"/>
  <c r="I24" i="45"/>
  <c r="H51" i="45"/>
  <c r="I50" i="45"/>
  <c r="H50" i="45" s="1"/>
  <c r="J24" i="49"/>
  <c r="J20" i="49" s="1"/>
  <c r="J50" i="49"/>
  <c r="J24" i="53"/>
  <c r="J20" i="53" s="1"/>
  <c r="J50" i="53"/>
  <c r="C52" i="49"/>
  <c r="D51" i="49"/>
  <c r="E290" i="52"/>
  <c r="E50" i="52"/>
  <c r="H52" i="51"/>
  <c r="I51" i="51"/>
  <c r="H289" i="46"/>
  <c r="H52" i="52"/>
  <c r="I51" i="52"/>
  <c r="H289" i="48"/>
  <c r="D51" i="51"/>
  <c r="C52" i="51"/>
  <c r="H289" i="53"/>
  <c r="J290" i="50"/>
  <c r="H195" i="49"/>
  <c r="H289" i="49" s="1"/>
  <c r="I194" i="49"/>
  <c r="H194" i="49" s="1"/>
  <c r="I289" i="49"/>
  <c r="H52" i="48"/>
  <c r="I51" i="48"/>
  <c r="J290" i="49" l="1"/>
  <c r="J290" i="44"/>
  <c r="D50" i="49"/>
  <c r="C50" i="49" s="1"/>
  <c r="D290" i="49"/>
  <c r="C290" i="49" s="1"/>
  <c r="C51" i="49"/>
  <c r="H24" i="45"/>
  <c r="I20" i="45"/>
  <c r="H20" i="45" s="1"/>
  <c r="I50" i="50"/>
  <c r="H50" i="50" s="1"/>
  <c r="I24" i="50"/>
  <c r="I290" i="50"/>
  <c r="H290" i="50" s="1"/>
  <c r="H51" i="50"/>
  <c r="D290" i="44"/>
  <c r="C290" i="44" s="1"/>
  <c r="C51" i="44"/>
  <c r="D50" i="44"/>
  <c r="C50" i="44" s="1"/>
  <c r="D290" i="50"/>
  <c r="C290" i="50" s="1"/>
  <c r="C51" i="50"/>
  <c r="D50" i="50"/>
  <c r="C50" i="50" s="1"/>
  <c r="D290" i="52"/>
  <c r="C290" i="52" s="1"/>
  <c r="D50" i="52"/>
  <c r="C50" i="52" s="1"/>
  <c r="C51" i="52"/>
  <c r="E290" i="47"/>
  <c r="E50" i="47"/>
  <c r="I290" i="48"/>
  <c r="H290" i="48" s="1"/>
  <c r="H51" i="48"/>
  <c r="I50" i="48"/>
  <c r="H50" i="48" s="1"/>
  <c r="I24" i="48"/>
  <c r="D290" i="51"/>
  <c r="C290" i="51" s="1"/>
  <c r="C51" i="51"/>
  <c r="D50" i="51"/>
  <c r="C50" i="51" s="1"/>
  <c r="J290" i="53"/>
  <c r="I290" i="45"/>
  <c r="H290" i="45" s="1"/>
  <c r="H51" i="46"/>
  <c r="I24" i="46"/>
  <c r="I290" i="46"/>
  <c r="H290" i="46" s="1"/>
  <c r="I50" i="46"/>
  <c r="H50" i="46" s="1"/>
  <c r="C290" i="46"/>
  <c r="D290" i="47"/>
  <c r="C290" i="47" s="1"/>
  <c r="D50" i="47"/>
  <c r="C50" i="47" s="1"/>
  <c r="C51" i="47"/>
  <c r="H52" i="49"/>
  <c r="I51" i="49"/>
  <c r="I50" i="53"/>
  <c r="H50" i="53" s="1"/>
  <c r="I24" i="53"/>
  <c r="I290" i="53" s="1"/>
  <c r="H51" i="53"/>
  <c r="D290" i="53"/>
  <c r="C290" i="53" s="1"/>
  <c r="C51" i="53"/>
  <c r="D50" i="53"/>
  <c r="C50" i="53" s="1"/>
  <c r="H51" i="47"/>
  <c r="I24" i="47"/>
  <c r="I50" i="47"/>
  <c r="H50" i="47" s="1"/>
  <c r="I290" i="47"/>
  <c r="H290" i="47" s="1"/>
  <c r="H51" i="51"/>
  <c r="I50" i="51"/>
  <c r="H50" i="51" s="1"/>
  <c r="I24" i="51"/>
  <c r="I290" i="51" s="1"/>
  <c r="H290" i="51" s="1"/>
  <c r="I24" i="52"/>
  <c r="H51" i="52"/>
  <c r="I50" i="52"/>
  <c r="H50" i="52" s="1"/>
  <c r="I24" i="44"/>
  <c r="I290" i="44"/>
  <c r="H290" i="44" s="1"/>
  <c r="H51" i="44"/>
  <c r="I50" i="44"/>
  <c r="H50" i="44" s="1"/>
  <c r="E290" i="45"/>
  <c r="C290" i="45" s="1"/>
  <c r="E50" i="45"/>
  <c r="C50" i="45" s="1"/>
  <c r="C51" i="45"/>
  <c r="D290" i="48"/>
  <c r="C290" i="48" s="1"/>
  <c r="C51" i="48"/>
  <c r="D50" i="48"/>
  <c r="C50" i="48" s="1"/>
  <c r="C50" i="46"/>
  <c r="J290" i="52"/>
  <c r="H290" i="53" l="1"/>
  <c r="H24" i="52"/>
  <c r="I20" i="52"/>
  <c r="H20" i="52" s="1"/>
  <c r="I20" i="47"/>
  <c r="H20" i="47" s="1"/>
  <c r="H24" i="47"/>
  <c r="H24" i="48"/>
  <c r="I20" i="48"/>
  <c r="H20" i="48" s="1"/>
  <c r="H24" i="44"/>
  <c r="I20" i="44"/>
  <c r="H20" i="44" s="1"/>
  <c r="I290" i="52"/>
  <c r="H290" i="52" s="1"/>
  <c r="I290" i="49"/>
  <c r="H290" i="49" s="1"/>
  <c r="H51" i="49"/>
  <c r="I24" i="49"/>
  <c r="I50" i="49"/>
  <c r="H50" i="49" s="1"/>
  <c r="H24" i="46"/>
  <c r="I20" i="46"/>
  <c r="H20" i="46" s="1"/>
  <c r="I20" i="50"/>
  <c r="H20" i="50" s="1"/>
  <c r="H24" i="50"/>
  <c r="H24" i="53"/>
  <c r="I20" i="53"/>
  <c r="H20" i="53" s="1"/>
  <c r="H24" i="51"/>
  <c r="I20" i="51"/>
  <c r="H20" i="51" s="1"/>
  <c r="I20" i="49" l="1"/>
  <c r="H20" i="49" s="1"/>
  <c r="H24" i="49"/>
  <c r="H301" i="43" l="1"/>
  <c r="C301" i="43"/>
  <c r="H300" i="43"/>
  <c r="C300" i="43"/>
  <c r="H299" i="43"/>
  <c r="C299" i="43"/>
  <c r="H298" i="43"/>
  <c r="C298" i="43"/>
  <c r="H297" i="43"/>
  <c r="C297" i="43"/>
  <c r="H296" i="43"/>
  <c r="C296" i="43"/>
  <c r="H295" i="43"/>
  <c r="C295" i="43"/>
  <c r="H294" i="43"/>
  <c r="C294" i="43"/>
  <c r="C293" i="43" s="1"/>
  <c r="L293" i="43"/>
  <c r="K293" i="43"/>
  <c r="J293" i="43"/>
  <c r="I293" i="43"/>
  <c r="H293" i="43"/>
  <c r="G293" i="43"/>
  <c r="F293" i="43"/>
  <c r="E293" i="43"/>
  <c r="D293" i="43"/>
  <c r="H288" i="43"/>
  <c r="C288" i="43"/>
  <c r="I286" i="43"/>
  <c r="H287" i="43"/>
  <c r="C287" i="43"/>
  <c r="L286" i="43"/>
  <c r="K286" i="43"/>
  <c r="J286" i="43"/>
  <c r="G286" i="43"/>
  <c r="F286" i="43"/>
  <c r="C286" i="43" s="1"/>
  <c r="E286" i="43"/>
  <c r="D286" i="43"/>
  <c r="I284" i="43"/>
  <c r="C285" i="43"/>
  <c r="L284" i="43"/>
  <c r="L283" i="43" s="1"/>
  <c r="K284" i="43"/>
  <c r="K283" i="43" s="1"/>
  <c r="J284" i="43"/>
  <c r="G284" i="43"/>
  <c r="G283" i="43" s="1"/>
  <c r="F284" i="43"/>
  <c r="E284" i="43"/>
  <c r="E283" i="43" s="1"/>
  <c r="D284" i="43"/>
  <c r="D283" i="43" s="1"/>
  <c r="C284" i="43"/>
  <c r="J283" i="43"/>
  <c r="F283" i="43"/>
  <c r="H282" i="43"/>
  <c r="C282" i="43"/>
  <c r="L281" i="43"/>
  <c r="K281" i="43"/>
  <c r="J281" i="43"/>
  <c r="G281" i="43"/>
  <c r="F281" i="43"/>
  <c r="E281" i="43"/>
  <c r="D281" i="43"/>
  <c r="C281" i="43" s="1"/>
  <c r="H280" i="43"/>
  <c r="C280" i="43"/>
  <c r="H279" i="43"/>
  <c r="C279" i="43"/>
  <c r="H278" i="43"/>
  <c r="C278" i="43"/>
  <c r="H277" i="43"/>
  <c r="C277" i="43"/>
  <c r="L276" i="43"/>
  <c r="K276" i="43"/>
  <c r="J276" i="43"/>
  <c r="I276" i="43"/>
  <c r="G276" i="43"/>
  <c r="F276" i="43"/>
  <c r="E276" i="43"/>
  <c r="E270" i="43" s="1"/>
  <c r="E269" i="43" s="1"/>
  <c r="D276" i="43"/>
  <c r="H275" i="43"/>
  <c r="C275" i="43"/>
  <c r="H274" i="43"/>
  <c r="C274" i="43"/>
  <c r="I272" i="43"/>
  <c r="C273" i="43"/>
  <c r="L272" i="43"/>
  <c r="L270" i="43" s="1"/>
  <c r="L269" i="43" s="1"/>
  <c r="K272" i="43"/>
  <c r="K270" i="43" s="1"/>
  <c r="K269" i="43" s="1"/>
  <c r="J272" i="43"/>
  <c r="J270" i="43" s="1"/>
  <c r="J269" i="43" s="1"/>
  <c r="G272" i="43"/>
  <c r="F272" i="43"/>
  <c r="E272" i="43"/>
  <c r="D272" i="43"/>
  <c r="C272" i="43" s="1"/>
  <c r="H271" i="43"/>
  <c r="C271" i="43"/>
  <c r="F270" i="43"/>
  <c r="D270" i="43"/>
  <c r="F269" i="43"/>
  <c r="I264" i="43"/>
  <c r="C268" i="43"/>
  <c r="H267" i="43"/>
  <c r="C267" i="43"/>
  <c r="H266" i="43"/>
  <c r="C266" i="43"/>
  <c r="H265" i="43"/>
  <c r="C265" i="43"/>
  <c r="L264" i="43"/>
  <c r="K264" i="43"/>
  <c r="J264" i="43"/>
  <c r="G264" i="43"/>
  <c r="F264" i="43"/>
  <c r="E264" i="43"/>
  <c r="E259" i="43" s="1"/>
  <c r="D264" i="43"/>
  <c r="H263" i="43"/>
  <c r="C263" i="43"/>
  <c r="H262" i="43"/>
  <c r="C262" i="43"/>
  <c r="I260" i="43"/>
  <c r="C261" i="43"/>
  <c r="L260" i="43"/>
  <c r="K260" i="43"/>
  <c r="J260" i="43"/>
  <c r="J259" i="43" s="1"/>
  <c r="G260" i="43"/>
  <c r="F260" i="43"/>
  <c r="F259" i="43" s="1"/>
  <c r="E260" i="43"/>
  <c r="D260" i="43"/>
  <c r="C260" i="43" s="1"/>
  <c r="L259" i="43"/>
  <c r="D259" i="43"/>
  <c r="H258" i="43"/>
  <c r="C258" i="43"/>
  <c r="H257" i="43"/>
  <c r="C257" i="43"/>
  <c r="H256" i="43"/>
  <c r="C256" i="43"/>
  <c r="H255" i="43"/>
  <c r="C255" i="43"/>
  <c r="H254" i="43"/>
  <c r="C254" i="43"/>
  <c r="H253" i="43"/>
  <c r="C253" i="43"/>
  <c r="L252" i="43"/>
  <c r="K252" i="43"/>
  <c r="K251" i="43" s="1"/>
  <c r="J252" i="43"/>
  <c r="J251" i="43" s="1"/>
  <c r="G252" i="43"/>
  <c r="G251" i="43" s="1"/>
  <c r="F252" i="43"/>
  <c r="F251" i="43" s="1"/>
  <c r="E252" i="43"/>
  <c r="D252" i="43"/>
  <c r="L251" i="43"/>
  <c r="E251" i="43"/>
  <c r="D251" i="43"/>
  <c r="H250" i="43"/>
  <c r="C250" i="43"/>
  <c r="H249" i="43"/>
  <c r="C249" i="43"/>
  <c r="H248" i="43"/>
  <c r="C248" i="43"/>
  <c r="H247" i="43"/>
  <c r="C247" i="43"/>
  <c r="L246" i="43"/>
  <c r="K246" i="43"/>
  <c r="J246" i="43"/>
  <c r="G246" i="43"/>
  <c r="F246" i="43"/>
  <c r="E246" i="43"/>
  <c r="D246" i="43"/>
  <c r="C246" i="43" s="1"/>
  <c r="H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L238" i="43"/>
  <c r="K238" i="43"/>
  <c r="J238" i="43"/>
  <c r="G238" i="43"/>
  <c r="F238" i="43"/>
  <c r="E238" i="43"/>
  <c r="D238" i="43"/>
  <c r="H237" i="43"/>
  <c r="C237" i="43"/>
  <c r="I235" i="43"/>
  <c r="H236" i="43"/>
  <c r="C236" i="43"/>
  <c r="L235" i="43"/>
  <c r="L231" i="43" s="1"/>
  <c r="L230" i="43" s="1"/>
  <c r="K235" i="43"/>
  <c r="J235" i="43"/>
  <c r="G235" i="43"/>
  <c r="F235" i="43"/>
  <c r="E235" i="43"/>
  <c r="D235" i="43"/>
  <c r="D231" i="43" s="1"/>
  <c r="H234" i="43"/>
  <c r="C234" i="43"/>
  <c r="L233" i="43"/>
  <c r="K233" i="43"/>
  <c r="K231" i="43" s="1"/>
  <c r="J233" i="43"/>
  <c r="G233" i="43"/>
  <c r="G231" i="43" s="1"/>
  <c r="F233" i="43"/>
  <c r="E233" i="43"/>
  <c r="C233" i="43" s="1"/>
  <c r="D233" i="43"/>
  <c r="H232" i="43"/>
  <c r="C232" i="43"/>
  <c r="H229" i="43"/>
  <c r="C229" i="43"/>
  <c r="I227" i="43"/>
  <c r="H228" i="43"/>
  <c r="C228" i="43"/>
  <c r="L227" i="43"/>
  <c r="K227" i="43"/>
  <c r="J227" i="43"/>
  <c r="G227" i="43"/>
  <c r="F227" i="43"/>
  <c r="E227" i="43"/>
  <c r="D227" i="43"/>
  <c r="H226" i="43"/>
  <c r="C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I216" i="43"/>
  <c r="H217" i="43"/>
  <c r="C217" i="43"/>
  <c r="L216" i="43"/>
  <c r="K216" i="43"/>
  <c r="J216" i="43"/>
  <c r="G216" i="43"/>
  <c r="F216" i="43"/>
  <c r="E216" i="43"/>
  <c r="D216" i="43"/>
  <c r="H215" i="43"/>
  <c r="C215" i="43"/>
  <c r="H214" i="43"/>
  <c r="C214" i="43"/>
  <c r="H213" i="43"/>
  <c r="C213" i="43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I205" i="43"/>
  <c r="H206" i="43"/>
  <c r="C206" i="43"/>
  <c r="L205" i="43"/>
  <c r="K205" i="43"/>
  <c r="K204" i="43" s="1"/>
  <c r="J205" i="43"/>
  <c r="J204" i="43" s="1"/>
  <c r="G205" i="43"/>
  <c r="G204" i="43" s="1"/>
  <c r="F205" i="43"/>
  <c r="E205" i="43"/>
  <c r="E204" i="43" s="1"/>
  <c r="D205" i="43"/>
  <c r="L204" i="43"/>
  <c r="D204" i="43"/>
  <c r="H203" i="43"/>
  <c r="C203" i="43"/>
  <c r="H202" i="43"/>
  <c r="C202" i="43"/>
  <c r="H201" i="43"/>
  <c r="C201" i="43"/>
  <c r="H200" i="43"/>
  <c r="C200" i="43"/>
  <c r="H199" i="43"/>
  <c r="C199" i="43"/>
  <c r="L198" i="43"/>
  <c r="L196" i="43" s="1"/>
  <c r="K198" i="43"/>
  <c r="J198" i="43"/>
  <c r="I198" i="43"/>
  <c r="H198" i="43" s="1"/>
  <c r="G198" i="43"/>
  <c r="F198" i="43"/>
  <c r="F196" i="43" s="1"/>
  <c r="E198" i="43"/>
  <c r="E196" i="43" s="1"/>
  <c r="D198" i="43"/>
  <c r="H197" i="43"/>
  <c r="C197" i="43"/>
  <c r="K196" i="43"/>
  <c r="J196" i="43"/>
  <c r="J195" i="43" s="1"/>
  <c r="G196" i="43"/>
  <c r="C193" i="43"/>
  <c r="L192" i="43"/>
  <c r="L191" i="43" s="1"/>
  <c r="K192" i="43"/>
  <c r="K191" i="43" s="1"/>
  <c r="J192" i="43"/>
  <c r="G192" i="43"/>
  <c r="G191" i="43" s="1"/>
  <c r="F192" i="43"/>
  <c r="E192" i="43"/>
  <c r="E191" i="43" s="1"/>
  <c r="D192" i="43"/>
  <c r="D191" i="43" s="1"/>
  <c r="C192" i="43"/>
  <c r="J191" i="43"/>
  <c r="F191" i="43"/>
  <c r="H190" i="43"/>
  <c r="C190" i="43"/>
  <c r="H189" i="43"/>
  <c r="C189" i="43"/>
  <c r="L188" i="43"/>
  <c r="K188" i="43"/>
  <c r="J188" i="43"/>
  <c r="J187" i="43" s="1"/>
  <c r="I188" i="43"/>
  <c r="G188" i="43"/>
  <c r="G187" i="43" s="1"/>
  <c r="F188" i="43"/>
  <c r="E188" i="43"/>
  <c r="D188" i="43"/>
  <c r="K187" i="43"/>
  <c r="H186" i="43"/>
  <c r="C186" i="43"/>
  <c r="C185" i="43"/>
  <c r="L184" i="43"/>
  <c r="K184" i="43"/>
  <c r="J184" i="43"/>
  <c r="G184" i="43"/>
  <c r="F184" i="43"/>
  <c r="E184" i="43"/>
  <c r="D184" i="43"/>
  <c r="C184" i="43"/>
  <c r="H183" i="43"/>
  <c r="C183" i="43"/>
  <c r="H182" i="43"/>
  <c r="C182" i="43"/>
  <c r="H181" i="43"/>
  <c r="C181" i="43"/>
  <c r="H180" i="43"/>
  <c r="C180" i="43"/>
  <c r="L179" i="43"/>
  <c r="K179" i="43"/>
  <c r="K174" i="43" s="1"/>
  <c r="J179" i="43"/>
  <c r="G179" i="43"/>
  <c r="G174" i="43" s="1"/>
  <c r="G173" i="43" s="1"/>
  <c r="F179" i="43"/>
  <c r="E179" i="43"/>
  <c r="D179" i="43"/>
  <c r="H178" i="43"/>
  <c r="C178" i="43"/>
  <c r="H177" i="43"/>
  <c r="C177" i="43"/>
  <c r="H176" i="43"/>
  <c r="C176" i="43"/>
  <c r="L175" i="43"/>
  <c r="L174" i="43" s="1"/>
  <c r="L173" i="43" s="1"/>
  <c r="K175" i="43"/>
  <c r="J175" i="43"/>
  <c r="H175" i="43" s="1"/>
  <c r="I175" i="43"/>
  <c r="G175" i="43"/>
  <c r="F175" i="43"/>
  <c r="F174" i="43" s="1"/>
  <c r="F173" i="43" s="1"/>
  <c r="E175" i="43"/>
  <c r="D175" i="43"/>
  <c r="J174" i="43"/>
  <c r="J173" i="43" s="1"/>
  <c r="H172" i="43"/>
  <c r="C172" i="43"/>
  <c r="H171" i="43"/>
  <c r="C171" i="43"/>
  <c r="C170" i="43"/>
  <c r="H169" i="43"/>
  <c r="C169" i="43"/>
  <c r="H168" i="43"/>
  <c r="C168" i="43"/>
  <c r="H167" i="43"/>
  <c r="C167" i="43"/>
  <c r="L166" i="43"/>
  <c r="L165" i="43" s="1"/>
  <c r="K166" i="43"/>
  <c r="J166" i="43"/>
  <c r="J165" i="43" s="1"/>
  <c r="G166" i="43"/>
  <c r="F166" i="43"/>
  <c r="E166" i="43"/>
  <c r="E165" i="43" s="1"/>
  <c r="D166" i="43"/>
  <c r="K165" i="43"/>
  <c r="G165" i="43"/>
  <c r="F165" i="43"/>
  <c r="H164" i="43"/>
  <c r="C164" i="43"/>
  <c r="H163" i="43"/>
  <c r="C163" i="43"/>
  <c r="H162" i="43"/>
  <c r="C162" i="43"/>
  <c r="H161" i="43"/>
  <c r="C161" i="43"/>
  <c r="L160" i="43"/>
  <c r="K160" i="43"/>
  <c r="J160" i="43"/>
  <c r="I160" i="43"/>
  <c r="H160" i="43" s="1"/>
  <c r="G160" i="43"/>
  <c r="F160" i="43"/>
  <c r="E160" i="43"/>
  <c r="D160" i="43"/>
  <c r="H159" i="43"/>
  <c r="C159" i="43"/>
  <c r="H158" i="43"/>
  <c r="C158" i="43"/>
  <c r="H157" i="43"/>
  <c r="C157" i="43"/>
  <c r="H156" i="43"/>
  <c r="C156" i="43"/>
  <c r="H155" i="43"/>
  <c r="C155" i="43"/>
  <c r="H154" i="43"/>
  <c r="C154" i="43"/>
  <c r="H153" i="43"/>
  <c r="C153" i="43"/>
  <c r="I151" i="43"/>
  <c r="H152" i="43"/>
  <c r="C152" i="43"/>
  <c r="L151" i="43"/>
  <c r="K151" i="43"/>
  <c r="J151" i="43"/>
  <c r="G151" i="43"/>
  <c r="F151" i="43"/>
  <c r="E151" i="43"/>
  <c r="C151" i="43" s="1"/>
  <c r="D151" i="43"/>
  <c r="H150" i="43"/>
  <c r="C150" i="43"/>
  <c r="H149" i="43"/>
  <c r="C149" i="43"/>
  <c r="H148" i="43"/>
  <c r="C148" i="43"/>
  <c r="H147" i="43"/>
  <c r="C147" i="43"/>
  <c r="H146" i="43"/>
  <c r="C146" i="43"/>
  <c r="H145" i="43"/>
  <c r="C145" i="43"/>
  <c r="L144" i="43"/>
  <c r="K144" i="43"/>
  <c r="J144" i="43"/>
  <c r="G144" i="43"/>
  <c r="F144" i="43"/>
  <c r="E144" i="43"/>
  <c r="C144" i="43" s="1"/>
  <c r="D144" i="43"/>
  <c r="H143" i="43"/>
  <c r="C143" i="43"/>
  <c r="H142" i="43"/>
  <c r="C142" i="43"/>
  <c r="L141" i="43"/>
  <c r="K141" i="43"/>
  <c r="K130" i="43" s="1"/>
  <c r="J141" i="43"/>
  <c r="G141" i="43"/>
  <c r="F141" i="43"/>
  <c r="E141" i="43"/>
  <c r="D141" i="43"/>
  <c r="H140" i="43"/>
  <c r="C140" i="43"/>
  <c r="H139" i="43"/>
  <c r="C139" i="43"/>
  <c r="H138" i="43"/>
  <c r="C138" i="43"/>
  <c r="H137" i="43"/>
  <c r="C137" i="43"/>
  <c r="L136" i="43"/>
  <c r="K136" i="43"/>
  <c r="J136" i="43"/>
  <c r="G136" i="43"/>
  <c r="F136" i="43"/>
  <c r="F130" i="43" s="1"/>
  <c r="E136" i="43"/>
  <c r="D136" i="43"/>
  <c r="C136" i="43" s="1"/>
  <c r="H135" i="43"/>
  <c r="C135" i="43"/>
  <c r="H134" i="43"/>
  <c r="C134" i="43"/>
  <c r="H133" i="43"/>
  <c r="C133" i="43"/>
  <c r="H132" i="43"/>
  <c r="C132" i="43"/>
  <c r="L131" i="43"/>
  <c r="K131" i="43"/>
  <c r="J131" i="43"/>
  <c r="J130" i="43" s="1"/>
  <c r="I131" i="43"/>
  <c r="G131" i="43"/>
  <c r="F131" i="43"/>
  <c r="E131" i="43"/>
  <c r="E130" i="43" s="1"/>
  <c r="D131" i="43"/>
  <c r="L130" i="43"/>
  <c r="G130" i="43"/>
  <c r="I128" i="43"/>
  <c r="C129" i="43"/>
  <c r="L128" i="43"/>
  <c r="K128" i="43"/>
  <c r="J128" i="43"/>
  <c r="G128" i="43"/>
  <c r="F128" i="43"/>
  <c r="E128" i="43"/>
  <c r="D128" i="43"/>
  <c r="C128" i="43"/>
  <c r="H127" i="43"/>
  <c r="C127" i="43"/>
  <c r="I122" i="43"/>
  <c r="C126" i="43"/>
  <c r="H125" i="43"/>
  <c r="C125" i="43"/>
  <c r="H124" i="43"/>
  <c r="C124" i="43"/>
  <c r="H123" i="43"/>
  <c r="C123" i="43"/>
  <c r="L122" i="43"/>
  <c r="K122" i="43"/>
  <c r="J122" i="43"/>
  <c r="G122" i="43"/>
  <c r="F122" i="43"/>
  <c r="E122" i="43"/>
  <c r="D122" i="43"/>
  <c r="H121" i="43"/>
  <c r="C121" i="43"/>
  <c r="H120" i="43"/>
  <c r="C120" i="43"/>
  <c r="H119" i="43"/>
  <c r="C119" i="43"/>
  <c r="H118" i="43"/>
  <c r="C118" i="43"/>
  <c r="H117" i="43"/>
  <c r="C117" i="43"/>
  <c r="L116" i="43"/>
  <c r="K116" i="43"/>
  <c r="J116" i="43"/>
  <c r="I116" i="43"/>
  <c r="G116" i="43"/>
  <c r="F116" i="43"/>
  <c r="E116" i="43"/>
  <c r="D116" i="43"/>
  <c r="H115" i="43"/>
  <c r="C115" i="43"/>
  <c r="H114" i="43"/>
  <c r="C114" i="43"/>
  <c r="H113" i="43"/>
  <c r="C113" i="43"/>
  <c r="L112" i="43"/>
  <c r="K112" i="43"/>
  <c r="J112" i="43"/>
  <c r="H112" i="43" s="1"/>
  <c r="I112" i="43"/>
  <c r="G112" i="43"/>
  <c r="F112" i="43"/>
  <c r="E112" i="43"/>
  <c r="D112" i="43"/>
  <c r="H111" i="43"/>
  <c r="C111" i="43"/>
  <c r="H110" i="43"/>
  <c r="C110" i="43"/>
  <c r="H109" i="43"/>
  <c r="C109" i="43"/>
  <c r="H108" i="43"/>
  <c r="C108" i="43"/>
  <c r="H107" i="43"/>
  <c r="C107" i="43"/>
  <c r="H106" i="43"/>
  <c r="C106" i="43"/>
  <c r="H105" i="43"/>
  <c r="C105" i="43"/>
  <c r="I103" i="43"/>
  <c r="H104" i="43"/>
  <c r="C104" i="43"/>
  <c r="L103" i="43"/>
  <c r="K103" i="43"/>
  <c r="J103" i="43"/>
  <c r="G103" i="43"/>
  <c r="F103" i="43"/>
  <c r="E103" i="43"/>
  <c r="D103" i="43"/>
  <c r="C103" i="43" s="1"/>
  <c r="H102" i="43"/>
  <c r="C102" i="43"/>
  <c r="H101" i="43"/>
  <c r="C101" i="43"/>
  <c r="H100" i="43"/>
  <c r="C100" i="43"/>
  <c r="H99" i="43"/>
  <c r="C99" i="43"/>
  <c r="H98" i="43"/>
  <c r="C98" i="43"/>
  <c r="H97" i="43"/>
  <c r="C97" i="43"/>
  <c r="H96" i="43"/>
  <c r="C96" i="43"/>
  <c r="L95" i="43"/>
  <c r="K95" i="43"/>
  <c r="J95" i="43"/>
  <c r="G95" i="43"/>
  <c r="F95" i="43"/>
  <c r="E95" i="43"/>
  <c r="D95" i="43"/>
  <c r="H94" i="43"/>
  <c r="C94" i="43"/>
  <c r="H93" i="43"/>
  <c r="C93" i="43"/>
  <c r="H92" i="43"/>
  <c r="C92" i="43"/>
  <c r="H91" i="43"/>
  <c r="C91" i="43"/>
  <c r="H90" i="43"/>
  <c r="C90" i="43"/>
  <c r="L89" i="43"/>
  <c r="K89" i="43"/>
  <c r="J89" i="43"/>
  <c r="G89" i="43"/>
  <c r="F89" i="43"/>
  <c r="E89" i="43"/>
  <c r="C89" i="43" s="1"/>
  <c r="D89" i="43"/>
  <c r="H88" i="43"/>
  <c r="C88" i="43"/>
  <c r="H87" i="43"/>
  <c r="C87" i="43"/>
  <c r="H86" i="43"/>
  <c r="C86" i="43"/>
  <c r="H85" i="43"/>
  <c r="C85" i="43"/>
  <c r="L84" i="43"/>
  <c r="K84" i="43"/>
  <c r="K83" i="43" s="1"/>
  <c r="J84" i="43"/>
  <c r="I84" i="43"/>
  <c r="G84" i="43"/>
  <c r="F84" i="43"/>
  <c r="F83" i="43" s="1"/>
  <c r="E84" i="43"/>
  <c r="D84" i="43"/>
  <c r="G83" i="43"/>
  <c r="G75" i="43" s="1"/>
  <c r="H82" i="43"/>
  <c r="C82" i="43"/>
  <c r="I80" i="43"/>
  <c r="C81" i="43"/>
  <c r="L80" i="43"/>
  <c r="K80" i="43"/>
  <c r="J80" i="43"/>
  <c r="G80" i="43"/>
  <c r="F80" i="43"/>
  <c r="E80" i="43"/>
  <c r="D80" i="43"/>
  <c r="D76" i="43" s="1"/>
  <c r="H79" i="43"/>
  <c r="C79" i="43"/>
  <c r="C78" i="43"/>
  <c r="L77" i="43"/>
  <c r="K77" i="43"/>
  <c r="J77" i="43"/>
  <c r="G77" i="43"/>
  <c r="G76" i="43" s="1"/>
  <c r="F77" i="43"/>
  <c r="E77" i="43"/>
  <c r="D77" i="43"/>
  <c r="C77" i="43" s="1"/>
  <c r="L76" i="43"/>
  <c r="E76" i="43"/>
  <c r="H74" i="43"/>
  <c r="C74" i="43"/>
  <c r="H73" i="43"/>
  <c r="C73" i="43"/>
  <c r="H72" i="43"/>
  <c r="C72" i="43"/>
  <c r="H71" i="43"/>
  <c r="C71" i="43"/>
  <c r="H70" i="43"/>
  <c r="C70" i="43"/>
  <c r="L69" i="43"/>
  <c r="L67" i="43" s="1"/>
  <c r="K69" i="43"/>
  <c r="K67" i="43" s="1"/>
  <c r="J69" i="43"/>
  <c r="J67" i="43" s="1"/>
  <c r="G69" i="43"/>
  <c r="G67" i="43" s="1"/>
  <c r="F69" i="43"/>
  <c r="E69" i="43"/>
  <c r="D69" i="43"/>
  <c r="H68" i="43"/>
  <c r="C68" i="43"/>
  <c r="F67" i="43"/>
  <c r="E67" i="43"/>
  <c r="H66" i="43"/>
  <c r="C66" i="43"/>
  <c r="H65" i="43"/>
  <c r="C65" i="43"/>
  <c r="H64" i="43"/>
  <c r="C64" i="43"/>
  <c r="H63" i="43"/>
  <c r="C63" i="43"/>
  <c r="H62" i="43"/>
  <c r="C62" i="43"/>
  <c r="H61" i="43"/>
  <c r="C61" i="43"/>
  <c r="H60" i="43"/>
  <c r="C60" i="43"/>
  <c r="H59" i="43"/>
  <c r="C59" i="43"/>
  <c r="L58" i="43"/>
  <c r="K58" i="43"/>
  <c r="J58" i="43"/>
  <c r="J54" i="43" s="1"/>
  <c r="G58" i="43"/>
  <c r="F58" i="43"/>
  <c r="F54" i="43" s="1"/>
  <c r="F53" i="43" s="1"/>
  <c r="E58" i="43"/>
  <c r="D58" i="43"/>
  <c r="C58" i="43" s="1"/>
  <c r="H57" i="43"/>
  <c r="C57" i="43"/>
  <c r="H56" i="43"/>
  <c r="C56" i="43"/>
  <c r="L55" i="43"/>
  <c r="K55" i="43"/>
  <c r="K54" i="43" s="1"/>
  <c r="J55" i="43"/>
  <c r="G55" i="43"/>
  <c r="G54" i="43" s="1"/>
  <c r="G53" i="43" s="1"/>
  <c r="F55" i="43"/>
  <c r="E55" i="43"/>
  <c r="D55" i="43"/>
  <c r="C55" i="43"/>
  <c r="E54" i="43"/>
  <c r="E53" i="43" s="1"/>
  <c r="K53" i="43"/>
  <c r="H47" i="43"/>
  <c r="C47" i="43"/>
  <c r="H46" i="43"/>
  <c r="C46" i="43"/>
  <c r="L45" i="43"/>
  <c r="H45" i="43"/>
  <c r="G45" i="43"/>
  <c r="H44" i="43"/>
  <c r="C44" i="43"/>
  <c r="K43" i="43"/>
  <c r="J43" i="43"/>
  <c r="I43" i="43"/>
  <c r="F43" i="43"/>
  <c r="E43" i="43"/>
  <c r="E20" i="43" s="1"/>
  <c r="D43" i="43"/>
  <c r="H42" i="43"/>
  <c r="C42" i="43"/>
  <c r="I41" i="43"/>
  <c r="H41" i="43" s="1"/>
  <c r="D41" i="43"/>
  <c r="C41" i="43" s="1"/>
  <c r="H40" i="43"/>
  <c r="C40" i="43"/>
  <c r="H39" i="43"/>
  <c r="C39" i="43"/>
  <c r="H38" i="43"/>
  <c r="C38" i="43"/>
  <c r="H37" i="43"/>
  <c r="C37" i="43"/>
  <c r="K36" i="43"/>
  <c r="H36" i="43" s="1"/>
  <c r="F36" i="43"/>
  <c r="C36" i="43" s="1"/>
  <c r="H35" i="43"/>
  <c r="C35" i="43"/>
  <c r="H34" i="43"/>
  <c r="C34" i="43"/>
  <c r="K33" i="43"/>
  <c r="H33" i="43" s="1"/>
  <c r="F33" i="43"/>
  <c r="C33" i="43" s="1"/>
  <c r="H32" i="43"/>
  <c r="C32" i="43"/>
  <c r="K31" i="43"/>
  <c r="H31" i="43" s="1"/>
  <c r="F31" i="43"/>
  <c r="C31" i="43" s="1"/>
  <c r="H30" i="43"/>
  <c r="C30" i="43"/>
  <c r="H29" i="43"/>
  <c r="C29" i="43"/>
  <c r="H28" i="43"/>
  <c r="C28" i="43"/>
  <c r="K27" i="43"/>
  <c r="H27" i="43" s="1"/>
  <c r="F27" i="43"/>
  <c r="C27" i="43" s="1"/>
  <c r="H25" i="43"/>
  <c r="C25" i="43"/>
  <c r="C24" i="43"/>
  <c r="H23" i="43"/>
  <c r="C23" i="43"/>
  <c r="H22" i="43"/>
  <c r="C22" i="43"/>
  <c r="L21" i="43"/>
  <c r="K21" i="43"/>
  <c r="J21" i="43"/>
  <c r="J292" i="43" s="1"/>
  <c r="J291" i="43" s="1"/>
  <c r="I21" i="43"/>
  <c r="I292" i="43" s="1"/>
  <c r="G21" i="43"/>
  <c r="G292" i="43" s="1"/>
  <c r="G291" i="43" s="1"/>
  <c r="F21" i="43"/>
  <c r="F292" i="43" s="1"/>
  <c r="F291" i="43" s="1"/>
  <c r="E21" i="43"/>
  <c r="E292" i="43" s="1"/>
  <c r="D21" i="43"/>
  <c r="C21" i="43" s="1"/>
  <c r="C292" i="43" s="1"/>
  <c r="J20" i="43"/>
  <c r="H301" i="42"/>
  <c r="C301" i="42"/>
  <c r="H300" i="42"/>
  <c r="C300" i="42"/>
  <c r="H299" i="42"/>
  <c r="C299" i="42"/>
  <c r="H298" i="42"/>
  <c r="C298" i="42"/>
  <c r="H297" i="42"/>
  <c r="C297" i="42"/>
  <c r="H296" i="42"/>
  <c r="C296" i="42"/>
  <c r="H295" i="42"/>
  <c r="C295" i="42"/>
  <c r="H294" i="42"/>
  <c r="C294" i="42"/>
  <c r="C293" i="42" s="1"/>
  <c r="L293" i="42"/>
  <c r="K293" i="42"/>
  <c r="J293" i="42"/>
  <c r="I293" i="42"/>
  <c r="H293" i="42"/>
  <c r="G293" i="42"/>
  <c r="F293" i="42"/>
  <c r="E293" i="42"/>
  <c r="D293" i="42"/>
  <c r="H288" i="42"/>
  <c r="C288" i="42"/>
  <c r="H287" i="42"/>
  <c r="C287" i="42"/>
  <c r="L286" i="42"/>
  <c r="K286" i="42"/>
  <c r="J286" i="42"/>
  <c r="I286" i="42"/>
  <c r="G286" i="42"/>
  <c r="F286" i="42"/>
  <c r="E286" i="42"/>
  <c r="D286" i="42"/>
  <c r="H285" i="42"/>
  <c r="C285" i="42"/>
  <c r="L284" i="42"/>
  <c r="K284" i="42"/>
  <c r="K283" i="42" s="1"/>
  <c r="J284" i="42"/>
  <c r="J283" i="42" s="1"/>
  <c r="I284" i="42"/>
  <c r="G284" i="42"/>
  <c r="G283" i="42" s="1"/>
  <c r="F284" i="42"/>
  <c r="E284" i="42"/>
  <c r="D284" i="42"/>
  <c r="L283" i="42"/>
  <c r="I283" i="42"/>
  <c r="E283" i="42"/>
  <c r="D283" i="42"/>
  <c r="H282" i="42"/>
  <c r="C282" i="42"/>
  <c r="L281" i="42"/>
  <c r="K281" i="42"/>
  <c r="J281" i="42"/>
  <c r="I281" i="42"/>
  <c r="H281" i="42" s="1"/>
  <c r="G281" i="42"/>
  <c r="F281" i="42"/>
  <c r="E281" i="42"/>
  <c r="D281" i="42"/>
  <c r="H280" i="42"/>
  <c r="C280" i="42"/>
  <c r="H279" i="42"/>
  <c r="C279" i="42"/>
  <c r="H278" i="42"/>
  <c r="C278" i="42"/>
  <c r="H277" i="42"/>
  <c r="C277" i="42"/>
  <c r="L276" i="42"/>
  <c r="K276" i="42"/>
  <c r="J276" i="42"/>
  <c r="I276" i="42"/>
  <c r="G276" i="42"/>
  <c r="F276" i="42"/>
  <c r="E276" i="42"/>
  <c r="D276" i="42"/>
  <c r="H275" i="42"/>
  <c r="C275" i="42"/>
  <c r="H274" i="42"/>
  <c r="C274" i="42"/>
  <c r="H273" i="42"/>
  <c r="C273" i="42"/>
  <c r="L272" i="42"/>
  <c r="K272" i="42"/>
  <c r="J272" i="42"/>
  <c r="I272" i="42"/>
  <c r="G272" i="42"/>
  <c r="F272" i="42"/>
  <c r="E272" i="42"/>
  <c r="D272" i="42"/>
  <c r="H271" i="42"/>
  <c r="C271" i="42"/>
  <c r="L270" i="42"/>
  <c r="K270" i="42"/>
  <c r="K269" i="42" s="1"/>
  <c r="I270" i="42"/>
  <c r="G270" i="42"/>
  <c r="G269" i="42" s="1"/>
  <c r="E270" i="42"/>
  <c r="D270" i="42"/>
  <c r="L269" i="42"/>
  <c r="I269" i="42"/>
  <c r="E269" i="42"/>
  <c r="D269" i="42"/>
  <c r="H268" i="42"/>
  <c r="C268" i="42"/>
  <c r="H267" i="42"/>
  <c r="C267" i="42"/>
  <c r="H266" i="42"/>
  <c r="C266" i="42"/>
  <c r="H265" i="42"/>
  <c r="C265" i="42"/>
  <c r="L264" i="42"/>
  <c r="K264" i="42"/>
  <c r="J264" i="42"/>
  <c r="I264" i="42"/>
  <c r="G264" i="42"/>
  <c r="F264" i="42"/>
  <c r="C264" i="42" s="1"/>
  <c r="E264" i="42"/>
  <c r="D264" i="42"/>
  <c r="H263" i="42"/>
  <c r="C263" i="42"/>
  <c r="H262" i="42"/>
  <c r="C262" i="42"/>
  <c r="H261" i="42"/>
  <c r="C261" i="42"/>
  <c r="L260" i="42"/>
  <c r="K260" i="42"/>
  <c r="K259" i="42" s="1"/>
  <c r="J260" i="42"/>
  <c r="I260" i="42"/>
  <c r="H260" i="42" s="1"/>
  <c r="G260" i="42"/>
  <c r="G259" i="42" s="1"/>
  <c r="F260" i="42"/>
  <c r="E260" i="42"/>
  <c r="D260" i="42"/>
  <c r="L259" i="42"/>
  <c r="I259" i="42"/>
  <c r="E259" i="42"/>
  <c r="D259" i="42"/>
  <c r="H258" i="42"/>
  <c r="C258" i="42"/>
  <c r="H257" i="42"/>
  <c r="C257" i="42"/>
  <c r="H256" i="42"/>
  <c r="C256" i="42"/>
  <c r="H255" i="42"/>
  <c r="C255" i="42"/>
  <c r="H254" i="42"/>
  <c r="C254" i="42"/>
  <c r="H253" i="42"/>
  <c r="C253" i="42"/>
  <c r="L252" i="42"/>
  <c r="K252" i="42"/>
  <c r="K251" i="42" s="1"/>
  <c r="J252" i="42"/>
  <c r="J251" i="42" s="1"/>
  <c r="I252" i="42"/>
  <c r="G252" i="42"/>
  <c r="G251" i="42" s="1"/>
  <c r="F252" i="42"/>
  <c r="E252" i="42"/>
  <c r="D252" i="42"/>
  <c r="L251" i="42"/>
  <c r="H251" i="42" s="1"/>
  <c r="I251" i="42"/>
  <c r="E251" i="42"/>
  <c r="D251" i="42"/>
  <c r="H250" i="42"/>
  <c r="C250" i="42"/>
  <c r="H249" i="42"/>
  <c r="C249" i="42"/>
  <c r="H248" i="42"/>
  <c r="C248" i="42"/>
  <c r="H247" i="42"/>
  <c r="C247" i="42"/>
  <c r="L246" i="42"/>
  <c r="K246" i="42"/>
  <c r="J246" i="42"/>
  <c r="I246" i="42"/>
  <c r="H246" i="42" s="1"/>
  <c r="G246" i="42"/>
  <c r="F246" i="42"/>
  <c r="E246" i="42"/>
  <c r="D246" i="42"/>
  <c r="H245" i="42"/>
  <c r="C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L238" i="42"/>
  <c r="K238" i="42"/>
  <c r="J238" i="42"/>
  <c r="I238" i="42"/>
  <c r="H238" i="42" s="1"/>
  <c r="G238" i="42"/>
  <c r="F238" i="42"/>
  <c r="E238" i="42"/>
  <c r="D238" i="42"/>
  <c r="H237" i="42"/>
  <c r="C237" i="42"/>
  <c r="H236" i="42"/>
  <c r="C236" i="42"/>
  <c r="L235" i="42"/>
  <c r="K235" i="42"/>
  <c r="J235" i="42"/>
  <c r="I235" i="42"/>
  <c r="H235" i="42"/>
  <c r="G235" i="42"/>
  <c r="F235" i="42"/>
  <c r="E235" i="42"/>
  <c r="D235" i="42"/>
  <c r="C235" i="42" s="1"/>
  <c r="H234" i="42"/>
  <c r="C234" i="42"/>
  <c r="L233" i="42"/>
  <c r="L231" i="42" s="1"/>
  <c r="L230" i="42" s="1"/>
  <c r="K233" i="42"/>
  <c r="J233" i="42"/>
  <c r="I233" i="42"/>
  <c r="H233" i="42"/>
  <c r="G233" i="42"/>
  <c r="F233" i="42"/>
  <c r="E233" i="42"/>
  <c r="D233" i="42"/>
  <c r="C233" i="42" s="1"/>
  <c r="H232" i="42"/>
  <c r="C232" i="42"/>
  <c r="I231" i="42"/>
  <c r="I230" i="42" s="1"/>
  <c r="E231" i="42"/>
  <c r="E230" i="42" s="1"/>
  <c r="H229" i="42"/>
  <c r="C229" i="42"/>
  <c r="H228" i="42"/>
  <c r="C228" i="42"/>
  <c r="L227" i="42"/>
  <c r="K227" i="42"/>
  <c r="J227" i="42"/>
  <c r="I227" i="42"/>
  <c r="H227" i="42" s="1"/>
  <c r="G227" i="42"/>
  <c r="F227" i="42"/>
  <c r="E227" i="42"/>
  <c r="D227" i="42"/>
  <c r="H226" i="42"/>
  <c r="C226" i="42"/>
  <c r="H225" i="42"/>
  <c r="C225" i="42"/>
  <c r="K224" i="42"/>
  <c r="H224" i="42"/>
  <c r="C224" i="42"/>
  <c r="H223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L216" i="42"/>
  <c r="K216" i="42"/>
  <c r="H216" i="42" s="1"/>
  <c r="J216" i="42"/>
  <c r="I216" i="42"/>
  <c r="G216" i="42"/>
  <c r="F216" i="42"/>
  <c r="C216" i="42" s="1"/>
  <c r="E216" i="42"/>
  <c r="D216" i="42"/>
  <c r="H215" i="42"/>
  <c r="C215" i="42"/>
  <c r="H214" i="42"/>
  <c r="C214" i="42"/>
  <c r="H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H206" i="42"/>
  <c r="C206" i="42"/>
  <c r="L205" i="42"/>
  <c r="K205" i="42"/>
  <c r="J205" i="42"/>
  <c r="J204" i="42" s="1"/>
  <c r="I205" i="42"/>
  <c r="G205" i="42"/>
  <c r="F205" i="42"/>
  <c r="F204" i="42" s="1"/>
  <c r="E205" i="42"/>
  <c r="E204" i="42" s="1"/>
  <c r="D205" i="42"/>
  <c r="K204" i="42"/>
  <c r="G204" i="42"/>
  <c r="H203" i="42"/>
  <c r="C203" i="42"/>
  <c r="H202" i="42"/>
  <c r="C202" i="42"/>
  <c r="H201" i="42"/>
  <c r="C201" i="42"/>
  <c r="H200" i="42"/>
  <c r="C200" i="42"/>
  <c r="H199" i="42"/>
  <c r="C199" i="42"/>
  <c r="L198" i="42"/>
  <c r="L196" i="42" s="1"/>
  <c r="K198" i="42"/>
  <c r="J198" i="42"/>
  <c r="I198" i="42"/>
  <c r="G198" i="42"/>
  <c r="G196" i="42" s="1"/>
  <c r="F198" i="42"/>
  <c r="F196" i="42" s="1"/>
  <c r="E198" i="42"/>
  <c r="C198" i="42" s="1"/>
  <c r="D198" i="42"/>
  <c r="H197" i="42"/>
  <c r="C197" i="42"/>
  <c r="K196" i="42"/>
  <c r="J196" i="42"/>
  <c r="I196" i="42"/>
  <c r="D196" i="42"/>
  <c r="H193" i="42"/>
  <c r="C193" i="42"/>
  <c r="L192" i="42"/>
  <c r="L191" i="42" s="1"/>
  <c r="K192" i="42"/>
  <c r="J192" i="42"/>
  <c r="I192" i="42"/>
  <c r="I191" i="42" s="1"/>
  <c r="G192" i="42"/>
  <c r="G191" i="42" s="1"/>
  <c r="F192" i="42"/>
  <c r="F191" i="42" s="1"/>
  <c r="F187" i="42" s="1"/>
  <c r="E192" i="42"/>
  <c r="D192" i="42"/>
  <c r="D191" i="42" s="1"/>
  <c r="C192" i="42"/>
  <c r="J191" i="42"/>
  <c r="E191" i="42"/>
  <c r="H190" i="42"/>
  <c r="C190" i="42"/>
  <c r="H189" i="42"/>
  <c r="C189" i="42"/>
  <c r="L188" i="42"/>
  <c r="L187" i="42" s="1"/>
  <c r="K188" i="42"/>
  <c r="J188" i="42"/>
  <c r="J187" i="42" s="1"/>
  <c r="I188" i="42"/>
  <c r="I187" i="42" s="1"/>
  <c r="G188" i="42"/>
  <c r="G187" i="42" s="1"/>
  <c r="F188" i="42"/>
  <c r="E188" i="42"/>
  <c r="D188" i="42"/>
  <c r="C188" i="42"/>
  <c r="E187" i="42"/>
  <c r="H186" i="42"/>
  <c r="C186" i="42"/>
  <c r="H185" i="42"/>
  <c r="C185" i="42"/>
  <c r="L184" i="42"/>
  <c r="K184" i="42"/>
  <c r="J184" i="42"/>
  <c r="I184" i="42"/>
  <c r="G184" i="42"/>
  <c r="F184" i="42"/>
  <c r="E184" i="42"/>
  <c r="D184" i="42"/>
  <c r="C184" i="42" s="1"/>
  <c r="H183" i="42"/>
  <c r="C183" i="42"/>
  <c r="H182" i="42"/>
  <c r="C182" i="42"/>
  <c r="H181" i="42"/>
  <c r="C181" i="42"/>
  <c r="H180" i="42"/>
  <c r="C180" i="42"/>
  <c r="L179" i="42"/>
  <c r="K179" i="42"/>
  <c r="K174" i="42" s="1"/>
  <c r="J179" i="42"/>
  <c r="I179" i="42"/>
  <c r="G179" i="42"/>
  <c r="F179" i="42"/>
  <c r="E179" i="42"/>
  <c r="D179" i="42"/>
  <c r="H178" i="42"/>
  <c r="C178" i="42"/>
  <c r="H177" i="42"/>
  <c r="C177" i="42"/>
  <c r="H176" i="42"/>
  <c r="C176" i="42"/>
  <c r="L175" i="42"/>
  <c r="K175" i="42"/>
  <c r="J175" i="42"/>
  <c r="I175" i="42"/>
  <c r="G175" i="42"/>
  <c r="G174" i="42" s="1"/>
  <c r="G173" i="42" s="1"/>
  <c r="F175" i="42"/>
  <c r="E175" i="42"/>
  <c r="D175" i="42"/>
  <c r="L174" i="42"/>
  <c r="L173" i="42" s="1"/>
  <c r="D174" i="42"/>
  <c r="D173" i="42" s="1"/>
  <c r="H172" i="42"/>
  <c r="C172" i="42"/>
  <c r="H171" i="42"/>
  <c r="C171" i="42"/>
  <c r="H170" i="42"/>
  <c r="C170" i="42"/>
  <c r="H169" i="42"/>
  <c r="C169" i="42"/>
  <c r="H168" i="42"/>
  <c r="C168" i="42"/>
  <c r="H167" i="42"/>
  <c r="C167" i="42"/>
  <c r="L166" i="42"/>
  <c r="L165" i="42" s="1"/>
  <c r="K166" i="42"/>
  <c r="K165" i="42" s="1"/>
  <c r="J166" i="42"/>
  <c r="J165" i="42" s="1"/>
  <c r="I166" i="42"/>
  <c r="I165" i="42" s="1"/>
  <c r="G166" i="42"/>
  <c r="G165" i="42" s="1"/>
  <c r="F166" i="42"/>
  <c r="E166" i="42"/>
  <c r="D166" i="42"/>
  <c r="D165" i="42" s="1"/>
  <c r="C166" i="42"/>
  <c r="F165" i="42"/>
  <c r="E165" i="42"/>
  <c r="H164" i="42"/>
  <c r="C164" i="42"/>
  <c r="H163" i="42"/>
  <c r="C163" i="42"/>
  <c r="H162" i="42"/>
  <c r="C162" i="42"/>
  <c r="H161" i="42"/>
  <c r="C161" i="42"/>
  <c r="L160" i="42"/>
  <c r="K160" i="42"/>
  <c r="J160" i="42"/>
  <c r="I160" i="42"/>
  <c r="G160" i="42"/>
  <c r="F160" i="42"/>
  <c r="E160" i="42"/>
  <c r="D160" i="42"/>
  <c r="C160" i="42" s="1"/>
  <c r="H159" i="42"/>
  <c r="C159" i="42"/>
  <c r="H158" i="42"/>
  <c r="C158" i="42"/>
  <c r="H157" i="42"/>
  <c r="C157" i="42"/>
  <c r="H156" i="42"/>
  <c r="C156" i="42"/>
  <c r="H155" i="42"/>
  <c r="C155" i="42"/>
  <c r="H154" i="42"/>
  <c r="C154" i="42"/>
  <c r="H153" i="42"/>
  <c r="C153" i="42"/>
  <c r="H152" i="42"/>
  <c r="C152" i="42"/>
  <c r="L151" i="42"/>
  <c r="K151" i="42"/>
  <c r="J151" i="42"/>
  <c r="I151" i="42"/>
  <c r="G151" i="42"/>
  <c r="F151" i="42"/>
  <c r="E151" i="42"/>
  <c r="D151" i="42"/>
  <c r="H150" i="42"/>
  <c r="C150" i="42"/>
  <c r="H149" i="42"/>
  <c r="C149" i="42"/>
  <c r="H148" i="42"/>
  <c r="C148" i="42"/>
  <c r="H147" i="42"/>
  <c r="C147" i="42"/>
  <c r="H146" i="42"/>
  <c r="C146" i="42"/>
  <c r="H145" i="42"/>
  <c r="C145" i="42"/>
  <c r="L144" i="42"/>
  <c r="K144" i="42"/>
  <c r="J144" i="42"/>
  <c r="I144" i="42"/>
  <c r="G144" i="42"/>
  <c r="F144" i="42"/>
  <c r="E144" i="42"/>
  <c r="C144" i="42" s="1"/>
  <c r="D144" i="42"/>
  <c r="H143" i="42"/>
  <c r="C143" i="42"/>
  <c r="H142" i="42"/>
  <c r="C142" i="42"/>
  <c r="L141" i="42"/>
  <c r="K141" i="42"/>
  <c r="J141" i="42"/>
  <c r="I141" i="42"/>
  <c r="G141" i="42"/>
  <c r="F141" i="42"/>
  <c r="E141" i="42"/>
  <c r="D141" i="42"/>
  <c r="H140" i="42"/>
  <c r="C140" i="42"/>
  <c r="H139" i="42"/>
  <c r="C139" i="42"/>
  <c r="H138" i="42"/>
  <c r="C138" i="42"/>
  <c r="H137" i="42"/>
  <c r="C137" i="42"/>
  <c r="L136" i="42"/>
  <c r="K136" i="42"/>
  <c r="H136" i="42" s="1"/>
  <c r="J136" i="42"/>
  <c r="I136" i="42"/>
  <c r="G136" i="42"/>
  <c r="F136" i="42"/>
  <c r="C136" i="42" s="1"/>
  <c r="E136" i="42"/>
  <c r="D136" i="42"/>
  <c r="H135" i="42"/>
  <c r="C135" i="42"/>
  <c r="H134" i="42"/>
  <c r="C134" i="42"/>
  <c r="K133" i="42"/>
  <c r="H133" i="42" s="1"/>
  <c r="C133" i="42"/>
  <c r="H132" i="42"/>
  <c r="C132" i="42"/>
  <c r="L131" i="42"/>
  <c r="K131" i="42"/>
  <c r="J131" i="42"/>
  <c r="I131" i="42"/>
  <c r="G131" i="42"/>
  <c r="F131" i="42"/>
  <c r="E131" i="42"/>
  <c r="E130" i="42" s="1"/>
  <c r="D131" i="42"/>
  <c r="D130" i="42" s="1"/>
  <c r="L130" i="42"/>
  <c r="H129" i="42"/>
  <c r="H128" i="42" s="1"/>
  <c r="C129" i="42"/>
  <c r="C128" i="42" s="1"/>
  <c r="L128" i="42"/>
  <c r="K128" i="42"/>
  <c r="J128" i="42"/>
  <c r="I128" i="42"/>
  <c r="G128" i="42"/>
  <c r="F128" i="42"/>
  <c r="E128" i="42"/>
  <c r="D128" i="42"/>
  <c r="I127" i="42"/>
  <c r="H127" i="42"/>
  <c r="C127" i="42"/>
  <c r="H126" i="42"/>
  <c r="C126" i="42"/>
  <c r="H125" i="42"/>
  <c r="C125" i="42"/>
  <c r="H124" i="42"/>
  <c r="C124" i="42"/>
  <c r="H123" i="42"/>
  <c r="C123" i="42"/>
  <c r="L122" i="42"/>
  <c r="K122" i="42"/>
  <c r="J122" i="42"/>
  <c r="I122" i="42"/>
  <c r="H122" i="42" s="1"/>
  <c r="G122" i="42"/>
  <c r="F122" i="42"/>
  <c r="E122" i="42"/>
  <c r="D122" i="42"/>
  <c r="H121" i="42"/>
  <c r="C121" i="42"/>
  <c r="H120" i="42"/>
  <c r="C120" i="42"/>
  <c r="H119" i="42"/>
  <c r="C119" i="42"/>
  <c r="H118" i="42"/>
  <c r="C118" i="42"/>
  <c r="I117" i="42"/>
  <c r="I116" i="42" s="1"/>
  <c r="H117" i="42"/>
  <c r="C117" i="42"/>
  <c r="L116" i="42"/>
  <c r="K116" i="42"/>
  <c r="J116" i="42"/>
  <c r="G116" i="42"/>
  <c r="F116" i="42"/>
  <c r="E116" i="42"/>
  <c r="D116" i="42"/>
  <c r="H115" i="42"/>
  <c r="C115" i="42"/>
  <c r="H114" i="42"/>
  <c r="C114" i="42"/>
  <c r="H113" i="42"/>
  <c r="C113" i="42"/>
  <c r="L112" i="42"/>
  <c r="K112" i="42"/>
  <c r="J112" i="42"/>
  <c r="I112" i="42"/>
  <c r="G112" i="42"/>
  <c r="F112" i="42"/>
  <c r="E112" i="42"/>
  <c r="D112" i="42"/>
  <c r="C112" i="42" s="1"/>
  <c r="H111" i="42"/>
  <c r="C111" i="42"/>
  <c r="H110" i="42"/>
  <c r="C110" i="42"/>
  <c r="K109" i="42"/>
  <c r="C109" i="42"/>
  <c r="H108" i="42"/>
  <c r="C108" i="42"/>
  <c r="H107" i="42"/>
  <c r="C107" i="42"/>
  <c r="H106" i="42"/>
  <c r="C106" i="42"/>
  <c r="K105" i="42"/>
  <c r="H105" i="42"/>
  <c r="C105" i="42"/>
  <c r="H104" i="42"/>
  <c r="C104" i="42"/>
  <c r="L103" i="42"/>
  <c r="J103" i="42"/>
  <c r="I103" i="42"/>
  <c r="G103" i="42"/>
  <c r="F103" i="42"/>
  <c r="E103" i="42"/>
  <c r="D103" i="42"/>
  <c r="C103" i="42" s="1"/>
  <c r="I102" i="42"/>
  <c r="C102" i="42"/>
  <c r="H101" i="42"/>
  <c r="C101" i="42"/>
  <c r="I100" i="42"/>
  <c r="H100" i="42"/>
  <c r="C100" i="42"/>
  <c r="H99" i="42"/>
  <c r="C99" i="42"/>
  <c r="H98" i="42"/>
  <c r="C98" i="42"/>
  <c r="H97" i="42"/>
  <c r="C97" i="42"/>
  <c r="H96" i="42"/>
  <c r="C96" i="42"/>
  <c r="L95" i="42"/>
  <c r="K95" i="42"/>
  <c r="J95" i="42"/>
  <c r="G95" i="42"/>
  <c r="F95" i="42"/>
  <c r="E95" i="42"/>
  <c r="D95" i="42"/>
  <c r="H94" i="42"/>
  <c r="C94" i="42"/>
  <c r="H93" i="42"/>
  <c r="C93" i="42"/>
  <c r="H92" i="42"/>
  <c r="C92" i="42"/>
  <c r="H91" i="42"/>
  <c r="C91" i="42"/>
  <c r="H90" i="42"/>
  <c r="C90" i="42"/>
  <c r="L89" i="42"/>
  <c r="K89" i="42"/>
  <c r="J89" i="42"/>
  <c r="I89" i="42"/>
  <c r="H89" i="42" s="1"/>
  <c r="G89" i="42"/>
  <c r="F89" i="42"/>
  <c r="E89" i="42"/>
  <c r="D89" i="42"/>
  <c r="H88" i="42"/>
  <c r="C88" i="42"/>
  <c r="H87" i="42"/>
  <c r="C87" i="42"/>
  <c r="I86" i="42"/>
  <c r="H86" i="42" s="1"/>
  <c r="C86" i="42"/>
  <c r="H85" i="42"/>
  <c r="C85" i="42"/>
  <c r="L84" i="42"/>
  <c r="K84" i="42"/>
  <c r="J84" i="42"/>
  <c r="I84" i="42"/>
  <c r="G84" i="42"/>
  <c r="G83" i="42" s="1"/>
  <c r="F84" i="42"/>
  <c r="E84" i="42"/>
  <c r="C84" i="42" s="1"/>
  <c r="D84" i="42"/>
  <c r="D83" i="42" s="1"/>
  <c r="H82" i="42"/>
  <c r="C82" i="42"/>
  <c r="H81" i="42"/>
  <c r="C81" i="42"/>
  <c r="L80" i="42"/>
  <c r="L76" i="42" s="1"/>
  <c r="K80" i="42"/>
  <c r="J80" i="42"/>
  <c r="I80" i="42"/>
  <c r="G80" i="42"/>
  <c r="G76" i="42" s="1"/>
  <c r="F80" i="42"/>
  <c r="E80" i="42"/>
  <c r="D80" i="42"/>
  <c r="C80" i="42"/>
  <c r="H79" i="42"/>
  <c r="C79" i="42"/>
  <c r="H78" i="42"/>
  <c r="C78" i="42"/>
  <c r="L77" i="42"/>
  <c r="K77" i="42"/>
  <c r="J77" i="42"/>
  <c r="J76" i="42" s="1"/>
  <c r="I77" i="42"/>
  <c r="G77" i="42"/>
  <c r="F77" i="42"/>
  <c r="F76" i="42" s="1"/>
  <c r="E77" i="42"/>
  <c r="D77" i="42"/>
  <c r="D76" i="42" s="1"/>
  <c r="D75" i="42" s="1"/>
  <c r="K76" i="42"/>
  <c r="H74" i="42"/>
  <c r="C74" i="42"/>
  <c r="H73" i="42"/>
  <c r="C73" i="42"/>
  <c r="H72" i="42"/>
  <c r="C72" i="42"/>
  <c r="H71" i="42"/>
  <c r="C71" i="42"/>
  <c r="H70" i="42"/>
  <c r="C70" i="42"/>
  <c r="L69" i="42"/>
  <c r="K69" i="42"/>
  <c r="J69" i="42"/>
  <c r="J67" i="42" s="1"/>
  <c r="I69" i="42"/>
  <c r="G69" i="42"/>
  <c r="F69" i="42"/>
  <c r="E69" i="42"/>
  <c r="C69" i="42" s="1"/>
  <c r="D69" i="42"/>
  <c r="H68" i="42"/>
  <c r="C68" i="42"/>
  <c r="L67" i="42"/>
  <c r="K67" i="42"/>
  <c r="G67" i="42"/>
  <c r="F67" i="42"/>
  <c r="D67" i="42"/>
  <c r="H66" i="42"/>
  <c r="C66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L58" i="42"/>
  <c r="K58" i="42"/>
  <c r="J58" i="42"/>
  <c r="I58" i="42"/>
  <c r="G58" i="42"/>
  <c r="F58" i="42"/>
  <c r="E58" i="42"/>
  <c r="D58" i="42"/>
  <c r="H57" i="42"/>
  <c r="C57" i="42"/>
  <c r="H56" i="42"/>
  <c r="C56" i="42"/>
  <c r="L55" i="42"/>
  <c r="K55" i="42"/>
  <c r="K54" i="42" s="1"/>
  <c r="K53" i="42" s="1"/>
  <c r="J55" i="42"/>
  <c r="J54" i="42" s="1"/>
  <c r="I55" i="42"/>
  <c r="G55" i="42"/>
  <c r="F55" i="42"/>
  <c r="F54" i="42" s="1"/>
  <c r="F53" i="42" s="1"/>
  <c r="E55" i="42"/>
  <c r="C55" i="42" s="1"/>
  <c r="D55" i="42"/>
  <c r="L54" i="42"/>
  <c r="L53" i="42" s="1"/>
  <c r="I54" i="42"/>
  <c r="E54" i="42"/>
  <c r="D54" i="42"/>
  <c r="D53" i="42" s="1"/>
  <c r="H47" i="42"/>
  <c r="C47" i="42"/>
  <c r="H46" i="42"/>
  <c r="C46" i="42"/>
  <c r="L45" i="42"/>
  <c r="H45" i="42"/>
  <c r="G45" i="42"/>
  <c r="C45" i="42" s="1"/>
  <c r="H44" i="42"/>
  <c r="C44" i="42"/>
  <c r="K43" i="42"/>
  <c r="J43" i="42"/>
  <c r="I43" i="42"/>
  <c r="H43" i="42"/>
  <c r="F43" i="42"/>
  <c r="E43" i="42"/>
  <c r="D43" i="42"/>
  <c r="C43" i="42"/>
  <c r="H42" i="42"/>
  <c r="C42" i="42"/>
  <c r="I41" i="42"/>
  <c r="H41" i="42"/>
  <c r="D41" i="42"/>
  <c r="C41" i="42" s="1"/>
  <c r="H40" i="42"/>
  <c r="C40" i="42"/>
  <c r="H39" i="42"/>
  <c r="C39" i="42"/>
  <c r="H38" i="42"/>
  <c r="C38" i="42"/>
  <c r="H37" i="42"/>
  <c r="C37" i="42"/>
  <c r="K36" i="42"/>
  <c r="H36" i="42"/>
  <c r="F36" i="42"/>
  <c r="C36" i="42" s="1"/>
  <c r="H35" i="42"/>
  <c r="C35" i="42"/>
  <c r="H34" i="42"/>
  <c r="C34" i="42"/>
  <c r="K33" i="42"/>
  <c r="H33" i="42"/>
  <c r="F33" i="42"/>
  <c r="C33" i="42" s="1"/>
  <c r="H32" i="42"/>
  <c r="C32" i="42"/>
  <c r="K31" i="42"/>
  <c r="K26" i="42" s="1"/>
  <c r="F31" i="42"/>
  <c r="C31" i="42"/>
  <c r="H30" i="42"/>
  <c r="C30" i="42"/>
  <c r="H29" i="42"/>
  <c r="C29" i="42"/>
  <c r="H28" i="42"/>
  <c r="C28" i="42"/>
  <c r="K27" i="42"/>
  <c r="H27" i="42"/>
  <c r="F27" i="42"/>
  <c r="C27" i="42" s="1"/>
  <c r="H25" i="42"/>
  <c r="C25" i="42"/>
  <c r="C24" i="42"/>
  <c r="H23" i="42"/>
  <c r="C23" i="42"/>
  <c r="H22" i="42"/>
  <c r="C22" i="42"/>
  <c r="L21" i="42"/>
  <c r="L292" i="42" s="1"/>
  <c r="L291" i="42" s="1"/>
  <c r="K21" i="42"/>
  <c r="K292" i="42" s="1"/>
  <c r="K291" i="42" s="1"/>
  <c r="J21" i="42"/>
  <c r="J292" i="42" s="1"/>
  <c r="J291" i="42" s="1"/>
  <c r="I21" i="42"/>
  <c r="I292" i="42" s="1"/>
  <c r="I291" i="42" s="1"/>
  <c r="H21" i="42"/>
  <c r="G21" i="42"/>
  <c r="G292" i="42" s="1"/>
  <c r="G291" i="42" s="1"/>
  <c r="F21" i="42"/>
  <c r="F292" i="42" s="1"/>
  <c r="F291" i="42" s="1"/>
  <c r="E21" i="42"/>
  <c r="E292" i="42" s="1"/>
  <c r="E291" i="42" s="1"/>
  <c r="D21" i="42"/>
  <c r="K20" i="42"/>
  <c r="G20" i="42"/>
  <c r="E20" i="42"/>
  <c r="H301" i="41"/>
  <c r="C301" i="41"/>
  <c r="H300" i="41"/>
  <c r="C300" i="41"/>
  <c r="H299" i="41"/>
  <c r="C299" i="41"/>
  <c r="H298" i="41"/>
  <c r="C298" i="41"/>
  <c r="H297" i="41"/>
  <c r="C297" i="41"/>
  <c r="H296" i="41"/>
  <c r="C296" i="41"/>
  <c r="H295" i="41"/>
  <c r="C295" i="41"/>
  <c r="H294" i="41"/>
  <c r="C294" i="41"/>
  <c r="C293" i="41" s="1"/>
  <c r="L293" i="41"/>
  <c r="K293" i="41"/>
  <c r="J293" i="41"/>
  <c r="I293" i="41"/>
  <c r="H293" i="41"/>
  <c r="G293" i="41"/>
  <c r="F293" i="41"/>
  <c r="E293" i="41"/>
  <c r="D293" i="41"/>
  <c r="H288" i="41"/>
  <c r="C288" i="41"/>
  <c r="H287" i="41"/>
  <c r="C287" i="41"/>
  <c r="L286" i="41"/>
  <c r="K286" i="41"/>
  <c r="J286" i="41"/>
  <c r="I286" i="41"/>
  <c r="G286" i="41"/>
  <c r="F286" i="41"/>
  <c r="E286" i="41"/>
  <c r="C286" i="41" s="1"/>
  <c r="D286" i="41"/>
  <c r="H285" i="41"/>
  <c r="C285" i="41"/>
  <c r="L284" i="41"/>
  <c r="K284" i="41"/>
  <c r="J284" i="41"/>
  <c r="J283" i="41" s="1"/>
  <c r="I284" i="41"/>
  <c r="G284" i="41"/>
  <c r="G283" i="41" s="1"/>
  <c r="F284" i="41"/>
  <c r="F283" i="41" s="1"/>
  <c r="E284" i="41"/>
  <c r="E283" i="41" s="1"/>
  <c r="C283" i="41" s="1"/>
  <c r="D284" i="41"/>
  <c r="L283" i="41"/>
  <c r="K283" i="41"/>
  <c r="I283" i="41"/>
  <c r="D283" i="41"/>
  <c r="H282" i="41"/>
  <c r="C282" i="41"/>
  <c r="L281" i="41"/>
  <c r="K281" i="41"/>
  <c r="J281" i="41"/>
  <c r="I281" i="41"/>
  <c r="G281" i="41"/>
  <c r="F281" i="41"/>
  <c r="E281" i="41"/>
  <c r="D281" i="41"/>
  <c r="H280" i="41"/>
  <c r="C280" i="41"/>
  <c r="H279" i="41"/>
  <c r="C279" i="41"/>
  <c r="H278" i="41"/>
  <c r="C278" i="41"/>
  <c r="H277" i="41"/>
  <c r="C277" i="41"/>
  <c r="L276" i="41"/>
  <c r="K276" i="41"/>
  <c r="K270" i="41" s="1"/>
  <c r="K269" i="41" s="1"/>
  <c r="J276" i="41"/>
  <c r="I276" i="41"/>
  <c r="G276" i="41"/>
  <c r="F276" i="41"/>
  <c r="F270" i="41" s="1"/>
  <c r="F269" i="41" s="1"/>
  <c r="E276" i="41"/>
  <c r="D276" i="41"/>
  <c r="H275" i="41"/>
  <c r="C275" i="41"/>
  <c r="H274" i="41"/>
  <c r="C274" i="41"/>
  <c r="H273" i="41"/>
  <c r="C273" i="41"/>
  <c r="L272" i="41"/>
  <c r="K272" i="41"/>
  <c r="J272" i="41"/>
  <c r="J270" i="41" s="1"/>
  <c r="J269" i="41" s="1"/>
  <c r="I272" i="41"/>
  <c r="G272" i="41"/>
  <c r="G270" i="41" s="1"/>
  <c r="G269" i="41" s="1"/>
  <c r="F272" i="41"/>
  <c r="E272" i="41"/>
  <c r="E270" i="41" s="1"/>
  <c r="D272" i="41"/>
  <c r="D270" i="41" s="1"/>
  <c r="D269" i="41" s="1"/>
  <c r="H271" i="41"/>
  <c r="C271" i="41"/>
  <c r="L270" i="41"/>
  <c r="L269" i="41" s="1"/>
  <c r="I270" i="41"/>
  <c r="I269" i="41" s="1"/>
  <c r="H269" i="41" s="1"/>
  <c r="H268" i="41"/>
  <c r="C268" i="41"/>
  <c r="H267" i="41"/>
  <c r="C267" i="41"/>
  <c r="H266" i="41"/>
  <c r="C266" i="41"/>
  <c r="H265" i="41"/>
  <c r="C265" i="41"/>
  <c r="L264" i="41"/>
  <c r="K264" i="41"/>
  <c r="J264" i="41"/>
  <c r="I264" i="41"/>
  <c r="G264" i="41"/>
  <c r="F264" i="41"/>
  <c r="E264" i="41"/>
  <c r="D264" i="41"/>
  <c r="C264" i="41" s="1"/>
  <c r="H263" i="41"/>
  <c r="C263" i="41"/>
  <c r="H262" i="41"/>
  <c r="C262" i="41"/>
  <c r="H261" i="41"/>
  <c r="C261" i="41"/>
  <c r="L260" i="41"/>
  <c r="K260" i="41"/>
  <c r="J260" i="41"/>
  <c r="I260" i="41"/>
  <c r="G260" i="41"/>
  <c r="F260" i="41"/>
  <c r="F259" i="41" s="1"/>
  <c r="E260" i="41"/>
  <c r="E259" i="41" s="1"/>
  <c r="D260" i="41"/>
  <c r="L259" i="41"/>
  <c r="K259" i="41"/>
  <c r="G259" i="41"/>
  <c r="H258" i="41"/>
  <c r="C258" i="41"/>
  <c r="H257" i="41"/>
  <c r="C257" i="41"/>
  <c r="H256" i="41"/>
  <c r="C256" i="41"/>
  <c r="H255" i="41"/>
  <c r="C255" i="41"/>
  <c r="H254" i="41"/>
  <c r="C254" i="41"/>
  <c r="H253" i="41"/>
  <c r="C253" i="41"/>
  <c r="L252" i="41"/>
  <c r="K252" i="41"/>
  <c r="J252" i="41"/>
  <c r="I252" i="41"/>
  <c r="I251" i="41" s="1"/>
  <c r="G252" i="41"/>
  <c r="F252" i="41"/>
  <c r="F251" i="41" s="1"/>
  <c r="E252" i="41"/>
  <c r="E251" i="41" s="1"/>
  <c r="D252" i="41"/>
  <c r="L251" i="41"/>
  <c r="K251" i="41"/>
  <c r="G251" i="41"/>
  <c r="D251" i="41"/>
  <c r="H250" i="41"/>
  <c r="C250" i="41"/>
  <c r="H249" i="41"/>
  <c r="C249" i="41"/>
  <c r="H248" i="41"/>
  <c r="C248" i="41"/>
  <c r="H247" i="41"/>
  <c r="C247" i="41"/>
  <c r="L246" i="41"/>
  <c r="K246" i="41"/>
  <c r="J246" i="41"/>
  <c r="I246" i="41"/>
  <c r="G246" i="41"/>
  <c r="F246" i="41"/>
  <c r="E246" i="41"/>
  <c r="D246" i="41"/>
  <c r="H245" i="41"/>
  <c r="C245" i="41"/>
  <c r="H244" i="41"/>
  <c r="C244" i="41"/>
  <c r="H243" i="41"/>
  <c r="C243" i="41"/>
  <c r="H242" i="41"/>
  <c r="C242" i="41"/>
  <c r="H241" i="41"/>
  <c r="C241" i="41"/>
  <c r="H240" i="41"/>
  <c r="C240" i="41"/>
  <c r="H239" i="41"/>
  <c r="C239" i="41"/>
  <c r="L238" i="41"/>
  <c r="K238" i="41"/>
  <c r="J238" i="41"/>
  <c r="I238" i="41"/>
  <c r="G238" i="41"/>
  <c r="F238" i="41"/>
  <c r="E238" i="41"/>
  <c r="D238" i="41"/>
  <c r="C238" i="41" s="1"/>
  <c r="H237" i="41"/>
  <c r="C237" i="41"/>
  <c r="H236" i="41"/>
  <c r="C236" i="41"/>
  <c r="L235" i="41"/>
  <c r="K235" i="41"/>
  <c r="J235" i="41"/>
  <c r="I235" i="41"/>
  <c r="H235" i="41" s="1"/>
  <c r="G235" i="41"/>
  <c r="F235" i="41"/>
  <c r="E235" i="41"/>
  <c r="D235" i="41"/>
  <c r="H234" i="41"/>
  <c r="C234" i="41"/>
  <c r="L233" i="41"/>
  <c r="L231" i="41" s="1"/>
  <c r="L230" i="41" s="1"/>
  <c r="K233" i="41"/>
  <c r="J233" i="41"/>
  <c r="I233" i="41"/>
  <c r="H233" i="41"/>
  <c r="G233" i="41"/>
  <c r="F233" i="41"/>
  <c r="E233" i="41"/>
  <c r="D233" i="41"/>
  <c r="C233" i="41" s="1"/>
  <c r="H232" i="41"/>
  <c r="C232" i="41"/>
  <c r="K231" i="41"/>
  <c r="K230" i="41" s="1"/>
  <c r="G231" i="41"/>
  <c r="G230" i="41" s="1"/>
  <c r="H229" i="41"/>
  <c r="C229" i="41"/>
  <c r="H228" i="41"/>
  <c r="C228" i="41"/>
  <c r="L227" i="41"/>
  <c r="K227" i="41"/>
  <c r="J227" i="41"/>
  <c r="I227" i="41"/>
  <c r="H227" i="41" s="1"/>
  <c r="G227" i="41"/>
  <c r="F227" i="41"/>
  <c r="E227" i="41"/>
  <c r="D227" i="41"/>
  <c r="H226" i="41"/>
  <c r="C226" i="41"/>
  <c r="H225" i="41"/>
  <c r="C225" i="41"/>
  <c r="H224" i="41"/>
  <c r="C224" i="41"/>
  <c r="I223" i="41"/>
  <c r="H223" i="41" s="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L216" i="41"/>
  <c r="K216" i="41"/>
  <c r="J216" i="41"/>
  <c r="G216" i="41"/>
  <c r="F216" i="41"/>
  <c r="C216" i="41" s="1"/>
  <c r="E216" i="41"/>
  <c r="D216" i="41"/>
  <c r="H215" i="41"/>
  <c r="C215" i="41"/>
  <c r="H214" i="41"/>
  <c r="C214" i="41"/>
  <c r="H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H206" i="41"/>
  <c r="C206" i="41"/>
  <c r="L205" i="41"/>
  <c r="L204" i="41" s="1"/>
  <c r="L195" i="41" s="1"/>
  <c r="K205" i="41"/>
  <c r="J205" i="41"/>
  <c r="I205" i="41"/>
  <c r="G205" i="41"/>
  <c r="G204" i="41" s="1"/>
  <c r="F205" i="41"/>
  <c r="E205" i="41"/>
  <c r="D205" i="41"/>
  <c r="D204" i="41" s="1"/>
  <c r="K204" i="41"/>
  <c r="J204" i="41"/>
  <c r="H203" i="41"/>
  <c r="C203" i="41"/>
  <c r="H202" i="41"/>
  <c r="C202" i="41"/>
  <c r="H201" i="41"/>
  <c r="C201" i="41"/>
  <c r="H200" i="41"/>
  <c r="C200" i="41"/>
  <c r="H199" i="41"/>
  <c r="C199" i="41"/>
  <c r="L198" i="41"/>
  <c r="K198" i="41"/>
  <c r="K196" i="41" s="1"/>
  <c r="K195" i="41" s="1"/>
  <c r="K194" i="41" s="1"/>
  <c r="J198" i="41"/>
  <c r="J196" i="41" s="1"/>
  <c r="J195" i="41" s="1"/>
  <c r="I198" i="41"/>
  <c r="G198" i="41"/>
  <c r="F198" i="41"/>
  <c r="F196" i="41" s="1"/>
  <c r="E198" i="41"/>
  <c r="E196" i="41" s="1"/>
  <c r="D198" i="41"/>
  <c r="C198" i="41" s="1"/>
  <c r="H197" i="41"/>
  <c r="C197" i="41"/>
  <c r="L196" i="41"/>
  <c r="I196" i="41"/>
  <c r="G196" i="41"/>
  <c r="D196" i="41"/>
  <c r="H193" i="41"/>
  <c r="C193" i="41"/>
  <c r="L192" i="41"/>
  <c r="L191" i="41" s="1"/>
  <c r="L187" i="41" s="1"/>
  <c r="K192" i="41"/>
  <c r="K191" i="41" s="1"/>
  <c r="J192" i="41"/>
  <c r="J191" i="41" s="1"/>
  <c r="I192" i="41"/>
  <c r="G192" i="41"/>
  <c r="G191" i="41" s="1"/>
  <c r="F192" i="41"/>
  <c r="F191" i="41" s="1"/>
  <c r="E192" i="41"/>
  <c r="D192" i="41"/>
  <c r="C192" i="41"/>
  <c r="I191" i="41"/>
  <c r="E191" i="41"/>
  <c r="D191" i="41"/>
  <c r="C191" i="41" s="1"/>
  <c r="H190" i="41"/>
  <c r="C190" i="41"/>
  <c r="H189" i="41"/>
  <c r="C189" i="41"/>
  <c r="L188" i="41"/>
  <c r="K188" i="41"/>
  <c r="K187" i="41" s="1"/>
  <c r="J188" i="41"/>
  <c r="J187" i="41" s="1"/>
  <c r="I188" i="41"/>
  <c r="H188" i="41" s="1"/>
  <c r="G188" i="41"/>
  <c r="F188" i="41"/>
  <c r="F187" i="41" s="1"/>
  <c r="E188" i="41"/>
  <c r="D188" i="41"/>
  <c r="C188" i="41" s="1"/>
  <c r="E187" i="41"/>
  <c r="H186" i="41"/>
  <c r="C186" i="41"/>
  <c r="H185" i="41"/>
  <c r="C185" i="41"/>
  <c r="L184" i="41"/>
  <c r="K184" i="41"/>
  <c r="J184" i="41"/>
  <c r="I184" i="41"/>
  <c r="G184" i="41"/>
  <c r="F184" i="41"/>
  <c r="E184" i="41"/>
  <c r="C184" i="41" s="1"/>
  <c r="D184" i="41"/>
  <c r="H183" i="41"/>
  <c r="C183" i="41"/>
  <c r="H182" i="41"/>
  <c r="C182" i="41"/>
  <c r="H181" i="41"/>
  <c r="C181" i="41"/>
  <c r="H180" i="41"/>
  <c r="C180" i="41"/>
  <c r="L179" i="41"/>
  <c r="K179" i="41"/>
  <c r="J179" i="41"/>
  <c r="I179" i="41"/>
  <c r="G179" i="41"/>
  <c r="F179" i="41"/>
  <c r="E179" i="41"/>
  <c r="D179" i="41"/>
  <c r="H178" i="41"/>
  <c r="C178" i="41"/>
  <c r="H177" i="41"/>
  <c r="C177" i="41"/>
  <c r="H176" i="41"/>
  <c r="C176" i="41"/>
  <c r="L175" i="41"/>
  <c r="L174" i="41" s="1"/>
  <c r="L173" i="41" s="1"/>
  <c r="K175" i="41"/>
  <c r="K174" i="41" s="1"/>
  <c r="K173" i="41" s="1"/>
  <c r="J175" i="41"/>
  <c r="I175" i="41"/>
  <c r="H175" i="41" s="1"/>
  <c r="G175" i="41"/>
  <c r="G174" i="41" s="1"/>
  <c r="G173" i="41" s="1"/>
  <c r="F175" i="41"/>
  <c r="E175" i="41"/>
  <c r="D175" i="41"/>
  <c r="D174" i="41" s="1"/>
  <c r="J174" i="41"/>
  <c r="F174" i="41"/>
  <c r="F173" i="41" s="1"/>
  <c r="H172" i="41"/>
  <c r="C172" i="41"/>
  <c r="H171" i="41"/>
  <c r="C171" i="41"/>
  <c r="H170" i="41"/>
  <c r="C170" i="41"/>
  <c r="H169" i="41"/>
  <c r="C169" i="41"/>
  <c r="H168" i="41"/>
  <c r="C168" i="41"/>
  <c r="H167" i="41"/>
  <c r="C167" i="41"/>
  <c r="L166" i="41"/>
  <c r="K166" i="41"/>
  <c r="K165" i="41" s="1"/>
  <c r="J166" i="41"/>
  <c r="J165" i="41" s="1"/>
  <c r="I166" i="41"/>
  <c r="H166" i="41" s="1"/>
  <c r="G166" i="41"/>
  <c r="G165" i="41" s="1"/>
  <c r="F166" i="41"/>
  <c r="F165" i="41" s="1"/>
  <c r="E166" i="41"/>
  <c r="D166" i="41"/>
  <c r="C166" i="41" s="1"/>
  <c r="L165" i="41"/>
  <c r="E165" i="41"/>
  <c r="H164" i="41"/>
  <c r="C164" i="41"/>
  <c r="H163" i="41"/>
  <c r="C163" i="41"/>
  <c r="H162" i="41"/>
  <c r="C162" i="41"/>
  <c r="H161" i="41"/>
  <c r="C161" i="41"/>
  <c r="L160" i="41"/>
  <c r="K160" i="41"/>
  <c r="J160" i="41"/>
  <c r="I160" i="41"/>
  <c r="G160" i="41"/>
  <c r="F160" i="41"/>
  <c r="E160" i="41"/>
  <c r="C160" i="41" s="1"/>
  <c r="D160" i="41"/>
  <c r="I159" i="41"/>
  <c r="H159" i="41"/>
  <c r="C159" i="41"/>
  <c r="H158" i="41"/>
  <c r="C158" i="41"/>
  <c r="H157" i="41"/>
  <c r="C157" i="41"/>
  <c r="H156" i="41"/>
  <c r="C156" i="41"/>
  <c r="H155" i="41"/>
  <c r="C155" i="41"/>
  <c r="H154" i="41"/>
  <c r="C154" i="41"/>
  <c r="H153" i="41"/>
  <c r="C153" i="41"/>
  <c r="H152" i="41"/>
  <c r="C152" i="41"/>
  <c r="L151" i="41"/>
  <c r="K151" i="41"/>
  <c r="J151" i="41"/>
  <c r="I151" i="41"/>
  <c r="G151" i="41"/>
  <c r="F151" i="41"/>
  <c r="E151" i="41"/>
  <c r="D151" i="41"/>
  <c r="H150" i="41"/>
  <c r="C150" i="41"/>
  <c r="H149" i="41"/>
  <c r="C149" i="41"/>
  <c r="H148" i="41"/>
  <c r="C148" i="41"/>
  <c r="H147" i="41"/>
  <c r="C147" i="41"/>
  <c r="I146" i="41"/>
  <c r="H146" i="41" s="1"/>
  <c r="C146" i="41"/>
  <c r="H145" i="41"/>
  <c r="C145" i="41"/>
  <c r="L144" i="41"/>
  <c r="K144" i="41"/>
  <c r="J144" i="41"/>
  <c r="I144" i="41"/>
  <c r="G144" i="41"/>
  <c r="F144" i="41"/>
  <c r="E144" i="41"/>
  <c r="D144" i="41"/>
  <c r="H143" i="41"/>
  <c r="C143" i="41"/>
  <c r="H142" i="41"/>
  <c r="C142" i="41"/>
  <c r="L141" i="41"/>
  <c r="K141" i="41"/>
  <c r="J141" i="41"/>
  <c r="I141" i="41"/>
  <c r="G141" i="41"/>
  <c r="C141" i="41" s="1"/>
  <c r="F141" i="41"/>
  <c r="E141" i="41"/>
  <c r="D141" i="41"/>
  <c r="H140" i="41"/>
  <c r="C140" i="41"/>
  <c r="H139" i="41"/>
  <c r="C139" i="41"/>
  <c r="H138" i="41"/>
  <c r="C138" i="41"/>
  <c r="H137" i="41"/>
  <c r="C137" i="41"/>
  <c r="L136" i="41"/>
  <c r="K136" i="41"/>
  <c r="J136" i="41"/>
  <c r="I136" i="41"/>
  <c r="H136" i="41" s="1"/>
  <c r="G136" i="41"/>
  <c r="F136" i="41"/>
  <c r="E136" i="41"/>
  <c r="D136" i="41"/>
  <c r="H135" i="41"/>
  <c r="C135" i="41"/>
  <c r="I134" i="41"/>
  <c r="H134" i="41"/>
  <c r="C134" i="41"/>
  <c r="I133" i="41"/>
  <c r="H133" i="41" s="1"/>
  <c r="C133" i="41"/>
  <c r="H132" i="41"/>
  <c r="C132" i="41"/>
  <c r="L131" i="41"/>
  <c r="K131" i="41"/>
  <c r="J131" i="41"/>
  <c r="I131" i="41"/>
  <c r="G131" i="41"/>
  <c r="G130" i="41" s="1"/>
  <c r="F131" i="41"/>
  <c r="E131" i="41"/>
  <c r="C131" i="41" s="1"/>
  <c r="D131" i="41"/>
  <c r="K130" i="41"/>
  <c r="H129" i="41"/>
  <c r="H128" i="41" s="1"/>
  <c r="C129" i="41"/>
  <c r="L128" i="41"/>
  <c r="K128" i="41"/>
  <c r="J128" i="41"/>
  <c r="I128" i="41"/>
  <c r="G128" i="41"/>
  <c r="F128" i="41"/>
  <c r="E128" i="41"/>
  <c r="D128" i="41"/>
  <c r="C128" i="41"/>
  <c r="K127" i="41"/>
  <c r="I127" i="41"/>
  <c r="H127" i="41" s="1"/>
  <c r="C127" i="41"/>
  <c r="H126" i="41"/>
  <c r="C126" i="41"/>
  <c r="H125" i="41"/>
  <c r="C125" i="41"/>
  <c r="H124" i="41"/>
  <c r="C124" i="41"/>
  <c r="H123" i="41"/>
  <c r="C123" i="41"/>
  <c r="L122" i="41"/>
  <c r="K122" i="41"/>
  <c r="J122" i="41"/>
  <c r="I122" i="41"/>
  <c r="G122" i="41"/>
  <c r="F122" i="41"/>
  <c r="E122" i="41"/>
  <c r="D122" i="41"/>
  <c r="H121" i="41"/>
  <c r="C121" i="41"/>
  <c r="K120" i="41"/>
  <c r="K116" i="41" s="1"/>
  <c r="C120" i="41"/>
  <c r="H119" i="41"/>
  <c r="C119" i="41"/>
  <c r="H118" i="41"/>
  <c r="C118" i="41"/>
  <c r="H117" i="41"/>
  <c r="C117" i="41"/>
  <c r="L116" i="41"/>
  <c r="J116" i="41"/>
  <c r="I116" i="41"/>
  <c r="G116" i="41"/>
  <c r="F116" i="41"/>
  <c r="E116" i="41"/>
  <c r="D116" i="41"/>
  <c r="H115" i="41"/>
  <c r="C115" i="41"/>
  <c r="H114" i="41"/>
  <c r="C114" i="41"/>
  <c r="H113" i="41"/>
  <c r="C113" i="41"/>
  <c r="L112" i="41"/>
  <c r="K112" i="41"/>
  <c r="J112" i="41"/>
  <c r="I112" i="41"/>
  <c r="H112" i="41" s="1"/>
  <c r="G112" i="41"/>
  <c r="F112" i="41"/>
  <c r="E112" i="41"/>
  <c r="D112" i="41"/>
  <c r="C112" i="41" s="1"/>
  <c r="H111" i="41"/>
  <c r="C111" i="41"/>
  <c r="H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L103" i="41"/>
  <c r="K103" i="41"/>
  <c r="J103" i="41"/>
  <c r="I103" i="41"/>
  <c r="H103" i="41" s="1"/>
  <c r="G103" i="41"/>
  <c r="F103" i="41"/>
  <c r="E103" i="41"/>
  <c r="D103" i="41"/>
  <c r="I102" i="41"/>
  <c r="H102" i="41" s="1"/>
  <c r="C102" i="41"/>
  <c r="H101" i="41"/>
  <c r="C101" i="41"/>
  <c r="I100" i="41"/>
  <c r="H100" i="41"/>
  <c r="C100" i="41"/>
  <c r="H99" i="41"/>
  <c r="C99" i="41"/>
  <c r="H98" i="41"/>
  <c r="C98" i="41"/>
  <c r="H97" i="41"/>
  <c r="C97" i="41"/>
  <c r="H96" i="41"/>
  <c r="C96" i="41"/>
  <c r="L95" i="41"/>
  <c r="K95" i="41"/>
  <c r="J95" i="41"/>
  <c r="I95" i="41"/>
  <c r="H95" i="41" s="1"/>
  <c r="G95" i="41"/>
  <c r="F95" i="41"/>
  <c r="E95" i="41"/>
  <c r="D95" i="41"/>
  <c r="C95" i="41" s="1"/>
  <c r="H94" i="41"/>
  <c r="C94" i="41"/>
  <c r="H93" i="41"/>
  <c r="C93" i="41"/>
  <c r="H92" i="41"/>
  <c r="C92" i="41"/>
  <c r="H91" i="41"/>
  <c r="C91" i="41"/>
  <c r="H90" i="41"/>
  <c r="C90" i="41"/>
  <c r="L89" i="41"/>
  <c r="K89" i="41"/>
  <c r="J89" i="41"/>
  <c r="I89" i="41"/>
  <c r="G89" i="41"/>
  <c r="F89" i="41"/>
  <c r="F83" i="41" s="1"/>
  <c r="E89" i="41"/>
  <c r="D89" i="41"/>
  <c r="H88" i="41"/>
  <c r="C88" i="41"/>
  <c r="H87" i="41"/>
  <c r="C87" i="41"/>
  <c r="H86" i="41"/>
  <c r="C86" i="41"/>
  <c r="H85" i="41"/>
  <c r="C85" i="41"/>
  <c r="L84" i="41"/>
  <c r="K84" i="41"/>
  <c r="K83" i="41" s="1"/>
  <c r="J84" i="41"/>
  <c r="I84" i="41"/>
  <c r="H84" i="41" s="1"/>
  <c r="G84" i="41"/>
  <c r="G83" i="41" s="1"/>
  <c r="F84" i="41"/>
  <c r="E84" i="41"/>
  <c r="D84" i="41"/>
  <c r="J83" i="41"/>
  <c r="K82" i="41"/>
  <c r="K80" i="41" s="1"/>
  <c r="C82" i="41"/>
  <c r="K81" i="41"/>
  <c r="H81" i="41"/>
  <c r="C81" i="41"/>
  <c r="L80" i="41"/>
  <c r="J80" i="41"/>
  <c r="I80" i="41"/>
  <c r="G80" i="41"/>
  <c r="F80" i="41"/>
  <c r="E80" i="41"/>
  <c r="E76" i="41" s="1"/>
  <c r="D80" i="41"/>
  <c r="H79" i="41"/>
  <c r="C79" i="41"/>
  <c r="H78" i="41"/>
  <c r="C78" i="41"/>
  <c r="L77" i="41"/>
  <c r="L76" i="41" s="1"/>
  <c r="K77" i="41"/>
  <c r="J77" i="41"/>
  <c r="H77" i="41" s="1"/>
  <c r="I77" i="41"/>
  <c r="G77" i="41"/>
  <c r="F77" i="41"/>
  <c r="F76" i="41" s="1"/>
  <c r="E77" i="41"/>
  <c r="D77" i="41"/>
  <c r="I76" i="41"/>
  <c r="H74" i="41"/>
  <c r="C74" i="41"/>
  <c r="H73" i="41"/>
  <c r="C73" i="41"/>
  <c r="H72" i="41"/>
  <c r="C72" i="41"/>
  <c r="H71" i="41"/>
  <c r="C71" i="41"/>
  <c r="H70" i="41"/>
  <c r="C70" i="41"/>
  <c r="L69" i="41"/>
  <c r="L67" i="41" s="1"/>
  <c r="K69" i="41"/>
  <c r="K67" i="41" s="1"/>
  <c r="J69" i="41"/>
  <c r="I69" i="41"/>
  <c r="H69" i="41" s="1"/>
  <c r="G69" i="41"/>
  <c r="G67" i="41" s="1"/>
  <c r="F69" i="41"/>
  <c r="F67" i="41" s="1"/>
  <c r="E69" i="41"/>
  <c r="E67" i="41" s="1"/>
  <c r="D69" i="41"/>
  <c r="J68" i="41"/>
  <c r="H68" i="41" s="1"/>
  <c r="C68" i="41"/>
  <c r="I67" i="41"/>
  <c r="H66" i="41"/>
  <c r="C66" i="41"/>
  <c r="H65" i="4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L58" i="41"/>
  <c r="L54" i="41" s="1"/>
  <c r="L53" i="41" s="1"/>
  <c r="K58" i="41"/>
  <c r="J58" i="41"/>
  <c r="I58" i="41"/>
  <c r="G58" i="41"/>
  <c r="G54" i="41" s="1"/>
  <c r="G53" i="41" s="1"/>
  <c r="F58" i="41"/>
  <c r="E58" i="41"/>
  <c r="C58" i="41" s="1"/>
  <c r="D58" i="41"/>
  <c r="J57" i="41"/>
  <c r="H57" i="41" s="1"/>
  <c r="C57" i="41"/>
  <c r="H56" i="41"/>
  <c r="C56" i="41"/>
  <c r="L55" i="41"/>
  <c r="K55" i="41"/>
  <c r="J55" i="41"/>
  <c r="I55" i="41"/>
  <c r="I54" i="41" s="1"/>
  <c r="G55" i="41"/>
  <c r="F55" i="41"/>
  <c r="F54" i="41" s="1"/>
  <c r="E55" i="41"/>
  <c r="D55" i="41"/>
  <c r="D54" i="41"/>
  <c r="H47" i="41"/>
  <c r="C47" i="41"/>
  <c r="H46" i="41"/>
  <c r="C46" i="41"/>
  <c r="L45" i="41"/>
  <c r="G45" i="41"/>
  <c r="H44" i="41"/>
  <c r="C44" i="41"/>
  <c r="K43" i="41"/>
  <c r="J43" i="41"/>
  <c r="I43" i="41"/>
  <c r="F43" i="41"/>
  <c r="E43" i="41"/>
  <c r="D43" i="41"/>
  <c r="H42" i="41"/>
  <c r="C42" i="41"/>
  <c r="I41" i="41"/>
  <c r="H41" i="41" s="1"/>
  <c r="D41" i="41"/>
  <c r="C41" i="41" s="1"/>
  <c r="H40" i="41"/>
  <c r="C40" i="41"/>
  <c r="H39" i="41"/>
  <c r="C39" i="41"/>
  <c r="H38" i="41"/>
  <c r="C38" i="41"/>
  <c r="H37" i="41"/>
  <c r="C37" i="41"/>
  <c r="K36" i="41"/>
  <c r="H36" i="41" s="1"/>
  <c r="F36" i="41"/>
  <c r="C36" i="41" s="1"/>
  <c r="H35" i="41"/>
  <c r="C35" i="41"/>
  <c r="K34" i="41"/>
  <c r="K33" i="41" s="1"/>
  <c r="H33" i="41" s="1"/>
  <c r="C34" i="41"/>
  <c r="F33" i="41"/>
  <c r="C33" i="41" s="1"/>
  <c r="H32" i="41"/>
  <c r="C32" i="41"/>
  <c r="K31" i="41"/>
  <c r="F31" i="41"/>
  <c r="C31" i="41"/>
  <c r="H30" i="41"/>
  <c r="C30" i="41"/>
  <c r="H29" i="41"/>
  <c r="C29" i="41"/>
  <c r="H28" i="41"/>
  <c r="C28" i="41"/>
  <c r="K27" i="41"/>
  <c r="H27" i="41"/>
  <c r="F27" i="41"/>
  <c r="C27" i="41" s="1"/>
  <c r="H25" i="41"/>
  <c r="C25" i="41"/>
  <c r="C24" i="41"/>
  <c r="K23" i="41"/>
  <c r="K21" i="41" s="1"/>
  <c r="C23" i="41"/>
  <c r="H22" i="41"/>
  <c r="C22" i="41"/>
  <c r="L21" i="41"/>
  <c r="L292" i="41" s="1"/>
  <c r="L291" i="41" s="1"/>
  <c r="J21" i="41"/>
  <c r="J292" i="41" s="1"/>
  <c r="J291" i="41" s="1"/>
  <c r="I21" i="41"/>
  <c r="I292" i="41" s="1"/>
  <c r="I291" i="41" s="1"/>
  <c r="G21" i="41"/>
  <c r="G292" i="41" s="1"/>
  <c r="G291" i="41" s="1"/>
  <c r="F21" i="41"/>
  <c r="F292" i="41" s="1"/>
  <c r="F291" i="41" s="1"/>
  <c r="E21" i="41"/>
  <c r="C21" i="41" s="1"/>
  <c r="C292" i="41" s="1"/>
  <c r="D21" i="41"/>
  <c r="D292" i="41" s="1"/>
  <c r="D291" i="41" s="1"/>
  <c r="L20" i="41"/>
  <c r="H301" i="40"/>
  <c r="C301" i="40"/>
  <c r="H300" i="40"/>
  <c r="C300" i="40"/>
  <c r="H299" i="40"/>
  <c r="C299" i="40"/>
  <c r="H298" i="40"/>
  <c r="C298" i="40"/>
  <c r="H297" i="40"/>
  <c r="C297" i="40"/>
  <c r="H296" i="40"/>
  <c r="C296" i="40"/>
  <c r="H295" i="40"/>
  <c r="C295" i="40"/>
  <c r="H294" i="40"/>
  <c r="H293" i="40" s="1"/>
  <c r="C294" i="40"/>
  <c r="L293" i="40"/>
  <c r="K293" i="40"/>
  <c r="J293" i="40"/>
  <c r="I293" i="40"/>
  <c r="G293" i="40"/>
  <c r="F293" i="40"/>
  <c r="E293" i="40"/>
  <c r="D293" i="40"/>
  <c r="C293" i="40"/>
  <c r="H288" i="40"/>
  <c r="C288" i="40"/>
  <c r="H287" i="40"/>
  <c r="C287" i="40"/>
  <c r="L286" i="40"/>
  <c r="K286" i="40"/>
  <c r="J286" i="40"/>
  <c r="I286" i="40"/>
  <c r="H286" i="40" s="1"/>
  <c r="G286" i="40"/>
  <c r="F286" i="40"/>
  <c r="E286" i="40"/>
  <c r="D286" i="40"/>
  <c r="C286" i="40" s="1"/>
  <c r="H285" i="40"/>
  <c r="C285" i="40"/>
  <c r="L284" i="40"/>
  <c r="L283" i="40" s="1"/>
  <c r="K284" i="40"/>
  <c r="H284" i="40" s="1"/>
  <c r="J284" i="40"/>
  <c r="I284" i="40"/>
  <c r="G284" i="40"/>
  <c r="F284" i="40"/>
  <c r="E284" i="40"/>
  <c r="D284" i="40"/>
  <c r="C284" i="40" s="1"/>
  <c r="K283" i="40"/>
  <c r="J283" i="40"/>
  <c r="I283" i="40"/>
  <c r="G283" i="40"/>
  <c r="F283" i="40"/>
  <c r="E283" i="40"/>
  <c r="H282" i="40"/>
  <c r="C282" i="40"/>
  <c r="L281" i="40"/>
  <c r="K281" i="40"/>
  <c r="J281" i="40"/>
  <c r="H281" i="40" s="1"/>
  <c r="I281" i="40"/>
  <c r="G281" i="40"/>
  <c r="F281" i="40"/>
  <c r="E281" i="40"/>
  <c r="D281" i="40"/>
  <c r="C281" i="40" s="1"/>
  <c r="H280" i="40"/>
  <c r="C280" i="40"/>
  <c r="H279" i="40"/>
  <c r="C279" i="40"/>
  <c r="H278" i="40"/>
  <c r="C278" i="40"/>
  <c r="H277" i="40"/>
  <c r="C277" i="40"/>
  <c r="L276" i="40"/>
  <c r="K276" i="40"/>
  <c r="J276" i="40"/>
  <c r="I276" i="40"/>
  <c r="H276" i="40" s="1"/>
  <c r="G276" i="40"/>
  <c r="F276" i="40"/>
  <c r="E276" i="40"/>
  <c r="D276" i="40"/>
  <c r="H275" i="40"/>
  <c r="C275" i="40"/>
  <c r="H274" i="40"/>
  <c r="C274" i="40"/>
  <c r="H273" i="40"/>
  <c r="C273" i="40"/>
  <c r="L272" i="40"/>
  <c r="K272" i="40"/>
  <c r="J272" i="40"/>
  <c r="I272" i="40"/>
  <c r="H272" i="40" s="1"/>
  <c r="G272" i="40"/>
  <c r="F272" i="40"/>
  <c r="E272" i="40"/>
  <c r="D272" i="40"/>
  <c r="C272" i="40" s="1"/>
  <c r="H271" i="40"/>
  <c r="C271" i="40"/>
  <c r="L270" i="40"/>
  <c r="L269" i="40" s="1"/>
  <c r="K270" i="40"/>
  <c r="K269" i="40" s="1"/>
  <c r="J270" i="40"/>
  <c r="I270" i="40"/>
  <c r="H270" i="40"/>
  <c r="G270" i="40"/>
  <c r="G269" i="40" s="1"/>
  <c r="F270" i="40"/>
  <c r="E270" i="40"/>
  <c r="D270" i="40"/>
  <c r="J269" i="40"/>
  <c r="I269" i="40"/>
  <c r="F269" i="40"/>
  <c r="E269" i="40"/>
  <c r="H268" i="40"/>
  <c r="C268" i="40"/>
  <c r="H267" i="40"/>
  <c r="C267" i="40"/>
  <c r="H266" i="40"/>
  <c r="C266" i="40"/>
  <c r="H265" i="40"/>
  <c r="C265" i="40"/>
  <c r="L264" i="40"/>
  <c r="K264" i="40"/>
  <c r="J264" i="40"/>
  <c r="I264" i="40"/>
  <c r="H264" i="40"/>
  <c r="G264" i="40"/>
  <c r="F264" i="40"/>
  <c r="E264" i="40"/>
  <c r="D264" i="40"/>
  <c r="C264" i="40" s="1"/>
  <c r="H263" i="40"/>
  <c r="C263" i="40"/>
  <c r="H262" i="40"/>
  <c r="C262" i="40"/>
  <c r="H261" i="40"/>
  <c r="C261" i="40"/>
  <c r="L260" i="40"/>
  <c r="L259" i="40" s="1"/>
  <c r="K260" i="40"/>
  <c r="H260" i="40" s="1"/>
  <c r="J260" i="40"/>
  <c r="I260" i="40"/>
  <c r="G260" i="40"/>
  <c r="F260" i="40"/>
  <c r="E260" i="40"/>
  <c r="D260" i="40"/>
  <c r="K259" i="40"/>
  <c r="J259" i="40"/>
  <c r="I259" i="40"/>
  <c r="G259" i="40"/>
  <c r="F259" i="40"/>
  <c r="E259" i="40"/>
  <c r="H258" i="40"/>
  <c r="C258" i="40"/>
  <c r="H257" i="40"/>
  <c r="C257" i="40"/>
  <c r="H256" i="40"/>
  <c r="C256" i="40"/>
  <c r="H255" i="40"/>
  <c r="C255" i="40"/>
  <c r="H254" i="40"/>
  <c r="C254" i="40"/>
  <c r="H253" i="40"/>
  <c r="C253" i="40"/>
  <c r="L252" i="40"/>
  <c r="L251" i="40" s="1"/>
  <c r="K252" i="40"/>
  <c r="J252" i="40"/>
  <c r="I252" i="40"/>
  <c r="H252" i="40"/>
  <c r="G252" i="40"/>
  <c r="F252" i="40"/>
  <c r="E252" i="40"/>
  <c r="D252" i="40"/>
  <c r="C252" i="40" s="1"/>
  <c r="K251" i="40"/>
  <c r="J251" i="40"/>
  <c r="I251" i="40"/>
  <c r="G251" i="40"/>
  <c r="F251" i="40"/>
  <c r="E251" i="40"/>
  <c r="H250" i="40"/>
  <c r="C250" i="40"/>
  <c r="H249" i="40"/>
  <c r="C249" i="40"/>
  <c r="H248" i="40"/>
  <c r="C248" i="40"/>
  <c r="H247" i="40"/>
  <c r="C247" i="40"/>
  <c r="L246" i="40"/>
  <c r="K246" i="40"/>
  <c r="J246" i="40"/>
  <c r="I246" i="40"/>
  <c r="H246" i="40" s="1"/>
  <c r="G246" i="40"/>
  <c r="F246" i="40"/>
  <c r="E246" i="40"/>
  <c r="D246" i="40"/>
  <c r="H245" i="40"/>
  <c r="C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L238" i="40"/>
  <c r="K238" i="40"/>
  <c r="J238" i="40"/>
  <c r="I238" i="40"/>
  <c r="H238" i="40"/>
  <c r="G238" i="40"/>
  <c r="F238" i="40"/>
  <c r="E238" i="40"/>
  <c r="D238" i="40"/>
  <c r="C238" i="40" s="1"/>
  <c r="H237" i="40"/>
  <c r="C237" i="40"/>
  <c r="H236" i="40"/>
  <c r="C236" i="40"/>
  <c r="L235" i="40"/>
  <c r="K235" i="40"/>
  <c r="J235" i="40"/>
  <c r="I235" i="40"/>
  <c r="H235" i="40" s="1"/>
  <c r="G235" i="40"/>
  <c r="F235" i="40"/>
  <c r="E235" i="40"/>
  <c r="D235" i="40"/>
  <c r="H234" i="40"/>
  <c r="C234" i="40"/>
  <c r="L233" i="40"/>
  <c r="K233" i="40"/>
  <c r="K231" i="40" s="1"/>
  <c r="K230" i="40" s="1"/>
  <c r="J233" i="40"/>
  <c r="I233" i="40"/>
  <c r="G233" i="40"/>
  <c r="F233" i="40"/>
  <c r="E233" i="40"/>
  <c r="D233" i="40"/>
  <c r="H232" i="40"/>
  <c r="C232" i="40"/>
  <c r="J231" i="40"/>
  <c r="J230" i="40" s="1"/>
  <c r="I231" i="40"/>
  <c r="G231" i="40"/>
  <c r="G230" i="40" s="1"/>
  <c r="F231" i="40"/>
  <c r="F230" i="40" s="1"/>
  <c r="E231" i="40"/>
  <c r="I230" i="40"/>
  <c r="E230" i="40"/>
  <c r="H229" i="40"/>
  <c r="C229" i="40"/>
  <c r="H228" i="40"/>
  <c r="C228" i="40"/>
  <c r="L227" i="40"/>
  <c r="K227" i="40"/>
  <c r="J227" i="40"/>
  <c r="I227" i="40"/>
  <c r="H227" i="40" s="1"/>
  <c r="G227" i="40"/>
  <c r="F227" i="40"/>
  <c r="E227" i="40"/>
  <c r="D227" i="40"/>
  <c r="H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L216" i="40"/>
  <c r="K216" i="40"/>
  <c r="J216" i="40"/>
  <c r="I216" i="40"/>
  <c r="H216" i="40"/>
  <c r="G216" i="40"/>
  <c r="F216" i="40"/>
  <c r="E216" i="40"/>
  <c r="D216" i="40"/>
  <c r="C216" i="40" s="1"/>
  <c r="H215" i="40"/>
  <c r="C215" i="40"/>
  <c r="H214" i="40"/>
  <c r="C214" i="40"/>
  <c r="H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H206" i="40"/>
  <c r="C206" i="40"/>
  <c r="L205" i="40"/>
  <c r="K205" i="40"/>
  <c r="J205" i="40"/>
  <c r="J204" i="40" s="1"/>
  <c r="I205" i="40"/>
  <c r="H205" i="40" s="1"/>
  <c r="G205" i="40"/>
  <c r="F205" i="40"/>
  <c r="E205" i="40"/>
  <c r="D205" i="40"/>
  <c r="L204" i="40"/>
  <c r="K204" i="40"/>
  <c r="I204" i="40"/>
  <c r="G204" i="40"/>
  <c r="E204" i="40"/>
  <c r="D204" i="40"/>
  <c r="H203" i="40"/>
  <c r="C203" i="40"/>
  <c r="H202" i="40"/>
  <c r="C202" i="40"/>
  <c r="H201" i="40"/>
  <c r="C201" i="40"/>
  <c r="H200" i="40"/>
  <c r="C200" i="40"/>
  <c r="H199" i="40"/>
  <c r="C199" i="40"/>
  <c r="L198" i="40"/>
  <c r="K198" i="40"/>
  <c r="J198" i="40"/>
  <c r="I198" i="40"/>
  <c r="H198" i="40" s="1"/>
  <c r="G198" i="40"/>
  <c r="F198" i="40"/>
  <c r="E198" i="40"/>
  <c r="D198" i="40"/>
  <c r="H197" i="40"/>
  <c r="C197" i="40"/>
  <c r="L196" i="40"/>
  <c r="L195" i="40" s="1"/>
  <c r="K196" i="40"/>
  <c r="J196" i="40"/>
  <c r="I196" i="40"/>
  <c r="H196" i="40"/>
  <c r="G196" i="40"/>
  <c r="F196" i="40"/>
  <c r="E196" i="40"/>
  <c r="D196" i="40"/>
  <c r="C196" i="40" s="1"/>
  <c r="K195" i="40"/>
  <c r="I195" i="40"/>
  <c r="G195" i="40"/>
  <c r="E195" i="40"/>
  <c r="E194" i="40" s="1"/>
  <c r="I194" i="40"/>
  <c r="H193" i="40"/>
  <c r="C193" i="40"/>
  <c r="L192" i="40"/>
  <c r="L191" i="40" s="1"/>
  <c r="K192" i="40"/>
  <c r="J192" i="40"/>
  <c r="I192" i="40"/>
  <c r="H192" i="40" s="1"/>
  <c r="G192" i="40"/>
  <c r="F192" i="40"/>
  <c r="E192" i="40"/>
  <c r="D192" i="40"/>
  <c r="K191" i="40"/>
  <c r="J191" i="40"/>
  <c r="I191" i="40"/>
  <c r="H191" i="40" s="1"/>
  <c r="G191" i="40"/>
  <c r="F191" i="40"/>
  <c r="E191" i="40"/>
  <c r="H190" i="40"/>
  <c r="C190" i="40"/>
  <c r="H189" i="40"/>
  <c r="C189" i="40"/>
  <c r="L188" i="40"/>
  <c r="L187" i="40" s="1"/>
  <c r="K188" i="40"/>
  <c r="J188" i="40"/>
  <c r="I188" i="40"/>
  <c r="H188" i="40"/>
  <c r="G188" i="40"/>
  <c r="F188" i="40"/>
  <c r="E188" i="40"/>
  <c r="D188" i="40"/>
  <c r="K187" i="40"/>
  <c r="I187" i="40"/>
  <c r="G187" i="40"/>
  <c r="F187" i="40"/>
  <c r="E187" i="40"/>
  <c r="H186" i="40"/>
  <c r="C186" i="40"/>
  <c r="H185" i="40"/>
  <c r="C185" i="40"/>
  <c r="L184" i="40"/>
  <c r="K184" i="40"/>
  <c r="J184" i="40"/>
  <c r="I184" i="40"/>
  <c r="H184" i="40" s="1"/>
  <c r="G184" i="40"/>
  <c r="F184" i="40"/>
  <c r="E184" i="40"/>
  <c r="D184" i="40"/>
  <c r="H183" i="40"/>
  <c r="C183" i="40"/>
  <c r="H182" i="40"/>
  <c r="C182" i="40"/>
  <c r="H181" i="40"/>
  <c r="C181" i="40"/>
  <c r="H180" i="40"/>
  <c r="C180" i="40"/>
  <c r="L179" i="40"/>
  <c r="K179" i="40"/>
  <c r="J179" i="40"/>
  <c r="I179" i="40"/>
  <c r="G179" i="40"/>
  <c r="F179" i="40"/>
  <c r="E179" i="40"/>
  <c r="D179" i="40"/>
  <c r="C179" i="40" s="1"/>
  <c r="H178" i="40"/>
  <c r="C178" i="40"/>
  <c r="H177" i="40"/>
  <c r="C177" i="40"/>
  <c r="H176" i="40"/>
  <c r="C176" i="40"/>
  <c r="L175" i="40"/>
  <c r="K175" i="40"/>
  <c r="K174" i="40" s="1"/>
  <c r="K173" i="40" s="1"/>
  <c r="J175" i="40"/>
  <c r="H175" i="40" s="1"/>
  <c r="I175" i="40"/>
  <c r="G175" i="40"/>
  <c r="G174" i="40" s="1"/>
  <c r="G173" i="40" s="1"/>
  <c r="F175" i="40"/>
  <c r="E175" i="40"/>
  <c r="D175" i="40"/>
  <c r="C175" i="40"/>
  <c r="L174" i="40"/>
  <c r="L173" i="40" s="1"/>
  <c r="J174" i="40"/>
  <c r="I174" i="40"/>
  <c r="F174" i="40"/>
  <c r="E174" i="40"/>
  <c r="E173" i="40" s="1"/>
  <c r="D174" i="40"/>
  <c r="J173" i="40"/>
  <c r="F173" i="40"/>
  <c r="D173" i="40"/>
  <c r="H172" i="40"/>
  <c r="C172" i="40"/>
  <c r="H171" i="40"/>
  <c r="C171" i="40"/>
  <c r="H170" i="40"/>
  <c r="C170" i="40"/>
  <c r="H169" i="40"/>
  <c r="C169" i="40"/>
  <c r="H168" i="40"/>
  <c r="C168" i="40"/>
  <c r="H167" i="40"/>
  <c r="C167" i="40"/>
  <c r="L166" i="40"/>
  <c r="K166" i="40"/>
  <c r="J166" i="40"/>
  <c r="I166" i="40"/>
  <c r="H166" i="40" s="1"/>
  <c r="G166" i="40"/>
  <c r="F166" i="40"/>
  <c r="F165" i="40" s="1"/>
  <c r="E166" i="40"/>
  <c r="E165" i="40" s="1"/>
  <c r="D166" i="40"/>
  <c r="C166" i="40" s="1"/>
  <c r="L165" i="40"/>
  <c r="K165" i="40"/>
  <c r="J165" i="40"/>
  <c r="G165" i="40"/>
  <c r="H164" i="40"/>
  <c r="C164" i="40"/>
  <c r="H163" i="40"/>
  <c r="C163" i="40"/>
  <c r="H162" i="40"/>
  <c r="C162" i="40"/>
  <c r="H161" i="40"/>
  <c r="C161" i="40"/>
  <c r="L160" i="40"/>
  <c r="K160" i="40"/>
  <c r="J160" i="40"/>
  <c r="I160" i="40"/>
  <c r="G160" i="40"/>
  <c r="F160" i="40"/>
  <c r="E160" i="40"/>
  <c r="D160" i="40"/>
  <c r="H159" i="40"/>
  <c r="C159" i="40"/>
  <c r="H158" i="40"/>
  <c r="C158" i="40"/>
  <c r="H157" i="40"/>
  <c r="C157" i="40"/>
  <c r="H156" i="40"/>
  <c r="C156" i="40"/>
  <c r="H155" i="40"/>
  <c r="C155" i="40"/>
  <c r="H154" i="40"/>
  <c r="C154" i="40"/>
  <c r="H153" i="40"/>
  <c r="C153" i="40"/>
  <c r="H152" i="40"/>
  <c r="C152" i="40"/>
  <c r="L151" i="40"/>
  <c r="K151" i="40"/>
  <c r="J151" i="40"/>
  <c r="I151" i="40"/>
  <c r="G151" i="40"/>
  <c r="F151" i="40"/>
  <c r="C151" i="40" s="1"/>
  <c r="E151" i="40"/>
  <c r="D151" i="40"/>
  <c r="H150" i="40"/>
  <c r="C150" i="40"/>
  <c r="H149" i="40"/>
  <c r="C149" i="40"/>
  <c r="H148" i="40"/>
  <c r="C148" i="40"/>
  <c r="H147" i="40"/>
  <c r="C147" i="40"/>
  <c r="H146" i="40"/>
  <c r="C146" i="40"/>
  <c r="H145" i="40"/>
  <c r="C145" i="40"/>
  <c r="L144" i="40"/>
  <c r="K144" i="40"/>
  <c r="J144" i="40"/>
  <c r="I144" i="40"/>
  <c r="G144" i="40"/>
  <c r="F144" i="40"/>
  <c r="E144" i="40"/>
  <c r="D144" i="40"/>
  <c r="H143" i="40"/>
  <c r="C143" i="40"/>
  <c r="H142" i="40"/>
  <c r="C142" i="40"/>
  <c r="L141" i="40"/>
  <c r="K141" i="40"/>
  <c r="J141" i="40"/>
  <c r="I141" i="40"/>
  <c r="G141" i="40"/>
  <c r="F141" i="40"/>
  <c r="E141" i="40"/>
  <c r="D141" i="40"/>
  <c r="C141" i="40"/>
  <c r="H140" i="40"/>
  <c r="C140" i="40"/>
  <c r="H139" i="40"/>
  <c r="C139" i="40"/>
  <c r="H138" i="40"/>
  <c r="C138" i="40"/>
  <c r="H137" i="40"/>
  <c r="C137" i="40"/>
  <c r="L136" i="40"/>
  <c r="K136" i="40"/>
  <c r="J136" i="40"/>
  <c r="I136" i="40"/>
  <c r="H136" i="40" s="1"/>
  <c r="G136" i="40"/>
  <c r="F136" i="40"/>
  <c r="E136" i="40"/>
  <c r="D136" i="40"/>
  <c r="C136" i="40" s="1"/>
  <c r="H135" i="40"/>
  <c r="C135" i="40"/>
  <c r="H134" i="40"/>
  <c r="C134" i="40"/>
  <c r="H133" i="40"/>
  <c r="C133" i="40"/>
  <c r="H132" i="40"/>
  <c r="C132" i="40"/>
  <c r="L131" i="40"/>
  <c r="K131" i="40"/>
  <c r="J131" i="40"/>
  <c r="I131" i="40"/>
  <c r="G131" i="40"/>
  <c r="G130" i="40" s="1"/>
  <c r="F131" i="40"/>
  <c r="E131" i="40"/>
  <c r="D131" i="40"/>
  <c r="C131" i="40"/>
  <c r="L130" i="40"/>
  <c r="J130" i="40"/>
  <c r="I130" i="40"/>
  <c r="F130" i="40"/>
  <c r="E130" i="40"/>
  <c r="D130" i="40"/>
  <c r="H129" i="40"/>
  <c r="C129" i="40"/>
  <c r="C128" i="40" s="1"/>
  <c r="L128" i="40"/>
  <c r="K128" i="40"/>
  <c r="J128" i="40"/>
  <c r="I128" i="40"/>
  <c r="H128" i="40"/>
  <c r="G128" i="40"/>
  <c r="F128" i="40"/>
  <c r="E128" i="40"/>
  <c r="D128" i="40"/>
  <c r="H127" i="40"/>
  <c r="C127" i="40"/>
  <c r="H126" i="40"/>
  <c r="C126" i="40"/>
  <c r="H125" i="40"/>
  <c r="C125" i="40"/>
  <c r="H124" i="40"/>
  <c r="C124" i="40"/>
  <c r="H123" i="40"/>
  <c r="C123" i="40"/>
  <c r="L122" i="40"/>
  <c r="K122" i="40"/>
  <c r="J122" i="40"/>
  <c r="I122" i="40"/>
  <c r="H122" i="40" s="1"/>
  <c r="G122" i="40"/>
  <c r="F122" i="40"/>
  <c r="E122" i="40"/>
  <c r="D122" i="40"/>
  <c r="C122" i="40" s="1"/>
  <c r="H121" i="40"/>
  <c r="C121" i="40"/>
  <c r="H120" i="40"/>
  <c r="C120" i="40"/>
  <c r="H119" i="40"/>
  <c r="C119" i="40"/>
  <c r="H118" i="40"/>
  <c r="C118" i="40"/>
  <c r="H117" i="40"/>
  <c r="C117" i="40"/>
  <c r="L116" i="40"/>
  <c r="K116" i="40"/>
  <c r="J116" i="40"/>
  <c r="I116" i="40"/>
  <c r="G116" i="40"/>
  <c r="F116" i="40"/>
  <c r="E116" i="40"/>
  <c r="D116" i="40"/>
  <c r="H115" i="40"/>
  <c r="C115" i="40"/>
  <c r="I114" i="40"/>
  <c r="H114" i="40" s="1"/>
  <c r="C114" i="40"/>
  <c r="H113" i="40"/>
  <c r="C113" i="40"/>
  <c r="L112" i="40"/>
  <c r="K112" i="40"/>
  <c r="J112" i="40"/>
  <c r="I112" i="40"/>
  <c r="H112" i="40" s="1"/>
  <c r="G112" i="40"/>
  <c r="F112" i="40"/>
  <c r="E112" i="40"/>
  <c r="D112" i="40"/>
  <c r="H111" i="40"/>
  <c r="C111" i="40"/>
  <c r="H110" i="40"/>
  <c r="C110" i="40"/>
  <c r="H109" i="40"/>
  <c r="C109" i="40"/>
  <c r="H108" i="40"/>
  <c r="C108" i="40"/>
  <c r="K107" i="40"/>
  <c r="K103" i="40" s="1"/>
  <c r="I107" i="40"/>
  <c r="H107" i="40" s="1"/>
  <c r="C107" i="40"/>
  <c r="H106" i="40"/>
  <c r="C106" i="40"/>
  <c r="H105" i="40"/>
  <c r="C105" i="40"/>
  <c r="H104" i="40"/>
  <c r="C104" i="40"/>
  <c r="L103" i="40"/>
  <c r="J103" i="40"/>
  <c r="I103" i="40"/>
  <c r="H103" i="40" s="1"/>
  <c r="G103" i="40"/>
  <c r="F103" i="40"/>
  <c r="E103" i="40"/>
  <c r="D103" i="40"/>
  <c r="I102" i="40"/>
  <c r="I95" i="40" s="1"/>
  <c r="C102" i="40"/>
  <c r="H101" i="40"/>
  <c r="C101" i="40"/>
  <c r="I100" i="40"/>
  <c r="H100" i="40" s="1"/>
  <c r="C100" i="40"/>
  <c r="H99" i="40"/>
  <c r="C99" i="40"/>
  <c r="H98" i="40"/>
  <c r="C98" i="40"/>
  <c r="H97" i="40"/>
  <c r="C97" i="40"/>
  <c r="H96" i="40"/>
  <c r="C96" i="40"/>
  <c r="L95" i="40"/>
  <c r="K95" i="40"/>
  <c r="J95" i="40"/>
  <c r="G95" i="40"/>
  <c r="F95" i="40"/>
  <c r="E95" i="40"/>
  <c r="D95" i="40"/>
  <c r="H94" i="40"/>
  <c r="C94" i="40"/>
  <c r="H93" i="40"/>
  <c r="C93" i="40"/>
  <c r="H92" i="40"/>
  <c r="C92" i="40"/>
  <c r="H91" i="40"/>
  <c r="C91" i="40"/>
  <c r="H90" i="40"/>
  <c r="C90" i="40"/>
  <c r="L89" i="40"/>
  <c r="K89" i="40"/>
  <c r="J89" i="40"/>
  <c r="I89" i="40"/>
  <c r="H89" i="40"/>
  <c r="G89" i="40"/>
  <c r="F89" i="40"/>
  <c r="E89" i="40"/>
  <c r="D89" i="40"/>
  <c r="C89" i="40" s="1"/>
  <c r="H88" i="40"/>
  <c r="C88" i="40"/>
  <c r="K87" i="40"/>
  <c r="H87" i="40" s="1"/>
  <c r="C87" i="40"/>
  <c r="I86" i="40"/>
  <c r="H86" i="40"/>
  <c r="C86" i="40"/>
  <c r="H85" i="40"/>
  <c r="C85" i="40"/>
  <c r="L84" i="40"/>
  <c r="L83" i="40" s="1"/>
  <c r="J84" i="40"/>
  <c r="I84" i="40"/>
  <c r="G84" i="40"/>
  <c r="F84" i="40"/>
  <c r="F83" i="40" s="1"/>
  <c r="E84" i="40"/>
  <c r="D84" i="40"/>
  <c r="C84" i="40" s="1"/>
  <c r="J83" i="40"/>
  <c r="G83" i="40"/>
  <c r="H82" i="40"/>
  <c r="C82" i="40"/>
  <c r="H81" i="40"/>
  <c r="C81" i="40"/>
  <c r="L80" i="40"/>
  <c r="K80" i="40"/>
  <c r="J80" i="40"/>
  <c r="I80" i="40"/>
  <c r="H80" i="40"/>
  <c r="G80" i="40"/>
  <c r="F80" i="40"/>
  <c r="E80" i="40"/>
  <c r="D80" i="40"/>
  <c r="C80" i="40" s="1"/>
  <c r="H79" i="40"/>
  <c r="C79" i="40"/>
  <c r="H78" i="40"/>
  <c r="C78" i="40"/>
  <c r="L77" i="40"/>
  <c r="K77" i="40"/>
  <c r="J77" i="40"/>
  <c r="J76" i="40" s="1"/>
  <c r="J75" i="40" s="1"/>
  <c r="I77" i="40"/>
  <c r="I76" i="40" s="1"/>
  <c r="G77" i="40"/>
  <c r="F77" i="40"/>
  <c r="F76" i="40" s="1"/>
  <c r="E77" i="40"/>
  <c r="D77" i="40"/>
  <c r="D76" i="40" s="1"/>
  <c r="L76" i="40"/>
  <c r="K76" i="40"/>
  <c r="G76" i="40"/>
  <c r="E76" i="40"/>
  <c r="H74" i="40"/>
  <c r="C74" i="40"/>
  <c r="H73" i="40"/>
  <c r="C73" i="40"/>
  <c r="H72" i="40"/>
  <c r="C72" i="40"/>
  <c r="H71" i="40"/>
  <c r="C71" i="40"/>
  <c r="H70" i="40"/>
  <c r="C70" i="40"/>
  <c r="L69" i="40"/>
  <c r="K69" i="40"/>
  <c r="J69" i="40"/>
  <c r="I69" i="40"/>
  <c r="G69" i="40"/>
  <c r="F69" i="40"/>
  <c r="F67" i="40" s="1"/>
  <c r="E69" i="40"/>
  <c r="D69" i="40"/>
  <c r="D67" i="40" s="1"/>
  <c r="J68" i="40"/>
  <c r="H68" i="40" s="1"/>
  <c r="C68" i="40"/>
  <c r="L67" i="40"/>
  <c r="K67" i="40"/>
  <c r="G67" i="40"/>
  <c r="H66" i="40"/>
  <c r="C66" i="40"/>
  <c r="H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L58" i="40"/>
  <c r="K58" i="40"/>
  <c r="J58" i="40"/>
  <c r="I58" i="40"/>
  <c r="G58" i="40"/>
  <c r="F58" i="40"/>
  <c r="E58" i="40"/>
  <c r="D58" i="40"/>
  <c r="J57" i="40"/>
  <c r="J55" i="40" s="1"/>
  <c r="H57" i="40"/>
  <c r="C57" i="40"/>
  <c r="H56" i="40"/>
  <c r="C56" i="40"/>
  <c r="L55" i="40"/>
  <c r="L54" i="40" s="1"/>
  <c r="L53" i="40" s="1"/>
  <c r="K55" i="40"/>
  <c r="K54" i="40" s="1"/>
  <c r="I55" i="40"/>
  <c r="G55" i="40"/>
  <c r="F55" i="40"/>
  <c r="E55" i="40"/>
  <c r="D55" i="40"/>
  <c r="G54" i="40"/>
  <c r="F54" i="40"/>
  <c r="F53" i="40" s="1"/>
  <c r="H47" i="40"/>
  <c r="C47" i="40"/>
  <c r="H46" i="40"/>
  <c r="C46" i="40"/>
  <c r="L45" i="40"/>
  <c r="H45" i="40" s="1"/>
  <c r="G45" i="40"/>
  <c r="C45" i="40"/>
  <c r="K44" i="40"/>
  <c r="K43" i="40" s="1"/>
  <c r="C44" i="40"/>
  <c r="J43" i="40"/>
  <c r="I43" i="40"/>
  <c r="F43" i="40"/>
  <c r="E43" i="40"/>
  <c r="D43" i="40"/>
  <c r="H42" i="40"/>
  <c r="C42" i="40"/>
  <c r="I41" i="40"/>
  <c r="H41" i="40" s="1"/>
  <c r="D41" i="40"/>
  <c r="C41" i="40"/>
  <c r="H40" i="40"/>
  <c r="C40" i="40"/>
  <c r="H39" i="40"/>
  <c r="C39" i="40"/>
  <c r="H38" i="40"/>
  <c r="C38" i="40"/>
  <c r="H37" i="40"/>
  <c r="C37" i="40"/>
  <c r="K36" i="40"/>
  <c r="H36" i="40" s="1"/>
  <c r="F36" i="40"/>
  <c r="C36" i="40" s="1"/>
  <c r="H35" i="40"/>
  <c r="C35" i="40"/>
  <c r="H34" i="40"/>
  <c r="C34" i="40"/>
  <c r="K33" i="40"/>
  <c r="H33" i="40" s="1"/>
  <c r="F33" i="40"/>
  <c r="C33" i="40" s="1"/>
  <c r="H32" i="40"/>
  <c r="C32" i="40"/>
  <c r="K31" i="40"/>
  <c r="H31" i="40" s="1"/>
  <c r="F31" i="40"/>
  <c r="H30" i="40"/>
  <c r="C30" i="40"/>
  <c r="H29" i="40"/>
  <c r="C29" i="40"/>
  <c r="H28" i="40"/>
  <c r="C28" i="40"/>
  <c r="K27" i="40"/>
  <c r="H27" i="40" s="1"/>
  <c r="F27" i="40"/>
  <c r="C27" i="40" s="1"/>
  <c r="K26" i="40"/>
  <c r="H26" i="40" s="1"/>
  <c r="H25" i="40"/>
  <c r="C25" i="40"/>
  <c r="C24" i="40"/>
  <c r="H23" i="40"/>
  <c r="C23" i="40"/>
  <c r="H22" i="40"/>
  <c r="C22" i="40"/>
  <c r="L21" i="40"/>
  <c r="L292" i="40" s="1"/>
  <c r="L291" i="40" s="1"/>
  <c r="K21" i="40"/>
  <c r="K292" i="40" s="1"/>
  <c r="K291" i="40" s="1"/>
  <c r="J21" i="40"/>
  <c r="J292" i="40" s="1"/>
  <c r="J291" i="40" s="1"/>
  <c r="I21" i="40"/>
  <c r="I292" i="40" s="1"/>
  <c r="I291" i="40" s="1"/>
  <c r="G21" i="40"/>
  <c r="G292" i="40" s="1"/>
  <c r="G291" i="40" s="1"/>
  <c r="F21" i="40"/>
  <c r="F292" i="40" s="1"/>
  <c r="F291" i="40" s="1"/>
  <c r="E21" i="40"/>
  <c r="E292" i="40" s="1"/>
  <c r="E291" i="40" s="1"/>
  <c r="D21" i="40"/>
  <c r="D292" i="40" s="1"/>
  <c r="D291" i="40" s="1"/>
  <c r="C21" i="40"/>
  <c r="C292" i="40" s="1"/>
  <c r="C291" i="40" s="1"/>
  <c r="E20" i="40"/>
  <c r="D20" i="40"/>
  <c r="H301" i="39"/>
  <c r="C301" i="39"/>
  <c r="H300" i="39"/>
  <c r="C300" i="39"/>
  <c r="H299" i="39"/>
  <c r="C299" i="39"/>
  <c r="H298" i="39"/>
  <c r="C298" i="39"/>
  <c r="H297" i="39"/>
  <c r="C297" i="39"/>
  <c r="H296" i="39"/>
  <c r="C296" i="39"/>
  <c r="H295" i="39"/>
  <c r="C295" i="39"/>
  <c r="H294" i="39"/>
  <c r="H293" i="39" s="1"/>
  <c r="C294" i="39"/>
  <c r="L293" i="39"/>
  <c r="K293" i="39"/>
  <c r="J293" i="39"/>
  <c r="I293" i="39"/>
  <c r="G293" i="39"/>
  <c r="F293" i="39"/>
  <c r="E293" i="39"/>
  <c r="D293" i="39"/>
  <c r="C293" i="39"/>
  <c r="H288" i="39"/>
  <c r="C288" i="39"/>
  <c r="H287" i="39"/>
  <c r="C287" i="39"/>
  <c r="L286" i="39"/>
  <c r="K286" i="39"/>
  <c r="J286" i="39"/>
  <c r="I286" i="39"/>
  <c r="G286" i="39"/>
  <c r="F286" i="39"/>
  <c r="E286" i="39"/>
  <c r="D286" i="39"/>
  <c r="H285" i="39"/>
  <c r="C285" i="39"/>
  <c r="L284" i="39"/>
  <c r="K284" i="39"/>
  <c r="J284" i="39"/>
  <c r="I284" i="39"/>
  <c r="G284" i="39"/>
  <c r="F284" i="39"/>
  <c r="E284" i="39"/>
  <c r="D284" i="39"/>
  <c r="L283" i="39"/>
  <c r="K283" i="39"/>
  <c r="J283" i="39"/>
  <c r="G283" i="39"/>
  <c r="F283" i="39"/>
  <c r="D283" i="39"/>
  <c r="H282" i="39"/>
  <c r="C282" i="39"/>
  <c r="L281" i="39"/>
  <c r="K281" i="39"/>
  <c r="J281" i="39"/>
  <c r="I281" i="39"/>
  <c r="G281" i="39"/>
  <c r="F281" i="39"/>
  <c r="E281" i="39"/>
  <c r="D281" i="39"/>
  <c r="C281" i="39" s="1"/>
  <c r="H280" i="39"/>
  <c r="C280" i="39"/>
  <c r="H279" i="39"/>
  <c r="C279" i="39"/>
  <c r="H278" i="39"/>
  <c r="C278" i="39"/>
  <c r="H277" i="39"/>
  <c r="C277" i="39"/>
  <c r="L276" i="39"/>
  <c r="K276" i="39"/>
  <c r="J276" i="39"/>
  <c r="I276" i="39"/>
  <c r="H276" i="39" s="1"/>
  <c r="G276" i="39"/>
  <c r="F276" i="39"/>
  <c r="E276" i="39"/>
  <c r="D276" i="39"/>
  <c r="H275" i="39"/>
  <c r="C275" i="39"/>
  <c r="H274" i="39"/>
  <c r="C274" i="39"/>
  <c r="H273" i="39"/>
  <c r="C273" i="39"/>
  <c r="L272" i="39"/>
  <c r="K272" i="39"/>
  <c r="J272" i="39"/>
  <c r="I272" i="39"/>
  <c r="G272" i="39"/>
  <c r="F272" i="39"/>
  <c r="E272" i="39"/>
  <c r="D272" i="39"/>
  <c r="H271" i="39"/>
  <c r="C271" i="39"/>
  <c r="L270" i="39"/>
  <c r="K270" i="39"/>
  <c r="J270" i="39"/>
  <c r="I270" i="39"/>
  <c r="H270" i="39" s="1"/>
  <c r="G270" i="39"/>
  <c r="F270" i="39"/>
  <c r="E270" i="39"/>
  <c r="C270" i="39" s="1"/>
  <c r="D270" i="39"/>
  <c r="L269" i="39"/>
  <c r="K269" i="39"/>
  <c r="J269" i="39"/>
  <c r="G269" i="39"/>
  <c r="F269" i="39"/>
  <c r="D269" i="39"/>
  <c r="H268" i="39"/>
  <c r="C268" i="39"/>
  <c r="H267" i="39"/>
  <c r="C267" i="39"/>
  <c r="H266" i="39"/>
  <c r="C266" i="39"/>
  <c r="H265" i="39"/>
  <c r="C265" i="39"/>
  <c r="L264" i="39"/>
  <c r="K264" i="39"/>
  <c r="J264" i="39"/>
  <c r="I264" i="39"/>
  <c r="H264" i="39" s="1"/>
  <c r="G264" i="39"/>
  <c r="F264" i="39"/>
  <c r="E264" i="39"/>
  <c r="D264" i="39"/>
  <c r="C264" i="39" s="1"/>
  <c r="H263" i="39"/>
  <c r="C263" i="39"/>
  <c r="H262" i="39"/>
  <c r="C262" i="39"/>
  <c r="H261" i="39"/>
  <c r="C261" i="39"/>
  <c r="L260" i="39"/>
  <c r="K260" i="39"/>
  <c r="J260" i="39"/>
  <c r="I260" i="39"/>
  <c r="G260" i="39"/>
  <c r="F260" i="39"/>
  <c r="E260" i="39"/>
  <c r="C260" i="39" s="1"/>
  <c r="D260" i="39"/>
  <c r="L259" i="39"/>
  <c r="K259" i="39"/>
  <c r="J259" i="39"/>
  <c r="G259" i="39"/>
  <c r="F259" i="39"/>
  <c r="D259" i="39"/>
  <c r="H258" i="39"/>
  <c r="C258" i="39"/>
  <c r="H257" i="39"/>
  <c r="C257" i="39"/>
  <c r="H256" i="39"/>
  <c r="C256" i="39"/>
  <c r="H255" i="39"/>
  <c r="C255" i="39"/>
  <c r="H254" i="39"/>
  <c r="C254" i="39"/>
  <c r="H253" i="39"/>
  <c r="C253" i="39"/>
  <c r="L252" i="39"/>
  <c r="K252" i="39"/>
  <c r="J252" i="39"/>
  <c r="I252" i="39"/>
  <c r="H252" i="39" s="1"/>
  <c r="G252" i="39"/>
  <c r="F252" i="39"/>
  <c r="E252" i="39"/>
  <c r="E251" i="39" s="1"/>
  <c r="C251" i="39" s="1"/>
  <c r="D252" i="39"/>
  <c r="C252" i="39" s="1"/>
  <c r="L251" i="39"/>
  <c r="K251" i="39"/>
  <c r="J251" i="39"/>
  <c r="G251" i="39"/>
  <c r="F251" i="39"/>
  <c r="D251" i="39"/>
  <c r="H250" i="39"/>
  <c r="C250" i="39"/>
  <c r="H249" i="39"/>
  <c r="C249" i="39"/>
  <c r="H248" i="39"/>
  <c r="C248" i="39"/>
  <c r="H247" i="39"/>
  <c r="C247" i="39"/>
  <c r="L246" i="39"/>
  <c r="K246" i="39"/>
  <c r="J246" i="39"/>
  <c r="I246" i="39"/>
  <c r="G246" i="39"/>
  <c r="F246" i="39"/>
  <c r="E246" i="39"/>
  <c r="D246" i="39"/>
  <c r="C246" i="39" s="1"/>
  <c r="H245" i="39"/>
  <c r="C245" i="39"/>
  <c r="H244" i="39"/>
  <c r="C244" i="39"/>
  <c r="H243" i="39"/>
  <c r="C243" i="39"/>
  <c r="H242" i="39"/>
  <c r="C242" i="39"/>
  <c r="H241" i="39"/>
  <c r="C241" i="39"/>
  <c r="H240" i="39"/>
  <c r="C240" i="39"/>
  <c r="H239" i="39"/>
  <c r="C239" i="39"/>
  <c r="L238" i="39"/>
  <c r="K238" i="39"/>
  <c r="J238" i="39"/>
  <c r="I238" i="39"/>
  <c r="H238" i="39" s="1"/>
  <c r="G238" i="39"/>
  <c r="F238" i="39"/>
  <c r="E238" i="39"/>
  <c r="D238" i="39"/>
  <c r="C238" i="39" s="1"/>
  <c r="H237" i="39"/>
  <c r="C237" i="39"/>
  <c r="H236" i="39"/>
  <c r="C236" i="39"/>
  <c r="L235" i="39"/>
  <c r="K235" i="39"/>
  <c r="J235" i="39"/>
  <c r="I235" i="39"/>
  <c r="H235" i="39" s="1"/>
  <c r="G235" i="39"/>
  <c r="F235" i="39"/>
  <c r="E235" i="39"/>
  <c r="D235" i="39"/>
  <c r="C235" i="39" s="1"/>
  <c r="H234" i="39"/>
  <c r="C234" i="39"/>
  <c r="L233" i="39"/>
  <c r="K233" i="39"/>
  <c r="J233" i="39"/>
  <c r="I233" i="39"/>
  <c r="H233" i="39" s="1"/>
  <c r="G233" i="39"/>
  <c r="G231" i="39" s="1"/>
  <c r="G230" i="39" s="1"/>
  <c r="F233" i="39"/>
  <c r="E233" i="39"/>
  <c r="D233" i="39"/>
  <c r="C233" i="39" s="1"/>
  <c r="H232" i="39"/>
  <c r="C232" i="39"/>
  <c r="L231" i="39"/>
  <c r="L230" i="39" s="1"/>
  <c r="K231" i="39"/>
  <c r="K230" i="39" s="1"/>
  <c r="J231" i="39"/>
  <c r="J230" i="39" s="1"/>
  <c r="F231" i="39"/>
  <c r="D231" i="39"/>
  <c r="F230" i="39"/>
  <c r="D230" i="39"/>
  <c r="H229" i="39"/>
  <c r="C229" i="39"/>
  <c r="H228" i="39"/>
  <c r="C228" i="39"/>
  <c r="L227" i="39"/>
  <c r="K227" i="39"/>
  <c r="J227" i="39"/>
  <c r="I227" i="39"/>
  <c r="G227" i="39"/>
  <c r="F227" i="39"/>
  <c r="E227" i="39"/>
  <c r="D227" i="39"/>
  <c r="C227" i="39" s="1"/>
  <c r="H226" i="39"/>
  <c r="C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H217" i="39"/>
  <c r="C217" i="39"/>
  <c r="L216" i="39"/>
  <c r="K216" i="39"/>
  <c r="J216" i="39"/>
  <c r="I216" i="39"/>
  <c r="G216" i="39"/>
  <c r="F216" i="39"/>
  <c r="E216" i="39"/>
  <c r="D216" i="39"/>
  <c r="H215" i="39"/>
  <c r="C215" i="39"/>
  <c r="H214" i="39"/>
  <c r="C214" i="39"/>
  <c r="H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H206" i="39"/>
  <c r="C206" i="39"/>
  <c r="L205" i="39"/>
  <c r="K205" i="39"/>
  <c r="K204" i="39" s="1"/>
  <c r="J205" i="39"/>
  <c r="I205" i="39"/>
  <c r="G205" i="39"/>
  <c r="G204" i="39" s="1"/>
  <c r="F205" i="39"/>
  <c r="F204" i="39" s="1"/>
  <c r="E205" i="39"/>
  <c r="C205" i="39" s="1"/>
  <c r="D205" i="39"/>
  <c r="L204" i="39"/>
  <c r="J204" i="39"/>
  <c r="I204" i="39"/>
  <c r="E204" i="39"/>
  <c r="D204" i="39"/>
  <c r="H203" i="39"/>
  <c r="C203" i="39"/>
  <c r="H202" i="39"/>
  <c r="C202" i="39"/>
  <c r="H201" i="39"/>
  <c r="C201" i="39"/>
  <c r="H200" i="39"/>
  <c r="C200" i="39"/>
  <c r="H199" i="39"/>
  <c r="C199" i="39"/>
  <c r="L198" i="39"/>
  <c r="L196" i="39" s="1"/>
  <c r="L195" i="39" s="1"/>
  <c r="L194" i="39" s="1"/>
  <c r="K198" i="39"/>
  <c r="K196" i="39" s="1"/>
  <c r="J198" i="39"/>
  <c r="I198" i="39"/>
  <c r="G198" i="39"/>
  <c r="G196" i="39" s="1"/>
  <c r="F198" i="39"/>
  <c r="F196" i="39" s="1"/>
  <c r="E198" i="39"/>
  <c r="D198" i="39"/>
  <c r="H197" i="39"/>
  <c r="C197" i="39"/>
  <c r="J196" i="39"/>
  <c r="J195" i="39" s="1"/>
  <c r="I196" i="39"/>
  <c r="E196" i="39"/>
  <c r="E195" i="39" s="1"/>
  <c r="D196" i="39"/>
  <c r="D195" i="39"/>
  <c r="D194" i="39"/>
  <c r="H193" i="39"/>
  <c r="C193" i="39"/>
  <c r="L192" i="39"/>
  <c r="K192" i="39"/>
  <c r="J192" i="39"/>
  <c r="I192" i="39"/>
  <c r="G192" i="39"/>
  <c r="G191" i="39" s="1"/>
  <c r="G187" i="39" s="1"/>
  <c r="F192" i="39"/>
  <c r="E192" i="39"/>
  <c r="E191" i="39" s="1"/>
  <c r="D192" i="39"/>
  <c r="L191" i="39"/>
  <c r="L187" i="39" s="1"/>
  <c r="K191" i="39"/>
  <c r="K187" i="39" s="1"/>
  <c r="J191" i="39"/>
  <c r="F191" i="39"/>
  <c r="F187" i="39" s="1"/>
  <c r="D191" i="39"/>
  <c r="H190" i="39"/>
  <c r="C190" i="39"/>
  <c r="H189" i="39"/>
  <c r="C189" i="39"/>
  <c r="L188" i="39"/>
  <c r="K188" i="39"/>
  <c r="J188" i="39"/>
  <c r="I188" i="39"/>
  <c r="H188" i="39" s="1"/>
  <c r="G188" i="39"/>
  <c r="F188" i="39"/>
  <c r="E188" i="39"/>
  <c r="E187" i="39" s="1"/>
  <c r="D188" i="39"/>
  <c r="C188" i="39" s="1"/>
  <c r="J187" i="39"/>
  <c r="H186" i="39"/>
  <c r="C186" i="39"/>
  <c r="H185" i="39"/>
  <c r="C185" i="39"/>
  <c r="L184" i="39"/>
  <c r="K184" i="39"/>
  <c r="J184" i="39"/>
  <c r="I184" i="39"/>
  <c r="G184" i="39"/>
  <c r="F184" i="39"/>
  <c r="E184" i="39"/>
  <c r="D184" i="39"/>
  <c r="H183" i="39"/>
  <c r="C183" i="39"/>
  <c r="H182" i="39"/>
  <c r="C182" i="39"/>
  <c r="H181" i="39"/>
  <c r="C181" i="39"/>
  <c r="H180" i="39"/>
  <c r="C180" i="39"/>
  <c r="L179" i="39"/>
  <c r="K179" i="39"/>
  <c r="J179" i="39"/>
  <c r="I179" i="39"/>
  <c r="G179" i="39"/>
  <c r="F179" i="39"/>
  <c r="E179" i="39"/>
  <c r="D179" i="39"/>
  <c r="C179" i="39"/>
  <c r="H178" i="39"/>
  <c r="C178" i="39"/>
  <c r="H177" i="39"/>
  <c r="C177" i="39"/>
  <c r="H176" i="39"/>
  <c r="C176" i="39"/>
  <c r="L175" i="39"/>
  <c r="K175" i="39"/>
  <c r="K174" i="39" s="1"/>
  <c r="K173" i="39" s="1"/>
  <c r="J175" i="39"/>
  <c r="I175" i="39"/>
  <c r="G175" i="39"/>
  <c r="F175" i="39"/>
  <c r="F174" i="39" s="1"/>
  <c r="F173" i="39" s="1"/>
  <c r="E175" i="39"/>
  <c r="D175" i="39"/>
  <c r="C175" i="39" s="1"/>
  <c r="L174" i="39"/>
  <c r="L173" i="39" s="1"/>
  <c r="J174" i="39"/>
  <c r="J173" i="39" s="1"/>
  <c r="I174" i="39"/>
  <c r="E174" i="39"/>
  <c r="D174" i="39"/>
  <c r="D173" i="39"/>
  <c r="H172" i="39"/>
  <c r="C172" i="39"/>
  <c r="H171" i="39"/>
  <c r="C171" i="39"/>
  <c r="H170" i="39"/>
  <c r="C170" i="39"/>
  <c r="H169" i="39"/>
  <c r="C169" i="39"/>
  <c r="H168" i="39"/>
  <c r="C168" i="39"/>
  <c r="H167" i="39"/>
  <c r="C167" i="39"/>
  <c r="L166" i="39"/>
  <c r="K166" i="39"/>
  <c r="J166" i="39"/>
  <c r="I166" i="39"/>
  <c r="H166" i="39" s="1"/>
  <c r="G166" i="39"/>
  <c r="F166" i="39"/>
  <c r="E166" i="39"/>
  <c r="D166" i="39"/>
  <c r="D165" i="39" s="1"/>
  <c r="L165" i="39"/>
  <c r="K165" i="39"/>
  <c r="J165" i="39"/>
  <c r="G165" i="39"/>
  <c r="F165" i="39"/>
  <c r="H164" i="39"/>
  <c r="C164" i="39"/>
  <c r="H163" i="39"/>
  <c r="C163" i="39"/>
  <c r="H162" i="39"/>
  <c r="C162" i="39"/>
  <c r="H161" i="39"/>
  <c r="C161" i="39"/>
  <c r="L160" i="39"/>
  <c r="K160" i="39"/>
  <c r="J160" i="39"/>
  <c r="I160" i="39"/>
  <c r="G160" i="39"/>
  <c r="F160" i="39"/>
  <c r="E160" i="39"/>
  <c r="D160" i="39"/>
  <c r="H159" i="39"/>
  <c r="C159" i="39"/>
  <c r="H158" i="39"/>
  <c r="C158" i="39"/>
  <c r="H157" i="39"/>
  <c r="C157" i="39"/>
  <c r="H156" i="39"/>
  <c r="C156" i="39"/>
  <c r="H155" i="39"/>
  <c r="C155" i="39"/>
  <c r="H154" i="39"/>
  <c r="C154" i="39"/>
  <c r="H153" i="39"/>
  <c r="C153" i="39"/>
  <c r="H152" i="39"/>
  <c r="C152" i="39"/>
  <c r="L151" i="39"/>
  <c r="K151" i="39"/>
  <c r="J151" i="39"/>
  <c r="I151" i="39"/>
  <c r="G151" i="39"/>
  <c r="F151" i="39"/>
  <c r="E151" i="39"/>
  <c r="D151" i="39"/>
  <c r="C151" i="39"/>
  <c r="H150" i="39"/>
  <c r="C150" i="39"/>
  <c r="H149" i="39"/>
  <c r="C149" i="39"/>
  <c r="H148" i="39"/>
  <c r="C148" i="39"/>
  <c r="H147" i="39"/>
  <c r="C147" i="39"/>
  <c r="H146" i="39"/>
  <c r="C146" i="39"/>
  <c r="H145" i="39"/>
  <c r="C145" i="39"/>
  <c r="L144" i="39"/>
  <c r="K144" i="39"/>
  <c r="J144" i="39"/>
  <c r="I144" i="39"/>
  <c r="H144" i="39" s="1"/>
  <c r="G144" i="39"/>
  <c r="F144" i="39"/>
  <c r="E144" i="39"/>
  <c r="D144" i="39"/>
  <c r="C144" i="39" s="1"/>
  <c r="H143" i="39"/>
  <c r="C143" i="39"/>
  <c r="H142" i="39"/>
  <c r="C142" i="39"/>
  <c r="L141" i="39"/>
  <c r="K141" i="39"/>
  <c r="J141" i="39"/>
  <c r="I141" i="39"/>
  <c r="H141" i="39" s="1"/>
  <c r="G141" i="39"/>
  <c r="F141" i="39"/>
  <c r="E141" i="39"/>
  <c r="D141" i="39"/>
  <c r="C141" i="39" s="1"/>
  <c r="H140" i="39"/>
  <c r="C140" i="39"/>
  <c r="H139" i="39"/>
  <c r="C139" i="39"/>
  <c r="I138" i="39"/>
  <c r="H138" i="39" s="1"/>
  <c r="C138" i="39"/>
  <c r="H137" i="39"/>
  <c r="C137" i="39"/>
  <c r="L136" i="39"/>
  <c r="K136" i="39"/>
  <c r="J136" i="39"/>
  <c r="I136" i="39"/>
  <c r="H136" i="39" s="1"/>
  <c r="G136" i="39"/>
  <c r="F136" i="39"/>
  <c r="E136" i="39"/>
  <c r="D136" i="39"/>
  <c r="I135" i="39"/>
  <c r="H135" i="39" s="1"/>
  <c r="C135" i="39"/>
  <c r="H134" i="39"/>
  <c r="C134" i="39"/>
  <c r="H133" i="39"/>
  <c r="C133" i="39"/>
  <c r="H132" i="39"/>
  <c r="C132" i="39"/>
  <c r="L131" i="39"/>
  <c r="L130" i="39" s="1"/>
  <c r="K131" i="39"/>
  <c r="J131" i="39"/>
  <c r="I131" i="39"/>
  <c r="G131" i="39"/>
  <c r="F131" i="39"/>
  <c r="E131" i="39"/>
  <c r="E130" i="39" s="1"/>
  <c r="D131" i="39"/>
  <c r="D130" i="39" s="1"/>
  <c r="K130" i="39"/>
  <c r="G130" i="39"/>
  <c r="H129" i="39"/>
  <c r="H128" i="39" s="1"/>
  <c r="C129" i="39"/>
  <c r="L128" i="39"/>
  <c r="K128" i="39"/>
  <c r="J128" i="39"/>
  <c r="I128" i="39"/>
  <c r="G128" i="39"/>
  <c r="F128" i="39"/>
  <c r="E128" i="39"/>
  <c r="D128" i="39"/>
  <c r="C128" i="39"/>
  <c r="H127" i="39"/>
  <c r="C127" i="39"/>
  <c r="H126" i="39"/>
  <c r="C126" i="39"/>
  <c r="H125" i="39"/>
  <c r="C125" i="39"/>
  <c r="H124" i="39"/>
  <c r="C124" i="39"/>
  <c r="H123" i="39"/>
  <c r="C123" i="39"/>
  <c r="L122" i="39"/>
  <c r="K122" i="39"/>
  <c r="J122" i="39"/>
  <c r="I122" i="39"/>
  <c r="G122" i="39"/>
  <c r="F122" i="39"/>
  <c r="E122" i="39"/>
  <c r="D122" i="39"/>
  <c r="C122" i="39"/>
  <c r="H121" i="39"/>
  <c r="C121" i="39"/>
  <c r="H120" i="39"/>
  <c r="C120" i="39"/>
  <c r="H119" i="39"/>
  <c r="C119" i="39"/>
  <c r="H118" i="39"/>
  <c r="C118" i="39"/>
  <c r="H117" i="39"/>
  <c r="C117" i="39"/>
  <c r="L116" i="39"/>
  <c r="K116" i="39"/>
  <c r="J116" i="39"/>
  <c r="H116" i="39" s="1"/>
  <c r="I116" i="39"/>
  <c r="G116" i="39"/>
  <c r="F116" i="39"/>
  <c r="E116" i="39"/>
  <c r="C116" i="39" s="1"/>
  <c r="D116" i="39"/>
  <c r="H115" i="39"/>
  <c r="C115" i="39"/>
  <c r="H114" i="39"/>
  <c r="C114" i="39"/>
  <c r="H113" i="39"/>
  <c r="C113" i="39"/>
  <c r="L112" i="39"/>
  <c r="K112" i="39"/>
  <c r="J112" i="39"/>
  <c r="H112" i="39" s="1"/>
  <c r="I112" i="39"/>
  <c r="G112" i="39"/>
  <c r="F112" i="39"/>
  <c r="E112" i="39"/>
  <c r="D112" i="39"/>
  <c r="C112" i="39" s="1"/>
  <c r="H111" i="39"/>
  <c r="C111" i="39"/>
  <c r="H110" i="39"/>
  <c r="C110" i="39"/>
  <c r="H109" i="39"/>
  <c r="C109" i="39"/>
  <c r="H108" i="39"/>
  <c r="C108" i="39"/>
  <c r="H107" i="39"/>
  <c r="C107" i="39"/>
  <c r="H106" i="39"/>
  <c r="C106" i="39"/>
  <c r="H105" i="39"/>
  <c r="C105" i="39"/>
  <c r="H104" i="39"/>
  <c r="C104" i="39"/>
  <c r="L103" i="39"/>
  <c r="K103" i="39"/>
  <c r="J103" i="39"/>
  <c r="I103" i="39"/>
  <c r="G103" i="39"/>
  <c r="F103" i="39"/>
  <c r="E103" i="39"/>
  <c r="D103" i="39"/>
  <c r="I102" i="39"/>
  <c r="H102" i="39"/>
  <c r="C102" i="39"/>
  <c r="H101" i="39"/>
  <c r="C101" i="39"/>
  <c r="I100" i="39"/>
  <c r="H100" i="39" s="1"/>
  <c r="C100" i="39"/>
  <c r="H99" i="39"/>
  <c r="C99" i="39"/>
  <c r="H98" i="39"/>
  <c r="C98" i="39"/>
  <c r="H97" i="39"/>
  <c r="C97" i="39"/>
  <c r="H96" i="39"/>
  <c r="C96" i="39"/>
  <c r="L95" i="39"/>
  <c r="K95" i="39"/>
  <c r="J95" i="39"/>
  <c r="G95" i="39"/>
  <c r="F95" i="39"/>
  <c r="E95" i="39"/>
  <c r="D95" i="39"/>
  <c r="C95" i="39" s="1"/>
  <c r="H94" i="39"/>
  <c r="C94" i="39"/>
  <c r="H93" i="39"/>
  <c r="C93" i="39"/>
  <c r="H92" i="39"/>
  <c r="C92" i="39"/>
  <c r="H91" i="39"/>
  <c r="C91" i="39"/>
  <c r="I90" i="39"/>
  <c r="I89" i="39" s="1"/>
  <c r="C90" i="39"/>
  <c r="L89" i="39"/>
  <c r="L83" i="39" s="1"/>
  <c r="K89" i="39"/>
  <c r="J89" i="39"/>
  <c r="G89" i="39"/>
  <c r="F89" i="39"/>
  <c r="E89" i="39"/>
  <c r="D89" i="39"/>
  <c r="I88" i="39"/>
  <c r="H88" i="39" s="1"/>
  <c r="C88" i="39"/>
  <c r="H87" i="39"/>
  <c r="C87" i="39"/>
  <c r="H86" i="39"/>
  <c r="C86" i="39"/>
  <c r="H85" i="39"/>
  <c r="C85" i="39"/>
  <c r="L84" i="39"/>
  <c r="K84" i="39"/>
  <c r="K83" i="39" s="1"/>
  <c r="J84" i="39"/>
  <c r="J83" i="39" s="1"/>
  <c r="I84" i="39"/>
  <c r="G84" i="39"/>
  <c r="G83" i="39" s="1"/>
  <c r="F84" i="39"/>
  <c r="F83" i="39" s="1"/>
  <c r="E84" i="39"/>
  <c r="C84" i="39" s="1"/>
  <c r="D84" i="39"/>
  <c r="E83" i="39"/>
  <c r="H82" i="39"/>
  <c r="C82" i="39"/>
  <c r="H81" i="39"/>
  <c r="C81" i="39"/>
  <c r="L80" i="39"/>
  <c r="K80" i="39"/>
  <c r="J80" i="39"/>
  <c r="I80" i="39"/>
  <c r="G80" i="39"/>
  <c r="F80" i="39"/>
  <c r="E80" i="39"/>
  <c r="D80" i="39"/>
  <c r="C80" i="39" s="1"/>
  <c r="H79" i="39"/>
  <c r="C79" i="39"/>
  <c r="H78" i="39"/>
  <c r="C78" i="39"/>
  <c r="L77" i="39"/>
  <c r="L76" i="39" s="1"/>
  <c r="L75" i="39" s="1"/>
  <c r="K77" i="39"/>
  <c r="J77" i="39"/>
  <c r="J76" i="39" s="1"/>
  <c r="I77" i="39"/>
  <c r="G77" i="39"/>
  <c r="F77" i="39"/>
  <c r="E77" i="39"/>
  <c r="E76" i="39" s="1"/>
  <c r="D77" i="39"/>
  <c r="D76" i="39" s="1"/>
  <c r="K76" i="39"/>
  <c r="K75" i="39" s="1"/>
  <c r="G76" i="39"/>
  <c r="G75" i="39" s="1"/>
  <c r="F76" i="39"/>
  <c r="I74" i="39"/>
  <c r="H74" i="39"/>
  <c r="C74" i="39"/>
  <c r="H73" i="39"/>
  <c r="C73" i="39"/>
  <c r="H72" i="39"/>
  <c r="C72" i="39"/>
  <c r="H71" i="39"/>
  <c r="C71" i="39"/>
  <c r="H70" i="39"/>
  <c r="C70" i="39"/>
  <c r="L69" i="39"/>
  <c r="K69" i="39"/>
  <c r="J69" i="39"/>
  <c r="I69" i="39"/>
  <c r="H69" i="39" s="1"/>
  <c r="G69" i="39"/>
  <c r="F69" i="39"/>
  <c r="F67" i="39" s="1"/>
  <c r="E69" i="39"/>
  <c r="E67" i="39" s="1"/>
  <c r="D69" i="39"/>
  <c r="C69" i="39" s="1"/>
  <c r="J68" i="39"/>
  <c r="H68" i="39" s="1"/>
  <c r="C68" i="39"/>
  <c r="L67" i="39"/>
  <c r="K67" i="39"/>
  <c r="G67" i="39"/>
  <c r="K66" i="39"/>
  <c r="H66" i="39" s="1"/>
  <c r="C66" i="39"/>
  <c r="H65" i="39"/>
  <c r="C65" i="39"/>
  <c r="H64" i="39"/>
  <c r="C64" i="39"/>
  <c r="H63" i="39"/>
  <c r="C63" i="39"/>
  <c r="H62" i="39"/>
  <c r="C62" i="39"/>
  <c r="H61" i="39"/>
  <c r="C61" i="39"/>
  <c r="H60" i="39"/>
  <c r="C60" i="39"/>
  <c r="H59" i="39"/>
  <c r="C59" i="39"/>
  <c r="L58" i="39"/>
  <c r="K58" i="39"/>
  <c r="J58" i="39"/>
  <c r="I58" i="39"/>
  <c r="G58" i="39"/>
  <c r="F58" i="39"/>
  <c r="E58" i="39"/>
  <c r="D58" i="39"/>
  <c r="C58" i="39" s="1"/>
  <c r="J57" i="39"/>
  <c r="J55" i="39" s="1"/>
  <c r="J54" i="39" s="1"/>
  <c r="C57" i="39"/>
  <c r="H56" i="39"/>
  <c r="C56" i="39"/>
  <c r="L55" i="39"/>
  <c r="L54" i="39" s="1"/>
  <c r="L53" i="39" s="1"/>
  <c r="K55" i="39"/>
  <c r="I55" i="39"/>
  <c r="G55" i="39"/>
  <c r="F55" i="39"/>
  <c r="E55" i="39"/>
  <c r="E54" i="39" s="1"/>
  <c r="E53" i="39" s="1"/>
  <c r="D55" i="39"/>
  <c r="D54" i="39" s="1"/>
  <c r="K54" i="39"/>
  <c r="K53" i="39" s="1"/>
  <c r="G54" i="39"/>
  <c r="G53" i="39" s="1"/>
  <c r="H47" i="39"/>
  <c r="C47" i="39"/>
  <c r="H46" i="39"/>
  <c r="C46" i="39"/>
  <c r="L45" i="39"/>
  <c r="G45" i="39"/>
  <c r="C45" i="39"/>
  <c r="H44" i="39"/>
  <c r="C44" i="39"/>
  <c r="K43" i="39"/>
  <c r="J43" i="39"/>
  <c r="I43" i="39"/>
  <c r="F43" i="39"/>
  <c r="E43" i="39"/>
  <c r="D43" i="39"/>
  <c r="C43" i="39" s="1"/>
  <c r="H42" i="39"/>
  <c r="C42" i="39"/>
  <c r="I41" i="39"/>
  <c r="H41" i="39" s="1"/>
  <c r="D41" i="39"/>
  <c r="C41" i="39" s="1"/>
  <c r="K40" i="39"/>
  <c r="H40" i="39" s="1"/>
  <c r="C40" i="39"/>
  <c r="H39" i="39"/>
  <c r="C39" i="39"/>
  <c r="H38" i="39"/>
  <c r="C38" i="39"/>
  <c r="H37" i="39"/>
  <c r="C37" i="39"/>
  <c r="F36" i="39"/>
  <c r="C36" i="39" s="1"/>
  <c r="H35" i="39"/>
  <c r="C35" i="39"/>
  <c r="H34" i="39"/>
  <c r="C34" i="39"/>
  <c r="K33" i="39"/>
  <c r="H33" i="39" s="1"/>
  <c r="F33" i="39"/>
  <c r="C33" i="39" s="1"/>
  <c r="H32" i="39"/>
  <c r="C32" i="39"/>
  <c r="K31" i="39"/>
  <c r="H31" i="39" s="1"/>
  <c r="F31" i="39"/>
  <c r="C31" i="39" s="1"/>
  <c r="H30" i="39"/>
  <c r="C30" i="39"/>
  <c r="H29" i="39"/>
  <c r="C29" i="39"/>
  <c r="H28" i="39"/>
  <c r="C28" i="39"/>
  <c r="K27" i="39"/>
  <c r="H27" i="39" s="1"/>
  <c r="F27" i="39"/>
  <c r="C27" i="39" s="1"/>
  <c r="H25" i="39"/>
  <c r="C25" i="39"/>
  <c r="C24" i="39"/>
  <c r="H23" i="39"/>
  <c r="C23" i="39"/>
  <c r="H22" i="39"/>
  <c r="C22" i="39"/>
  <c r="L21" i="39"/>
  <c r="L292" i="39" s="1"/>
  <c r="L291" i="39" s="1"/>
  <c r="K21" i="39"/>
  <c r="J21" i="39"/>
  <c r="J292" i="39" s="1"/>
  <c r="J291" i="39" s="1"/>
  <c r="I21" i="39"/>
  <c r="H21" i="39"/>
  <c r="G21" i="39"/>
  <c r="G20" i="39" s="1"/>
  <c r="F21" i="39"/>
  <c r="F292" i="39" s="1"/>
  <c r="F291" i="39" s="1"/>
  <c r="E21" i="39"/>
  <c r="D21" i="39"/>
  <c r="D292" i="39" s="1"/>
  <c r="D291" i="39" s="1"/>
  <c r="C291" i="43" l="1"/>
  <c r="G52" i="43"/>
  <c r="C252" i="43"/>
  <c r="K26" i="43"/>
  <c r="K20" i="43" s="1"/>
  <c r="D54" i="43"/>
  <c r="L83" i="43"/>
  <c r="C95" i="43"/>
  <c r="H116" i="43"/>
  <c r="H122" i="43"/>
  <c r="C141" i="43"/>
  <c r="C179" i="43"/>
  <c r="E195" i="43"/>
  <c r="F231" i="43"/>
  <c r="F230" i="43" s="1"/>
  <c r="H235" i="43"/>
  <c r="C238" i="43"/>
  <c r="K259" i="43"/>
  <c r="K230" i="43" s="1"/>
  <c r="C264" i="43"/>
  <c r="G270" i="43"/>
  <c r="G269" i="43" s="1"/>
  <c r="C283" i="43"/>
  <c r="J53" i="43"/>
  <c r="I291" i="43"/>
  <c r="H43" i="43"/>
  <c r="J76" i="43"/>
  <c r="C80" i="43"/>
  <c r="H84" i="43"/>
  <c r="C112" i="43"/>
  <c r="C116" i="43"/>
  <c r="D130" i="43"/>
  <c r="C130" i="43" s="1"/>
  <c r="G195" i="43"/>
  <c r="H216" i="43"/>
  <c r="H227" i="43"/>
  <c r="E231" i="43"/>
  <c r="C235" i="43"/>
  <c r="E230" i="43"/>
  <c r="D269" i="43"/>
  <c r="L75" i="43"/>
  <c r="E291" i="43"/>
  <c r="C43" i="43"/>
  <c r="L54" i="43"/>
  <c r="L53" i="43" s="1"/>
  <c r="L52" i="43" s="1"/>
  <c r="L51" i="43" s="1"/>
  <c r="E83" i="43"/>
  <c r="E75" i="43" s="1"/>
  <c r="E289" i="43" s="1"/>
  <c r="J83" i="43"/>
  <c r="C122" i="43"/>
  <c r="C131" i="43"/>
  <c r="H131" i="43"/>
  <c r="C160" i="43"/>
  <c r="E174" i="43"/>
  <c r="E173" i="43" s="1"/>
  <c r="F187" i="43"/>
  <c r="L187" i="43"/>
  <c r="L289" i="43" s="1"/>
  <c r="I196" i="43"/>
  <c r="L195" i="43"/>
  <c r="L194" i="43" s="1"/>
  <c r="C216" i="43"/>
  <c r="C227" i="43"/>
  <c r="J231" i="43"/>
  <c r="G259" i="43"/>
  <c r="G230" i="43" s="1"/>
  <c r="G289" i="43" s="1"/>
  <c r="H264" i="43"/>
  <c r="C276" i="43"/>
  <c r="H276" i="43"/>
  <c r="J53" i="42"/>
  <c r="C58" i="42"/>
  <c r="E67" i="42"/>
  <c r="C67" i="42" s="1"/>
  <c r="H69" i="42"/>
  <c r="C89" i="42"/>
  <c r="F130" i="42"/>
  <c r="K130" i="42"/>
  <c r="H151" i="42"/>
  <c r="F174" i="42"/>
  <c r="F173" i="42" s="1"/>
  <c r="H179" i="42"/>
  <c r="C205" i="42"/>
  <c r="J270" i="42"/>
  <c r="J269" i="42" s="1"/>
  <c r="H269" i="42" s="1"/>
  <c r="J195" i="42"/>
  <c r="K231" i="42"/>
  <c r="K230" i="42" s="1"/>
  <c r="C272" i="42"/>
  <c r="C281" i="42"/>
  <c r="F26" i="42"/>
  <c r="G54" i="42"/>
  <c r="G53" i="42" s="1"/>
  <c r="E83" i="42"/>
  <c r="F83" i="42"/>
  <c r="C83" i="42" s="1"/>
  <c r="J83" i="42"/>
  <c r="H112" i="42"/>
  <c r="C122" i="42"/>
  <c r="H144" i="42"/>
  <c r="H198" i="42"/>
  <c r="F195" i="42"/>
  <c r="L204" i="42"/>
  <c r="G231" i="42"/>
  <c r="H31" i="42"/>
  <c r="C95" i="42"/>
  <c r="C141" i="42"/>
  <c r="H141" i="42"/>
  <c r="H160" i="42"/>
  <c r="J174" i="42"/>
  <c r="J173" i="42" s="1"/>
  <c r="H184" i="42"/>
  <c r="C191" i="42"/>
  <c r="E196" i="42"/>
  <c r="E195" i="42" s="1"/>
  <c r="C246" i="42"/>
  <c r="H264" i="42"/>
  <c r="C276" i="42"/>
  <c r="H283" i="42"/>
  <c r="F195" i="41"/>
  <c r="C196" i="41"/>
  <c r="E83" i="41"/>
  <c r="H196" i="41"/>
  <c r="I231" i="41"/>
  <c r="D20" i="41"/>
  <c r="H43" i="41"/>
  <c r="K54" i="41"/>
  <c r="K53" i="41" s="1"/>
  <c r="K52" i="41" s="1"/>
  <c r="K51" i="41" s="1"/>
  <c r="K50" i="41" s="1"/>
  <c r="J76" i="41"/>
  <c r="J75" i="41" s="1"/>
  <c r="G76" i="41"/>
  <c r="G75" i="41" s="1"/>
  <c r="K76" i="41"/>
  <c r="K75" i="41" s="1"/>
  <c r="C84" i="41"/>
  <c r="L83" i="41"/>
  <c r="C136" i="41"/>
  <c r="H141" i="41"/>
  <c r="H144" i="41"/>
  <c r="C151" i="41"/>
  <c r="H151" i="41"/>
  <c r="I165" i="41"/>
  <c r="H165" i="41" s="1"/>
  <c r="C175" i="41"/>
  <c r="I187" i="41"/>
  <c r="H187" i="41" s="1"/>
  <c r="H192" i="41"/>
  <c r="F204" i="41"/>
  <c r="H205" i="41"/>
  <c r="C227" i="41"/>
  <c r="E231" i="41"/>
  <c r="E230" i="41" s="1"/>
  <c r="H238" i="41"/>
  <c r="H264" i="41"/>
  <c r="C291" i="41"/>
  <c r="C43" i="41"/>
  <c r="C55" i="41"/>
  <c r="C77" i="41"/>
  <c r="C89" i="41"/>
  <c r="H89" i="41"/>
  <c r="C116" i="41"/>
  <c r="H116" i="41"/>
  <c r="L130" i="41"/>
  <c r="C144" i="41"/>
  <c r="J130" i="41"/>
  <c r="J173" i="41"/>
  <c r="H179" i="41"/>
  <c r="H191" i="41"/>
  <c r="C205" i="41"/>
  <c r="D231" i="41"/>
  <c r="F231" i="41"/>
  <c r="F230" i="41" s="1"/>
  <c r="C246" i="41"/>
  <c r="C252" i="41"/>
  <c r="D259" i="41"/>
  <c r="C260" i="41"/>
  <c r="I259" i="41"/>
  <c r="H281" i="41"/>
  <c r="C284" i="41"/>
  <c r="H283" i="41"/>
  <c r="E54" i="41"/>
  <c r="E53" i="41" s="1"/>
  <c r="J54" i="41"/>
  <c r="H58" i="41"/>
  <c r="C69" i="41"/>
  <c r="C80" i="41"/>
  <c r="C103" i="41"/>
  <c r="C122" i="41"/>
  <c r="H122" i="41"/>
  <c r="D130" i="41"/>
  <c r="H131" i="41"/>
  <c r="F130" i="41"/>
  <c r="F75" i="41" s="1"/>
  <c r="F289" i="41" s="1"/>
  <c r="H160" i="41"/>
  <c r="D165" i="41"/>
  <c r="C179" i="41"/>
  <c r="H184" i="41"/>
  <c r="D187" i="41"/>
  <c r="C187" i="41" s="1"/>
  <c r="G195" i="41"/>
  <c r="G194" i="41" s="1"/>
  <c r="H198" i="41"/>
  <c r="C235" i="41"/>
  <c r="H246" i="41"/>
  <c r="H252" i="41"/>
  <c r="H260" i="41"/>
  <c r="C276" i="41"/>
  <c r="C281" i="41"/>
  <c r="C55" i="40"/>
  <c r="C58" i="40"/>
  <c r="H58" i="40"/>
  <c r="C95" i="40"/>
  <c r="E83" i="40"/>
  <c r="E75" i="40" s="1"/>
  <c r="G75" i="40"/>
  <c r="H141" i="40"/>
  <c r="H151" i="40"/>
  <c r="C198" i="40"/>
  <c r="C227" i="40"/>
  <c r="C233" i="40"/>
  <c r="L231" i="40"/>
  <c r="G194" i="40"/>
  <c r="K194" i="40"/>
  <c r="E54" i="40"/>
  <c r="G53" i="40"/>
  <c r="H231" i="40"/>
  <c r="C235" i="40"/>
  <c r="C260" i="40"/>
  <c r="C270" i="40"/>
  <c r="H283" i="40"/>
  <c r="K53" i="40"/>
  <c r="H69" i="40"/>
  <c r="C77" i="40"/>
  <c r="C103" i="40"/>
  <c r="C130" i="40"/>
  <c r="C144" i="40"/>
  <c r="H144" i="40"/>
  <c r="J187" i="40"/>
  <c r="H233" i="40"/>
  <c r="F26" i="40"/>
  <c r="C43" i="40"/>
  <c r="C69" i="40"/>
  <c r="F75" i="40"/>
  <c r="C112" i="40"/>
  <c r="C116" i="40"/>
  <c r="H116" i="40"/>
  <c r="H131" i="40"/>
  <c r="C160" i="40"/>
  <c r="H160" i="40"/>
  <c r="D165" i="40"/>
  <c r="C165" i="40" s="1"/>
  <c r="C184" i="40"/>
  <c r="C205" i="40"/>
  <c r="C246" i="40"/>
  <c r="C276" i="40"/>
  <c r="J194" i="39"/>
  <c r="J75" i="39"/>
  <c r="F195" i="39"/>
  <c r="F194" i="39" s="1"/>
  <c r="E20" i="39"/>
  <c r="H77" i="39"/>
  <c r="H175" i="39"/>
  <c r="C191" i="39"/>
  <c r="H205" i="39"/>
  <c r="C216" i="39"/>
  <c r="H216" i="39"/>
  <c r="C276" i="39"/>
  <c r="H284" i="39"/>
  <c r="F54" i="39"/>
  <c r="H131" i="39"/>
  <c r="C136" i="39"/>
  <c r="C196" i="39"/>
  <c r="H196" i="39"/>
  <c r="H272" i="39"/>
  <c r="C284" i="39"/>
  <c r="F26" i="39"/>
  <c r="F20" i="39" s="1"/>
  <c r="H43" i="39"/>
  <c r="H80" i="39"/>
  <c r="J130" i="39"/>
  <c r="C166" i="39"/>
  <c r="K195" i="39"/>
  <c r="H227" i="39"/>
  <c r="E231" i="39"/>
  <c r="C231" i="39" s="1"/>
  <c r="C272" i="39"/>
  <c r="H281" i="39"/>
  <c r="I292" i="39"/>
  <c r="I291" i="39" s="1"/>
  <c r="K52" i="39"/>
  <c r="H58" i="39"/>
  <c r="D67" i="39"/>
  <c r="H84" i="39"/>
  <c r="C89" i="39"/>
  <c r="C103" i="39"/>
  <c r="H103" i="39"/>
  <c r="H122" i="39"/>
  <c r="F130" i="39"/>
  <c r="C130" i="39" s="1"/>
  <c r="H151" i="39"/>
  <c r="C160" i="39"/>
  <c r="H160" i="39"/>
  <c r="G174" i="39"/>
  <c r="G173" i="39" s="1"/>
  <c r="G52" i="39" s="1"/>
  <c r="G51" i="39" s="1"/>
  <c r="H179" i="39"/>
  <c r="C184" i="39"/>
  <c r="H184" i="39"/>
  <c r="D187" i="39"/>
  <c r="C187" i="39" s="1"/>
  <c r="C192" i="39"/>
  <c r="H192" i="39"/>
  <c r="C198" i="39"/>
  <c r="H198" i="39"/>
  <c r="G195" i="39"/>
  <c r="G194" i="39" s="1"/>
  <c r="H246" i="39"/>
  <c r="H260" i="39"/>
  <c r="E292" i="39"/>
  <c r="E291" i="39" s="1"/>
  <c r="H89" i="39"/>
  <c r="C26" i="40"/>
  <c r="H55" i="40"/>
  <c r="J54" i="40"/>
  <c r="C54" i="39"/>
  <c r="D53" i="39"/>
  <c r="H55" i="39"/>
  <c r="C76" i="39"/>
  <c r="H174" i="39"/>
  <c r="H204" i="39"/>
  <c r="C76" i="40"/>
  <c r="L75" i="40"/>
  <c r="L52" i="40" s="1"/>
  <c r="H95" i="40"/>
  <c r="I83" i="40"/>
  <c r="H174" i="40"/>
  <c r="F53" i="39"/>
  <c r="C204" i="39"/>
  <c r="K289" i="39"/>
  <c r="L289" i="39"/>
  <c r="F52" i="40"/>
  <c r="G52" i="40"/>
  <c r="G51" i="40" s="1"/>
  <c r="G50" i="40" s="1"/>
  <c r="H76" i="40"/>
  <c r="C174" i="40"/>
  <c r="L52" i="39"/>
  <c r="L51" i="39" s="1"/>
  <c r="L50" i="39" s="1"/>
  <c r="C67" i="39"/>
  <c r="C174" i="39"/>
  <c r="C195" i="39"/>
  <c r="K194" i="39"/>
  <c r="K51" i="39" s="1"/>
  <c r="K50" i="39" s="1"/>
  <c r="E230" i="39"/>
  <c r="C230" i="39" s="1"/>
  <c r="H43" i="40"/>
  <c r="C173" i="40"/>
  <c r="D20" i="39"/>
  <c r="L20" i="39"/>
  <c r="K26" i="39"/>
  <c r="K36" i="39"/>
  <c r="H36" i="39" s="1"/>
  <c r="H45" i="39"/>
  <c r="I54" i="39"/>
  <c r="C55" i="39"/>
  <c r="I67" i="39"/>
  <c r="I76" i="39"/>
  <c r="C77" i="39"/>
  <c r="H90" i="39"/>
  <c r="I95" i="39"/>
  <c r="H95" i="39" s="1"/>
  <c r="I130" i="39"/>
  <c r="H130" i="39" s="1"/>
  <c r="C131" i="39"/>
  <c r="E165" i="39"/>
  <c r="C165" i="39" s="1"/>
  <c r="I165" i="39"/>
  <c r="H165" i="39" s="1"/>
  <c r="E173" i="39"/>
  <c r="C173" i="39" s="1"/>
  <c r="I173" i="39"/>
  <c r="H173" i="39" s="1"/>
  <c r="I187" i="39"/>
  <c r="H187" i="39" s="1"/>
  <c r="I191" i="39"/>
  <c r="H191" i="39" s="1"/>
  <c r="I195" i="39"/>
  <c r="I231" i="39"/>
  <c r="I251" i="39"/>
  <c r="H251" i="39" s="1"/>
  <c r="E259" i="39"/>
  <c r="C259" i="39" s="1"/>
  <c r="I259" i="39"/>
  <c r="H259" i="39" s="1"/>
  <c r="E269" i="39"/>
  <c r="C269" i="39" s="1"/>
  <c r="I269" i="39"/>
  <c r="H269" i="39" s="1"/>
  <c r="E283" i="39"/>
  <c r="C283" i="39" s="1"/>
  <c r="I283" i="39"/>
  <c r="H283" i="39" s="1"/>
  <c r="C286" i="39"/>
  <c r="G292" i="39"/>
  <c r="G291" i="39" s="1"/>
  <c r="K292" i="39"/>
  <c r="K291" i="39" s="1"/>
  <c r="G20" i="40"/>
  <c r="K20" i="40"/>
  <c r="C31" i="40"/>
  <c r="D54" i="40"/>
  <c r="E67" i="40"/>
  <c r="C67" i="40" s="1"/>
  <c r="I67" i="40"/>
  <c r="H77" i="40"/>
  <c r="D83" i="40"/>
  <c r="C83" i="40" s="1"/>
  <c r="K130" i="40"/>
  <c r="H130" i="40" s="1"/>
  <c r="I165" i="40"/>
  <c r="H165" i="40" s="1"/>
  <c r="I173" i="40"/>
  <c r="H173" i="40" s="1"/>
  <c r="H251" i="40"/>
  <c r="H269" i="40"/>
  <c r="H80" i="41"/>
  <c r="G187" i="41"/>
  <c r="C21" i="39"/>
  <c r="C292" i="39" s="1"/>
  <c r="C291" i="39" s="1"/>
  <c r="C26" i="39"/>
  <c r="H57" i="39"/>
  <c r="J67" i="39"/>
  <c r="J53" i="39" s="1"/>
  <c r="D83" i="39"/>
  <c r="C83" i="39" s="1"/>
  <c r="H286" i="39"/>
  <c r="H292" i="39" s="1"/>
  <c r="H291" i="39" s="1"/>
  <c r="L20" i="40"/>
  <c r="H44" i="40"/>
  <c r="I54" i="40"/>
  <c r="J67" i="40"/>
  <c r="K84" i="40"/>
  <c r="H102" i="40"/>
  <c r="C192" i="40"/>
  <c r="D191" i="40"/>
  <c r="C191" i="40" s="1"/>
  <c r="L230" i="40"/>
  <c r="K26" i="41"/>
  <c r="C54" i="41"/>
  <c r="F53" i="41"/>
  <c r="C165" i="41"/>
  <c r="D173" i="41"/>
  <c r="L194" i="41"/>
  <c r="I230" i="41"/>
  <c r="C188" i="40"/>
  <c r="D187" i="40"/>
  <c r="C187" i="40" s="1"/>
  <c r="K292" i="41"/>
  <c r="K291" i="41" s="1"/>
  <c r="K20" i="41"/>
  <c r="D195" i="41"/>
  <c r="E269" i="41"/>
  <c r="C270" i="41"/>
  <c r="K289" i="41"/>
  <c r="F20" i="40"/>
  <c r="C20" i="40" s="1"/>
  <c r="H21" i="40"/>
  <c r="H292" i="40" s="1"/>
  <c r="H291" i="40" s="1"/>
  <c r="H179" i="40"/>
  <c r="H187" i="40"/>
  <c r="H204" i="40"/>
  <c r="J195" i="40"/>
  <c r="J194" i="40" s="1"/>
  <c r="H230" i="40"/>
  <c r="H259" i="40"/>
  <c r="G289" i="40"/>
  <c r="H54" i="41"/>
  <c r="I53" i="41"/>
  <c r="L75" i="41"/>
  <c r="L52" i="41" s="1"/>
  <c r="C251" i="41"/>
  <c r="C259" i="41"/>
  <c r="D195" i="40"/>
  <c r="F204" i="40"/>
  <c r="F195" i="40" s="1"/>
  <c r="F194" i="40" s="1"/>
  <c r="D231" i="40"/>
  <c r="D251" i="40"/>
  <c r="C251" i="40" s="1"/>
  <c r="D259" i="40"/>
  <c r="C259" i="40" s="1"/>
  <c r="D269" i="40"/>
  <c r="C269" i="40" s="1"/>
  <c r="D283" i="40"/>
  <c r="C283" i="40" s="1"/>
  <c r="H21" i="41"/>
  <c r="H23" i="41"/>
  <c r="H31" i="41"/>
  <c r="H55" i="41"/>
  <c r="D76" i="41"/>
  <c r="H76" i="41"/>
  <c r="D83" i="41"/>
  <c r="C83" i="41" s="1"/>
  <c r="H120" i="41"/>
  <c r="E130" i="41"/>
  <c r="E75" i="41" s="1"/>
  <c r="I130" i="41"/>
  <c r="H130" i="41" s="1"/>
  <c r="E174" i="41"/>
  <c r="E173" i="41" s="1"/>
  <c r="I174" i="41"/>
  <c r="E204" i="41"/>
  <c r="E195" i="41" s="1"/>
  <c r="E194" i="41" s="1"/>
  <c r="I204" i="41"/>
  <c r="I216" i="41"/>
  <c r="H216" i="41" s="1"/>
  <c r="D230" i="41"/>
  <c r="J231" i="41"/>
  <c r="J251" i="41"/>
  <c r="H251" i="41" s="1"/>
  <c r="J259" i="41"/>
  <c r="H259" i="41" s="1"/>
  <c r="C272" i="41"/>
  <c r="H276" i="41"/>
  <c r="H286" i="41"/>
  <c r="E292" i="41"/>
  <c r="E291" i="41" s="1"/>
  <c r="D292" i="42"/>
  <c r="D291" i="42" s="1"/>
  <c r="D20" i="42"/>
  <c r="E53" i="42"/>
  <c r="H54" i="42"/>
  <c r="H55" i="42"/>
  <c r="H77" i="42"/>
  <c r="I76" i="42"/>
  <c r="H84" i="42"/>
  <c r="C116" i="42"/>
  <c r="G195" i="42"/>
  <c r="C196" i="42"/>
  <c r="G20" i="41"/>
  <c r="F26" i="41"/>
  <c r="F20" i="41" s="1"/>
  <c r="H34" i="41"/>
  <c r="C45" i="41"/>
  <c r="D67" i="41"/>
  <c r="C67" i="41" s="1"/>
  <c r="H82" i="41"/>
  <c r="I83" i="41"/>
  <c r="H83" i="41" s="1"/>
  <c r="C269" i="41"/>
  <c r="H272" i="41"/>
  <c r="H284" i="41"/>
  <c r="H58" i="42"/>
  <c r="I67" i="42"/>
  <c r="C77" i="42"/>
  <c r="E76" i="42"/>
  <c r="H80" i="42"/>
  <c r="H102" i="42"/>
  <c r="I95" i="42"/>
  <c r="H109" i="42"/>
  <c r="K103" i="42"/>
  <c r="H116" i="42"/>
  <c r="H270" i="41"/>
  <c r="K75" i="42"/>
  <c r="K83" i="42"/>
  <c r="E20" i="41"/>
  <c r="H45" i="41"/>
  <c r="J67" i="41"/>
  <c r="H67" i="41" s="1"/>
  <c r="C21" i="42"/>
  <c r="H26" i="42"/>
  <c r="C53" i="42"/>
  <c r="L83" i="42"/>
  <c r="L75" i="42" s="1"/>
  <c r="L52" i="42" s="1"/>
  <c r="H103" i="42"/>
  <c r="H192" i="42"/>
  <c r="K191" i="42"/>
  <c r="H191" i="42" s="1"/>
  <c r="H196" i="42"/>
  <c r="K195" i="42"/>
  <c r="K194" i="42" s="1"/>
  <c r="D204" i="42"/>
  <c r="C204" i="42" s="1"/>
  <c r="C227" i="42"/>
  <c r="C238" i="42"/>
  <c r="F231" i="42"/>
  <c r="C260" i="42"/>
  <c r="F259" i="42"/>
  <c r="C259" i="42" s="1"/>
  <c r="H26" i="43"/>
  <c r="C131" i="42"/>
  <c r="G130" i="42"/>
  <c r="C130" i="42" s="1"/>
  <c r="C165" i="42"/>
  <c r="H166" i="42"/>
  <c r="C175" i="42"/>
  <c r="H175" i="42"/>
  <c r="I174" i="42"/>
  <c r="D187" i="42"/>
  <c r="C187" i="42" s="1"/>
  <c r="L195" i="42"/>
  <c r="L194" i="42" s="1"/>
  <c r="G230" i="42"/>
  <c r="H252" i="42"/>
  <c r="H270" i="42"/>
  <c r="H276" i="42"/>
  <c r="H284" i="42"/>
  <c r="C286" i="42"/>
  <c r="D67" i="43"/>
  <c r="C67" i="43" s="1"/>
  <c r="C69" i="43"/>
  <c r="H131" i="42"/>
  <c r="C151" i="42"/>
  <c r="H165" i="42"/>
  <c r="E174" i="42"/>
  <c r="H205" i="42"/>
  <c r="I204" i="42"/>
  <c r="G20" i="43"/>
  <c r="C45" i="43"/>
  <c r="L20" i="42"/>
  <c r="I130" i="42"/>
  <c r="J130" i="42"/>
  <c r="J75" i="42" s="1"/>
  <c r="J52" i="42" s="1"/>
  <c r="K173" i="42"/>
  <c r="C179" i="42"/>
  <c r="H188" i="42"/>
  <c r="K187" i="42"/>
  <c r="K289" i="42" s="1"/>
  <c r="E194" i="42"/>
  <c r="D231" i="42"/>
  <c r="J231" i="42"/>
  <c r="C252" i="42"/>
  <c r="F251" i="42"/>
  <c r="C251" i="42" s="1"/>
  <c r="J259" i="42"/>
  <c r="H259" i="42" s="1"/>
  <c r="F270" i="42"/>
  <c r="H272" i="42"/>
  <c r="C284" i="42"/>
  <c r="F283" i="42"/>
  <c r="C283" i="42" s="1"/>
  <c r="H286" i="42"/>
  <c r="H292" i="42" s="1"/>
  <c r="H291" i="42" s="1"/>
  <c r="K292" i="43"/>
  <c r="K291" i="43" s="1"/>
  <c r="H21" i="43"/>
  <c r="D53" i="43"/>
  <c r="F26" i="43"/>
  <c r="K76" i="43"/>
  <c r="K75" i="43" s="1"/>
  <c r="I77" i="43"/>
  <c r="H81" i="43"/>
  <c r="H103" i="43"/>
  <c r="I55" i="43"/>
  <c r="C76" i="43"/>
  <c r="F76" i="43"/>
  <c r="F75" i="43" s="1"/>
  <c r="F52" i="43" s="1"/>
  <c r="H80" i="43"/>
  <c r="D83" i="43"/>
  <c r="C83" i="43" s="1"/>
  <c r="C84" i="43"/>
  <c r="D292" i="43"/>
  <c r="D291" i="43" s="1"/>
  <c r="D20" i="43"/>
  <c r="L292" i="43"/>
  <c r="L291" i="43" s="1"/>
  <c r="L20" i="43"/>
  <c r="C54" i="43"/>
  <c r="I58" i="43"/>
  <c r="H58" i="43" s="1"/>
  <c r="I69" i="43"/>
  <c r="H78" i="43"/>
  <c r="I89" i="43"/>
  <c r="H89" i="43" s="1"/>
  <c r="I95" i="43"/>
  <c r="H95" i="43" s="1"/>
  <c r="H126" i="43"/>
  <c r="H129" i="43"/>
  <c r="H128" i="43" s="1"/>
  <c r="I136" i="43"/>
  <c r="H136" i="43" s="1"/>
  <c r="I141" i="43"/>
  <c r="H141" i="43" s="1"/>
  <c r="I144" i="43"/>
  <c r="H144" i="43" s="1"/>
  <c r="C166" i="43"/>
  <c r="D165" i="43"/>
  <c r="C165" i="43" s="1"/>
  <c r="C188" i="43"/>
  <c r="H188" i="43"/>
  <c r="K195" i="43"/>
  <c r="C198" i="43"/>
  <c r="C269" i="43"/>
  <c r="H272" i="43"/>
  <c r="I270" i="43"/>
  <c r="H170" i="43"/>
  <c r="I166" i="43"/>
  <c r="K173" i="43"/>
  <c r="E187" i="43"/>
  <c r="E194" i="43"/>
  <c r="C231" i="43"/>
  <c r="H284" i="43"/>
  <c r="I283" i="43"/>
  <c r="H283" i="43" s="1"/>
  <c r="C175" i="43"/>
  <c r="D174" i="43"/>
  <c r="H185" i="43"/>
  <c r="I184" i="43"/>
  <c r="H184" i="43" s="1"/>
  <c r="H205" i="43"/>
  <c r="I204" i="43"/>
  <c r="H204" i="43" s="1"/>
  <c r="H151" i="43"/>
  <c r="I179" i="43"/>
  <c r="H179" i="43" s="1"/>
  <c r="C191" i="43"/>
  <c r="D187" i="43"/>
  <c r="C187" i="43" s="1"/>
  <c r="H193" i="43"/>
  <c r="I192" i="43"/>
  <c r="H196" i="43"/>
  <c r="F204" i="43"/>
  <c r="F195" i="43" s="1"/>
  <c r="C205" i="43"/>
  <c r="J230" i="43"/>
  <c r="J194" i="43" s="1"/>
  <c r="C259" i="43"/>
  <c r="H260" i="43"/>
  <c r="I259" i="43"/>
  <c r="H286" i="43"/>
  <c r="H261" i="43"/>
  <c r="H268" i="43"/>
  <c r="C270" i="43"/>
  <c r="H273" i="43"/>
  <c r="I281" i="43"/>
  <c r="H281" i="43" s="1"/>
  <c r="H285" i="43"/>
  <c r="D196" i="43"/>
  <c r="D230" i="43"/>
  <c r="I233" i="43"/>
  <c r="H233" i="43" s="1"/>
  <c r="I246" i="43"/>
  <c r="H246" i="43" s="1"/>
  <c r="C251" i="43"/>
  <c r="I252" i="43"/>
  <c r="I238" i="43"/>
  <c r="H238" i="43" s="1"/>
  <c r="L50" i="43" l="1"/>
  <c r="L290" i="43"/>
  <c r="J52" i="43"/>
  <c r="J51" i="43" s="1"/>
  <c r="H259" i="43"/>
  <c r="E52" i="43"/>
  <c r="E51" i="43" s="1"/>
  <c r="K52" i="43"/>
  <c r="C230" i="43"/>
  <c r="I231" i="43"/>
  <c r="K289" i="43"/>
  <c r="G194" i="43"/>
  <c r="G51" i="43"/>
  <c r="J75" i="43"/>
  <c r="J289" i="43" s="1"/>
  <c r="G194" i="42"/>
  <c r="F75" i="42"/>
  <c r="F52" i="42" s="1"/>
  <c r="L51" i="42"/>
  <c r="L290" i="42" s="1"/>
  <c r="F20" i="42"/>
  <c r="C20" i="42" s="1"/>
  <c r="C26" i="42"/>
  <c r="C54" i="42"/>
  <c r="C20" i="41"/>
  <c r="C230" i="41"/>
  <c r="L289" i="41"/>
  <c r="C231" i="41"/>
  <c r="G289" i="41"/>
  <c r="L51" i="41"/>
  <c r="F52" i="41"/>
  <c r="F51" i="41" s="1"/>
  <c r="F50" i="41" s="1"/>
  <c r="J230" i="41"/>
  <c r="J194" i="41" s="1"/>
  <c r="E52" i="41"/>
  <c r="E51" i="41" s="1"/>
  <c r="E290" i="41" s="1"/>
  <c r="F194" i="41"/>
  <c r="L289" i="40"/>
  <c r="D75" i="40"/>
  <c r="C75" i="40" s="1"/>
  <c r="G50" i="39"/>
  <c r="G290" i="39"/>
  <c r="C20" i="39"/>
  <c r="F75" i="39"/>
  <c r="F289" i="39" s="1"/>
  <c r="G289" i="39"/>
  <c r="I83" i="39"/>
  <c r="H83" i="39" s="1"/>
  <c r="F194" i="43"/>
  <c r="F289" i="43"/>
  <c r="L50" i="41"/>
  <c r="L290" i="41"/>
  <c r="J52" i="39"/>
  <c r="J51" i="39" s="1"/>
  <c r="J289" i="39"/>
  <c r="E290" i="43"/>
  <c r="E50" i="43"/>
  <c r="H270" i="43"/>
  <c r="I269" i="43"/>
  <c r="C231" i="42"/>
  <c r="D230" i="42"/>
  <c r="C195" i="40"/>
  <c r="D194" i="41"/>
  <c r="C194" i="41" s="1"/>
  <c r="C195" i="41"/>
  <c r="K290" i="41"/>
  <c r="H26" i="41"/>
  <c r="I251" i="43"/>
  <c r="H251" i="43" s="1"/>
  <c r="H252" i="43"/>
  <c r="H231" i="43"/>
  <c r="C204" i="43"/>
  <c r="I83" i="43"/>
  <c r="H83" i="43" s="1"/>
  <c r="F51" i="43"/>
  <c r="F50" i="43" s="1"/>
  <c r="H77" i="43"/>
  <c r="I76" i="43"/>
  <c r="H292" i="43"/>
  <c r="H291" i="43" s="1"/>
  <c r="J230" i="42"/>
  <c r="H231" i="42"/>
  <c r="D195" i="42"/>
  <c r="L289" i="42"/>
  <c r="H204" i="41"/>
  <c r="I195" i="41"/>
  <c r="G52" i="41"/>
  <c r="G51" i="41" s="1"/>
  <c r="G75" i="42"/>
  <c r="G52" i="42" s="1"/>
  <c r="G51" i="42" s="1"/>
  <c r="E289" i="41"/>
  <c r="L194" i="40"/>
  <c r="J53" i="41"/>
  <c r="H195" i="40"/>
  <c r="H67" i="39"/>
  <c r="E194" i="39"/>
  <c r="C194" i="39" s="1"/>
  <c r="H26" i="39"/>
  <c r="K290" i="39"/>
  <c r="L290" i="39"/>
  <c r="I165" i="43"/>
  <c r="H165" i="43" s="1"/>
  <c r="H166" i="43"/>
  <c r="I67" i="43"/>
  <c r="H67" i="43" s="1"/>
  <c r="H69" i="43"/>
  <c r="H187" i="42"/>
  <c r="H95" i="42"/>
  <c r="I83" i="42"/>
  <c r="H83" i="42" s="1"/>
  <c r="K52" i="42"/>
  <c r="K51" i="42" s="1"/>
  <c r="I75" i="41"/>
  <c r="H75" i="41" s="1"/>
  <c r="K83" i="40"/>
  <c r="K75" i="40" s="1"/>
  <c r="H84" i="40"/>
  <c r="C54" i="40"/>
  <c r="D53" i="40"/>
  <c r="I174" i="43"/>
  <c r="C174" i="43"/>
  <c r="D173" i="43"/>
  <c r="C173" i="43" s="1"/>
  <c r="K194" i="43"/>
  <c r="K51" i="43" s="1"/>
  <c r="D75" i="43"/>
  <c r="C75" i="43" s="1"/>
  <c r="C53" i="43"/>
  <c r="H130" i="42"/>
  <c r="H204" i="42"/>
  <c r="I195" i="42"/>
  <c r="E173" i="42"/>
  <c r="C174" i="42"/>
  <c r="F230" i="42"/>
  <c r="C292" i="42"/>
  <c r="C291" i="42" s="1"/>
  <c r="D52" i="42"/>
  <c r="F290" i="41"/>
  <c r="C26" i="41"/>
  <c r="H76" i="42"/>
  <c r="H174" i="41"/>
  <c r="I173" i="41"/>
  <c r="H173" i="41" s="1"/>
  <c r="H194" i="40"/>
  <c r="C204" i="41"/>
  <c r="H230" i="41"/>
  <c r="C173" i="41"/>
  <c r="C130" i="41"/>
  <c r="G290" i="40"/>
  <c r="H231" i="39"/>
  <c r="I230" i="39"/>
  <c r="H230" i="39" s="1"/>
  <c r="H54" i="39"/>
  <c r="I53" i="39"/>
  <c r="L51" i="40"/>
  <c r="E53" i="40"/>
  <c r="E75" i="39"/>
  <c r="K20" i="39"/>
  <c r="J53" i="40"/>
  <c r="J52" i="40" s="1"/>
  <c r="J51" i="40" s="1"/>
  <c r="C196" i="43"/>
  <c r="D195" i="43"/>
  <c r="H192" i="43"/>
  <c r="I191" i="43"/>
  <c r="H174" i="42"/>
  <c r="I173" i="42"/>
  <c r="H173" i="42" s="1"/>
  <c r="C76" i="42"/>
  <c r="E75" i="42"/>
  <c r="C76" i="41"/>
  <c r="D75" i="41"/>
  <c r="C75" i="41" s="1"/>
  <c r="H53" i="41"/>
  <c r="I195" i="43"/>
  <c r="I130" i="43"/>
  <c r="H130" i="43" s="1"/>
  <c r="H55" i="43"/>
  <c r="I54" i="43"/>
  <c r="F290" i="43"/>
  <c r="C26" i="43"/>
  <c r="F20" i="43"/>
  <c r="C20" i="43" s="1"/>
  <c r="C270" i="42"/>
  <c r="F269" i="42"/>
  <c r="H67" i="42"/>
  <c r="I53" i="42"/>
  <c r="E52" i="42"/>
  <c r="E51" i="42" s="1"/>
  <c r="D53" i="41"/>
  <c r="H292" i="41"/>
  <c r="H291" i="41" s="1"/>
  <c r="C231" i="40"/>
  <c r="D230" i="40"/>
  <c r="C230" i="40" s="1"/>
  <c r="F289" i="40"/>
  <c r="H231" i="41"/>
  <c r="C174" i="41"/>
  <c r="I53" i="40"/>
  <c r="H54" i="40"/>
  <c r="C204" i="40"/>
  <c r="H67" i="40"/>
  <c r="H195" i="39"/>
  <c r="H76" i="39"/>
  <c r="I75" i="40"/>
  <c r="H75" i="40" s="1"/>
  <c r="F51" i="40"/>
  <c r="F52" i="39"/>
  <c r="F51" i="39" s="1"/>
  <c r="D75" i="39"/>
  <c r="D52" i="39" s="1"/>
  <c r="C53" i="39"/>
  <c r="J50" i="43" l="1"/>
  <c r="J290" i="43"/>
  <c r="G50" i="43"/>
  <c r="G290" i="43"/>
  <c r="I230" i="43"/>
  <c r="H230" i="43" s="1"/>
  <c r="L50" i="42"/>
  <c r="C75" i="42"/>
  <c r="I52" i="41"/>
  <c r="E50" i="41"/>
  <c r="J289" i="40"/>
  <c r="H83" i="40"/>
  <c r="I75" i="39"/>
  <c r="H75" i="39" s="1"/>
  <c r="D51" i="39"/>
  <c r="K50" i="43"/>
  <c r="K290" i="43"/>
  <c r="C289" i="41"/>
  <c r="F50" i="39"/>
  <c r="F290" i="39"/>
  <c r="C53" i="41"/>
  <c r="D52" i="41"/>
  <c r="H53" i="39"/>
  <c r="H289" i="39" s="1"/>
  <c r="D289" i="40"/>
  <c r="H195" i="42"/>
  <c r="I194" i="42"/>
  <c r="C53" i="40"/>
  <c r="C289" i="40" s="1"/>
  <c r="D52" i="40"/>
  <c r="G289" i="42"/>
  <c r="I75" i="43"/>
  <c r="H75" i="43" s="1"/>
  <c r="H76" i="43"/>
  <c r="C230" i="42"/>
  <c r="D289" i="42"/>
  <c r="C75" i="39"/>
  <c r="C289" i="39" s="1"/>
  <c r="D289" i="39"/>
  <c r="H53" i="40"/>
  <c r="H289" i="40" s="1"/>
  <c r="I52" i="40"/>
  <c r="E290" i="42"/>
  <c r="E50" i="42"/>
  <c r="C269" i="42"/>
  <c r="F289" i="42"/>
  <c r="C195" i="43"/>
  <c r="C289" i="43" s="1"/>
  <c r="D194" i="43"/>
  <c r="C194" i="43" s="1"/>
  <c r="D289" i="43"/>
  <c r="E289" i="39"/>
  <c r="E52" i="39"/>
  <c r="E51" i="39" s="1"/>
  <c r="F194" i="42"/>
  <c r="F51" i="42" s="1"/>
  <c r="K50" i="42"/>
  <c r="K290" i="42"/>
  <c r="J52" i="41"/>
  <c r="J51" i="41" s="1"/>
  <c r="J289" i="41"/>
  <c r="G50" i="42"/>
  <c r="G290" i="42"/>
  <c r="J24" i="39"/>
  <c r="J20" i="39" s="1"/>
  <c r="J50" i="39"/>
  <c r="H195" i="43"/>
  <c r="E52" i="40"/>
  <c r="E51" i="40" s="1"/>
  <c r="E289" i="40"/>
  <c r="H174" i="43"/>
  <c r="I173" i="43"/>
  <c r="H173" i="43" s="1"/>
  <c r="G50" i="41"/>
  <c r="G290" i="41"/>
  <c r="J194" i="42"/>
  <c r="J51" i="42" s="1"/>
  <c r="H230" i="42"/>
  <c r="J289" i="42"/>
  <c r="D194" i="40"/>
  <c r="C194" i="40" s="1"/>
  <c r="H269" i="43"/>
  <c r="H53" i="42"/>
  <c r="F50" i="40"/>
  <c r="F290" i="40"/>
  <c r="I194" i="39"/>
  <c r="H194" i="39" s="1"/>
  <c r="I53" i="43"/>
  <c r="H54" i="43"/>
  <c r="H191" i="43"/>
  <c r="I187" i="43"/>
  <c r="H187" i="43" s="1"/>
  <c r="J290" i="40"/>
  <c r="J24" i="40"/>
  <c r="J20" i="40" s="1"/>
  <c r="J50" i="40"/>
  <c r="L50" i="40"/>
  <c r="L290" i="40"/>
  <c r="I289" i="40"/>
  <c r="I75" i="42"/>
  <c r="H75" i="42" s="1"/>
  <c r="C52" i="42"/>
  <c r="E289" i="42"/>
  <c r="C173" i="42"/>
  <c r="D52" i="43"/>
  <c r="K289" i="40"/>
  <c r="K52" i="40"/>
  <c r="K51" i="40" s="1"/>
  <c r="I289" i="39"/>
  <c r="H195" i="41"/>
  <c r="H289" i="41" s="1"/>
  <c r="I194" i="41"/>
  <c r="H194" i="41" s="1"/>
  <c r="I289" i="41"/>
  <c r="D194" i="42"/>
  <c r="C194" i="42" s="1"/>
  <c r="C195" i="42"/>
  <c r="D289" i="41"/>
  <c r="I194" i="43" l="1"/>
  <c r="H194" i="43" s="1"/>
  <c r="D51" i="42"/>
  <c r="I52" i="39"/>
  <c r="D290" i="42"/>
  <c r="D50" i="42"/>
  <c r="C51" i="42"/>
  <c r="K50" i="40"/>
  <c r="K290" i="40"/>
  <c r="H289" i="43"/>
  <c r="J50" i="42"/>
  <c r="J24" i="42"/>
  <c r="J20" i="42" s="1"/>
  <c r="I51" i="40"/>
  <c r="H52" i="40"/>
  <c r="H194" i="42"/>
  <c r="D50" i="39"/>
  <c r="D290" i="39"/>
  <c r="C51" i="39"/>
  <c r="H53" i="43"/>
  <c r="I52" i="43"/>
  <c r="I52" i="42"/>
  <c r="C289" i="42"/>
  <c r="C52" i="40"/>
  <c r="D51" i="40"/>
  <c r="I51" i="41"/>
  <c r="C52" i="39"/>
  <c r="C52" i="43"/>
  <c r="D51" i="43"/>
  <c r="E290" i="40"/>
  <c r="E50" i="40"/>
  <c r="F50" i="42"/>
  <c r="F290" i="42"/>
  <c r="H52" i="41"/>
  <c r="I289" i="43"/>
  <c r="H289" i="42"/>
  <c r="J290" i="39"/>
  <c r="J24" i="41"/>
  <c r="J20" i="41" s="1"/>
  <c r="J50" i="41"/>
  <c r="E290" i="39"/>
  <c r="E50" i="39"/>
  <c r="I289" i="42"/>
  <c r="H52" i="39"/>
  <c r="I51" i="39"/>
  <c r="C52" i="41"/>
  <c r="D51" i="41"/>
  <c r="C50" i="42" l="1"/>
  <c r="J290" i="42"/>
  <c r="J290" i="41"/>
  <c r="C290" i="39"/>
  <c r="I50" i="41"/>
  <c r="H50" i="41" s="1"/>
  <c r="I290" i="41"/>
  <c r="H290" i="41" s="1"/>
  <c r="H51" i="41"/>
  <c r="I24" i="41"/>
  <c r="D290" i="41"/>
  <c r="C290" i="41" s="1"/>
  <c r="C51" i="41"/>
  <c r="D50" i="41"/>
  <c r="C50" i="41" s="1"/>
  <c r="H51" i="40"/>
  <c r="I24" i="40"/>
  <c r="I290" i="40" s="1"/>
  <c r="H290" i="40" s="1"/>
  <c r="I50" i="40"/>
  <c r="H50" i="40" s="1"/>
  <c r="H52" i="42"/>
  <c r="I51" i="42"/>
  <c r="I290" i="39"/>
  <c r="H290" i="39" s="1"/>
  <c r="H51" i="39"/>
  <c r="I24" i="39"/>
  <c r="I50" i="39"/>
  <c r="H50" i="39" s="1"/>
  <c r="D290" i="43"/>
  <c r="C290" i="43" s="1"/>
  <c r="D50" i="43"/>
  <c r="C50" i="43" s="1"/>
  <c r="C51" i="43"/>
  <c r="D290" i="40"/>
  <c r="C290" i="40" s="1"/>
  <c r="C51" i="40"/>
  <c r="D50" i="40"/>
  <c r="C50" i="40" s="1"/>
  <c r="I51" i="43"/>
  <c r="H52" i="43"/>
  <c r="C50" i="39"/>
  <c r="C290" i="42"/>
  <c r="I50" i="43" l="1"/>
  <c r="H50" i="43" s="1"/>
  <c r="I24" i="43"/>
  <c r="H51" i="43"/>
  <c r="I20" i="39"/>
  <c r="H20" i="39" s="1"/>
  <c r="H24" i="39"/>
  <c r="H24" i="41"/>
  <c r="I20" i="41"/>
  <c r="H20" i="41" s="1"/>
  <c r="I20" i="40"/>
  <c r="H20" i="40" s="1"/>
  <c r="H24" i="40"/>
  <c r="H51" i="42"/>
  <c r="I50" i="42"/>
  <c r="H50" i="42" s="1"/>
  <c r="I24" i="42"/>
  <c r="I290" i="42" s="1"/>
  <c r="H290" i="42" s="1"/>
  <c r="H24" i="43" l="1"/>
  <c r="I20" i="43"/>
  <c r="H20" i="43" s="1"/>
  <c r="H24" i="42"/>
  <c r="I20" i="42"/>
  <c r="H20" i="42" s="1"/>
  <c r="I290" i="43"/>
  <c r="H290" i="43" s="1"/>
  <c r="H301" i="38" l="1"/>
  <c r="C301" i="38"/>
  <c r="H300" i="38"/>
  <c r="C300" i="38"/>
  <c r="H299" i="38"/>
  <c r="C299" i="38"/>
  <c r="H298" i="38"/>
  <c r="C298" i="38"/>
  <c r="H297" i="38"/>
  <c r="C297" i="38"/>
  <c r="H296" i="38"/>
  <c r="C296" i="38"/>
  <c r="H295" i="38"/>
  <c r="C295" i="38"/>
  <c r="H294" i="38"/>
  <c r="H293" i="38" s="1"/>
  <c r="C294" i="38"/>
  <c r="L293" i="38"/>
  <c r="K293" i="38"/>
  <c r="J293" i="38"/>
  <c r="I293" i="38"/>
  <c r="G293" i="38"/>
  <c r="F293" i="38"/>
  <c r="E293" i="38"/>
  <c r="D293" i="38"/>
  <c r="H288" i="38"/>
  <c r="C288" i="38"/>
  <c r="H287" i="38"/>
  <c r="C287" i="38"/>
  <c r="L286" i="38"/>
  <c r="K286" i="38"/>
  <c r="J286" i="38"/>
  <c r="I286" i="38"/>
  <c r="G286" i="38"/>
  <c r="F286" i="38"/>
  <c r="E286" i="38"/>
  <c r="D286" i="38"/>
  <c r="C286" i="38" s="1"/>
  <c r="H285" i="38"/>
  <c r="C285" i="38"/>
  <c r="L284" i="38"/>
  <c r="K284" i="38"/>
  <c r="K283" i="38" s="1"/>
  <c r="J284" i="38"/>
  <c r="J283" i="38" s="1"/>
  <c r="I284" i="38"/>
  <c r="G284" i="38"/>
  <c r="G283" i="38" s="1"/>
  <c r="F284" i="38"/>
  <c r="F283" i="38" s="1"/>
  <c r="E284" i="38"/>
  <c r="C284" i="38" s="1"/>
  <c r="D284" i="38"/>
  <c r="L283" i="38"/>
  <c r="I283" i="38"/>
  <c r="D283" i="38"/>
  <c r="H282" i="38"/>
  <c r="C282" i="38"/>
  <c r="L281" i="38"/>
  <c r="K281" i="38"/>
  <c r="J281" i="38"/>
  <c r="I281" i="38"/>
  <c r="H281" i="38" s="1"/>
  <c r="G281" i="38"/>
  <c r="F281" i="38"/>
  <c r="E281" i="38"/>
  <c r="D281" i="38"/>
  <c r="H280" i="38"/>
  <c r="C280" i="38"/>
  <c r="H279" i="38"/>
  <c r="C279" i="38"/>
  <c r="H278" i="38"/>
  <c r="C278" i="38"/>
  <c r="H277" i="38"/>
  <c r="C277" i="38"/>
  <c r="L276" i="38"/>
  <c r="K276" i="38"/>
  <c r="J276" i="38"/>
  <c r="I276" i="38"/>
  <c r="H276" i="38" s="1"/>
  <c r="G276" i="38"/>
  <c r="F276" i="38"/>
  <c r="E276" i="38"/>
  <c r="D276" i="38"/>
  <c r="D270" i="38" s="1"/>
  <c r="D269" i="38" s="1"/>
  <c r="H275" i="38"/>
  <c r="C275" i="38"/>
  <c r="H274" i="38"/>
  <c r="C274" i="38"/>
  <c r="H273" i="38"/>
  <c r="C273" i="38"/>
  <c r="L272" i="38"/>
  <c r="L270" i="38" s="1"/>
  <c r="L269" i="38" s="1"/>
  <c r="L194" i="38" s="1"/>
  <c r="K272" i="38"/>
  <c r="J272" i="38"/>
  <c r="I272" i="38"/>
  <c r="G272" i="38"/>
  <c r="G270" i="38" s="1"/>
  <c r="G269" i="38" s="1"/>
  <c r="F272" i="38"/>
  <c r="E272" i="38"/>
  <c r="D272" i="38"/>
  <c r="C272" i="38"/>
  <c r="H271" i="38"/>
  <c r="C271" i="38"/>
  <c r="K270" i="38"/>
  <c r="K269" i="38" s="1"/>
  <c r="J270" i="38"/>
  <c r="F270" i="38"/>
  <c r="F269" i="38" s="1"/>
  <c r="E270" i="38"/>
  <c r="J269" i="38"/>
  <c r="H268" i="38"/>
  <c r="C268" i="38"/>
  <c r="H267" i="38"/>
  <c r="C267" i="38"/>
  <c r="H266" i="38"/>
  <c r="C266" i="38"/>
  <c r="H265" i="38"/>
  <c r="C265" i="38"/>
  <c r="L264" i="38"/>
  <c r="K264" i="38"/>
  <c r="J264" i="38"/>
  <c r="I264" i="38"/>
  <c r="G264" i="38"/>
  <c r="F264" i="38"/>
  <c r="F259" i="38" s="1"/>
  <c r="E264" i="38"/>
  <c r="D264" i="38"/>
  <c r="H263" i="38"/>
  <c r="C263" i="38"/>
  <c r="H262" i="38"/>
  <c r="C262" i="38"/>
  <c r="H261" i="38"/>
  <c r="C261" i="38"/>
  <c r="L260" i="38"/>
  <c r="K260" i="38"/>
  <c r="J260" i="38"/>
  <c r="I260" i="38"/>
  <c r="G260" i="38"/>
  <c r="G259" i="38" s="1"/>
  <c r="F260" i="38"/>
  <c r="E260" i="38"/>
  <c r="C260" i="38" s="1"/>
  <c r="D260" i="38"/>
  <c r="L259" i="38"/>
  <c r="J259" i="38"/>
  <c r="I259" i="38"/>
  <c r="D259" i="38"/>
  <c r="H258" i="38"/>
  <c r="C258" i="38"/>
  <c r="H257" i="38"/>
  <c r="C257" i="38"/>
  <c r="H256" i="38"/>
  <c r="C256" i="38"/>
  <c r="H255" i="38"/>
  <c r="C255" i="38"/>
  <c r="H254" i="38"/>
  <c r="C254" i="38"/>
  <c r="H253" i="38"/>
  <c r="C253" i="38"/>
  <c r="L252" i="38"/>
  <c r="K252" i="38"/>
  <c r="K251" i="38" s="1"/>
  <c r="J252" i="38"/>
  <c r="I252" i="38"/>
  <c r="H252" i="38" s="1"/>
  <c r="G252" i="38"/>
  <c r="G251" i="38" s="1"/>
  <c r="F252" i="38"/>
  <c r="E252" i="38"/>
  <c r="D252" i="38"/>
  <c r="D251" i="38" s="1"/>
  <c r="D230" i="38" s="1"/>
  <c r="L251" i="38"/>
  <c r="J251" i="38"/>
  <c r="I251" i="38"/>
  <c r="H251" i="38" s="1"/>
  <c r="F251" i="38"/>
  <c r="E251" i="38"/>
  <c r="H250" i="38"/>
  <c r="C250" i="38"/>
  <c r="H249" i="38"/>
  <c r="C249" i="38"/>
  <c r="H248" i="38"/>
  <c r="C248" i="38"/>
  <c r="H247" i="38"/>
  <c r="C247" i="38"/>
  <c r="L246" i="38"/>
  <c r="K246" i="38"/>
  <c r="J246" i="38"/>
  <c r="I246" i="38"/>
  <c r="G246" i="38"/>
  <c r="F246" i="38"/>
  <c r="E246" i="38"/>
  <c r="D246" i="38"/>
  <c r="C246" i="38"/>
  <c r="H245" i="38"/>
  <c r="C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L238" i="38"/>
  <c r="K238" i="38"/>
  <c r="J238" i="38"/>
  <c r="I238" i="38"/>
  <c r="G238" i="38"/>
  <c r="F238" i="38"/>
  <c r="E238" i="38"/>
  <c r="D238" i="38"/>
  <c r="C238" i="38" s="1"/>
  <c r="H237" i="38"/>
  <c r="C237" i="38"/>
  <c r="H236" i="38"/>
  <c r="C236" i="38"/>
  <c r="L235" i="38"/>
  <c r="K235" i="38"/>
  <c r="J235" i="38"/>
  <c r="I235" i="38"/>
  <c r="G235" i="38"/>
  <c r="F235" i="38"/>
  <c r="E235" i="38"/>
  <c r="C235" i="38" s="1"/>
  <c r="D235" i="38"/>
  <c r="H234" i="38"/>
  <c r="C234" i="38"/>
  <c r="L233" i="38"/>
  <c r="K233" i="38"/>
  <c r="J233" i="38"/>
  <c r="I233" i="38"/>
  <c r="G233" i="38"/>
  <c r="F233" i="38"/>
  <c r="E233" i="38"/>
  <c r="C233" i="38" s="1"/>
  <c r="D233" i="38"/>
  <c r="H232" i="38"/>
  <c r="C232" i="38"/>
  <c r="L231" i="38"/>
  <c r="J231" i="38"/>
  <c r="F231" i="38"/>
  <c r="E231" i="38"/>
  <c r="D231" i="38"/>
  <c r="L230" i="38"/>
  <c r="J230" i="38"/>
  <c r="H229" i="38"/>
  <c r="C229" i="38"/>
  <c r="H228" i="38"/>
  <c r="C228" i="38"/>
  <c r="L227" i="38"/>
  <c r="K227" i="38"/>
  <c r="J227" i="38"/>
  <c r="I227" i="38"/>
  <c r="H227" i="38" s="1"/>
  <c r="G227" i="38"/>
  <c r="F227" i="38"/>
  <c r="E227" i="38"/>
  <c r="D227" i="38"/>
  <c r="H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L216" i="38"/>
  <c r="K216" i="38"/>
  <c r="J216" i="38"/>
  <c r="I216" i="38"/>
  <c r="H216" i="38" s="1"/>
  <c r="G216" i="38"/>
  <c r="F216" i="38"/>
  <c r="E216" i="38"/>
  <c r="D216" i="38"/>
  <c r="C216" i="38" s="1"/>
  <c r="H215" i="38"/>
  <c r="C215" i="38"/>
  <c r="H214" i="38"/>
  <c r="C214" i="38"/>
  <c r="H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L205" i="38"/>
  <c r="K205" i="38"/>
  <c r="J205" i="38"/>
  <c r="J204" i="38" s="1"/>
  <c r="J195" i="38" s="1"/>
  <c r="I205" i="38"/>
  <c r="G205" i="38"/>
  <c r="F205" i="38"/>
  <c r="E205" i="38"/>
  <c r="D205" i="38"/>
  <c r="L204" i="38"/>
  <c r="G204" i="38"/>
  <c r="F204" i="38"/>
  <c r="D204" i="38"/>
  <c r="H203" i="38"/>
  <c r="C203" i="38"/>
  <c r="H202" i="38"/>
  <c r="C202" i="38"/>
  <c r="H201" i="38"/>
  <c r="C201" i="38"/>
  <c r="H200" i="38"/>
  <c r="C200" i="38"/>
  <c r="H199" i="38"/>
  <c r="C199" i="38"/>
  <c r="L198" i="38"/>
  <c r="K198" i="38"/>
  <c r="J198" i="38"/>
  <c r="I198" i="38"/>
  <c r="G198" i="38"/>
  <c r="F198" i="38"/>
  <c r="E198" i="38"/>
  <c r="D198" i="38"/>
  <c r="C198" i="38" s="1"/>
  <c r="H197" i="38"/>
  <c r="C197" i="38"/>
  <c r="L196" i="38"/>
  <c r="J196" i="38"/>
  <c r="I196" i="38"/>
  <c r="G196" i="38"/>
  <c r="F196" i="38"/>
  <c r="E196" i="38"/>
  <c r="D196" i="38"/>
  <c r="C196" i="38" s="1"/>
  <c r="L195" i="38"/>
  <c r="F195" i="38"/>
  <c r="H193" i="38"/>
  <c r="C193" i="38"/>
  <c r="L192" i="38"/>
  <c r="L191" i="38" s="1"/>
  <c r="L187" i="38" s="1"/>
  <c r="K192" i="38"/>
  <c r="J192" i="38"/>
  <c r="I192" i="38"/>
  <c r="G192" i="38"/>
  <c r="G191" i="38" s="1"/>
  <c r="F192" i="38"/>
  <c r="E192" i="38"/>
  <c r="E191" i="38" s="1"/>
  <c r="E187" i="38" s="1"/>
  <c r="D192" i="38"/>
  <c r="C192" i="38"/>
  <c r="J191" i="38"/>
  <c r="I191" i="38"/>
  <c r="F191" i="38"/>
  <c r="D191" i="38"/>
  <c r="H190" i="38"/>
  <c r="C190" i="38"/>
  <c r="H189" i="38"/>
  <c r="C189" i="38"/>
  <c r="L188" i="38"/>
  <c r="K188" i="38"/>
  <c r="J188" i="38"/>
  <c r="I188" i="38"/>
  <c r="G188" i="38"/>
  <c r="F188" i="38"/>
  <c r="F187" i="38" s="1"/>
  <c r="E188" i="38"/>
  <c r="D188" i="38"/>
  <c r="C188" i="38" s="1"/>
  <c r="J187" i="38"/>
  <c r="I187" i="38"/>
  <c r="D187" i="38"/>
  <c r="H186" i="38"/>
  <c r="C186" i="38"/>
  <c r="H185" i="38"/>
  <c r="C185" i="38"/>
  <c r="L184" i="38"/>
  <c r="K184" i="38"/>
  <c r="J184" i="38"/>
  <c r="I184" i="38"/>
  <c r="G184" i="38"/>
  <c r="F184" i="38"/>
  <c r="E184" i="38"/>
  <c r="C184" i="38" s="1"/>
  <c r="D184" i="38"/>
  <c r="H183" i="38"/>
  <c r="C183" i="38"/>
  <c r="H182" i="38"/>
  <c r="C182" i="38"/>
  <c r="H181" i="38"/>
  <c r="C181" i="38"/>
  <c r="H180" i="38"/>
  <c r="C180" i="38"/>
  <c r="L179" i="38"/>
  <c r="K179" i="38"/>
  <c r="J179" i="38"/>
  <c r="I179" i="38"/>
  <c r="G179" i="38"/>
  <c r="F179" i="38"/>
  <c r="E179" i="38"/>
  <c r="D179" i="38"/>
  <c r="H178" i="38"/>
  <c r="C178" i="38"/>
  <c r="H177" i="38"/>
  <c r="C177" i="38"/>
  <c r="H176" i="38"/>
  <c r="C176" i="38"/>
  <c r="L175" i="38"/>
  <c r="K175" i="38"/>
  <c r="J175" i="38"/>
  <c r="I175" i="38"/>
  <c r="G175" i="38"/>
  <c r="G174" i="38" s="1"/>
  <c r="G173" i="38" s="1"/>
  <c r="F175" i="38"/>
  <c r="D175" i="38"/>
  <c r="L174" i="38"/>
  <c r="J174" i="38"/>
  <c r="I174" i="38"/>
  <c r="F174" i="38"/>
  <c r="D174" i="38"/>
  <c r="L173" i="38"/>
  <c r="J173" i="38"/>
  <c r="F173" i="38"/>
  <c r="D173" i="38"/>
  <c r="H172" i="38"/>
  <c r="C172" i="38"/>
  <c r="H171" i="38"/>
  <c r="C171" i="38"/>
  <c r="H170" i="38"/>
  <c r="C170" i="38"/>
  <c r="H169" i="38"/>
  <c r="C169" i="38"/>
  <c r="H168" i="38"/>
  <c r="C168" i="38"/>
  <c r="H167" i="38"/>
  <c r="C167" i="38"/>
  <c r="L166" i="38"/>
  <c r="K166" i="38"/>
  <c r="J166" i="38"/>
  <c r="I166" i="38"/>
  <c r="G166" i="38"/>
  <c r="F166" i="38"/>
  <c r="E166" i="38"/>
  <c r="E165" i="38" s="1"/>
  <c r="D166" i="38"/>
  <c r="D165" i="38" s="1"/>
  <c r="C165" i="38" s="1"/>
  <c r="L165" i="38"/>
  <c r="K165" i="38"/>
  <c r="J165" i="38"/>
  <c r="G165" i="38"/>
  <c r="F165" i="38"/>
  <c r="H164" i="38"/>
  <c r="C164" i="38"/>
  <c r="H163" i="38"/>
  <c r="C163" i="38"/>
  <c r="H162" i="38"/>
  <c r="C162" i="38"/>
  <c r="H161" i="38"/>
  <c r="C161" i="38"/>
  <c r="L160" i="38"/>
  <c r="K160" i="38"/>
  <c r="J160" i="38"/>
  <c r="I160" i="38"/>
  <c r="H160" i="38" s="1"/>
  <c r="G160" i="38"/>
  <c r="F160" i="38"/>
  <c r="E160" i="38"/>
  <c r="D160" i="38"/>
  <c r="H159" i="38"/>
  <c r="C159" i="38"/>
  <c r="H158" i="38"/>
  <c r="C158" i="38"/>
  <c r="H157" i="38"/>
  <c r="C157" i="38"/>
  <c r="H156" i="38"/>
  <c r="C156" i="38"/>
  <c r="H155" i="38"/>
  <c r="C155" i="38"/>
  <c r="H154" i="38"/>
  <c r="C154" i="38"/>
  <c r="H153" i="38"/>
  <c r="C153" i="38"/>
  <c r="H152" i="38"/>
  <c r="C152" i="38"/>
  <c r="L151" i="38"/>
  <c r="K151" i="38"/>
  <c r="J151" i="38"/>
  <c r="I151" i="38"/>
  <c r="G151" i="38"/>
  <c r="F151" i="38"/>
  <c r="E151" i="38"/>
  <c r="D151" i="38"/>
  <c r="C151" i="38" s="1"/>
  <c r="H150" i="38"/>
  <c r="C150" i="38"/>
  <c r="H149" i="38"/>
  <c r="C149" i="38"/>
  <c r="H148" i="38"/>
  <c r="C148" i="38"/>
  <c r="H147" i="38"/>
  <c r="C147" i="38"/>
  <c r="H146" i="38"/>
  <c r="C146" i="38"/>
  <c r="H145" i="38"/>
  <c r="C145" i="38"/>
  <c r="L144" i="38"/>
  <c r="K144" i="38"/>
  <c r="J144" i="38"/>
  <c r="I144" i="38"/>
  <c r="G144" i="38"/>
  <c r="F144" i="38"/>
  <c r="E144" i="38"/>
  <c r="D144" i="38"/>
  <c r="H143" i="38"/>
  <c r="C143" i="38"/>
  <c r="H142" i="38"/>
  <c r="C142" i="38"/>
  <c r="L141" i="38"/>
  <c r="K141" i="38"/>
  <c r="H141" i="38" s="1"/>
  <c r="J141" i="38"/>
  <c r="I141" i="38"/>
  <c r="G141" i="38"/>
  <c r="F141" i="38"/>
  <c r="E141" i="38"/>
  <c r="D141" i="38"/>
  <c r="C141" i="38" s="1"/>
  <c r="H140" i="38"/>
  <c r="C140" i="38"/>
  <c r="H139" i="38"/>
  <c r="C139" i="38"/>
  <c r="H138" i="38"/>
  <c r="C138" i="38"/>
  <c r="H137" i="38"/>
  <c r="C137" i="38"/>
  <c r="L136" i="38"/>
  <c r="K136" i="38"/>
  <c r="J136" i="38"/>
  <c r="I136" i="38"/>
  <c r="G136" i="38"/>
  <c r="F136" i="38"/>
  <c r="E136" i="38"/>
  <c r="D136" i="38"/>
  <c r="H135" i="38"/>
  <c r="C135" i="38"/>
  <c r="H134" i="38"/>
  <c r="C134" i="38"/>
  <c r="H133" i="38"/>
  <c r="C133" i="38"/>
  <c r="H132" i="38"/>
  <c r="C132" i="38"/>
  <c r="L131" i="38"/>
  <c r="K131" i="38"/>
  <c r="J131" i="38"/>
  <c r="I131" i="38"/>
  <c r="G131" i="38"/>
  <c r="G130" i="38" s="1"/>
  <c r="F131" i="38"/>
  <c r="F130" i="38" s="1"/>
  <c r="E131" i="38"/>
  <c r="D131" i="38"/>
  <c r="C131" i="38"/>
  <c r="L130" i="38"/>
  <c r="J130" i="38"/>
  <c r="D130" i="38"/>
  <c r="H129" i="38"/>
  <c r="H128" i="38" s="1"/>
  <c r="C129" i="38"/>
  <c r="C128" i="38" s="1"/>
  <c r="L128" i="38"/>
  <c r="K128" i="38"/>
  <c r="J128" i="38"/>
  <c r="I128" i="38"/>
  <c r="G128" i="38"/>
  <c r="F128" i="38"/>
  <c r="E128" i="38"/>
  <c r="D128" i="38"/>
  <c r="H127" i="38"/>
  <c r="C127" i="38"/>
  <c r="H126" i="38"/>
  <c r="C126" i="38"/>
  <c r="H125" i="38"/>
  <c r="C125" i="38"/>
  <c r="H124" i="38"/>
  <c r="C124" i="38"/>
  <c r="H123" i="38"/>
  <c r="C123" i="38"/>
  <c r="L122" i="38"/>
  <c r="K122" i="38"/>
  <c r="J122" i="38"/>
  <c r="I122" i="38"/>
  <c r="G122" i="38"/>
  <c r="F122" i="38"/>
  <c r="E122" i="38"/>
  <c r="D122" i="38"/>
  <c r="H121" i="38"/>
  <c r="C121" i="38"/>
  <c r="H120" i="38"/>
  <c r="C120" i="38"/>
  <c r="H119" i="38"/>
  <c r="C119" i="38"/>
  <c r="H118" i="38"/>
  <c r="C118" i="38"/>
  <c r="H117" i="38"/>
  <c r="C117" i="38"/>
  <c r="L116" i="38"/>
  <c r="K116" i="38"/>
  <c r="J116" i="38"/>
  <c r="I116" i="38"/>
  <c r="G116" i="38"/>
  <c r="F116" i="38"/>
  <c r="E116" i="38"/>
  <c r="D116" i="38"/>
  <c r="H115" i="38"/>
  <c r="C115" i="38"/>
  <c r="H114" i="38"/>
  <c r="C114" i="38"/>
  <c r="H113" i="38"/>
  <c r="C113" i="38"/>
  <c r="L112" i="38"/>
  <c r="K112" i="38"/>
  <c r="J112" i="38"/>
  <c r="I112" i="38"/>
  <c r="H112" i="38" s="1"/>
  <c r="G112" i="38"/>
  <c r="F112" i="38"/>
  <c r="E112" i="38"/>
  <c r="D112" i="38"/>
  <c r="H111" i="38"/>
  <c r="C111" i="38"/>
  <c r="H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L103" i="38"/>
  <c r="K103" i="38"/>
  <c r="J103" i="38"/>
  <c r="I103" i="38"/>
  <c r="G103" i="38"/>
  <c r="F103" i="38"/>
  <c r="E103" i="38"/>
  <c r="D103" i="38"/>
  <c r="H102" i="38"/>
  <c r="C102" i="38"/>
  <c r="H101" i="38"/>
  <c r="C101" i="38"/>
  <c r="H100" i="38"/>
  <c r="C100" i="38"/>
  <c r="H99" i="38"/>
  <c r="C99" i="38"/>
  <c r="H98" i="38"/>
  <c r="C98" i="38"/>
  <c r="H97" i="38"/>
  <c r="C97" i="38"/>
  <c r="H96" i="38"/>
  <c r="C96" i="38"/>
  <c r="L95" i="38"/>
  <c r="K95" i="38"/>
  <c r="J95" i="38"/>
  <c r="I95" i="38"/>
  <c r="G95" i="38"/>
  <c r="F95" i="38"/>
  <c r="E95" i="38"/>
  <c r="C95" i="38" s="1"/>
  <c r="D95" i="38"/>
  <c r="H94" i="38"/>
  <c r="C94" i="38"/>
  <c r="H93" i="38"/>
  <c r="C93" i="38"/>
  <c r="H92" i="38"/>
  <c r="C92" i="38"/>
  <c r="H91" i="38"/>
  <c r="C91" i="38"/>
  <c r="H90" i="38"/>
  <c r="C90" i="38"/>
  <c r="L89" i="38"/>
  <c r="K89" i="38"/>
  <c r="J89" i="38"/>
  <c r="I89" i="38"/>
  <c r="G89" i="38"/>
  <c r="F89" i="38"/>
  <c r="E89" i="38"/>
  <c r="D89" i="38"/>
  <c r="C89" i="38" s="1"/>
  <c r="H88" i="38"/>
  <c r="C88" i="38"/>
  <c r="H87" i="38"/>
  <c r="C87" i="38"/>
  <c r="H86" i="38"/>
  <c r="C86" i="38"/>
  <c r="H85" i="38"/>
  <c r="C85" i="38"/>
  <c r="L84" i="38"/>
  <c r="K84" i="38"/>
  <c r="J84" i="38"/>
  <c r="I84" i="38"/>
  <c r="G84" i="38"/>
  <c r="F84" i="38"/>
  <c r="F83" i="38" s="1"/>
  <c r="E84" i="38"/>
  <c r="D84" i="38"/>
  <c r="L83" i="38"/>
  <c r="K83" i="38"/>
  <c r="J83" i="38"/>
  <c r="D83" i="38"/>
  <c r="H82" i="38"/>
  <c r="C82" i="38"/>
  <c r="H81" i="38"/>
  <c r="C81" i="38"/>
  <c r="L80" i="38"/>
  <c r="K80" i="38"/>
  <c r="J80" i="38"/>
  <c r="I80" i="38"/>
  <c r="G80" i="38"/>
  <c r="F80" i="38"/>
  <c r="E80" i="38"/>
  <c r="D80" i="38"/>
  <c r="H79" i="38"/>
  <c r="C79" i="38"/>
  <c r="H78" i="38"/>
  <c r="C78" i="38"/>
  <c r="L77" i="38"/>
  <c r="L76" i="38" s="1"/>
  <c r="L75" i="38" s="1"/>
  <c r="K77" i="38"/>
  <c r="J77" i="38"/>
  <c r="I77" i="38"/>
  <c r="I76" i="38" s="1"/>
  <c r="G77" i="38"/>
  <c r="G76" i="38" s="1"/>
  <c r="F77" i="38"/>
  <c r="F76" i="38" s="1"/>
  <c r="F75" i="38" s="1"/>
  <c r="E77" i="38"/>
  <c r="D77" i="38"/>
  <c r="C77" i="38"/>
  <c r="J76" i="38"/>
  <c r="D76" i="38"/>
  <c r="D75" i="38" s="1"/>
  <c r="J75" i="38"/>
  <c r="H74" i="38"/>
  <c r="C74" i="38"/>
  <c r="H73" i="38"/>
  <c r="C73" i="38"/>
  <c r="H72" i="38"/>
  <c r="C72" i="38"/>
  <c r="H71" i="38"/>
  <c r="C71" i="38"/>
  <c r="H70" i="38"/>
  <c r="C70" i="38"/>
  <c r="L69" i="38"/>
  <c r="K69" i="38"/>
  <c r="J69" i="38"/>
  <c r="J67" i="38" s="1"/>
  <c r="I69" i="38"/>
  <c r="H69" i="38" s="1"/>
  <c r="G69" i="38"/>
  <c r="F69" i="38"/>
  <c r="F67" i="38" s="1"/>
  <c r="E69" i="38"/>
  <c r="D69" i="38"/>
  <c r="H68" i="38"/>
  <c r="C68" i="38"/>
  <c r="L67" i="38"/>
  <c r="K67" i="38"/>
  <c r="I67" i="38"/>
  <c r="H67" i="38" s="1"/>
  <c r="G67" i="38"/>
  <c r="E67" i="38"/>
  <c r="D67" i="38"/>
  <c r="H66" i="38"/>
  <c r="C66" i="38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L58" i="38"/>
  <c r="K58" i="38"/>
  <c r="J58" i="38"/>
  <c r="I58" i="38"/>
  <c r="H58" i="38" s="1"/>
  <c r="G58" i="38"/>
  <c r="F58" i="38"/>
  <c r="E58" i="38"/>
  <c r="D58" i="38"/>
  <c r="H57" i="38"/>
  <c r="C57" i="38"/>
  <c r="H56" i="38"/>
  <c r="C56" i="38"/>
  <c r="L55" i="38"/>
  <c r="K55" i="38"/>
  <c r="K54" i="38" s="1"/>
  <c r="K53" i="38" s="1"/>
  <c r="J55" i="38"/>
  <c r="J54" i="38" s="1"/>
  <c r="I55" i="38"/>
  <c r="G55" i="38"/>
  <c r="G54" i="38" s="1"/>
  <c r="F55" i="38"/>
  <c r="E55" i="38"/>
  <c r="D55" i="38"/>
  <c r="C55" i="38" s="1"/>
  <c r="L54" i="38"/>
  <c r="L53" i="38"/>
  <c r="L52" i="38" s="1"/>
  <c r="L51" i="38" s="1"/>
  <c r="L50" i="38" s="1"/>
  <c r="G53" i="38"/>
  <c r="H47" i="38"/>
  <c r="C47" i="38"/>
  <c r="H46" i="38"/>
  <c r="C46" i="38"/>
  <c r="L45" i="38"/>
  <c r="H45" i="38"/>
  <c r="G45" i="38"/>
  <c r="C45" i="38" s="1"/>
  <c r="H44" i="38"/>
  <c r="C44" i="38"/>
  <c r="K43" i="38"/>
  <c r="J43" i="38"/>
  <c r="H43" i="38" s="1"/>
  <c r="I43" i="38"/>
  <c r="F43" i="38"/>
  <c r="E43" i="38"/>
  <c r="C43" i="38" s="1"/>
  <c r="D43" i="38"/>
  <c r="H42" i="38"/>
  <c r="C42" i="38"/>
  <c r="I41" i="38"/>
  <c r="H41" i="38"/>
  <c r="D41" i="38"/>
  <c r="C41" i="38" s="1"/>
  <c r="H40" i="38"/>
  <c r="C40" i="38"/>
  <c r="H39" i="38"/>
  <c r="C39" i="38"/>
  <c r="H38" i="38"/>
  <c r="C38" i="38"/>
  <c r="H37" i="38"/>
  <c r="C37" i="38"/>
  <c r="K36" i="38"/>
  <c r="H36" i="38" s="1"/>
  <c r="F36" i="38"/>
  <c r="C36" i="38" s="1"/>
  <c r="H35" i="38"/>
  <c r="C35" i="38"/>
  <c r="H34" i="38"/>
  <c r="C34" i="38"/>
  <c r="K33" i="38"/>
  <c r="H33" i="38" s="1"/>
  <c r="F33" i="38"/>
  <c r="C33" i="38" s="1"/>
  <c r="H32" i="38"/>
  <c r="C32" i="38"/>
  <c r="K31" i="38"/>
  <c r="H31" i="38" s="1"/>
  <c r="F31" i="38"/>
  <c r="C31" i="38" s="1"/>
  <c r="H30" i="38"/>
  <c r="C30" i="38"/>
  <c r="H29" i="38"/>
  <c r="C29" i="38"/>
  <c r="H28" i="38"/>
  <c r="C28" i="38"/>
  <c r="K27" i="38"/>
  <c r="H27" i="38" s="1"/>
  <c r="F27" i="38"/>
  <c r="C27" i="38" s="1"/>
  <c r="F26" i="38"/>
  <c r="C26" i="38" s="1"/>
  <c r="H25" i="38"/>
  <c r="C25" i="38"/>
  <c r="H23" i="38"/>
  <c r="C23" i="38"/>
  <c r="H22" i="38"/>
  <c r="C22" i="38"/>
  <c r="L21" i="38"/>
  <c r="L292" i="38" s="1"/>
  <c r="L291" i="38" s="1"/>
  <c r="K21" i="38"/>
  <c r="K292" i="38" s="1"/>
  <c r="K291" i="38" s="1"/>
  <c r="J21" i="38"/>
  <c r="J292" i="38" s="1"/>
  <c r="J291" i="38" s="1"/>
  <c r="I21" i="38"/>
  <c r="I292" i="38" s="1"/>
  <c r="I291" i="38" s="1"/>
  <c r="G21" i="38"/>
  <c r="G20" i="38" s="1"/>
  <c r="F21" i="38"/>
  <c r="F292" i="38" s="1"/>
  <c r="F291" i="38" s="1"/>
  <c r="E21" i="38"/>
  <c r="E292" i="38" s="1"/>
  <c r="E291" i="38" s="1"/>
  <c r="D21" i="38"/>
  <c r="D292" i="38" s="1"/>
  <c r="D291" i="38" s="1"/>
  <c r="L20" i="38"/>
  <c r="F230" i="38" l="1"/>
  <c r="C69" i="38"/>
  <c r="E76" i="38"/>
  <c r="C76" i="38" s="1"/>
  <c r="H103" i="38"/>
  <c r="H116" i="38"/>
  <c r="H136" i="38"/>
  <c r="H151" i="38"/>
  <c r="H233" i="38"/>
  <c r="C252" i="38"/>
  <c r="H260" i="38"/>
  <c r="C276" i="38"/>
  <c r="E283" i="38"/>
  <c r="D54" i="38"/>
  <c r="C67" i="38"/>
  <c r="G83" i="38"/>
  <c r="G75" i="38" s="1"/>
  <c r="H144" i="38"/>
  <c r="K231" i="38"/>
  <c r="J194" i="38"/>
  <c r="J53" i="38"/>
  <c r="J52" i="38" s="1"/>
  <c r="J51" i="38" s="1"/>
  <c r="J50" i="38" s="1"/>
  <c r="E54" i="38"/>
  <c r="E53" i="38" s="1"/>
  <c r="H95" i="38"/>
  <c r="H122" i="38"/>
  <c r="H184" i="38"/>
  <c r="D195" i="38"/>
  <c r="D194" i="38" s="1"/>
  <c r="C227" i="38"/>
  <c r="H235" i="38"/>
  <c r="E259" i="38"/>
  <c r="C259" i="38" s="1"/>
  <c r="C264" i="38"/>
  <c r="H272" i="38"/>
  <c r="C281" i="38"/>
  <c r="F194" i="38"/>
  <c r="C21" i="38"/>
  <c r="C292" i="38" s="1"/>
  <c r="F54" i="38"/>
  <c r="F53" i="38" s="1"/>
  <c r="F52" i="38" s="1"/>
  <c r="H80" i="38"/>
  <c r="H89" i="38"/>
  <c r="E130" i="38"/>
  <c r="H179" i="38"/>
  <c r="H198" i="38"/>
  <c r="K204" i="38"/>
  <c r="I270" i="38"/>
  <c r="C54" i="38"/>
  <c r="D53" i="38"/>
  <c r="J24" i="38"/>
  <c r="J290" i="38" s="1"/>
  <c r="F20" i="38"/>
  <c r="H21" i="38"/>
  <c r="H292" i="38" s="1"/>
  <c r="H291" i="38" s="1"/>
  <c r="K26" i="38"/>
  <c r="L290" i="38"/>
  <c r="I54" i="38"/>
  <c r="H55" i="38"/>
  <c r="K76" i="38"/>
  <c r="H77" i="38"/>
  <c r="C112" i="38"/>
  <c r="C122" i="38"/>
  <c r="I130" i="38"/>
  <c r="C136" i="38"/>
  <c r="K174" i="38"/>
  <c r="K173" i="38" s="1"/>
  <c r="H175" i="38"/>
  <c r="G187" i="38"/>
  <c r="K196" i="38"/>
  <c r="G231" i="38"/>
  <c r="G230" i="38" s="1"/>
  <c r="H246" i="38"/>
  <c r="K259" i="38"/>
  <c r="H259" i="38" s="1"/>
  <c r="I269" i="38"/>
  <c r="H270" i="38"/>
  <c r="H286" i="38"/>
  <c r="G292" i="38"/>
  <c r="G291" i="38" s="1"/>
  <c r="G52" i="38"/>
  <c r="G51" i="38" s="1"/>
  <c r="H76" i="38"/>
  <c r="C103" i="38"/>
  <c r="C270" i="38"/>
  <c r="G289" i="38"/>
  <c r="C293" i="38"/>
  <c r="C291" i="38" s="1"/>
  <c r="K20" i="38"/>
  <c r="C58" i="38"/>
  <c r="C84" i="38"/>
  <c r="H84" i="38"/>
  <c r="I83" i="38"/>
  <c r="H83" i="38" s="1"/>
  <c r="C130" i="38"/>
  <c r="C144" i="38"/>
  <c r="C166" i="38"/>
  <c r="H166" i="38"/>
  <c r="I165" i="38"/>
  <c r="H165" i="38" s="1"/>
  <c r="C179" i="38"/>
  <c r="C191" i="38"/>
  <c r="G195" i="38"/>
  <c r="G194" i="38" s="1"/>
  <c r="I231" i="38"/>
  <c r="H238" i="38"/>
  <c r="C251" i="38"/>
  <c r="H264" i="38"/>
  <c r="D289" i="38"/>
  <c r="C283" i="38"/>
  <c r="H284" i="38"/>
  <c r="I173" i="38"/>
  <c r="H188" i="38"/>
  <c r="C205" i="38"/>
  <c r="E204" i="38"/>
  <c r="C80" i="38"/>
  <c r="E83" i="38"/>
  <c r="C83" i="38" s="1"/>
  <c r="C116" i="38"/>
  <c r="K130" i="38"/>
  <c r="H131" i="38"/>
  <c r="C160" i="38"/>
  <c r="C187" i="38"/>
  <c r="K191" i="38"/>
  <c r="K187" i="38" s="1"/>
  <c r="H187" i="38" s="1"/>
  <c r="H192" i="38"/>
  <c r="H205" i="38"/>
  <c r="I204" i="38"/>
  <c r="E269" i="38"/>
  <c r="L289" i="38"/>
  <c r="H283" i="38"/>
  <c r="F289" i="38"/>
  <c r="E175" i="38"/>
  <c r="H173" i="38" l="1"/>
  <c r="H191" i="38"/>
  <c r="J289" i="38"/>
  <c r="E230" i="38"/>
  <c r="C230" i="38" s="1"/>
  <c r="F51" i="38"/>
  <c r="E195" i="38"/>
  <c r="C204" i="38"/>
  <c r="C175" i="38"/>
  <c r="E174" i="38"/>
  <c r="H174" i="38"/>
  <c r="H231" i="38"/>
  <c r="I230" i="38"/>
  <c r="H230" i="38" s="1"/>
  <c r="I75" i="38"/>
  <c r="I53" i="38"/>
  <c r="H54" i="38"/>
  <c r="J20" i="38"/>
  <c r="K230" i="38"/>
  <c r="C269" i="38"/>
  <c r="H130" i="38"/>
  <c r="K75" i="38"/>
  <c r="K52" i="38" s="1"/>
  <c r="C231" i="38"/>
  <c r="D52" i="38"/>
  <c r="C53" i="38"/>
  <c r="H204" i="38"/>
  <c r="I195" i="38"/>
  <c r="G50" i="38"/>
  <c r="G290" i="38"/>
  <c r="H269" i="38"/>
  <c r="K195" i="38"/>
  <c r="K194" i="38" s="1"/>
  <c r="H196" i="38"/>
  <c r="H26" i="38"/>
  <c r="E75" i="38"/>
  <c r="H75" i="38" l="1"/>
  <c r="F50" i="38"/>
  <c r="F290" i="38"/>
  <c r="I289" i="38"/>
  <c r="H195" i="38"/>
  <c r="I194" i="38"/>
  <c r="H194" i="38" s="1"/>
  <c r="C75" i="38"/>
  <c r="E52" i="38"/>
  <c r="E51" i="38" s="1"/>
  <c r="D51" i="38"/>
  <c r="E173" i="38"/>
  <c r="C174" i="38"/>
  <c r="K51" i="38"/>
  <c r="K289" i="38"/>
  <c r="I52" i="38"/>
  <c r="H53" i="38"/>
  <c r="E194" i="38"/>
  <c r="C194" i="38" s="1"/>
  <c r="C195" i="38"/>
  <c r="K50" i="38" l="1"/>
  <c r="K290" i="38"/>
  <c r="C52" i="38"/>
  <c r="E50" i="38"/>
  <c r="E24" i="38"/>
  <c r="E20" i="38" s="1"/>
  <c r="H289" i="38"/>
  <c r="D50" i="38"/>
  <c r="C50" i="38" s="1"/>
  <c r="D24" i="38"/>
  <c r="D290" i="38" s="1"/>
  <c r="C51" i="38"/>
  <c r="I51" i="38"/>
  <c r="H52" i="38"/>
  <c r="C173" i="38"/>
  <c r="C289" i="38" s="1"/>
  <c r="E289" i="38"/>
  <c r="E290" i="38" l="1"/>
  <c r="C290" i="38" s="1"/>
  <c r="D20" i="38"/>
  <c r="C20" i="38" s="1"/>
  <c r="C24" i="38"/>
  <c r="I24" i="38"/>
  <c r="I290" i="38" s="1"/>
  <c r="H290" i="38" s="1"/>
  <c r="I50" i="38"/>
  <c r="H50" i="38" s="1"/>
  <c r="H51" i="38"/>
  <c r="I20" i="38" l="1"/>
  <c r="H20" i="38" s="1"/>
  <c r="H24" i="38"/>
  <c r="H301" i="37" l="1"/>
  <c r="C301" i="37"/>
  <c r="H300" i="37"/>
  <c r="C300" i="37"/>
  <c r="H299" i="37"/>
  <c r="C299" i="37"/>
  <c r="H298" i="37"/>
  <c r="C298" i="37"/>
  <c r="H297" i="37"/>
  <c r="C297" i="37"/>
  <c r="H296" i="37"/>
  <c r="C296" i="37"/>
  <c r="H295" i="37"/>
  <c r="C295" i="37"/>
  <c r="H294" i="37"/>
  <c r="H293" i="37" s="1"/>
  <c r="C294" i="37"/>
  <c r="C293" i="37" s="1"/>
  <c r="L293" i="37"/>
  <c r="K293" i="37"/>
  <c r="J293" i="37"/>
  <c r="I293" i="37"/>
  <c r="G293" i="37"/>
  <c r="F293" i="37"/>
  <c r="E293" i="37"/>
  <c r="D293" i="37"/>
  <c r="H288" i="37"/>
  <c r="C288" i="37"/>
  <c r="H287" i="37"/>
  <c r="C287" i="37"/>
  <c r="L286" i="37"/>
  <c r="K286" i="37"/>
  <c r="J286" i="37"/>
  <c r="H286" i="37" s="1"/>
  <c r="I286" i="37"/>
  <c r="G286" i="37"/>
  <c r="F286" i="37"/>
  <c r="E286" i="37"/>
  <c r="D286" i="37"/>
  <c r="H285" i="37"/>
  <c r="C285" i="37"/>
  <c r="L284" i="37"/>
  <c r="L283" i="37" s="1"/>
  <c r="K284" i="37"/>
  <c r="K283" i="37" s="1"/>
  <c r="J284" i="37"/>
  <c r="I284" i="37"/>
  <c r="H284" i="37" s="1"/>
  <c r="G284" i="37"/>
  <c r="G283" i="37" s="1"/>
  <c r="F284" i="37"/>
  <c r="E284" i="37"/>
  <c r="E283" i="37" s="1"/>
  <c r="D284" i="37"/>
  <c r="D283" i="37" s="1"/>
  <c r="J283" i="37"/>
  <c r="F283" i="37"/>
  <c r="H282" i="37"/>
  <c r="C282" i="37"/>
  <c r="L281" i="37"/>
  <c r="K281" i="37"/>
  <c r="J281" i="37"/>
  <c r="I281" i="37"/>
  <c r="G281" i="37"/>
  <c r="F281" i="37"/>
  <c r="E281" i="37"/>
  <c r="D281" i="37"/>
  <c r="H280" i="37"/>
  <c r="C280" i="37"/>
  <c r="H279" i="37"/>
  <c r="C279" i="37"/>
  <c r="H278" i="37"/>
  <c r="C278" i="37"/>
  <c r="H277" i="37"/>
  <c r="C277" i="37"/>
  <c r="L276" i="37"/>
  <c r="L270" i="37" s="1"/>
  <c r="L269" i="37" s="1"/>
  <c r="K276" i="37"/>
  <c r="J276" i="37"/>
  <c r="I276" i="37"/>
  <c r="H276" i="37"/>
  <c r="G276" i="37"/>
  <c r="F276" i="37"/>
  <c r="E276" i="37"/>
  <c r="D276" i="37"/>
  <c r="C276" i="37" s="1"/>
  <c r="H275" i="37"/>
  <c r="C275" i="37"/>
  <c r="H274" i="37"/>
  <c r="C274" i="37"/>
  <c r="H273" i="37"/>
  <c r="C273" i="37"/>
  <c r="L272" i="37"/>
  <c r="K272" i="37"/>
  <c r="K270" i="37" s="1"/>
  <c r="K269" i="37" s="1"/>
  <c r="J272" i="37"/>
  <c r="I272" i="37"/>
  <c r="H272" i="37" s="1"/>
  <c r="G272" i="37"/>
  <c r="G270" i="37" s="1"/>
  <c r="G269" i="37" s="1"/>
  <c r="F272" i="37"/>
  <c r="E272" i="37"/>
  <c r="D272" i="37"/>
  <c r="H271" i="37"/>
  <c r="C271" i="37"/>
  <c r="J270" i="37"/>
  <c r="J269" i="37" s="1"/>
  <c r="I270" i="37"/>
  <c r="F270" i="37"/>
  <c r="E270" i="37"/>
  <c r="F269" i="37"/>
  <c r="H268" i="37"/>
  <c r="C268" i="37"/>
  <c r="H267" i="37"/>
  <c r="C267" i="37"/>
  <c r="H266" i="37"/>
  <c r="C266" i="37"/>
  <c r="H265" i="37"/>
  <c r="C265" i="37"/>
  <c r="L264" i="37"/>
  <c r="K264" i="37"/>
  <c r="J264" i="37"/>
  <c r="I264" i="37"/>
  <c r="I259" i="37" s="1"/>
  <c r="G264" i="37"/>
  <c r="F264" i="37"/>
  <c r="E264" i="37"/>
  <c r="D264" i="37"/>
  <c r="C264" i="37" s="1"/>
  <c r="H263" i="37"/>
  <c r="C263" i="37"/>
  <c r="H262" i="37"/>
  <c r="C262" i="37"/>
  <c r="H261" i="37"/>
  <c r="C261" i="37"/>
  <c r="L260" i="37"/>
  <c r="L259" i="37" s="1"/>
  <c r="K260" i="37"/>
  <c r="J260" i="37"/>
  <c r="I260" i="37"/>
  <c r="G260" i="37"/>
  <c r="G259" i="37" s="1"/>
  <c r="F260" i="37"/>
  <c r="E260" i="37"/>
  <c r="D260" i="37"/>
  <c r="C260" i="37"/>
  <c r="J259" i="37"/>
  <c r="F259" i="37"/>
  <c r="E259" i="37"/>
  <c r="H258" i="37"/>
  <c r="C258" i="37"/>
  <c r="H257" i="37"/>
  <c r="C257" i="37"/>
  <c r="H256" i="37"/>
  <c r="C256" i="37"/>
  <c r="H255" i="37"/>
  <c r="C255" i="37"/>
  <c r="H254" i="37"/>
  <c r="C254" i="37"/>
  <c r="H253" i="37"/>
  <c r="C253" i="37"/>
  <c r="L252" i="37"/>
  <c r="L251" i="37" s="1"/>
  <c r="K252" i="37"/>
  <c r="K251" i="37" s="1"/>
  <c r="J252" i="37"/>
  <c r="I252" i="37"/>
  <c r="H252" i="37" s="1"/>
  <c r="G252" i="37"/>
  <c r="G251" i="37" s="1"/>
  <c r="F252" i="37"/>
  <c r="E252" i="37"/>
  <c r="E251" i="37" s="1"/>
  <c r="D252" i="37"/>
  <c r="D251" i="37" s="1"/>
  <c r="J251" i="37"/>
  <c r="F251" i="37"/>
  <c r="H250" i="37"/>
  <c r="C250" i="37"/>
  <c r="H249" i="37"/>
  <c r="C249" i="37"/>
  <c r="H248" i="37"/>
  <c r="C248" i="37"/>
  <c r="H247" i="37"/>
  <c r="C247" i="37"/>
  <c r="L246" i="37"/>
  <c r="K246" i="37"/>
  <c r="J246" i="37"/>
  <c r="I246" i="37"/>
  <c r="G246" i="37"/>
  <c r="F246" i="37"/>
  <c r="E246" i="37"/>
  <c r="D246" i="37"/>
  <c r="C246" i="37" s="1"/>
  <c r="H245" i="37"/>
  <c r="C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L238" i="37"/>
  <c r="K238" i="37"/>
  <c r="J238" i="37"/>
  <c r="I238" i="37"/>
  <c r="G238" i="37"/>
  <c r="F238" i="37"/>
  <c r="E238" i="37"/>
  <c r="D238" i="37"/>
  <c r="D231" i="37" s="1"/>
  <c r="H237" i="37"/>
  <c r="C237" i="37"/>
  <c r="H236" i="37"/>
  <c r="C236" i="37"/>
  <c r="L235" i="37"/>
  <c r="K235" i="37"/>
  <c r="J235" i="37"/>
  <c r="J231" i="37" s="1"/>
  <c r="J230" i="37" s="1"/>
  <c r="I235" i="37"/>
  <c r="G235" i="37"/>
  <c r="F235" i="37"/>
  <c r="E235" i="37"/>
  <c r="C235" i="37" s="1"/>
  <c r="D235" i="37"/>
  <c r="H234" i="37"/>
  <c r="C234" i="37"/>
  <c r="L233" i="37"/>
  <c r="K233" i="37"/>
  <c r="J233" i="37"/>
  <c r="I233" i="37"/>
  <c r="G233" i="37"/>
  <c r="F233" i="37"/>
  <c r="F231" i="37" s="1"/>
  <c r="F230" i="37" s="1"/>
  <c r="E233" i="37"/>
  <c r="D233" i="37"/>
  <c r="H232" i="37"/>
  <c r="C232" i="37"/>
  <c r="H229" i="37"/>
  <c r="C229" i="37"/>
  <c r="H228" i="37"/>
  <c r="C228" i="37"/>
  <c r="L227" i="37"/>
  <c r="K227" i="37"/>
  <c r="J227" i="37"/>
  <c r="I227" i="37"/>
  <c r="G227" i="37"/>
  <c r="F227" i="37"/>
  <c r="E227" i="37"/>
  <c r="D227" i="37"/>
  <c r="H226" i="37"/>
  <c r="C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L216" i="37"/>
  <c r="K216" i="37"/>
  <c r="J216" i="37"/>
  <c r="I216" i="37"/>
  <c r="H216" i="37" s="1"/>
  <c r="G216" i="37"/>
  <c r="F216" i="37"/>
  <c r="E216" i="37"/>
  <c r="D216" i="37"/>
  <c r="H215" i="37"/>
  <c r="C215" i="37"/>
  <c r="H214" i="37"/>
  <c r="C214" i="37"/>
  <c r="H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L205" i="37"/>
  <c r="K205" i="37"/>
  <c r="J205" i="37"/>
  <c r="J204" i="37" s="1"/>
  <c r="I205" i="37"/>
  <c r="G205" i="37"/>
  <c r="F205" i="37"/>
  <c r="E205" i="37"/>
  <c r="D205" i="37"/>
  <c r="K204" i="37"/>
  <c r="I204" i="37"/>
  <c r="E204" i="37"/>
  <c r="H203" i="37"/>
  <c r="C203" i="37"/>
  <c r="H202" i="37"/>
  <c r="C202" i="37"/>
  <c r="H201" i="37"/>
  <c r="C201" i="37"/>
  <c r="H200" i="37"/>
  <c r="C200" i="37"/>
  <c r="H199" i="37"/>
  <c r="C199" i="37"/>
  <c r="L198" i="37"/>
  <c r="L196" i="37" s="1"/>
  <c r="K198" i="37"/>
  <c r="J198" i="37"/>
  <c r="I198" i="37"/>
  <c r="I196" i="37" s="1"/>
  <c r="G198" i="37"/>
  <c r="F198" i="37"/>
  <c r="E198" i="37"/>
  <c r="E196" i="37" s="1"/>
  <c r="D198" i="37"/>
  <c r="H197" i="37"/>
  <c r="C197" i="37"/>
  <c r="K196" i="37"/>
  <c r="K195" i="37" s="1"/>
  <c r="J196" i="37"/>
  <c r="G196" i="37"/>
  <c r="F196" i="37"/>
  <c r="H193" i="37"/>
  <c r="C193" i="37"/>
  <c r="L192" i="37"/>
  <c r="L191" i="37" s="1"/>
  <c r="K192" i="37"/>
  <c r="K191" i="37" s="1"/>
  <c r="J192" i="37"/>
  <c r="J191" i="37" s="1"/>
  <c r="J187" i="37" s="1"/>
  <c r="I192" i="37"/>
  <c r="G192" i="37"/>
  <c r="G191" i="37" s="1"/>
  <c r="F192" i="37"/>
  <c r="E192" i="37"/>
  <c r="C192" i="37" s="1"/>
  <c r="D192" i="37"/>
  <c r="D191" i="37" s="1"/>
  <c r="I191" i="37"/>
  <c r="I187" i="37" s="1"/>
  <c r="H187" i="37" s="1"/>
  <c r="F191" i="37"/>
  <c r="H190" i="37"/>
  <c r="C190" i="37"/>
  <c r="H189" i="37"/>
  <c r="C189" i="37"/>
  <c r="L188" i="37"/>
  <c r="L187" i="37" s="1"/>
  <c r="K188" i="37"/>
  <c r="K187" i="37" s="1"/>
  <c r="J188" i="37"/>
  <c r="I188" i="37"/>
  <c r="H188" i="37" s="1"/>
  <c r="G188" i="37"/>
  <c r="F188" i="37"/>
  <c r="E188" i="37"/>
  <c r="D188" i="37"/>
  <c r="F187" i="37"/>
  <c r="H186" i="37"/>
  <c r="C186" i="37"/>
  <c r="H185" i="37"/>
  <c r="C185" i="37"/>
  <c r="L184" i="37"/>
  <c r="K184" i="37"/>
  <c r="J184" i="37"/>
  <c r="I184" i="37"/>
  <c r="G184" i="37"/>
  <c r="F184" i="37"/>
  <c r="E184" i="37"/>
  <c r="D184" i="37"/>
  <c r="H183" i="37"/>
  <c r="C183" i="37"/>
  <c r="H182" i="37"/>
  <c r="C182" i="37"/>
  <c r="H181" i="37"/>
  <c r="C181" i="37"/>
  <c r="H180" i="37"/>
  <c r="C180" i="37"/>
  <c r="L179" i="37"/>
  <c r="L174" i="37" s="1"/>
  <c r="L173" i="37" s="1"/>
  <c r="K179" i="37"/>
  <c r="J179" i="37"/>
  <c r="I179" i="37"/>
  <c r="G179" i="37"/>
  <c r="G174" i="37" s="1"/>
  <c r="G173" i="37" s="1"/>
  <c r="F179" i="37"/>
  <c r="E179" i="37"/>
  <c r="D179" i="37"/>
  <c r="C179" i="37"/>
  <c r="H178" i="37"/>
  <c r="C178" i="37"/>
  <c r="H177" i="37"/>
  <c r="C177" i="37"/>
  <c r="H176" i="37"/>
  <c r="C176" i="37"/>
  <c r="L175" i="37"/>
  <c r="K175" i="37"/>
  <c r="J175" i="37"/>
  <c r="J174" i="37" s="1"/>
  <c r="J173" i="37" s="1"/>
  <c r="I175" i="37"/>
  <c r="G175" i="37"/>
  <c r="F175" i="37"/>
  <c r="F174" i="37" s="1"/>
  <c r="F173" i="37" s="1"/>
  <c r="E175" i="37"/>
  <c r="E174" i="37" s="1"/>
  <c r="E173" i="37" s="1"/>
  <c r="C173" i="37" s="1"/>
  <c r="D175" i="37"/>
  <c r="K174" i="37"/>
  <c r="K173" i="37" s="1"/>
  <c r="I174" i="37"/>
  <c r="D174" i="37"/>
  <c r="D173" i="37" s="1"/>
  <c r="H172" i="37"/>
  <c r="C172" i="37"/>
  <c r="H171" i="37"/>
  <c r="C171" i="37"/>
  <c r="H170" i="37"/>
  <c r="C170" i="37"/>
  <c r="H169" i="37"/>
  <c r="C169" i="37"/>
  <c r="H168" i="37"/>
  <c r="C168" i="37"/>
  <c r="H167" i="37"/>
  <c r="C167" i="37"/>
  <c r="L166" i="37"/>
  <c r="L165" i="37" s="1"/>
  <c r="K166" i="37"/>
  <c r="J166" i="37"/>
  <c r="I166" i="37"/>
  <c r="G166" i="37"/>
  <c r="F166" i="37"/>
  <c r="E166" i="37"/>
  <c r="D166" i="37"/>
  <c r="D165" i="37" s="1"/>
  <c r="K165" i="37"/>
  <c r="J165" i="37"/>
  <c r="I165" i="37"/>
  <c r="G165" i="37"/>
  <c r="F165" i="37"/>
  <c r="E165" i="37"/>
  <c r="H164" i="37"/>
  <c r="C164" i="37"/>
  <c r="H163" i="37"/>
  <c r="C163" i="37"/>
  <c r="H162" i="37"/>
  <c r="C162" i="37"/>
  <c r="H161" i="37"/>
  <c r="C161" i="37"/>
  <c r="L160" i="37"/>
  <c r="L130" i="37" s="1"/>
  <c r="K160" i="37"/>
  <c r="J160" i="37"/>
  <c r="I160" i="37"/>
  <c r="H160" i="37"/>
  <c r="G160" i="37"/>
  <c r="F160" i="37"/>
  <c r="E160" i="37"/>
  <c r="D160" i="37"/>
  <c r="H159" i="37"/>
  <c r="C159" i="37"/>
  <c r="H158" i="37"/>
  <c r="C158" i="37"/>
  <c r="H157" i="37"/>
  <c r="C157" i="37"/>
  <c r="H156" i="37"/>
  <c r="C156" i="37"/>
  <c r="H155" i="37"/>
  <c r="C155" i="37"/>
  <c r="H154" i="37"/>
  <c r="C154" i="37"/>
  <c r="H153" i="37"/>
  <c r="C153" i="37"/>
  <c r="H152" i="37"/>
  <c r="C152" i="37"/>
  <c r="L151" i="37"/>
  <c r="K151" i="37"/>
  <c r="J151" i="37"/>
  <c r="I151" i="37"/>
  <c r="G151" i="37"/>
  <c r="F151" i="37"/>
  <c r="E151" i="37"/>
  <c r="D151" i="37"/>
  <c r="H150" i="37"/>
  <c r="C150" i="37"/>
  <c r="H149" i="37"/>
  <c r="C149" i="37"/>
  <c r="H148" i="37"/>
  <c r="C148" i="37"/>
  <c r="H147" i="37"/>
  <c r="C147" i="37"/>
  <c r="H146" i="37"/>
  <c r="C146" i="37"/>
  <c r="H145" i="37"/>
  <c r="C145" i="37"/>
  <c r="L144" i="37"/>
  <c r="K144" i="37"/>
  <c r="J144" i="37"/>
  <c r="I144" i="37"/>
  <c r="G144" i="37"/>
  <c r="F144" i="37"/>
  <c r="E144" i="37"/>
  <c r="D144" i="37"/>
  <c r="C144" i="37" s="1"/>
  <c r="H143" i="37"/>
  <c r="C143" i="37"/>
  <c r="H142" i="37"/>
  <c r="C142" i="37"/>
  <c r="L141" i="37"/>
  <c r="K141" i="37"/>
  <c r="J141" i="37"/>
  <c r="I141" i="37"/>
  <c r="G141" i="37"/>
  <c r="F141" i="37"/>
  <c r="E141" i="37"/>
  <c r="D141" i="37"/>
  <c r="C141" i="37" s="1"/>
  <c r="H140" i="37"/>
  <c r="C140" i="37"/>
  <c r="H139" i="37"/>
  <c r="C139" i="37"/>
  <c r="H138" i="37"/>
  <c r="C138" i="37"/>
  <c r="H137" i="37"/>
  <c r="C137" i="37"/>
  <c r="L136" i="37"/>
  <c r="K136" i="37"/>
  <c r="J136" i="37"/>
  <c r="I136" i="37"/>
  <c r="G136" i="37"/>
  <c r="F136" i="37"/>
  <c r="E136" i="37"/>
  <c r="D136" i="37"/>
  <c r="H135" i="37"/>
  <c r="C135" i="37"/>
  <c r="H134" i="37"/>
  <c r="C134" i="37"/>
  <c r="H133" i="37"/>
  <c r="C133" i="37"/>
  <c r="H132" i="37"/>
  <c r="C132" i="37"/>
  <c r="L131" i="37"/>
  <c r="K131" i="37"/>
  <c r="J131" i="37"/>
  <c r="I131" i="37"/>
  <c r="G131" i="37"/>
  <c r="G130" i="37" s="1"/>
  <c r="F131" i="37"/>
  <c r="F130" i="37" s="1"/>
  <c r="E131" i="37"/>
  <c r="D131" i="37"/>
  <c r="H129" i="37"/>
  <c r="H128" i="37" s="1"/>
  <c r="C129" i="37"/>
  <c r="L128" i="37"/>
  <c r="K128" i="37"/>
  <c r="J128" i="37"/>
  <c r="I128" i="37"/>
  <c r="G128" i="37"/>
  <c r="F128" i="37"/>
  <c r="E128" i="37"/>
  <c r="D128" i="37"/>
  <c r="C128" i="37"/>
  <c r="H127" i="37"/>
  <c r="C127" i="37"/>
  <c r="H126" i="37"/>
  <c r="C126" i="37"/>
  <c r="H125" i="37"/>
  <c r="C125" i="37"/>
  <c r="H124" i="37"/>
  <c r="C124" i="37"/>
  <c r="H123" i="37"/>
  <c r="C123" i="37"/>
  <c r="L122" i="37"/>
  <c r="K122" i="37"/>
  <c r="J122" i="37"/>
  <c r="I122" i="37"/>
  <c r="G122" i="37"/>
  <c r="F122" i="37"/>
  <c r="E122" i="37"/>
  <c r="C122" i="37" s="1"/>
  <c r="D122" i="37"/>
  <c r="H121" i="37"/>
  <c r="C121" i="37"/>
  <c r="H120" i="37"/>
  <c r="C120" i="37"/>
  <c r="H119" i="37"/>
  <c r="C119" i="37"/>
  <c r="H118" i="37"/>
  <c r="C118" i="37"/>
  <c r="H117" i="37"/>
  <c r="C117" i="37"/>
  <c r="L116" i="37"/>
  <c r="K116" i="37"/>
  <c r="J116" i="37"/>
  <c r="I116" i="37"/>
  <c r="G116" i="37"/>
  <c r="F116" i="37"/>
  <c r="E116" i="37"/>
  <c r="D116" i="37"/>
  <c r="C116" i="37" s="1"/>
  <c r="H115" i="37"/>
  <c r="C115" i="37"/>
  <c r="H114" i="37"/>
  <c r="C114" i="37"/>
  <c r="H113" i="37"/>
  <c r="C113" i="37"/>
  <c r="L112" i="37"/>
  <c r="K112" i="37"/>
  <c r="J112" i="37"/>
  <c r="I112" i="37"/>
  <c r="G112" i="37"/>
  <c r="F112" i="37"/>
  <c r="E112" i="37"/>
  <c r="D112" i="37"/>
  <c r="C112" i="37"/>
  <c r="H111" i="37"/>
  <c r="C111" i="37"/>
  <c r="H110" i="37"/>
  <c r="C110" i="37"/>
  <c r="H109" i="37"/>
  <c r="C109" i="37"/>
  <c r="H108" i="37"/>
  <c r="C108" i="37"/>
  <c r="H107" i="37"/>
  <c r="C107" i="37"/>
  <c r="H106" i="37"/>
  <c r="C106" i="37"/>
  <c r="H105" i="37"/>
  <c r="C105" i="37"/>
  <c r="H104" i="37"/>
  <c r="C104" i="37"/>
  <c r="L103" i="37"/>
  <c r="K103" i="37"/>
  <c r="J103" i="37"/>
  <c r="I103" i="37"/>
  <c r="H103" i="37" s="1"/>
  <c r="G103" i="37"/>
  <c r="F103" i="37"/>
  <c r="E103" i="37"/>
  <c r="D103" i="37"/>
  <c r="C103" i="37" s="1"/>
  <c r="H102" i="37"/>
  <c r="C102" i="37"/>
  <c r="H101" i="37"/>
  <c r="C101" i="37"/>
  <c r="H100" i="37"/>
  <c r="C100" i="37"/>
  <c r="H99" i="37"/>
  <c r="C99" i="37"/>
  <c r="H98" i="37"/>
  <c r="C98" i="37"/>
  <c r="H97" i="37"/>
  <c r="C97" i="37"/>
  <c r="H96" i="37"/>
  <c r="C96" i="37"/>
  <c r="L95" i="37"/>
  <c r="K95" i="37"/>
  <c r="J95" i="37"/>
  <c r="I95" i="37"/>
  <c r="G95" i="37"/>
  <c r="F95" i="37"/>
  <c r="E95" i="37"/>
  <c r="D95" i="37"/>
  <c r="C95" i="37"/>
  <c r="H94" i="37"/>
  <c r="C94" i="37"/>
  <c r="H93" i="37"/>
  <c r="C93" i="37"/>
  <c r="H92" i="37"/>
  <c r="C92" i="37"/>
  <c r="H91" i="37"/>
  <c r="C91" i="37"/>
  <c r="H90" i="37"/>
  <c r="C90" i="37"/>
  <c r="L89" i="37"/>
  <c r="K89" i="37"/>
  <c r="J89" i="37"/>
  <c r="I89" i="37"/>
  <c r="G89" i="37"/>
  <c r="F89" i="37"/>
  <c r="F83" i="37" s="1"/>
  <c r="E89" i="37"/>
  <c r="D89" i="37"/>
  <c r="H88" i="37"/>
  <c r="C88" i="37"/>
  <c r="H87" i="37"/>
  <c r="C87" i="37"/>
  <c r="H86" i="37"/>
  <c r="C86" i="37"/>
  <c r="H85" i="37"/>
  <c r="C85" i="37"/>
  <c r="L84" i="37"/>
  <c r="K84" i="37"/>
  <c r="J84" i="37"/>
  <c r="I84" i="37"/>
  <c r="H84" i="37" s="1"/>
  <c r="G84" i="37"/>
  <c r="F84" i="37"/>
  <c r="E84" i="37"/>
  <c r="D84" i="37"/>
  <c r="I83" i="37"/>
  <c r="H82" i="37"/>
  <c r="C82" i="37"/>
  <c r="H81" i="37"/>
  <c r="C81" i="37"/>
  <c r="L80" i="37"/>
  <c r="K80" i="37"/>
  <c r="J80" i="37"/>
  <c r="I80" i="37"/>
  <c r="G80" i="37"/>
  <c r="F80" i="37"/>
  <c r="E80" i="37"/>
  <c r="D80" i="37"/>
  <c r="H79" i="37"/>
  <c r="C79" i="37"/>
  <c r="H78" i="37"/>
  <c r="C78" i="37"/>
  <c r="L77" i="37"/>
  <c r="K77" i="37"/>
  <c r="K76" i="37" s="1"/>
  <c r="J77" i="37"/>
  <c r="J76" i="37" s="1"/>
  <c r="I77" i="37"/>
  <c r="G77" i="37"/>
  <c r="F77" i="37"/>
  <c r="F76" i="37" s="1"/>
  <c r="F75" i="37" s="1"/>
  <c r="E77" i="37"/>
  <c r="D77" i="37"/>
  <c r="G76" i="37"/>
  <c r="H74" i="37"/>
  <c r="C74" i="37"/>
  <c r="H73" i="37"/>
  <c r="C73" i="37"/>
  <c r="H72" i="37"/>
  <c r="C72" i="37"/>
  <c r="H71" i="37"/>
  <c r="C71" i="37"/>
  <c r="H70" i="37"/>
  <c r="C70" i="37"/>
  <c r="L69" i="37"/>
  <c r="L67" i="37" s="1"/>
  <c r="K69" i="37"/>
  <c r="J69" i="37"/>
  <c r="J67" i="37" s="1"/>
  <c r="J53" i="37" s="1"/>
  <c r="I69" i="37"/>
  <c r="G69" i="37"/>
  <c r="G67" i="37" s="1"/>
  <c r="F69" i="37"/>
  <c r="E69" i="37"/>
  <c r="E67" i="37" s="1"/>
  <c r="D69" i="37"/>
  <c r="H68" i="37"/>
  <c r="C68" i="37"/>
  <c r="K67" i="37"/>
  <c r="F67" i="37"/>
  <c r="D67" i="37"/>
  <c r="H66" i="37"/>
  <c r="C66" i="37"/>
  <c r="H65" i="37"/>
  <c r="C65" i="37"/>
  <c r="H64" i="37"/>
  <c r="C64" i="37"/>
  <c r="H63" i="37"/>
  <c r="C63" i="37"/>
  <c r="H62" i="37"/>
  <c r="C62" i="37"/>
  <c r="H61" i="37"/>
  <c r="C61" i="37"/>
  <c r="H60" i="37"/>
  <c r="C60" i="37"/>
  <c r="H59" i="37"/>
  <c r="C59" i="37"/>
  <c r="L58" i="37"/>
  <c r="K58" i="37"/>
  <c r="K54" i="37" s="1"/>
  <c r="J58" i="37"/>
  <c r="I58" i="37"/>
  <c r="I54" i="37" s="1"/>
  <c r="G58" i="37"/>
  <c r="F58" i="37"/>
  <c r="E58" i="37"/>
  <c r="D58" i="37"/>
  <c r="H57" i="37"/>
  <c r="C57" i="37"/>
  <c r="H56" i="37"/>
  <c r="C56" i="37"/>
  <c r="L55" i="37"/>
  <c r="K55" i="37"/>
  <c r="J55" i="37"/>
  <c r="J54" i="37" s="1"/>
  <c r="I55" i="37"/>
  <c r="G55" i="37"/>
  <c r="G54" i="37" s="1"/>
  <c r="F55" i="37"/>
  <c r="F54" i="37" s="1"/>
  <c r="E55" i="37"/>
  <c r="E54" i="37" s="1"/>
  <c r="E53" i="37" s="1"/>
  <c r="D55" i="37"/>
  <c r="L54" i="37"/>
  <c r="H47" i="37"/>
  <c r="C47" i="37"/>
  <c r="H46" i="37"/>
  <c r="C46" i="37"/>
  <c r="L45" i="37"/>
  <c r="H45" i="37" s="1"/>
  <c r="G45" i="37"/>
  <c r="C45" i="37"/>
  <c r="H44" i="37"/>
  <c r="C44" i="37"/>
  <c r="K43" i="37"/>
  <c r="J43" i="37"/>
  <c r="I43" i="37"/>
  <c r="F43" i="37"/>
  <c r="E43" i="37"/>
  <c r="D43" i="37"/>
  <c r="C43" i="37" s="1"/>
  <c r="H42" i="37"/>
  <c r="C42" i="37"/>
  <c r="I41" i="37"/>
  <c r="H41" i="37" s="1"/>
  <c r="D41" i="37"/>
  <c r="C41" i="37" s="1"/>
  <c r="H40" i="37"/>
  <c r="C40" i="37"/>
  <c r="H39" i="37"/>
  <c r="C39" i="37"/>
  <c r="H38" i="37"/>
  <c r="C38" i="37"/>
  <c r="H37" i="37"/>
  <c r="C37" i="37"/>
  <c r="K36" i="37"/>
  <c r="H36" i="37" s="1"/>
  <c r="F36" i="37"/>
  <c r="C36" i="37"/>
  <c r="H35" i="37"/>
  <c r="C35" i="37"/>
  <c r="H34" i="37"/>
  <c r="C34" i="37"/>
  <c r="K33" i="37"/>
  <c r="H33" i="37" s="1"/>
  <c r="F33" i="37"/>
  <c r="C33" i="37" s="1"/>
  <c r="H32" i="37"/>
  <c r="C32" i="37"/>
  <c r="K31" i="37"/>
  <c r="H31" i="37" s="1"/>
  <c r="F31" i="37"/>
  <c r="H30" i="37"/>
  <c r="C30" i="37"/>
  <c r="H29" i="37"/>
  <c r="C29" i="37"/>
  <c r="H28" i="37"/>
  <c r="C28" i="37"/>
  <c r="K27" i="37"/>
  <c r="H27" i="37" s="1"/>
  <c r="F27" i="37"/>
  <c r="C27" i="37" s="1"/>
  <c r="H25" i="37"/>
  <c r="C25" i="37"/>
  <c r="C24" i="37"/>
  <c r="H23" i="37"/>
  <c r="C23" i="37"/>
  <c r="H22" i="37"/>
  <c r="C22" i="37"/>
  <c r="L21" i="37"/>
  <c r="L292" i="37" s="1"/>
  <c r="L291" i="37" s="1"/>
  <c r="K21" i="37"/>
  <c r="K292" i="37" s="1"/>
  <c r="K291" i="37" s="1"/>
  <c r="J21" i="37"/>
  <c r="I21" i="37"/>
  <c r="G21" i="37"/>
  <c r="G292" i="37" s="1"/>
  <c r="G291" i="37" s="1"/>
  <c r="F21" i="37"/>
  <c r="E21" i="37"/>
  <c r="D21" i="37"/>
  <c r="D292" i="37" s="1"/>
  <c r="D291" i="37" s="1"/>
  <c r="G20" i="37"/>
  <c r="H301" i="36"/>
  <c r="C301" i="36"/>
  <c r="H300" i="36"/>
  <c r="C300" i="36"/>
  <c r="H299" i="36"/>
  <c r="C299" i="36"/>
  <c r="H298" i="36"/>
  <c r="C298" i="36"/>
  <c r="H297" i="36"/>
  <c r="C297" i="36"/>
  <c r="H296" i="36"/>
  <c r="C296" i="36"/>
  <c r="H295" i="36"/>
  <c r="C295" i="36"/>
  <c r="H294" i="36"/>
  <c r="H293" i="36" s="1"/>
  <c r="C294" i="36"/>
  <c r="C293" i="36" s="1"/>
  <c r="L293" i="36"/>
  <c r="K293" i="36"/>
  <c r="J293" i="36"/>
  <c r="I293" i="36"/>
  <c r="G293" i="36"/>
  <c r="F293" i="36"/>
  <c r="E293" i="36"/>
  <c r="D293" i="36"/>
  <c r="H288" i="36"/>
  <c r="C288" i="36"/>
  <c r="H287" i="36"/>
  <c r="C287" i="36"/>
  <c r="L286" i="36"/>
  <c r="K286" i="36"/>
  <c r="J286" i="36"/>
  <c r="I286" i="36"/>
  <c r="H286" i="36" s="1"/>
  <c r="G286" i="36"/>
  <c r="F286" i="36"/>
  <c r="E286" i="36"/>
  <c r="D286" i="36"/>
  <c r="H285" i="36"/>
  <c r="C285" i="36"/>
  <c r="L284" i="36"/>
  <c r="L283" i="36" s="1"/>
  <c r="K284" i="36"/>
  <c r="K283" i="36" s="1"/>
  <c r="J284" i="36"/>
  <c r="I284" i="36"/>
  <c r="I283" i="36" s="1"/>
  <c r="H283" i="36" s="1"/>
  <c r="G284" i="36"/>
  <c r="G283" i="36" s="1"/>
  <c r="F284" i="36"/>
  <c r="E284" i="36"/>
  <c r="E283" i="36" s="1"/>
  <c r="D284" i="36"/>
  <c r="D283" i="36" s="1"/>
  <c r="J283" i="36"/>
  <c r="F283" i="36"/>
  <c r="H282" i="36"/>
  <c r="C282" i="36"/>
  <c r="L281" i="36"/>
  <c r="K281" i="36"/>
  <c r="J281" i="36"/>
  <c r="I281" i="36"/>
  <c r="G281" i="36"/>
  <c r="F281" i="36"/>
  <c r="E281" i="36"/>
  <c r="D281" i="36"/>
  <c r="H280" i="36"/>
  <c r="C280" i="36"/>
  <c r="H279" i="36"/>
  <c r="C279" i="36"/>
  <c r="H278" i="36"/>
  <c r="C278" i="36"/>
  <c r="H277" i="36"/>
  <c r="C277" i="36"/>
  <c r="L276" i="36"/>
  <c r="K276" i="36"/>
  <c r="J276" i="36"/>
  <c r="I276" i="36"/>
  <c r="G276" i="36"/>
  <c r="G270" i="36" s="1"/>
  <c r="G269" i="36" s="1"/>
  <c r="F276" i="36"/>
  <c r="E276" i="36"/>
  <c r="D276" i="36"/>
  <c r="H275" i="36"/>
  <c r="C275" i="36"/>
  <c r="H274" i="36"/>
  <c r="C274" i="36"/>
  <c r="H273" i="36"/>
  <c r="C273" i="36"/>
  <c r="L272" i="36"/>
  <c r="K272" i="36"/>
  <c r="J272" i="36"/>
  <c r="J270" i="36" s="1"/>
  <c r="J269" i="36" s="1"/>
  <c r="I272" i="36"/>
  <c r="G272" i="36"/>
  <c r="F272" i="36"/>
  <c r="E272" i="36"/>
  <c r="E270" i="36" s="1"/>
  <c r="E269" i="36" s="1"/>
  <c r="D272" i="36"/>
  <c r="H271" i="36"/>
  <c r="C271" i="36"/>
  <c r="L270" i="36"/>
  <c r="L269" i="36" s="1"/>
  <c r="K270" i="36"/>
  <c r="F270" i="36"/>
  <c r="F269" i="36" s="1"/>
  <c r="D270" i="36"/>
  <c r="K269" i="36"/>
  <c r="D269" i="36"/>
  <c r="C269" i="36" s="1"/>
  <c r="H268" i="36"/>
  <c r="C268" i="36"/>
  <c r="H267" i="36"/>
  <c r="C267" i="36"/>
  <c r="H266" i="36"/>
  <c r="C266" i="36"/>
  <c r="H265" i="36"/>
  <c r="C265" i="36"/>
  <c r="L264" i="36"/>
  <c r="K264" i="36"/>
  <c r="K259" i="36" s="1"/>
  <c r="J264" i="36"/>
  <c r="I264" i="36"/>
  <c r="G264" i="36"/>
  <c r="F264" i="36"/>
  <c r="E264" i="36"/>
  <c r="D264" i="36"/>
  <c r="H263" i="36"/>
  <c r="C263" i="36"/>
  <c r="H262" i="36"/>
  <c r="C262" i="36"/>
  <c r="H261" i="36"/>
  <c r="C261" i="36"/>
  <c r="L260" i="36"/>
  <c r="K260" i="36"/>
  <c r="J260" i="36"/>
  <c r="J259" i="36" s="1"/>
  <c r="I260" i="36"/>
  <c r="G260" i="36"/>
  <c r="F260" i="36"/>
  <c r="E260" i="36"/>
  <c r="E259" i="36" s="1"/>
  <c r="D260" i="36"/>
  <c r="L259" i="36"/>
  <c r="G259" i="36"/>
  <c r="D259" i="36"/>
  <c r="H258" i="36"/>
  <c r="C258" i="36"/>
  <c r="H257" i="36"/>
  <c r="C257" i="36"/>
  <c r="H256" i="36"/>
  <c r="C256" i="36"/>
  <c r="H255" i="36"/>
  <c r="C255" i="36"/>
  <c r="H254" i="36"/>
  <c r="C254" i="36"/>
  <c r="H253" i="36"/>
  <c r="C253" i="36"/>
  <c r="L252" i="36"/>
  <c r="K252" i="36"/>
  <c r="J252" i="36"/>
  <c r="J251" i="36" s="1"/>
  <c r="I252" i="36"/>
  <c r="G252" i="36"/>
  <c r="F252" i="36"/>
  <c r="F251" i="36" s="1"/>
  <c r="E252" i="36"/>
  <c r="E251" i="36" s="1"/>
  <c r="D252" i="36"/>
  <c r="L251" i="36"/>
  <c r="K251" i="36"/>
  <c r="G251" i="36"/>
  <c r="D251" i="36"/>
  <c r="C251" i="36" s="1"/>
  <c r="H250" i="36"/>
  <c r="C250" i="36"/>
  <c r="H249" i="36"/>
  <c r="C249" i="36"/>
  <c r="H248" i="36"/>
  <c r="C248" i="36"/>
  <c r="H247" i="36"/>
  <c r="C247" i="36"/>
  <c r="L246" i="36"/>
  <c r="K246" i="36"/>
  <c r="J246" i="36"/>
  <c r="I246" i="36"/>
  <c r="G246" i="36"/>
  <c r="F246" i="36"/>
  <c r="E246" i="36"/>
  <c r="D246" i="36"/>
  <c r="H245" i="36"/>
  <c r="C245" i="36"/>
  <c r="H244" i="36"/>
  <c r="C244" i="36"/>
  <c r="H243" i="36"/>
  <c r="C243" i="36"/>
  <c r="H242" i="36"/>
  <c r="C242" i="36"/>
  <c r="H241" i="36"/>
  <c r="C241" i="36"/>
  <c r="H240" i="36"/>
  <c r="C240" i="36"/>
  <c r="H239" i="36"/>
  <c r="C239" i="36"/>
  <c r="L238" i="36"/>
  <c r="K238" i="36"/>
  <c r="J238" i="36"/>
  <c r="I238" i="36"/>
  <c r="G238" i="36"/>
  <c r="F238" i="36"/>
  <c r="E238" i="36"/>
  <c r="D238" i="36"/>
  <c r="H237" i="36"/>
  <c r="C237" i="36"/>
  <c r="H236" i="36"/>
  <c r="C236" i="36"/>
  <c r="L235" i="36"/>
  <c r="K235" i="36"/>
  <c r="J235" i="36"/>
  <c r="I235" i="36"/>
  <c r="G235" i="36"/>
  <c r="F235" i="36"/>
  <c r="E235" i="36"/>
  <c r="D235" i="36"/>
  <c r="C235" i="36"/>
  <c r="H234" i="36"/>
  <c r="C234" i="36"/>
  <c r="L233" i="36"/>
  <c r="K233" i="36"/>
  <c r="H233" i="36" s="1"/>
  <c r="J233" i="36"/>
  <c r="I233" i="36"/>
  <c r="G233" i="36"/>
  <c r="F233" i="36"/>
  <c r="E233" i="36"/>
  <c r="D233" i="36"/>
  <c r="C233" i="36" s="1"/>
  <c r="H232" i="36"/>
  <c r="C232" i="36"/>
  <c r="L231" i="36"/>
  <c r="L230" i="36" s="1"/>
  <c r="H229" i="36"/>
  <c r="C229" i="36"/>
  <c r="H228" i="36"/>
  <c r="C228" i="36"/>
  <c r="L227" i="36"/>
  <c r="K227" i="36"/>
  <c r="J227" i="36"/>
  <c r="I227" i="36"/>
  <c r="G227" i="36"/>
  <c r="F227" i="36"/>
  <c r="E227" i="36"/>
  <c r="D227" i="36"/>
  <c r="C227" i="36"/>
  <c r="H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L216" i="36"/>
  <c r="K216" i="36"/>
  <c r="J216" i="36"/>
  <c r="I216" i="36"/>
  <c r="G216" i="36"/>
  <c r="F216" i="36"/>
  <c r="E216" i="36"/>
  <c r="D216" i="36"/>
  <c r="H215" i="36"/>
  <c r="C215" i="36"/>
  <c r="H214" i="36"/>
  <c r="C214" i="36"/>
  <c r="H213" i="36"/>
  <c r="C213" i="36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H206" i="36"/>
  <c r="C206" i="36"/>
  <c r="L205" i="36"/>
  <c r="L204" i="36" s="1"/>
  <c r="K205" i="36"/>
  <c r="J205" i="36"/>
  <c r="J204" i="36" s="1"/>
  <c r="I205" i="36"/>
  <c r="G205" i="36"/>
  <c r="F205" i="36"/>
  <c r="E205" i="36"/>
  <c r="E204" i="36" s="1"/>
  <c r="D205" i="36"/>
  <c r="D204" i="36" s="1"/>
  <c r="F204" i="36"/>
  <c r="H203" i="36"/>
  <c r="C203" i="36"/>
  <c r="H202" i="36"/>
  <c r="C202" i="36"/>
  <c r="H201" i="36"/>
  <c r="C201" i="36"/>
  <c r="H200" i="36"/>
  <c r="C200" i="36"/>
  <c r="H199" i="36"/>
  <c r="C199" i="36"/>
  <c r="L198" i="36"/>
  <c r="L196" i="36" s="1"/>
  <c r="K198" i="36"/>
  <c r="K196" i="36" s="1"/>
  <c r="J198" i="36"/>
  <c r="I198" i="36"/>
  <c r="G198" i="36"/>
  <c r="G196" i="36" s="1"/>
  <c r="F198" i="36"/>
  <c r="F196" i="36" s="1"/>
  <c r="F195" i="36" s="1"/>
  <c r="E198" i="36"/>
  <c r="D198" i="36"/>
  <c r="H197" i="36"/>
  <c r="C197" i="36"/>
  <c r="J196" i="36"/>
  <c r="I196" i="36"/>
  <c r="E196" i="36"/>
  <c r="D196" i="36"/>
  <c r="H193" i="36"/>
  <c r="C193" i="36"/>
  <c r="L192" i="36"/>
  <c r="K192" i="36"/>
  <c r="J192" i="36"/>
  <c r="J191" i="36" s="1"/>
  <c r="I192" i="36"/>
  <c r="G192" i="36"/>
  <c r="G191" i="36" s="1"/>
  <c r="C191" i="36" s="1"/>
  <c r="F192" i="36"/>
  <c r="F191" i="36" s="1"/>
  <c r="E192" i="36"/>
  <c r="E191" i="36" s="1"/>
  <c r="D192" i="36"/>
  <c r="L191" i="36"/>
  <c r="L187" i="36" s="1"/>
  <c r="K191" i="36"/>
  <c r="K187" i="36" s="1"/>
  <c r="D191" i="36"/>
  <c r="H190" i="36"/>
  <c r="C190" i="36"/>
  <c r="H189" i="36"/>
  <c r="C189" i="36"/>
  <c r="L188" i="36"/>
  <c r="K188" i="36"/>
  <c r="J188" i="36"/>
  <c r="J187" i="36" s="1"/>
  <c r="I188" i="36"/>
  <c r="G188" i="36"/>
  <c r="G187" i="36" s="1"/>
  <c r="F188" i="36"/>
  <c r="E188" i="36"/>
  <c r="E187" i="36" s="1"/>
  <c r="D188" i="36"/>
  <c r="D187" i="36" s="1"/>
  <c r="H186" i="36"/>
  <c r="C186" i="36"/>
  <c r="H185" i="36"/>
  <c r="C185" i="36"/>
  <c r="L184" i="36"/>
  <c r="K184" i="36"/>
  <c r="J184" i="36"/>
  <c r="I184" i="36"/>
  <c r="G184" i="36"/>
  <c r="F184" i="36"/>
  <c r="E184" i="36"/>
  <c r="D184" i="36"/>
  <c r="H183" i="36"/>
  <c r="C183" i="36"/>
  <c r="H182" i="36"/>
  <c r="C182" i="36"/>
  <c r="H181" i="36"/>
  <c r="C181" i="36"/>
  <c r="H180" i="36"/>
  <c r="C180" i="36"/>
  <c r="L179" i="36"/>
  <c r="K179" i="36"/>
  <c r="J179" i="36"/>
  <c r="I179" i="36"/>
  <c r="G179" i="36"/>
  <c r="F179" i="36"/>
  <c r="E179" i="36"/>
  <c r="D179" i="36"/>
  <c r="C179" i="36"/>
  <c r="H178" i="36"/>
  <c r="C178" i="36"/>
  <c r="H177" i="36"/>
  <c r="C177" i="36"/>
  <c r="H176" i="36"/>
  <c r="C176" i="36"/>
  <c r="L175" i="36"/>
  <c r="K175" i="36"/>
  <c r="J175" i="36"/>
  <c r="I175" i="36"/>
  <c r="G175" i="36"/>
  <c r="F175" i="36"/>
  <c r="C175" i="36" s="1"/>
  <c r="E175" i="36"/>
  <c r="D175" i="36"/>
  <c r="D174" i="36" s="1"/>
  <c r="J174" i="36"/>
  <c r="J173" i="36" s="1"/>
  <c r="I174" i="36"/>
  <c r="E174" i="36"/>
  <c r="H172" i="36"/>
  <c r="C172" i="36"/>
  <c r="H171" i="36"/>
  <c r="C171" i="36"/>
  <c r="H170" i="36"/>
  <c r="C170" i="36"/>
  <c r="H169" i="36"/>
  <c r="C169" i="36"/>
  <c r="H168" i="36"/>
  <c r="C168" i="36"/>
  <c r="H167" i="36"/>
  <c r="C167" i="36"/>
  <c r="L166" i="36"/>
  <c r="K166" i="36"/>
  <c r="J166" i="36"/>
  <c r="J165" i="36" s="1"/>
  <c r="I166" i="36"/>
  <c r="G166" i="36"/>
  <c r="F166" i="36"/>
  <c r="F165" i="36" s="1"/>
  <c r="E166" i="36"/>
  <c r="E165" i="36" s="1"/>
  <c r="D166" i="36"/>
  <c r="L165" i="36"/>
  <c r="K165" i="36"/>
  <c r="G165" i="36"/>
  <c r="D165" i="36"/>
  <c r="H164" i="36"/>
  <c r="C164" i="36"/>
  <c r="H163" i="36"/>
  <c r="C163" i="36"/>
  <c r="H162" i="36"/>
  <c r="C162" i="36"/>
  <c r="H161" i="36"/>
  <c r="C161" i="36"/>
  <c r="L160" i="36"/>
  <c r="K160" i="36"/>
  <c r="J160" i="36"/>
  <c r="I160" i="36"/>
  <c r="H160" i="36" s="1"/>
  <c r="G160" i="36"/>
  <c r="F160" i="36"/>
  <c r="E160" i="36"/>
  <c r="D160" i="36"/>
  <c r="H159" i="36"/>
  <c r="C159" i="36"/>
  <c r="H158" i="36"/>
  <c r="C158" i="36"/>
  <c r="H157" i="36"/>
  <c r="C157" i="36"/>
  <c r="H156" i="36"/>
  <c r="C156" i="36"/>
  <c r="H155" i="36"/>
  <c r="C155" i="36"/>
  <c r="H154" i="36"/>
  <c r="C154" i="36"/>
  <c r="H153" i="36"/>
  <c r="C153" i="36"/>
  <c r="H152" i="36"/>
  <c r="C152" i="36"/>
  <c r="L151" i="36"/>
  <c r="K151" i="36"/>
  <c r="J151" i="36"/>
  <c r="I151" i="36"/>
  <c r="G151" i="36"/>
  <c r="F151" i="36"/>
  <c r="E151" i="36"/>
  <c r="D151" i="36"/>
  <c r="C151" i="36" s="1"/>
  <c r="H150" i="36"/>
  <c r="C150" i="36"/>
  <c r="H149" i="36"/>
  <c r="C149" i="36"/>
  <c r="H148" i="36"/>
  <c r="C148" i="36"/>
  <c r="H147" i="36"/>
  <c r="C147" i="36"/>
  <c r="H146" i="36"/>
  <c r="C146" i="36"/>
  <c r="H145" i="36"/>
  <c r="C145" i="36"/>
  <c r="L144" i="36"/>
  <c r="K144" i="36"/>
  <c r="J144" i="36"/>
  <c r="I144" i="36"/>
  <c r="G144" i="36"/>
  <c r="F144" i="36"/>
  <c r="E144" i="36"/>
  <c r="D144" i="36"/>
  <c r="H143" i="36"/>
  <c r="C143" i="36"/>
  <c r="H142" i="36"/>
  <c r="C142" i="36"/>
  <c r="L141" i="36"/>
  <c r="K141" i="36"/>
  <c r="J141" i="36"/>
  <c r="I141" i="36"/>
  <c r="G141" i="36"/>
  <c r="F141" i="36"/>
  <c r="E141" i="36"/>
  <c r="C141" i="36" s="1"/>
  <c r="D141" i="36"/>
  <c r="H140" i="36"/>
  <c r="C140" i="36"/>
  <c r="H139" i="36"/>
  <c r="C139" i="36"/>
  <c r="H138" i="36"/>
  <c r="C138" i="36"/>
  <c r="H137" i="36"/>
  <c r="C137" i="36"/>
  <c r="L136" i="36"/>
  <c r="K136" i="36"/>
  <c r="J136" i="36"/>
  <c r="I136" i="36"/>
  <c r="G136" i="36"/>
  <c r="F136" i="36"/>
  <c r="E136" i="36"/>
  <c r="D136" i="36"/>
  <c r="H135" i="36"/>
  <c r="C135" i="36"/>
  <c r="H134" i="36"/>
  <c r="C134" i="36"/>
  <c r="H133" i="36"/>
  <c r="C133" i="36"/>
  <c r="H132" i="36"/>
  <c r="C132" i="36"/>
  <c r="L131" i="36"/>
  <c r="L130" i="36" s="1"/>
  <c r="K131" i="36"/>
  <c r="J131" i="36"/>
  <c r="I131" i="36"/>
  <c r="G131" i="36"/>
  <c r="F131" i="36"/>
  <c r="C131" i="36" s="1"/>
  <c r="E131" i="36"/>
  <c r="D131" i="36"/>
  <c r="J130" i="36"/>
  <c r="H129" i="36"/>
  <c r="H128" i="36" s="1"/>
  <c r="C129" i="36"/>
  <c r="C128" i="36" s="1"/>
  <c r="L128" i="36"/>
  <c r="K128" i="36"/>
  <c r="J128" i="36"/>
  <c r="I128" i="36"/>
  <c r="G128" i="36"/>
  <c r="F128" i="36"/>
  <c r="E128" i="36"/>
  <c r="D128" i="36"/>
  <c r="H127" i="36"/>
  <c r="C127" i="36"/>
  <c r="H126" i="36"/>
  <c r="C126" i="36"/>
  <c r="H125" i="36"/>
  <c r="C125" i="36"/>
  <c r="H124" i="36"/>
  <c r="C124" i="36"/>
  <c r="H123" i="36"/>
  <c r="C123" i="36"/>
  <c r="L122" i="36"/>
  <c r="K122" i="36"/>
  <c r="J122" i="36"/>
  <c r="I122" i="36"/>
  <c r="G122" i="36"/>
  <c r="F122" i="36"/>
  <c r="E122" i="36"/>
  <c r="D122" i="36"/>
  <c r="H121" i="36"/>
  <c r="C121" i="36"/>
  <c r="H120" i="36"/>
  <c r="C120" i="36"/>
  <c r="H119" i="36"/>
  <c r="C119" i="36"/>
  <c r="H118" i="36"/>
  <c r="C118" i="36"/>
  <c r="H117" i="36"/>
  <c r="C117" i="36"/>
  <c r="L116" i="36"/>
  <c r="K116" i="36"/>
  <c r="J116" i="36"/>
  <c r="I116" i="36"/>
  <c r="H116" i="36" s="1"/>
  <c r="G116" i="36"/>
  <c r="F116" i="36"/>
  <c r="E116" i="36"/>
  <c r="D116" i="36"/>
  <c r="C116" i="36" s="1"/>
  <c r="H115" i="36"/>
  <c r="C115" i="36"/>
  <c r="H114" i="36"/>
  <c r="C114" i="36"/>
  <c r="H113" i="36"/>
  <c r="C113" i="36"/>
  <c r="L112" i="36"/>
  <c r="K112" i="36"/>
  <c r="J112" i="36"/>
  <c r="I112" i="36"/>
  <c r="G112" i="36"/>
  <c r="F112" i="36"/>
  <c r="E112" i="36"/>
  <c r="D112" i="36"/>
  <c r="H111" i="36"/>
  <c r="C111" i="36"/>
  <c r="H110" i="36"/>
  <c r="C110" i="36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L103" i="36"/>
  <c r="K103" i="36"/>
  <c r="H103" i="36" s="1"/>
  <c r="J103" i="36"/>
  <c r="I103" i="36"/>
  <c r="G103" i="36"/>
  <c r="F103" i="36"/>
  <c r="E103" i="36"/>
  <c r="D103" i="36"/>
  <c r="C103" i="36" s="1"/>
  <c r="H102" i="36"/>
  <c r="C102" i="36"/>
  <c r="H101" i="36"/>
  <c r="C101" i="36"/>
  <c r="H100" i="36"/>
  <c r="C100" i="36"/>
  <c r="H99" i="36"/>
  <c r="C99" i="36"/>
  <c r="H98" i="36"/>
  <c r="C98" i="36"/>
  <c r="H97" i="36"/>
  <c r="C97" i="36"/>
  <c r="H96" i="36"/>
  <c r="C96" i="36"/>
  <c r="L95" i="36"/>
  <c r="K95" i="36"/>
  <c r="J95" i="36"/>
  <c r="I95" i="36"/>
  <c r="G95" i="36"/>
  <c r="F95" i="36"/>
  <c r="E95" i="36"/>
  <c r="C95" i="36" s="1"/>
  <c r="D95" i="36"/>
  <c r="H94" i="36"/>
  <c r="C94" i="36"/>
  <c r="H93" i="36"/>
  <c r="C93" i="36"/>
  <c r="H92" i="36"/>
  <c r="C92" i="36"/>
  <c r="H91" i="36"/>
  <c r="C91" i="36"/>
  <c r="H90" i="36"/>
  <c r="C90" i="36"/>
  <c r="L89" i="36"/>
  <c r="K89" i="36"/>
  <c r="J89" i="36"/>
  <c r="I89" i="36"/>
  <c r="G89" i="36"/>
  <c r="F89" i="36"/>
  <c r="E89" i="36"/>
  <c r="D89" i="36"/>
  <c r="C89" i="36" s="1"/>
  <c r="H88" i="36"/>
  <c r="C88" i="36"/>
  <c r="H87" i="36"/>
  <c r="C87" i="36"/>
  <c r="H86" i="36"/>
  <c r="C86" i="36"/>
  <c r="H85" i="36"/>
  <c r="C85" i="36"/>
  <c r="L84" i="36"/>
  <c r="K84" i="36"/>
  <c r="J84" i="36"/>
  <c r="J83" i="36" s="1"/>
  <c r="I84" i="36"/>
  <c r="G84" i="36"/>
  <c r="F84" i="36"/>
  <c r="E84" i="36"/>
  <c r="D84" i="36"/>
  <c r="L83" i="36"/>
  <c r="H82" i="36"/>
  <c r="C82" i="36"/>
  <c r="H81" i="36"/>
  <c r="C81" i="36"/>
  <c r="L80" i="36"/>
  <c r="K80" i="36"/>
  <c r="J80" i="36"/>
  <c r="I80" i="36"/>
  <c r="G80" i="36"/>
  <c r="F80" i="36"/>
  <c r="E80" i="36"/>
  <c r="D80" i="36"/>
  <c r="H79" i="36"/>
  <c r="C79" i="36"/>
  <c r="H78" i="36"/>
  <c r="C78" i="36"/>
  <c r="L77" i="36"/>
  <c r="L76" i="36" s="1"/>
  <c r="K77" i="36"/>
  <c r="J77" i="36"/>
  <c r="I77" i="36"/>
  <c r="G77" i="36"/>
  <c r="G76" i="36" s="1"/>
  <c r="F77" i="36"/>
  <c r="F76" i="36" s="1"/>
  <c r="E77" i="36"/>
  <c r="D77" i="36"/>
  <c r="D76" i="36" s="1"/>
  <c r="C77" i="36"/>
  <c r="J76" i="36"/>
  <c r="I76" i="36"/>
  <c r="H74" i="36"/>
  <c r="C74" i="36"/>
  <c r="H73" i="36"/>
  <c r="C73" i="36"/>
  <c r="H72" i="36"/>
  <c r="C72" i="36"/>
  <c r="H71" i="36"/>
  <c r="C71" i="36"/>
  <c r="H70" i="36"/>
  <c r="C70" i="36"/>
  <c r="L69" i="36"/>
  <c r="K69" i="36"/>
  <c r="J69" i="36"/>
  <c r="J67" i="36" s="1"/>
  <c r="I69" i="36"/>
  <c r="G69" i="36"/>
  <c r="G67" i="36" s="1"/>
  <c r="F69" i="36"/>
  <c r="E69" i="36"/>
  <c r="C69" i="36" s="1"/>
  <c r="D69" i="36"/>
  <c r="H68" i="36"/>
  <c r="C68" i="36"/>
  <c r="L67" i="36"/>
  <c r="K67" i="36"/>
  <c r="I67" i="36"/>
  <c r="F67" i="36"/>
  <c r="D67" i="36"/>
  <c r="H66" i="36"/>
  <c r="C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L58" i="36"/>
  <c r="K58" i="36"/>
  <c r="J58" i="36"/>
  <c r="I58" i="36"/>
  <c r="G58" i="36"/>
  <c r="F58" i="36"/>
  <c r="E58" i="36"/>
  <c r="D58" i="36"/>
  <c r="H57" i="36"/>
  <c r="C57" i="36"/>
  <c r="H56" i="36"/>
  <c r="C56" i="36"/>
  <c r="L55" i="36"/>
  <c r="L54" i="36" s="1"/>
  <c r="L53" i="36" s="1"/>
  <c r="K55" i="36"/>
  <c r="J55" i="36"/>
  <c r="I55" i="36"/>
  <c r="G55" i="36"/>
  <c r="G54" i="36" s="1"/>
  <c r="G53" i="36" s="1"/>
  <c r="F55" i="36"/>
  <c r="E55" i="36"/>
  <c r="D55" i="36"/>
  <c r="D54" i="36" s="1"/>
  <c r="C55" i="36"/>
  <c r="J54" i="36"/>
  <c r="F54" i="36"/>
  <c r="F53" i="36" s="1"/>
  <c r="E54" i="36"/>
  <c r="H47" i="36"/>
  <c r="C47" i="36"/>
  <c r="H46" i="36"/>
  <c r="C46" i="36"/>
  <c r="L45" i="36"/>
  <c r="H45" i="36" s="1"/>
  <c r="G45" i="36"/>
  <c r="C45" i="36"/>
  <c r="H44" i="36"/>
  <c r="C44" i="36"/>
  <c r="K43" i="36"/>
  <c r="J43" i="36"/>
  <c r="I43" i="36"/>
  <c r="H43" i="36" s="1"/>
  <c r="F43" i="36"/>
  <c r="E43" i="36"/>
  <c r="D43" i="36"/>
  <c r="C43" i="36" s="1"/>
  <c r="H42" i="36"/>
  <c r="C42" i="36"/>
  <c r="I41" i="36"/>
  <c r="H41" i="36" s="1"/>
  <c r="D41" i="36"/>
  <c r="C41" i="36" s="1"/>
  <c r="H40" i="36"/>
  <c r="C40" i="36"/>
  <c r="H39" i="36"/>
  <c r="C39" i="36"/>
  <c r="H38" i="36"/>
  <c r="C38" i="36"/>
  <c r="H37" i="36"/>
  <c r="C37" i="36"/>
  <c r="K36" i="36"/>
  <c r="H36" i="36" s="1"/>
  <c r="F36" i="36"/>
  <c r="C36" i="36" s="1"/>
  <c r="H35" i="36"/>
  <c r="C35" i="36"/>
  <c r="H34" i="36"/>
  <c r="C34" i="36"/>
  <c r="K33" i="36"/>
  <c r="H33" i="36" s="1"/>
  <c r="F33" i="36"/>
  <c r="C33" i="36" s="1"/>
  <c r="H32" i="36"/>
  <c r="C32" i="36"/>
  <c r="K31" i="36"/>
  <c r="H31" i="36" s="1"/>
  <c r="F31" i="36"/>
  <c r="F26" i="36" s="1"/>
  <c r="H30" i="36"/>
  <c r="C30" i="36"/>
  <c r="H29" i="36"/>
  <c r="C29" i="36"/>
  <c r="H28" i="36"/>
  <c r="C28" i="36"/>
  <c r="K27" i="36"/>
  <c r="H27" i="36" s="1"/>
  <c r="F27" i="36"/>
  <c r="C27" i="36" s="1"/>
  <c r="K26" i="36"/>
  <c r="H26" i="36" s="1"/>
  <c r="H25" i="36"/>
  <c r="C25" i="36"/>
  <c r="C24" i="36"/>
  <c r="H23" i="36"/>
  <c r="C23" i="36"/>
  <c r="H22" i="36"/>
  <c r="C22" i="36"/>
  <c r="L21" i="36"/>
  <c r="L292" i="36" s="1"/>
  <c r="L291" i="36" s="1"/>
  <c r="K21" i="36"/>
  <c r="K292" i="36" s="1"/>
  <c r="K291" i="36" s="1"/>
  <c r="J21" i="36"/>
  <c r="J292" i="36" s="1"/>
  <c r="J291" i="36" s="1"/>
  <c r="I21" i="36"/>
  <c r="G21" i="36"/>
  <c r="G292" i="36" s="1"/>
  <c r="G291" i="36" s="1"/>
  <c r="F21" i="36"/>
  <c r="F292" i="36" s="1"/>
  <c r="F291" i="36" s="1"/>
  <c r="E21" i="36"/>
  <c r="D21" i="36"/>
  <c r="D292" i="36" s="1"/>
  <c r="D291" i="36" s="1"/>
  <c r="G20" i="36"/>
  <c r="D20" i="36"/>
  <c r="H301" i="35"/>
  <c r="C301" i="35"/>
  <c r="H300" i="35"/>
  <c r="C300" i="35"/>
  <c r="H299" i="35"/>
  <c r="C299" i="35"/>
  <c r="H298" i="35"/>
  <c r="C298" i="35"/>
  <c r="H297" i="35"/>
  <c r="C297" i="35"/>
  <c r="H296" i="35"/>
  <c r="C296" i="35"/>
  <c r="H295" i="35"/>
  <c r="C295" i="35"/>
  <c r="H294" i="35"/>
  <c r="C294" i="35"/>
  <c r="C293" i="35" s="1"/>
  <c r="L293" i="35"/>
  <c r="K293" i="35"/>
  <c r="J293" i="35"/>
  <c r="I293" i="35"/>
  <c r="G293" i="35"/>
  <c r="F293" i="35"/>
  <c r="E293" i="35"/>
  <c r="D293" i="35"/>
  <c r="H288" i="35"/>
  <c r="C288" i="35"/>
  <c r="H287" i="35"/>
  <c r="C287" i="35"/>
  <c r="L286" i="35"/>
  <c r="K286" i="35"/>
  <c r="J286" i="35"/>
  <c r="I286" i="35"/>
  <c r="H286" i="35" s="1"/>
  <c r="G286" i="35"/>
  <c r="F286" i="35"/>
  <c r="E286" i="35"/>
  <c r="D286" i="35"/>
  <c r="H285" i="35"/>
  <c r="C285" i="35"/>
  <c r="L284" i="35"/>
  <c r="L283" i="35" s="1"/>
  <c r="K284" i="35"/>
  <c r="K283" i="35" s="1"/>
  <c r="J284" i="35"/>
  <c r="I284" i="35"/>
  <c r="H284" i="35"/>
  <c r="G284" i="35"/>
  <c r="G283" i="35" s="1"/>
  <c r="F284" i="35"/>
  <c r="F283" i="35" s="1"/>
  <c r="E284" i="35"/>
  <c r="D284" i="35"/>
  <c r="J283" i="35"/>
  <c r="I283" i="35"/>
  <c r="E283" i="35"/>
  <c r="H282" i="35"/>
  <c r="C282" i="35"/>
  <c r="L281" i="35"/>
  <c r="K281" i="35"/>
  <c r="J281" i="35"/>
  <c r="I281" i="35"/>
  <c r="G281" i="35"/>
  <c r="F281" i="35"/>
  <c r="E281" i="35"/>
  <c r="D281" i="35"/>
  <c r="H280" i="35"/>
  <c r="C280" i="35"/>
  <c r="H279" i="35"/>
  <c r="C279" i="35"/>
  <c r="H278" i="35"/>
  <c r="C278" i="35"/>
  <c r="H277" i="35"/>
  <c r="C277" i="35"/>
  <c r="L276" i="35"/>
  <c r="K276" i="35"/>
  <c r="K270" i="35" s="1"/>
  <c r="K269" i="35" s="1"/>
  <c r="J276" i="35"/>
  <c r="I276" i="35"/>
  <c r="H276" i="35" s="1"/>
  <c r="G276" i="35"/>
  <c r="F276" i="35"/>
  <c r="E276" i="35"/>
  <c r="D276" i="35"/>
  <c r="H275" i="35"/>
  <c r="C275" i="35"/>
  <c r="H274" i="35"/>
  <c r="C274" i="35"/>
  <c r="H273" i="35"/>
  <c r="C273" i="35"/>
  <c r="L272" i="35"/>
  <c r="L270" i="35" s="1"/>
  <c r="K272" i="35"/>
  <c r="J272" i="35"/>
  <c r="H272" i="35" s="1"/>
  <c r="I272" i="35"/>
  <c r="G272" i="35"/>
  <c r="F272" i="35"/>
  <c r="F270" i="35" s="1"/>
  <c r="F269" i="35" s="1"/>
  <c r="E272" i="35"/>
  <c r="D272" i="35"/>
  <c r="H271" i="35"/>
  <c r="C271" i="35"/>
  <c r="I270" i="35"/>
  <c r="G270" i="35"/>
  <c r="G269" i="35" s="1"/>
  <c r="E270" i="35"/>
  <c r="I269" i="35"/>
  <c r="E269" i="35"/>
  <c r="H268" i="35"/>
  <c r="C268" i="35"/>
  <c r="H267" i="35"/>
  <c r="C267" i="35"/>
  <c r="H266" i="35"/>
  <c r="C266" i="35"/>
  <c r="H265" i="35"/>
  <c r="C265" i="35"/>
  <c r="L264" i="35"/>
  <c r="K264" i="35"/>
  <c r="H264" i="35" s="1"/>
  <c r="J264" i="35"/>
  <c r="I264" i="35"/>
  <c r="G264" i="35"/>
  <c r="F264" i="35"/>
  <c r="F259" i="35" s="1"/>
  <c r="E264" i="35"/>
  <c r="D264" i="35"/>
  <c r="C264" i="35" s="1"/>
  <c r="H263" i="35"/>
  <c r="C263" i="35"/>
  <c r="H262" i="35"/>
  <c r="C262" i="35"/>
  <c r="H261" i="35"/>
  <c r="C261" i="35"/>
  <c r="L260" i="35"/>
  <c r="L259" i="35" s="1"/>
  <c r="K260" i="35"/>
  <c r="J260" i="35"/>
  <c r="J259" i="35" s="1"/>
  <c r="I260" i="35"/>
  <c r="G260" i="35"/>
  <c r="G259" i="35" s="1"/>
  <c r="F260" i="35"/>
  <c r="E260" i="35"/>
  <c r="C260" i="35" s="1"/>
  <c r="D260" i="35"/>
  <c r="D259" i="35" s="1"/>
  <c r="I259" i="35"/>
  <c r="H258" i="35"/>
  <c r="C258" i="35"/>
  <c r="H257" i="35"/>
  <c r="C257" i="35"/>
  <c r="H256" i="35"/>
  <c r="C256" i="35"/>
  <c r="H255" i="35"/>
  <c r="C255" i="35"/>
  <c r="H254" i="35"/>
  <c r="C254" i="35"/>
  <c r="H253" i="35"/>
  <c r="C253" i="35"/>
  <c r="L252" i="35"/>
  <c r="L251" i="35" s="1"/>
  <c r="K252" i="35"/>
  <c r="K251" i="35" s="1"/>
  <c r="J252" i="35"/>
  <c r="I252" i="35"/>
  <c r="G252" i="35"/>
  <c r="G251" i="35" s="1"/>
  <c r="F252" i="35"/>
  <c r="E252" i="35"/>
  <c r="D252" i="35"/>
  <c r="J251" i="35"/>
  <c r="I251" i="35"/>
  <c r="F251" i="35"/>
  <c r="E251" i="35"/>
  <c r="H250" i="35"/>
  <c r="C250" i="35"/>
  <c r="H249" i="35"/>
  <c r="C249" i="35"/>
  <c r="H248" i="35"/>
  <c r="C248" i="35"/>
  <c r="H247" i="35"/>
  <c r="C247" i="35"/>
  <c r="L246" i="35"/>
  <c r="K246" i="35"/>
  <c r="J246" i="35"/>
  <c r="I246" i="35"/>
  <c r="H246" i="35"/>
  <c r="G246" i="35"/>
  <c r="F246" i="35"/>
  <c r="E246" i="35"/>
  <c r="D246" i="35"/>
  <c r="C246" i="35" s="1"/>
  <c r="H245" i="35"/>
  <c r="C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L238" i="35"/>
  <c r="K238" i="35"/>
  <c r="K231" i="35" s="1"/>
  <c r="J238" i="35"/>
  <c r="I238" i="35"/>
  <c r="G238" i="35"/>
  <c r="F238" i="35"/>
  <c r="E238" i="35"/>
  <c r="D238" i="35"/>
  <c r="H237" i="35"/>
  <c r="C237" i="35"/>
  <c r="H236" i="35"/>
  <c r="C236" i="35"/>
  <c r="L235" i="35"/>
  <c r="K235" i="35"/>
  <c r="J235" i="35"/>
  <c r="I235" i="35"/>
  <c r="G235" i="35"/>
  <c r="G231" i="35" s="1"/>
  <c r="F235" i="35"/>
  <c r="E235" i="35"/>
  <c r="D235" i="35"/>
  <c r="H234" i="35"/>
  <c r="C234" i="35"/>
  <c r="L233" i="35"/>
  <c r="K233" i="35"/>
  <c r="J233" i="35"/>
  <c r="I233" i="35"/>
  <c r="G233" i="35"/>
  <c r="F233" i="35"/>
  <c r="E233" i="35"/>
  <c r="D233" i="35"/>
  <c r="H232" i="35"/>
  <c r="C232" i="35"/>
  <c r="J231" i="35"/>
  <c r="I231" i="35"/>
  <c r="F231" i="35"/>
  <c r="E231" i="35"/>
  <c r="H229" i="35"/>
  <c r="C229" i="35"/>
  <c r="H228" i="35"/>
  <c r="C228" i="35"/>
  <c r="L227" i="35"/>
  <c r="K227" i="35"/>
  <c r="J227" i="35"/>
  <c r="I227" i="35"/>
  <c r="H227" i="35" s="1"/>
  <c r="G227" i="35"/>
  <c r="F227" i="35"/>
  <c r="E227" i="35"/>
  <c r="D227" i="35"/>
  <c r="C227" i="35" s="1"/>
  <c r="H226" i="35"/>
  <c r="C226" i="35"/>
  <c r="H225" i="35"/>
  <c r="C225" i="35"/>
  <c r="H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H217" i="35"/>
  <c r="C217" i="35"/>
  <c r="L216" i="35"/>
  <c r="K216" i="35"/>
  <c r="J216" i="35"/>
  <c r="I216" i="35"/>
  <c r="H216" i="35" s="1"/>
  <c r="G216" i="35"/>
  <c r="F216" i="35"/>
  <c r="E216" i="35"/>
  <c r="D216" i="35"/>
  <c r="H215" i="35"/>
  <c r="C215" i="35"/>
  <c r="H214" i="35"/>
  <c r="C214" i="35"/>
  <c r="H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L205" i="35"/>
  <c r="K205" i="35"/>
  <c r="J205" i="35"/>
  <c r="I205" i="35"/>
  <c r="G205" i="35"/>
  <c r="F205" i="35"/>
  <c r="E205" i="35"/>
  <c r="E204" i="35" s="1"/>
  <c r="D205" i="35"/>
  <c r="L204" i="35"/>
  <c r="K204" i="35"/>
  <c r="I204" i="35"/>
  <c r="G204" i="35"/>
  <c r="H203" i="35"/>
  <c r="C203" i="35"/>
  <c r="H202" i="35"/>
  <c r="C202" i="35"/>
  <c r="H201" i="35"/>
  <c r="C201" i="35"/>
  <c r="H200" i="35"/>
  <c r="C200" i="35"/>
  <c r="H199" i="35"/>
  <c r="C199" i="35"/>
  <c r="L198" i="35"/>
  <c r="K198" i="35"/>
  <c r="J198" i="35"/>
  <c r="J196" i="35" s="1"/>
  <c r="I198" i="35"/>
  <c r="H198" i="35" s="1"/>
  <c r="G198" i="35"/>
  <c r="F198" i="35"/>
  <c r="F196" i="35" s="1"/>
  <c r="E198" i="35"/>
  <c r="D198" i="35"/>
  <c r="H197" i="35"/>
  <c r="C197" i="35"/>
  <c r="L196" i="35"/>
  <c r="L195" i="35" s="1"/>
  <c r="K196" i="35"/>
  <c r="I196" i="35"/>
  <c r="I195" i="35" s="1"/>
  <c r="G196" i="35"/>
  <c r="E196" i="35"/>
  <c r="E195" i="35" s="1"/>
  <c r="D196" i="35"/>
  <c r="K195" i="35"/>
  <c r="G195" i="35"/>
  <c r="H193" i="35"/>
  <c r="C193" i="35"/>
  <c r="L192" i="35"/>
  <c r="L191" i="35" s="1"/>
  <c r="K192" i="35"/>
  <c r="J192" i="35"/>
  <c r="I192" i="35"/>
  <c r="H192" i="35"/>
  <c r="G192" i="35"/>
  <c r="F192" i="35"/>
  <c r="E192" i="35"/>
  <c r="D192" i="35"/>
  <c r="K191" i="35"/>
  <c r="J191" i="35"/>
  <c r="I191" i="35"/>
  <c r="G191" i="35"/>
  <c r="F191" i="35"/>
  <c r="E191" i="35"/>
  <c r="H190" i="35"/>
  <c r="C190" i="35"/>
  <c r="H189" i="35"/>
  <c r="C189" i="35"/>
  <c r="L188" i="35"/>
  <c r="K188" i="35"/>
  <c r="J188" i="35"/>
  <c r="I188" i="35"/>
  <c r="H188" i="35" s="1"/>
  <c r="G188" i="35"/>
  <c r="G187" i="35" s="1"/>
  <c r="F188" i="35"/>
  <c r="E188" i="35"/>
  <c r="D188" i="35"/>
  <c r="K187" i="35"/>
  <c r="I187" i="35"/>
  <c r="F187" i="35"/>
  <c r="E187" i="35"/>
  <c r="H186" i="35"/>
  <c r="C186" i="35"/>
  <c r="H185" i="35"/>
  <c r="C185" i="35"/>
  <c r="L184" i="35"/>
  <c r="K184" i="35"/>
  <c r="J184" i="35"/>
  <c r="I184" i="35"/>
  <c r="H184" i="35" s="1"/>
  <c r="G184" i="35"/>
  <c r="F184" i="35"/>
  <c r="E184" i="35"/>
  <c r="D184" i="35"/>
  <c r="H183" i="35"/>
  <c r="C183" i="35"/>
  <c r="H182" i="35"/>
  <c r="C182" i="35"/>
  <c r="H181" i="35"/>
  <c r="C181" i="35"/>
  <c r="H180" i="35"/>
  <c r="C180" i="35"/>
  <c r="L179" i="35"/>
  <c r="K179" i="35"/>
  <c r="K174" i="35" s="1"/>
  <c r="K173" i="35" s="1"/>
  <c r="J179" i="35"/>
  <c r="H179" i="35" s="1"/>
  <c r="I179" i="35"/>
  <c r="G179" i="35"/>
  <c r="F179" i="35"/>
  <c r="E179" i="35"/>
  <c r="D179" i="35"/>
  <c r="H178" i="35"/>
  <c r="C178" i="35"/>
  <c r="H177" i="35"/>
  <c r="C177" i="35"/>
  <c r="H176" i="35"/>
  <c r="C176" i="35"/>
  <c r="L175" i="35"/>
  <c r="K175" i="35"/>
  <c r="J175" i="35"/>
  <c r="I175" i="35"/>
  <c r="I174" i="35" s="1"/>
  <c r="I173" i="35" s="1"/>
  <c r="G175" i="35"/>
  <c r="G174" i="35" s="1"/>
  <c r="G173" i="35" s="1"/>
  <c r="F175" i="35"/>
  <c r="E175" i="35"/>
  <c r="D175" i="35"/>
  <c r="D174" i="35" s="1"/>
  <c r="L174" i="35"/>
  <c r="E174" i="35"/>
  <c r="E173" i="35" s="1"/>
  <c r="H172" i="35"/>
  <c r="C172" i="35"/>
  <c r="H171" i="35"/>
  <c r="C171" i="35"/>
  <c r="H170" i="35"/>
  <c r="C170" i="35"/>
  <c r="H169" i="35"/>
  <c r="C169" i="35"/>
  <c r="H168" i="35"/>
  <c r="C168" i="35"/>
  <c r="H167" i="35"/>
  <c r="C167" i="35"/>
  <c r="L166" i="35"/>
  <c r="L165" i="35" s="1"/>
  <c r="K166" i="35"/>
  <c r="J166" i="35"/>
  <c r="H166" i="35" s="1"/>
  <c r="I166" i="35"/>
  <c r="I165" i="35" s="1"/>
  <c r="G166" i="35"/>
  <c r="G165" i="35" s="1"/>
  <c r="F166" i="35"/>
  <c r="F165" i="35" s="1"/>
  <c r="E166" i="35"/>
  <c r="D166" i="35"/>
  <c r="K165" i="35"/>
  <c r="J165" i="35"/>
  <c r="E165" i="35"/>
  <c r="H164" i="35"/>
  <c r="C164" i="35"/>
  <c r="H163" i="35"/>
  <c r="C163" i="35"/>
  <c r="H162" i="35"/>
  <c r="C162" i="35"/>
  <c r="H161" i="35"/>
  <c r="C161" i="35"/>
  <c r="L160" i="35"/>
  <c r="K160" i="35"/>
  <c r="J160" i="35"/>
  <c r="I160" i="35"/>
  <c r="H160" i="35"/>
  <c r="G160" i="35"/>
  <c r="F160" i="35"/>
  <c r="E160" i="35"/>
  <c r="D160" i="35"/>
  <c r="C160" i="35" s="1"/>
  <c r="H159" i="35"/>
  <c r="C159" i="35"/>
  <c r="H158" i="35"/>
  <c r="C158" i="35"/>
  <c r="H157" i="35"/>
  <c r="C157" i="35"/>
  <c r="H156" i="35"/>
  <c r="C156" i="35"/>
  <c r="H155" i="35"/>
  <c r="C155" i="35"/>
  <c r="H154" i="35"/>
  <c r="C154" i="35"/>
  <c r="H153" i="35"/>
  <c r="C153" i="35"/>
  <c r="H152" i="35"/>
  <c r="C152" i="35"/>
  <c r="L151" i="35"/>
  <c r="K151" i="35"/>
  <c r="J151" i="35"/>
  <c r="I151" i="35"/>
  <c r="H151" i="35" s="1"/>
  <c r="G151" i="35"/>
  <c r="F151" i="35"/>
  <c r="E151" i="35"/>
  <c r="D151" i="35"/>
  <c r="H150" i="35"/>
  <c r="C150" i="35"/>
  <c r="H149" i="35"/>
  <c r="C149" i="35"/>
  <c r="H148" i="35"/>
  <c r="C148" i="35"/>
  <c r="H147" i="35"/>
  <c r="C147" i="35"/>
  <c r="H146" i="35"/>
  <c r="C146" i="35"/>
  <c r="H145" i="35"/>
  <c r="C145" i="35"/>
  <c r="L144" i="35"/>
  <c r="K144" i="35"/>
  <c r="J144" i="35"/>
  <c r="I144" i="35"/>
  <c r="H144" i="35" s="1"/>
  <c r="G144" i="35"/>
  <c r="F144" i="35"/>
  <c r="E144" i="35"/>
  <c r="D144" i="35"/>
  <c r="H143" i="35"/>
  <c r="C143" i="35"/>
  <c r="H142" i="35"/>
  <c r="C142" i="35"/>
  <c r="L141" i="35"/>
  <c r="K141" i="35"/>
  <c r="J141" i="35"/>
  <c r="I141" i="35"/>
  <c r="G141" i="35"/>
  <c r="F141" i="35"/>
  <c r="E141" i="35"/>
  <c r="C141" i="35" s="1"/>
  <c r="D141" i="35"/>
  <c r="H140" i="35"/>
  <c r="C140" i="35"/>
  <c r="H139" i="35"/>
  <c r="C139" i="35"/>
  <c r="H138" i="35"/>
  <c r="C138" i="35"/>
  <c r="H137" i="35"/>
  <c r="C137" i="35"/>
  <c r="L136" i="35"/>
  <c r="K136" i="35"/>
  <c r="J136" i="35"/>
  <c r="H136" i="35" s="1"/>
  <c r="I136" i="35"/>
  <c r="G136" i="35"/>
  <c r="F136" i="35"/>
  <c r="E136" i="35"/>
  <c r="D136" i="35"/>
  <c r="H135" i="35"/>
  <c r="C135" i="35"/>
  <c r="H134" i="35"/>
  <c r="C134" i="35"/>
  <c r="H133" i="35"/>
  <c r="C133" i="35"/>
  <c r="H132" i="35"/>
  <c r="C132" i="35"/>
  <c r="L131" i="35"/>
  <c r="K131" i="35"/>
  <c r="K130" i="35" s="1"/>
  <c r="J131" i="35"/>
  <c r="I131" i="35"/>
  <c r="G131" i="35"/>
  <c r="G130" i="35" s="1"/>
  <c r="F131" i="35"/>
  <c r="E131" i="35"/>
  <c r="D131" i="35"/>
  <c r="I130" i="35"/>
  <c r="H129" i="35"/>
  <c r="H128" i="35" s="1"/>
  <c r="C129" i="35"/>
  <c r="C128" i="35" s="1"/>
  <c r="L128" i="35"/>
  <c r="K128" i="35"/>
  <c r="J128" i="35"/>
  <c r="I128" i="35"/>
  <c r="G128" i="35"/>
  <c r="F128" i="35"/>
  <c r="E128" i="35"/>
  <c r="D128" i="35"/>
  <c r="H127" i="35"/>
  <c r="C127" i="35"/>
  <c r="H126" i="35"/>
  <c r="C126" i="35"/>
  <c r="H125" i="35"/>
  <c r="C125" i="35"/>
  <c r="H124" i="35"/>
  <c r="C124" i="35"/>
  <c r="H123" i="35"/>
  <c r="C123" i="35"/>
  <c r="L122" i="35"/>
  <c r="K122" i="35"/>
  <c r="J122" i="35"/>
  <c r="I122" i="35"/>
  <c r="H122" i="35" s="1"/>
  <c r="G122" i="35"/>
  <c r="F122" i="35"/>
  <c r="E122" i="35"/>
  <c r="D122" i="35"/>
  <c r="H121" i="35"/>
  <c r="C121" i="35"/>
  <c r="H120" i="35"/>
  <c r="C120" i="35"/>
  <c r="H119" i="35"/>
  <c r="C119" i="35"/>
  <c r="H118" i="35"/>
  <c r="C118" i="35"/>
  <c r="H117" i="35"/>
  <c r="C117" i="35"/>
  <c r="L116" i="35"/>
  <c r="K116" i="35"/>
  <c r="J116" i="35"/>
  <c r="I116" i="35"/>
  <c r="H116" i="35"/>
  <c r="G116" i="35"/>
  <c r="F116" i="35"/>
  <c r="E116" i="35"/>
  <c r="D116" i="35"/>
  <c r="C116" i="35" s="1"/>
  <c r="H115" i="35"/>
  <c r="C115" i="35"/>
  <c r="H114" i="35"/>
  <c r="C114" i="35"/>
  <c r="H113" i="35"/>
  <c r="C113" i="35"/>
  <c r="L112" i="35"/>
  <c r="K112" i="35"/>
  <c r="H112" i="35" s="1"/>
  <c r="J112" i="35"/>
  <c r="I112" i="35"/>
  <c r="G112" i="35"/>
  <c r="F112" i="35"/>
  <c r="E112" i="35"/>
  <c r="D112" i="35"/>
  <c r="H111" i="35"/>
  <c r="C111" i="35"/>
  <c r="H110" i="35"/>
  <c r="C110" i="35"/>
  <c r="H109" i="35"/>
  <c r="C109" i="35"/>
  <c r="H108" i="35"/>
  <c r="C108" i="35"/>
  <c r="H107" i="35"/>
  <c r="C107" i="35"/>
  <c r="H106" i="35"/>
  <c r="C106" i="35"/>
  <c r="H105" i="35"/>
  <c r="C105" i="35"/>
  <c r="H104" i="35"/>
  <c r="C104" i="35"/>
  <c r="L103" i="35"/>
  <c r="K103" i="35"/>
  <c r="J103" i="35"/>
  <c r="I103" i="35"/>
  <c r="G103" i="35"/>
  <c r="F103" i="35"/>
  <c r="E103" i="35"/>
  <c r="D103" i="35"/>
  <c r="H102" i="35"/>
  <c r="C102" i="35"/>
  <c r="H101" i="35"/>
  <c r="C101" i="35"/>
  <c r="H100" i="35"/>
  <c r="C100" i="35"/>
  <c r="H99" i="35"/>
  <c r="C99" i="35"/>
  <c r="H98" i="35"/>
  <c r="C98" i="35"/>
  <c r="H97" i="35"/>
  <c r="C97" i="35"/>
  <c r="H96" i="35"/>
  <c r="C96" i="35"/>
  <c r="L95" i="35"/>
  <c r="K95" i="35"/>
  <c r="J95" i="35"/>
  <c r="J83" i="35" s="1"/>
  <c r="I95" i="35"/>
  <c r="G95" i="35"/>
  <c r="F95" i="35"/>
  <c r="F83" i="35" s="1"/>
  <c r="E95" i="35"/>
  <c r="D95" i="35"/>
  <c r="H94" i="35"/>
  <c r="C94" i="35"/>
  <c r="H93" i="35"/>
  <c r="C93" i="35"/>
  <c r="H92" i="35"/>
  <c r="C92" i="35"/>
  <c r="H91" i="35"/>
  <c r="C91" i="35"/>
  <c r="H90" i="35"/>
  <c r="C90" i="35"/>
  <c r="L89" i="35"/>
  <c r="K89" i="35"/>
  <c r="J89" i="35"/>
  <c r="I89" i="35"/>
  <c r="G89" i="35"/>
  <c r="G83" i="35" s="1"/>
  <c r="F89" i="35"/>
  <c r="E89" i="35"/>
  <c r="D89" i="35"/>
  <c r="H88" i="35"/>
  <c r="C88" i="35"/>
  <c r="H87" i="35"/>
  <c r="C87" i="35"/>
  <c r="H86" i="35"/>
  <c r="C86" i="35"/>
  <c r="H85" i="35"/>
  <c r="C85" i="35"/>
  <c r="L84" i="35"/>
  <c r="K84" i="35"/>
  <c r="J84" i="35"/>
  <c r="I84" i="35"/>
  <c r="I83" i="35" s="1"/>
  <c r="H84" i="35"/>
  <c r="G84" i="35"/>
  <c r="F84" i="35"/>
  <c r="E84" i="35"/>
  <c r="D84" i="35"/>
  <c r="E83" i="35"/>
  <c r="H82" i="35"/>
  <c r="C82" i="35"/>
  <c r="H81" i="35"/>
  <c r="C81" i="35"/>
  <c r="L80" i="35"/>
  <c r="K80" i="35"/>
  <c r="J80" i="35"/>
  <c r="I80" i="35"/>
  <c r="H80" i="35" s="1"/>
  <c r="G80" i="35"/>
  <c r="F80" i="35"/>
  <c r="E80" i="35"/>
  <c r="D80" i="35"/>
  <c r="H79" i="35"/>
  <c r="C79" i="35"/>
  <c r="H78" i="35"/>
  <c r="C78" i="35"/>
  <c r="L77" i="35"/>
  <c r="K77" i="35"/>
  <c r="K76" i="35" s="1"/>
  <c r="J77" i="35"/>
  <c r="I77" i="35"/>
  <c r="I76" i="35" s="1"/>
  <c r="G77" i="35"/>
  <c r="F77" i="35"/>
  <c r="E77" i="35"/>
  <c r="D77" i="35"/>
  <c r="G76" i="35"/>
  <c r="E76" i="35"/>
  <c r="H74" i="35"/>
  <c r="C74" i="35"/>
  <c r="H73" i="35"/>
  <c r="C73" i="35"/>
  <c r="H72" i="35"/>
  <c r="C72" i="35"/>
  <c r="H71" i="35"/>
  <c r="C71" i="35"/>
  <c r="H70" i="35"/>
  <c r="C70" i="35"/>
  <c r="L69" i="35"/>
  <c r="K69" i="35"/>
  <c r="J69" i="35"/>
  <c r="J67" i="35" s="1"/>
  <c r="I69" i="35"/>
  <c r="I67" i="35" s="1"/>
  <c r="G69" i="35"/>
  <c r="F69" i="35"/>
  <c r="E69" i="35"/>
  <c r="E67" i="35" s="1"/>
  <c r="D69" i="35"/>
  <c r="C69" i="35" s="1"/>
  <c r="H68" i="35"/>
  <c r="C68" i="35"/>
  <c r="L67" i="35"/>
  <c r="K67" i="35"/>
  <c r="G67" i="35"/>
  <c r="F67" i="35"/>
  <c r="H66" i="35"/>
  <c r="C66" i="35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L58" i="35"/>
  <c r="K58" i="35"/>
  <c r="H58" i="35" s="1"/>
  <c r="J58" i="35"/>
  <c r="I58" i="35"/>
  <c r="G58" i="35"/>
  <c r="F58" i="35"/>
  <c r="E58" i="35"/>
  <c r="D58" i="35"/>
  <c r="H57" i="35"/>
  <c r="C57" i="35"/>
  <c r="H56" i="35"/>
  <c r="C56" i="35"/>
  <c r="L55" i="35"/>
  <c r="K55" i="35"/>
  <c r="J55" i="35"/>
  <c r="I55" i="35"/>
  <c r="I54" i="35" s="1"/>
  <c r="G55" i="35"/>
  <c r="G54" i="35" s="1"/>
  <c r="G53" i="35" s="1"/>
  <c r="F55" i="35"/>
  <c r="F54" i="35" s="1"/>
  <c r="E55" i="35"/>
  <c r="D55" i="35"/>
  <c r="D54" i="35" s="1"/>
  <c r="L54" i="35"/>
  <c r="L53" i="35" s="1"/>
  <c r="E54" i="35"/>
  <c r="H47" i="35"/>
  <c r="C47" i="35"/>
  <c r="H46" i="35"/>
  <c r="C46" i="35"/>
  <c r="L45" i="35"/>
  <c r="H45" i="35"/>
  <c r="G45" i="35"/>
  <c r="H44" i="35"/>
  <c r="C44" i="35"/>
  <c r="K43" i="35"/>
  <c r="J43" i="35"/>
  <c r="I43" i="35"/>
  <c r="F43" i="35"/>
  <c r="E43" i="35"/>
  <c r="D43" i="35"/>
  <c r="H42" i="35"/>
  <c r="C42" i="35"/>
  <c r="I41" i="35"/>
  <c r="H41" i="35" s="1"/>
  <c r="D41" i="35"/>
  <c r="C41" i="35" s="1"/>
  <c r="H40" i="35"/>
  <c r="C40" i="35"/>
  <c r="H39" i="35"/>
  <c r="C39" i="35"/>
  <c r="H38" i="35"/>
  <c r="C38" i="35"/>
  <c r="H37" i="35"/>
  <c r="C37" i="35"/>
  <c r="K36" i="35"/>
  <c r="H36" i="35" s="1"/>
  <c r="F36" i="35"/>
  <c r="C36" i="35" s="1"/>
  <c r="H35" i="35"/>
  <c r="C35" i="35"/>
  <c r="H34" i="35"/>
  <c r="C34" i="35"/>
  <c r="K33" i="35"/>
  <c r="H33" i="35" s="1"/>
  <c r="F33" i="35"/>
  <c r="C33" i="35" s="1"/>
  <c r="H32" i="35"/>
  <c r="C32" i="35"/>
  <c r="K31" i="35"/>
  <c r="F31" i="35"/>
  <c r="C31" i="35" s="1"/>
  <c r="H30" i="35"/>
  <c r="C30" i="35"/>
  <c r="H29" i="35"/>
  <c r="C29" i="35"/>
  <c r="H28" i="35"/>
  <c r="C28" i="35"/>
  <c r="K27" i="35"/>
  <c r="H27" i="35" s="1"/>
  <c r="F27" i="35"/>
  <c r="C27" i="35" s="1"/>
  <c r="H25" i="35"/>
  <c r="C25" i="35"/>
  <c r="C24" i="35"/>
  <c r="H23" i="35"/>
  <c r="C23" i="35"/>
  <c r="H22" i="35"/>
  <c r="C22" i="35"/>
  <c r="L21" i="35"/>
  <c r="K21" i="35"/>
  <c r="K292" i="35" s="1"/>
  <c r="K291" i="35" s="1"/>
  <c r="J21" i="35"/>
  <c r="J292" i="35" s="1"/>
  <c r="J291" i="35" s="1"/>
  <c r="I21" i="35"/>
  <c r="I292" i="35" s="1"/>
  <c r="I291" i="35" s="1"/>
  <c r="G21" i="35"/>
  <c r="G292" i="35" s="1"/>
  <c r="G291" i="35" s="1"/>
  <c r="F21" i="35"/>
  <c r="F292" i="35" s="1"/>
  <c r="F291" i="35" s="1"/>
  <c r="E21" i="35"/>
  <c r="E292" i="35" s="1"/>
  <c r="E291" i="35" s="1"/>
  <c r="D21" i="35"/>
  <c r="H301" i="34"/>
  <c r="C301" i="34"/>
  <c r="H300" i="34"/>
  <c r="C300" i="34"/>
  <c r="H299" i="34"/>
  <c r="C299" i="34"/>
  <c r="H298" i="34"/>
  <c r="C298" i="34"/>
  <c r="H297" i="34"/>
  <c r="C297" i="34"/>
  <c r="H296" i="34"/>
  <c r="C296" i="34"/>
  <c r="H295" i="34"/>
  <c r="C295" i="34"/>
  <c r="H294" i="34"/>
  <c r="C294" i="34"/>
  <c r="L293" i="34"/>
  <c r="K293" i="34"/>
  <c r="J293" i="34"/>
  <c r="I293" i="34"/>
  <c r="H293" i="34"/>
  <c r="G293" i="34"/>
  <c r="F293" i="34"/>
  <c r="E293" i="34"/>
  <c r="D293" i="34"/>
  <c r="C293" i="34"/>
  <c r="H288" i="34"/>
  <c r="C288" i="34"/>
  <c r="H287" i="34"/>
  <c r="C287" i="34"/>
  <c r="L286" i="34"/>
  <c r="K286" i="34"/>
  <c r="J286" i="34"/>
  <c r="I286" i="34"/>
  <c r="G286" i="34"/>
  <c r="F286" i="34"/>
  <c r="E286" i="34"/>
  <c r="D286" i="34"/>
  <c r="H285" i="34"/>
  <c r="C285" i="34"/>
  <c r="L284" i="34"/>
  <c r="K284" i="34"/>
  <c r="K283" i="34" s="1"/>
  <c r="J284" i="34"/>
  <c r="I284" i="34"/>
  <c r="G284" i="34"/>
  <c r="G283" i="34" s="1"/>
  <c r="F284" i="34"/>
  <c r="E284" i="34"/>
  <c r="D284" i="34"/>
  <c r="L283" i="34"/>
  <c r="I283" i="34"/>
  <c r="E283" i="34"/>
  <c r="D283" i="34"/>
  <c r="H282" i="34"/>
  <c r="C282" i="34"/>
  <c r="L281" i="34"/>
  <c r="K281" i="34"/>
  <c r="J281" i="34"/>
  <c r="I281" i="34"/>
  <c r="H281" i="34" s="1"/>
  <c r="G281" i="34"/>
  <c r="F281" i="34"/>
  <c r="E281" i="34"/>
  <c r="D281" i="34"/>
  <c r="H280" i="34"/>
  <c r="C280" i="34"/>
  <c r="H279" i="34"/>
  <c r="C279" i="34"/>
  <c r="H278" i="34"/>
  <c r="C278" i="34"/>
  <c r="H277" i="34"/>
  <c r="C277" i="34"/>
  <c r="L276" i="34"/>
  <c r="K276" i="34"/>
  <c r="J276" i="34"/>
  <c r="H276" i="34" s="1"/>
  <c r="I276" i="34"/>
  <c r="G276" i="34"/>
  <c r="F276" i="34"/>
  <c r="E276" i="34"/>
  <c r="D276" i="34"/>
  <c r="H275" i="34"/>
  <c r="C275" i="34"/>
  <c r="H274" i="34"/>
  <c r="C274" i="34"/>
  <c r="H273" i="34"/>
  <c r="C273" i="34"/>
  <c r="L272" i="34"/>
  <c r="L270" i="34" s="1"/>
  <c r="K272" i="34"/>
  <c r="J272" i="34"/>
  <c r="I272" i="34"/>
  <c r="G272" i="34"/>
  <c r="G270" i="34" s="1"/>
  <c r="G269" i="34" s="1"/>
  <c r="F272" i="34"/>
  <c r="E272" i="34"/>
  <c r="D272" i="34"/>
  <c r="H271" i="34"/>
  <c r="C271" i="34"/>
  <c r="K270" i="34"/>
  <c r="K269" i="34" s="1"/>
  <c r="J270" i="34"/>
  <c r="I270" i="34"/>
  <c r="F270" i="34"/>
  <c r="E270" i="34"/>
  <c r="E269" i="34" s="1"/>
  <c r="E194" i="34" s="1"/>
  <c r="D270" i="34"/>
  <c r="I269" i="34"/>
  <c r="H268" i="34"/>
  <c r="C268" i="34"/>
  <c r="H267" i="34"/>
  <c r="C267" i="34"/>
  <c r="H266" i="34"/>
  <c r="C266" i="34"/>
  <c r="H265" i="34"/>
  <c r="C265" i="34"/>
  <c r="L264" i="34"/>
  <c r="K264" i="34"/>
  <c r="J264" i="34"/>
  <c r="I264" i="34"/>
  <c r="G264" i="34"/>
  <c r="F264" i="34"/>
  <c r="E264" i="34"/>
  <c r="D264" i="34"/>
  <c r="H263" i="34"/>
  <c r="C263" i="34"/>
  <c r="H262" i="34"/>
  <c r="C262" i="34"/>
  <c r="H261" i="34"/>
  <c r="C261" i="34"/>
  <c r="L260" i="34"/>
  <c r="K260" i="34"/>
  <c r="J260" i="34"/>
  <c r="I260" i="34"/>
  <c r="G260" i="34"/>
  <c r="F260" i="34"/>
  <c r="F259" i="34" s="1"/>
  <c r="E260" i="34"/>
  <c r="D260" i="34"/>
  <c r="L259" i="34"/>
  <c r="K259" i="34"/>
  <c r="I259" i="34"/>
  <c r="G259" i="34"/>
  <c r="E259" i="34"/>
  <c r="D259" i="34"/>
  <c r="C259" i="34" s="1"/>
  <c r="H258" i="34"/>
  <c r="C258" i="34"/>
  <c r="H257" i="34"/>
  <c r="C257" i="34"/>
  <c r="H256" i="34"/>
  <c r="C256" i="34"/>
  <c r="H255" i="34"/>
  <c r="C255" i="34"/>
  <c r="H254" i="34"/>
  <c r="C254" i="34"/>
  <c r="H253" i="34"/>
  <c r="C253" i="34"/>
  <c r="L252" i="34"/>
  <c r="K252" i="34"/>
  <c r="J252" i="34"/>
  <c r="I252" i="34"/>
  <c r="G252" i="34"/>
  <c r="F252" i="34"/>
  <c r="E252" i="34"/>
  <c r="D252" i="34"/>
  <c r="L251" i="34"/>
  <c r="K251" i="34"/>
  <c r="I251" i="34"/>
  <c r="G251" i="34"/>
  <c r="E251" i="34"/>
  <c r="D251" i="34"/>
  <c r="H250" i="34"/>
  <c r="C250" i="34"/>
  <c r="H249" i="34"/>
  <c r="C249" i="34"/>
  <c r="H248" i="34"/>
  <c r="C248" i="34"/>
  <c r="H247" i="34"/>
  <c r="C247" i="34"/>
  <c r="L246" i="34"/>
  <c r="K246" i="34"/>
  <c r="J246" i="34"/>
  <c r="H246" i="34" s="1"/>
  <c r="I246" i="34"/>
  <c r="G246" i="34"/>
  <c r="F246" i="34"/>
  <c r="E246" i="34"/>
  <c r="C246" i="34" s="1"/>
  <c r="D246" i="34"/>
  <c r="H245" i="34"/>
  <c r="C245" i="34"/>
  <c r="H244" i="34"/>
  <c r="C244" i="34"/>
  <c r="H243" i="34"/>
  <c r="C243" i="34"/>
  <c r="H242" i="34"/>
  <c r="C242" i="34"/>
  <c r="H241" i="34"/>
  <c r="C241" i="34"/>
  <c r="H240" i="34"/>
  <c r="C240" i="34"/>
  <c r="H239" i="34"/>
  <c r="C239" i="34"/>
  <c r="L238" i="34"/>
  <c r="K238" i="34"/>
  <c r="J238" i="34"/>
  <c r="I238" i="34"/>
  <c r="G238" i="34"/>
  <c r="F238" i="34"/>
  <c r="E238" i="34"/>
  <c r="D238" i="34"/>
  <c r="H237" i="34"/>
  <c r="C237" i="34"/>
  <c r="H236" i="34"/>
  <c r="C236" i="34"/>
  <c r="L235" i="34"/>
  <c r="L231" i="34" s="1"/>
  <c r="L230" i="34" s="1"/>
  <c r="K235" i="34"/>
  <c r="J235" i="34"/>
  <c r="I235" i="34"/>
  <c r="H235" i="34"/>
  <c r="G235" i="34"/>
  <c r="F235" i="34"/>
  <c r="E235" i="34"/>
  <c r="D235" i="34"/>
  <c r="H234" i="34"/>
  <c r="C234" i="34"/>
  <c r="L233" i="34"/>
  <c r="K233" i="34"/>
  <c r="K231" i="34" s="1"/>
  <c r="K230" i="34" s="1"/>
  <c r="J233" i="34"/>
  <c r="H233" i="34" s="1"/>
  <c r="I233" i="34"/>
  <c r="G233" i="34"/>
  <c r="F233" i="34"/>
  <c r="E233" i="34"/>
  <c r="D233" i="34"/>
  <c r="H232" i="34"/>
  <c r="C232" i="34"/>
  <c r="I231" i="34"/>
  <c r="G231" i="34"/>
  <c r="E231" i="34"/>
  <c r="I230" i="34"/>
  <c r="G230" i="34"/>
  <c r="E230" i="34"/>
  <c r="H229" i="34"/>
  <c r="C229" i="34"/>
  <c r="H228" i="34"/>
  <c r="C228" i="34"/>
  <c r="L227" i="34"/>
  <c r="K227" i="34"/>
  <c r="J227" i="34"/>
  <c r="I227" i="34"/>
  <c r="H227" i="34" s="1"/>
  <c r="G227" i="34"/>
  <c r="F227" i="34"/>
  <c r="E227" i="34"/>
  <c r="D227" i="34"/>
  <c r="H226" i="34"/>
  <c r="C226" i="34"/>
  <c r="H225" i="34"/>
  <c r="C225" i="34"/>
  <c r="H224" i="34"/>
  <c r="C224" i="34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H217" i="34"/>
  <c r="C217" i="34"/>
  <c r="L216" i="34"/>
  <c r="K216" i="34"/>
  <c r="J216" i="34"/>
  <c r="I216" i="34"/>
  <c r="G216" i="34"/>
  <c r="F216" i="34"/>
  <c r="E216" i="34"/>
  <c r="D216" i="34"/>
  <c r="H215" i="34"/>
  <c r="C215" i="34"/>
  <c r="H214" i="34"/>
  <c r="C214" i="34"/>
  <c r="H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H206" i="34"/>
  <c r="C206" i="34"/>
  <c r="L205" i="34"/>
  <c r="L204" i="34" s="1"/>
  <c r="K205" i="34"/>
  <c r="J205" i="34"/>
  <c r="I205" i="34"/>
  <c r="H205" i="34"/>
  <c r="G205" i="34"/>
  <c r="F205" i="34"/>
  <c r="E205" i="34"/>
  <c r="D205" i="34"/>
  <c r="K204" i="34"/>
  <c r="J204" i="34"/>
  <c r="I204" i="34"/>
  <c r="G204" i="34"/>
  <c r="F204" i="34"/>
  <c r="E204" i="34"/>
  <c r="H203" i="34"/>
  <c r="C203" i="34"/>
  <c r="H202" i="34"/>
  <c r="C202" i="34"/>
  <c r="H201" i="34"/>
  <c r="C201" i="34"/>
  <c r="H200" i="34"/>
  <c r="C200" i="34"/>
  <c r="H199" i="34"/>
  <c r="C199" i="34"/>
  <c r="L198" i="34"/>
  <c r="L196" i="34" s="1"/>
  <c r="K198" i="34"/>
  <c r="J198" i="34"/>
  <c r="I198" i="34"/>
  <c r="G198" i="34"/>
  <c r="G196" i="34" s="1"/>
  <c r="G195" i="34" s="1"/>
  <c r="F198" i="34"/>
  <c r="E198" i="34"/>
  <c r="D198" i="34"/>
  <c r="H197" i="34"/>
  <c r="C197" i="34"/>
  <c r="K196" i="34"/>
  <c r="K195" i="34" s="1"/>
  <c r="J196" i="34"/>
  <c r="I196" i="34"/>
  <c r="F196" i="34"/>
  <c r="F195" i="34" s="1"/>
  <c r="E196" i="34"/>
  <c r="D196" i="34"/>
  <c r="I195" i="34"/>
  <c r="I194" i="34" s="1"/>
  <c r="E195" i="34"/>
  <c r="H193" i="34"/>
  <c r="C193" i="34"/>
  <c r="L192" i="34"/>
  <c r="K192" i="34"/>
  <c r="J192" i="34"/>
  <c r="I192" i="34"/>
  <c r="I191" i="34" s="1"/>
  <c r="G192" i="34"/>
  <c r="F192" i="34"/>
  <c r="F191" i="34" s="1"/>
  <c r="E192" i="34"/>
  <c r="E191" i="34" s="1"/>
  <c r="E187" i="34" s="1"/>
  <c r="D192" i="34"/>
  <c r="L191" i="34"/>
  <c r="K191" i="34"/>
  <c r="G191" i="34"/>
  <c r="D191" i="34"/>
  <c r="H190" i="34"/>
  <c r="C190" i="34"/>
  <c r="H189" i="34"/>
  <c r="C189" i="34"/>
  <c r="L188" i="34"/>
  <c r="K188" i="34"/>
  <c r="K187" i="34" s="1"/>
  <c r="J188" i="34"/>
  <c r="I188" i="34"/>
  <c r="I187" i="34" s="1"/>
  <c r="G188" i="34"/>
  <c r="G187" i="34" s="1"/>
  <c r="F188" i="34"/>
  <c r="E188" i="34"/>
  <c r="D188" i="34"/>
  <c r="H186" i="34"/>
  <c r="C186" i="34"/>
  <c r="H185" i="34"/>
  <c r="C185" i="34"/>
  <c r="L184" i="34"/>
  <c r="K184" i="34"/>
  <c r="J184" i="34"/>
  <c r="I184" i="34"/>
  <c r="G184" i="34"/>
  <c r="F184" i="34"/>
  <c r="E184" i="34"/>
  <c r="D184" i="34"/>
  <c r="H183" i="34"/>
  <c r="C183" i="34"/>
  <c r="H182" i="34"/>
  <c r="C182" i="34"/>
  <c r="H181" i="34"/>
  <c r="C181" i="34"/>
  <c r="H180" i="34"/>
  <c r="C180" i="34"/>
  <c r="L179" i="34"/>
  <c r="K179" i="34"/>
  <c r="J179" i="34"/>
  <c r="I179" i="34"/>
  <c r="H179" i="34" s="1"/>
  <c r="G179" i="34"/>
  <c r="F179" i="34"/>
  <c r="E179" i="34"/>
  <c r="D179" i="34"/>
  <c r="H178" i="34"/>
  <c r="C178" i="34"/>
  <c r="H177" i="34"/>
  <c r="C177" i="34"/>
  <c r="H176" i="34"/>
  <c r="C176" i="34"/>
  <c r="L175" i="34"/>
  <c r="K175" i="34"/>
  <c r="J175" i="34"/>
  <c r="I175" i="34"/>
  <c r="H175" i="34"/>
  <c r="G175" i="34"/>
  <c r="F175" i="34"/>
  <c r="F174" i="34" s="1"/>
  <c r="F173" i="34" s="1"/>
  <c r="E175" i="34"/>
  <c r="D175" i="34"/>
  <c r="K174" i="34"/>
  <c r="J174" i="34"/>
  <c r="G174" i="34"/>
  <c r="G173" i="34" s="1"/>
  <c r="E174" i="34"/>
  <c r="K173" i="34"/>
  <c r="E173" i="34"/>
  <c r="H172" i="34"/>
  <c r="C172" i="34"/>
  <c r="H171" i="34"/>
  <c r="C171" i="34"/>
  <c r="H170" i="34"/>
  <c r="C170" i="34"/>
  <c r="H169" i="34"/>
  <c r="C169" i="34"/>
  <c r="H168" i="34"/>
  <c r="C168" i="34"/>
  <c r="H167" i="34"/>
  <c r="C167" i="34"/>
  <c r="L166" i="34"/>
  <c r="K166" i="34"/>
  <c r="J166" i="34"/>
  <c r="I166" i="34"/>
  <c r="I165" i="34" s="1"/>
  <c r="G166" i="34"/>
  <c r="F166" i="34"/>
  <c r="F165" i="34" s="1"/>
  <c r="E166" i="34"/>
  <c r="D166" i="34"/>
  <c r="L165" i="34"/>
  <c r="K165" i="34"/>
  <c r="G165" i="34"/>
  <c r="E165" i="34"/>
  <c r="D165" i="34"/>
  <c r="H164" i="34"/>
  <c r="C164" i="34"/>
  <c r="H163" i="34"/>
  <c r="C163" i="34"/>
  <c r="H162" i="34"/>
  <c r="C162" i="34"/>
  <c r="H161" i="34"/>
  <c r="C161" i="34"/>
  <c r="L160" i="34"/>
  <c r="K160" i="34"/>
  <c r="J160" i="34"/>
  <c r="I160" i="34"/>
  <c r="G160" i="34"/>
  <c r="F160" i="34"/>
  <c r="E160" i="34"/>
  <c r="D160" i="34"/>
  <c r="H159" i="34"/>
  <c r="C159" i="34"/>
  <c r="H158" i="34"/>
  <c r="C158" i="34"/>
  <c r="H157" i="34"/>
  <c r="C157" i="34"/>
  <c r="H156" i="34"/>
  <c r="C156" i="34"/>
  <c r="H155" i="34"/>
  <c r="C155" i="34"/>
  <c r="H154" i="34"/>
  <c r="C154" i="34"/>
  <c r="H153" i="34"/>
  <c r="C153" i="34"/>
  <c r="H152" i="34"/>
  <c r="C152" i="34"/>
  <c r="L151" i="34"/>
  <c r="K151" i="34"/>
  <c r="J151" i="34"/>
  <c r="I151" i="34"/>
  <c r="H151" i="34" s="1"/>
  <c r="G151" i="34"/>
  <c r="F151" i="34"/>
  <c r="E151" i="34"/>
  <c r="D151" i="34"/>
  <c r="H150" i="34"/>
  <c r="C150" i="34"/>
  <c r="H149" i="34"/>
  <c r="C149" i="34"/>
  <c r="H148" i="34"/>
  <c r="C148" i="34"/>
  <c r="H147" i="34"/>
  <c r="C147" i="34"/>
  <c r="H146" i="34"/>
  <c r="C146" i="34"/>
  <c r="H145" i="34"/>
  <c r="C145" i="34"/>
  <c r="L144" i="34"/>
  <c r="K144" i="34"/>
  <c r="J144" i="34"/>
  <c r="I144" i="34"/>
  <c r="H144" i="34"/>
  <c r="G144" i="34"/>
  <c r="F144" i="34"/>
  <c r="E144" i="34"/>
  <c r="D144" i="34"/>
  <c r="C144" i="34" s="1"/>
  <c r="H143" i="34"/>
  <c r="C143" i="34"/>
  <c r="H142" i="34"/>
  <c r="C142" i="34"/>
  <c r="L141" i="34"/>
  <c r="K141" i="34"/>
  <c r="J141" i="34"/>
  <c r="I141" i="34"/>
  <c r="H141" i="34" s="1"/>
  <c r="G141" i="34"/>
  <c r="F141" i="34"/>
  <c r="E141" i="34"/>
  <c r="D141" i="34"/>
  <c r="H140" i="34"/>
  <c r="C140" i="34"/>
  <c r="H139" i="34"/>
  <c r="C139" i="34"/>
  <c r="H138" i="34"/>
  <c r="C138" i="34"/>
  <c r="H137" i="34"/>
  <c r="C137" i="34"/>
  <c r="L136" i="34"/>
  <c r="K136" i="34"/>
  <c r="J136" i="34"/>
  <c r="H136" i="34" s="1"/>
  <c r="I136" i="34"/>
  <c r="G136" i="34"/>
  <c r="F136" i="34"/>
  <c r="E136" i="34"/>
  <c r="D136" i="34"/>
  <c r="H135" i="34"/>
  <c r="C135" i="34"/>
  <c r="H134" i="34"/>
  <c r="C134" i="34"/>
  <c r="H133" i="34"/>
  <c r="C133" i="34"/>
  <c r="H132" i="34"/>
  <c r="C132" i="34"/>
  <c r="L131" i="34"/>
  <c r="K131" i="34"/>
  <c r="K130" i="34" s="1"/>
  <c r="J131" i="34"/>
  <c r="H131" i="34" s="1"/>
  <c r="I131" i="34"/>
  <c r="G131" i="34"/>
  <c r="G130" i="34" s="1"/>
  <c r="F131" i="34"/>
  <c r="E131" i="34"/>
  <c r="E130" i="34" s="1"/>
  <c r="D131" i="34"/>
  <c r="L130" i="34"/>
  <c r="I130" i="34"/>
  <c r="F130" i="34"/>
  <c r="H129" i="34"/>
  <c r="C129" i="34"/>
  <c r="C128" i="34" s="1"/>
  <c r="L128" i="34"/>
  <c r="K128" i="34"/>
  <c r="J128" i="34"/>
  <c r="I128" i="34"/>
  <c r="H128" i="34"/>
  <c r="G128" i="34"/>
  <c r="F128" i="34"/>
  <c r="E128" i="34"/>
  <c r="D128" i="34"/>
  <c r="H127" i="34"/>
  <c r="C127" i="34"/>
  <c r="H126" i="34"/>
  <c r="C126" i="34"/>
  <c r="H125" i="34"/>
  <c r="C125" i="34"/>
  <c r="H124" i="34"/>
  <c r="C124" i="34"/>
  <c r="H123" i="34"/>
  <c r="C123" i="34"/>
  <c r="L122" i="34"/>
  <c r="K122" i="34"/>
  <c r="J122" i="34"/>
  <c r="I122" i="34"/>
  <c r="H122" i="34"/>
  <c r="G122" i="34"/>
  <c r="F122" i="34"/>
  <c r="E122" i="34"/>
  <c r="D122" i="34"/>
  <c r="C122" i="34" s="1"/>
  <c r="H121" i="34"/>
  <c r="C121" i="34"/>
  <c r="H120" i="34"/>
  <c r="C120" i="34"/>
  <c r="H119" i="34"/>
  <c r="C119" i="34"/>
  <c r="H118" i="34"/>
  <c r="C118" i="34"/>
  <c r="H117" i="34"/>
  <c r="C117" i="34"/>
  <c r="L116" i="34"/>
  <c r="K116" i="34"/>
  <c r="J116" i="34"/>
  <c r="I116" i="34"/>
  <c r="G116" i="34"/>
  <c r="F116" i="34"/>
  <c r="E116" i="34"/>
  <c r="D116" i="34"/>
  <c r="H115" i="34"/>
  <c r="C115" i="34"/>
  <c r="H114" i="34"/>
  <c r="C114" i="34"/>
  <c r="H113" i="34"/>
  <c r="C113" i="34"/>
  <c r="L112" i="34"/>
  <c r="K112" i="34"/>
  <c r="J112" i="34"/>
  <c r="I112" i="34"/>
  <c r="G112" i="34"/>
  <c r="F112" i="34"/>
  <c r="E112" i="34"/>
  <c r="D112" i="34"/>
  <c r="H111" i="34"/>
  <c r="C111" i="34"/>
  <c r="H110" i="34"/>
  <c r="C110" i="34"/>
  <c r="H109" i="34"/>
  <c r="C109" i="34"/>
  <c r="H108" i="34"/>
  <c r="C108" i="34"/>
  <c r="H107" i="34"/>
  <c r="C107" i="34"/>
  <c r="H106" i="34"/>
  <c r="C106" i="34"/>
  <c r="H105" i="34"/>
  <c r="C105" i="34"/>
  <c r="H104" i="34"/>
  <c r="C104" i="34"/>
  <c r="L103" i="34"/>
  <c r="K103" i="34"/>
  <c r="J103" i="34"/>
  <c r="I103" i="34"/>
  <c r="G103" i="34"/>
  <c r="G83" i="34" s="1"/>
  <c r="F103" i="34"/>
  <c r="E103" i="34"/>
  <c r="D103" i="34"/>
  <c r="H102" i="34"/>
  <c r="C102" i="34"/>
  <c r="H101" i="34"/>
  <c r="C101" i="34"/>
  <c r="H100" i="34"/>
  <c r="C100" i="34"/>
  <c r="H99" i="34"/>
  <c r="C99" i="34"/>
  <c r="H98" i="34"/>
  <c r="C98" i="34"/>
  <c r="H97" i="34"/>
  <c r="C97" i="34"/>
  <c r="H96" i="34"/>
  <c r="C96" i="34"/>
  <c r="L95" i="34"/>
  <c r="K95" i="34"/>
  <c r="J95" i="34"/>
  <c r="H95" i="34" s="1"/>
  <c r="I95" i="34"/>
  <c r="G95" i="34"/>
  <c r="F95" i="34"/>
  <c r="E95" i="34"/>
  <c r="D95" i="34"/>
  <c r="H94" i="34"/>
  <c r="C94" i="34"/>
  <c r="H93" i="34"/>
  <c r="C93" i="34"/>
  <c r="H92" i="34"/>
  <c r="C92" i="34"/>
  <c r="H91" i="34"/>
  <c r="C91" i="34"/>
  <c r="H90" i="34"/>
  <c r="C90" i="34"/>
  <c r="L89" i="34"/>
  <c r="L83" i="34" s="1"/>
  <c r="K89" i="34"/>
  <c r="J89" i="34"/>
  <c r="I89" i="34"/>
  <c r="H89" i="34"/>
  <c r="G89" i="34"/>
  <c r="F89" i="34"/>
  <c r="E89" i="34"/>
  <c r="D89" i="34"/>
  <c r="C89" i="34" s="1"/>
  <c r="H88" i="34"/>
  <c r="C88" i="34"/>
  <c r="H87" i="34"/>
  <c r="C87" i="34"/>
  <c r="H86" i="34"/>
  <c r="C86" i="34"/>
  <c r="H85" i="34"/>
  <c r="C85" i="34"/>
  <c r="L84" i="34"/>
  <c r="K84" i="34"/>
  <c r="K83" i="34" s="1"/>
  <c r="J84" i="34"/>
  <c r="I84" i="34"/>
  <c r="I83" i="34" s="1"/>
  <c r="G84" i="34"/>
  <c r="F84" i="34"/>
  <c r="E84" i="34"/>
  <c r="D84" i="34"/>
  <c r="D83" i="34" s="1"/>
  <c r="H82" i="34"/>
  <c r="C82" i="34"/>
  <c r="H81" i="34"/>
  <c r="C81" i="34"/>
  <c r="L80" i="34"/>
  <c r="K80" i="34"/>
  <c r="J80" i="34"/>
  <c r="I80" i="34"/>
  <c r="G80" i="34"/>
  <c r="F80" i="34"/>
  <c r="E80" i="34"/>
  <c r="D80" i="34"/>
  <c r="H79" i="34"/>
  <c r="C79" i="34"/>
  <c r="H78" i="34"/>
  <c r="C78" i="34"/>
  <c r="L77" i="34"/>
  <c r="K77" i="34"/>
  <c r="K76" i="34" s="1"/>
  <c r="J77" i="34"/>
  <c r="I77" i="34"/>
  <c r="I76" i="34" s="1"/>
  <c r="G77" i="34"/>
  <c r="G76" i="34" s="1"/>
  <c r="F77" i="34"/>
  <c r="E77" i="34"/>
  <c r="D77" i="34"/>
  <c r="L76" i="34"/>
  <c r="F76" i="34"/>
  <c r="E76" i="34"/>
  <c r="H74" i="34"/>
  <c r="C74" i="34"/>
  <c r="H73" i="34"/>
  <c r="C73" i="34"/>
  <c r="H72" i="34"/>
  <c r="C72" i="34"/>
  <c r="H71" i="34"/>
  <c r="C71" i="34"/>
  <c r="H70" i="34"/>
  <c r="C70" i="34"/>
  <c r="L69" i="34"/>
  <c r="K69" i="34"/>
  <c r="K67" i="34" s="1"/>
  <c r="J69" i="34"/>
  <c r="I69" i="34"/>
  <c r="G69" i="34"/>
  <c r="F69" i="34"/>
  <c r="F67" i="34" s="1"/>
  <c r="E69" i="34"/>
  <c r="D69" i="34"/>
  <c r="H68" i="34"/>
  <c r="C68" i="34"/>
  <c r="L67" i="34"/>
  <c r="I67" i="34"/>
  <c r="G67" i="34"/>
  <c r="E67" i="34"/>
  <c r="D67" i="34"/>
  <c r="H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L58" i="34"/>
  <c r="K58" i="34"/>
  <c r="J58" i="34"/>
  <c r="H58" i="34" s="1"/>
  <c r="I58" i="34"/>
  <c r="G58" i="34"/>
  <c r="F58" i="34"/>
  <c r="E58" i="34"/>
  <c r="D58" i="34"/>
  <c r="H57" i="34"/>
  <c r="C57" i="34"/>
  <c r="H56" i="34"/>
  <c r="C56" i="34"/>
  <c r="L55" i="34"/>
  <c r="K55" i="34"/>
  <c r="K54" i="34" s="1"/>
  <c r="J55" i="34"/>
  <c r="H55" i="34" s="1"/>
  <c r="I55" i="34"/>
  <c r="G55" i="34"/>
  <c r="G54" i="34" s="1"/>
  <c r="G53" i="34" s="1"/>
  <c r="F55" i="34"/>
  <c r="F54" i="34" s="1"/>
  <c r="F53" i="34" s="1"/>
  <c r="E55" i="34"/>
  <c r="E54" i="34" s="1"/>
  <c r="E53" i="34" s="1"/>
  <c r="D55" i="34"/>
  <c r="L54" i="34"/>
  <c r="I54" i="34"/>
  <c r="I53" i="34" s="1"/>
  <c r="H47" i="34"/>
  <c r="C47" i="34"/>
  <c r="H46" i="34"/>
  <c r="C46" i="34"/>
  <c r="L45" i="34"/>
  <c r="G45" i="34"/>
  <c r="H44" i="34"/>
  <c r="C44" i="34"/>
  <c r="K43" i="34"/>
  <c r="J43" i="34"/>
  <c r="I43" i="34"/>
  <c r="H43" i="34" s="1"/>
  <c r="F43" i="34"/>
  <c r="E43" i="34"/>
  <c r="D43" i="34"/>
  <c r="C43" i="34" s="1"/>
  <c r="H42" i="34"/>
  <c r="C42" i="34"/>
  <c r="I41" i="34"/>
  <c r="H41" i="34" s="1"/>
  <c r="D41" i="34"/>
  <c r="C41" i="34" s="1"/>
  <c r="H40" i="34"/>
  <c r="C40" i="34"/>
  <c r="H39" i="34"/>
  <c r="C39" i="34"/>
  <c r="H38" i="34"/>
  <c r="C38" i="34"/>
  <c r="H37" i="34"/>
  <c r="C37" i="34"/>
  <c r="K36" i="34"/>
  <c r="H36" i="34" s="1"/>
  <c r="F36" i="34"/>
  <c r="C36" i="34" s="1"/>
  <c r="H35" i="34"/>
  <c r="C35" i="34"/>
  <c r="H34" i="34"/>
  <c r="C34" i="34"/>
  <c r="K33" i="34"/>
  <c r="H33" i="34" s="1"/>
  <c r="F33" i="34"/>
  <c r="C33" i="34" s="1"/>
  <c r="H32" i="34"/>
  <c r="C32" i="34"/>
  <c r="K31" i="34"/>
  <c r="H31" i="34" s="1"/>
  <c r="F31" i="34"/>
  <c r="C31" i="34" s="1"/>
  <c r="H30" i="34"/>
  <c r="C30" i="34"/>
  <c r="H29" i="34"/>
  <c r="C29" i="34"/>
  <c r="H28" i="34"/>
  <c r="C28" i="34"/>
  <c r="K27" i="34"/>
  <c r="H27" i="34" s="1"/>
  <c r="F27" i="34"/>
  <c r="K26" i="34"/>
  <c r="H25" i="34"/>
  <c r="C25" i="34"/>
  <c r="C24" i="34"/>
  <c r="H23" i="34"/>
  <c r="C23" i="34"/>
  <c r="H22" i="34"/>
  <c r="C22" i="34"/>
  <c r="L21" i="34"/>
  <c r="L292" i="34" s="1"/>
  <c r="L291" i="34" s="1"/>
  <c r="K21" i="34"/>
  <c r="K292" i="34" s="1"/>
  <c r="K291" i="34" s="1"/>
  <c r="J21" i="34"/>
  <c r="J292" i="34" s="1"/>
  <c r="J291" i="34" s="1"/>
  <c r="I21" i="34"/>
  <c r="I292" i="34" s="1"/>
  <c r="I291" i="34" s="1"/>
  <c r="H21" i="34"/>
  <c r="G21" i="34"/>
  <c r="G292" i="34" s="1"/>
  <c r="G291" i="34" s="1"/>
  <c r="F21" i="34"/>
  <c r="F292" i="34" s="1"/>
  <c r="F291" i="34" s="1"/>
  <c r="E21" i="34"/>
  <c r="E292" i="34" s="1"/>
  <c r="E291" i="34" s="1"/>
  <c r="D21" i="34"/>
  <c r="D20" i="34" s="1"/>
  <c r="H301" i="33"/>
  <c r="C301" i="33"/>
  <c r="H300" i="33"/>
  <c r="C300" i="33"/>
  <c r="H299" i="33"/>
  <c r="C299" i="33"/>
  <c r="H298" i="33"/>
  <c r="C298" i="33"/>
  <c r="H297" i="33"/>
  <c r="C297" i="33"/>
  <c r="H296" i="33"/>
  <c r="C296" i="33"/>
  <c r="H295" i="33"/>
  <c r="C295" i="33"/>
  <c r="H294" i="33"/>
  <c r="H293" i="33" s="1"/>
  <c r="C294" i="33"/>
  <c r="C293" i="33" s="1"/>
  <c r="L293" i="33"/>
  <c r="K293" i="33"/>
  <c r="J293" i="33"/>
  <c r="I293" i="33"/>
  <c r="G293" i="33"/>
  <c r="F293" i="33"/>
  <c r="E293" i="33"/>
  <c r="D293" i="33"/>
  <c r="H288" i="33"/>
  <c r="C288" i="33"/>
  <c r="H287" i="33"/>
  <c r="C287" i="33"/>
  <c r="L286" i="33"/>
  <c r="K286" i="33"/>
  <c r="J286" i="33"/>
  <c r="I286" i="33"/>
  <c r="G286" i="33"/>
  <c r="F286" i="33"/>
  <c r="E286" i="33"/>
  <c r="D286" i="33"/>
  <c r="H285" i="33"/>
  <c r="C285" i="33"/>
  <c r="L284" i="33"/>
  <c r="K284" i="33"/>
  <c r="K283" i="33" s="1"/>
  <c r="J284" i="33"/>
  <c r="H284" i="33" s="1"/>
  <c r="I284" i="33"/>
  <c r="I283" i="33" s="1"/>
  <c r="G284" i="33"/>
  <c r="G283" i="33" s="1"/>
  <c r="F284" i="33"/>
  <c r="F283" i="33" s="1"/>
  <c r="E284" i="33"/>
  <c r="D284" i="33"/>
  <c r="L283" i="33"/>
  <c r="E283" i="33"/>
  <c r="D283" i="33"/>
  <c r="C283" i="33" s="1"/>
  <c r="H282" i="33"/>
  <c r="C282" i="33"/>
  <c r="L281" i="33"/>
  <c r="K281" i="33"/>
  <c r="J281" i="33"/>
  <c r="I281" i="33"/>
  <c r="H281" i="33"/>
  <c r="G281" i="33"/>
  <c r="F281" i="33"/>
  <c r="E281" i="33"/>
  <c r="D281" i="33"/>
  <c r="C281" i="33" s="1"/>
  <c r="H280" i="33"/>
  <c r="C280" i="33"/>
  <c r="H279" i="33"/>
  <c r="C279" i="33"/>
  <c r="H278" i="33"/>
  <c r="C278" i="33"/>
  <c r="H277" i="33"/>
  <c r="C277" i="33"/>
  <c r="L276" i="33"/>
  <c r="K276" i="33"/>
  <c r="J276" i="33"/>
  <c r="I276" i="33"/>
  <c r="H276" i="33" s="1"/>
  <c r="G276" i="33"/>
  <c r="F276" i="33"/>
  <c r="E276" i="33"/>
  <c r="D276" i="33"/>
  <c r="H275" i="33"/>
  <c r="C275" i="33"/>
  <c r="H274" i="33"/>
  <c r="C274" i="33"/>
  <c r="H273" i="33"/>
  <c r="C273" i="33"/>
  <c r="L272" i="33"/>
  <c r="L270" i="33" s="1"/>
  <c r="L269" i="33" s="1"/>
  <c r="K272" i="33"/>
  <c r="J272" i="33"/>
  <c r="I272" i="33"/>
  <c r="H272" i="33"/>
  <c r="G272" i="33"/>
  <c r="F272" i="33"/>
  <c r="E272" i="33"/>
  <c r="D272" i="33"/>
  <c r="H271" i="33"/>
  <c r="C271" i="33"/>
  <c r="K270" i="33"/>
  <c r="K269" i="33" s="1"/>
  <c r="J270" i="33"/>
  <c r="I270" i="33"/>
  <c r="G270" i="33"/>
  <c r="G269" i="33" s="1"/>
  <c r="F270" i="33"/>
  <c r="F269" i="33" s="1"/>
  <c r="E270" i="33"/>
  <c r="E269" i="33" s="1"/>
  <c r="I269" i="33"/>
  <c r="H268" i="33"/>
  <c r="C268" i="33"/>
  <c r="H267" i="33"/>
  <c r="C267" i="33"/>
  <c r="H266" i="33"/>
  <c r="C266" i="33"/>
  <c r="H265" i="33"/>
  <c r="C265" i="33"/>
  <c r="L264" i="33"/>
  <c r="K264" i="33"/>
  <c r="J264" i="33"/>
  <c r="I264" i="33"/>
  <c r="G264" i="33"/>
  <c r="F264" i="33"/>
  <c r="E264" i="33"/>
  <c r="D264" i="33"/>
  <c r="H263" i="33"/>
  <c r="C263" i="33"/>
  <c r="H262" i="33"/>
  <c r="C262" i="33"/>
  <c r="H261" i="33"/>
  <c r="C261" i="33"/>
  <c r="L260" i="33"/>
  <c r="K260" i="33"/>
  <c r="K259" i="33" s="1"/>
  <c r="J260" i="33"/>
  <c r="H260" i="33" s="1"/>
  <c r="I260" i="33"/>
  <c r="G260" i="33"/>
  <c r="G259" i="33" s="1"/>
  <c r="F260" i="33"/>
  <c r="E260" i="33"/>
  <c r="D260" i="33"/>
  <c r="L259" i="33"/>
  <c r="I259" i="33"/>
  <c r="E259" i="33"/>
  <c r="D259" i="33"/>
  <c r="H258" i="33"/>
  <c r="C258" i="33"/>
  <c r="H257" i="33"/>
  <c r="C257" i="33"/>
  <c r="H256" i="33"/>
  <c r="C256" i="33"/>
  <c r="H255" i="33"/>
  <c r="C255" i="33"/>
  <c r="H254" i="33"/>
  <c r="C254" i="33"/>
  <c r="H253" i="33"/>
  <c r="C253" i="33"/>
  <c r="L252" i="33"/>
  <c r="K252" i="33"/>
  <c r="K251" i="33" s="1"/>
  <c r="J252" i="33"/>
  <c r="H252" i="33" s="1"/>
  <c r="I252" i="33"/>
  <c r="G252" i="33"/>
  <c r="G251" i="33" s="1"/>
  <c r="F252" i="33"/>
  <c r="F251" i="33" s="1"/>
  <c r="E252" i="33"/>
  <c r="D252" i="33"/>
  <c r="L251" i="33"/>
  <c r="I251" i="33"/>
  <c r="E251" i="33"/>
  <c r="D251" i="33"/>
  <c r="H250" i="33"/>
  <c r="C250" i="33"/>
  <c r="H249" i="33"/>
  <c r="C249" i="33"/>
  <c r="H248" i="33"/>
  <c r="C248" i="33"/>
  <c r="H247" i="33"/>
  <c r="C247" i="33"/>
  <c r="L246" i="33"/>
  <c r="K246" i="33"/>
  <c r="J246" i="33"/>
  <c r="I246" i="33"/>
  <c r="G246" i="33"/>
  <c r="F246" i="33"/>
  <c r="E246" i="33"/>
  <c r="D246" i="33"/>
  <c r="H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L238" i="33"/>
  <c r="K238" i="33"/>
  <c r="J238" i="33"/>
  <c r="I238" i="33"/>
  <c r="H238" i="33" s="1"/>
  <c r="G238" i="33"/>
  <c r="F238" i="33"/>
  <c r="E238" i="33"/>
  <c r="D238" i="33"/>
  <c r="H237" i="33"/>
  <c r="C237" i="33"/>
  <c r="H236" i="33"/>
  <c r="C236" i="33"/>
  <c r="L235" i="33"/>
  <c r="K235" i="33"/>
  <c r="J235" i="33"/>
  <c r="H235" i="33" s="1"/>
  <c r="I235" i="33"/>
  <c r="G235" i="33"/>
  <c r="F235" i="33"/>
  <c r="E235" i="33"/>
  <c r="D235" i="33"/>
  <c r="H234" i="33"/>
  <c r="C234" i="33"/>
  <c r="L233" i="33"/>
  <c r="K233" i="33"/>
  <c r="J233" i="33"/>
  <c r="I233" i="33"/>
  <c r="H233" i="33"/>
  <c r="G233" i="33"/>
  <c r="F233" i="33"/>
  <c r="E233" i="33"/>
  <c r="D233" i="33"/>
  <c r="C233" i="33" s="1"/>
  <c r="H232" i="33"/>
  <c r="C232" i="33"/>
  <c r="K231" i="33"/>
  <c r="I231" i="33"/>
  <c r="I230" i="33" s="1"/>
  <c r="G231" i="33"/>
  <c r="E231" i="33"/>
  <c r="E230" i="33"/>
  <c r="H229" i="33"/>
  <c r="C229" i="33"/>
  <c r="H228" i="33"/>
  <c r="C228" i="33"/>
  <c r="L227" i="33"/>
  <c r="K227" i="33"/>
  <c r="J227" i="33"/>
  <c r="I227" i="33"/>
  <c r="H227" i="33" s="1"/>
  <c r="G227" i="33"/>
  <c r="F227" i="33"/>
  <c r="E227" i="33"/>
  <c r="D227" i="33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L216" i="33"/>
  <c r="K216" i="33"/>
  <c r="J216" i="33"/>
  <c r="I216" i="33"/>
  <c r="H216" i="33"/>
  <c r="G216" i="33"/>
  <c r="F216" i="33"/>
  <c r="E216" i="33"/>
  <c r="D216" i="33"/>
  <c r="C216" i="33" s="1"/>
  <c r="H215" i="33"/>
  <c r="C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L205" i="33"/>
  <c r="K205" i="33"/>
  <c r="K204" i="33" s="1"/>
  <c r="J205" i="33"/>
  <c r="I205" i="33"/>
  <c r="G205" i="33"/>
  <c r="G204" i="33" s="1"/>
  <c r="F205" i="33"/>
  <c r="F204" i="33" s="1"/>
  <c r="E205" i="33"/>
  <c r="D205" i="33"/>
  <c r="J204" i="33"/>
  <c r="I204" i="33"/>
  <c r="E204" i="33"/>
  <c r="D204" i="33"/>
  <c r="C204" i="33" s="1"/>
  <c r="H203" i="33"/>
  <c r="C203" i="33"/>
  <c r="H202" i="33"/>
  <c r="C202" i="33"/>
  <c r="H201" i="33"/>
  <c r="C201" i="33"/>
  <c r="H200" i="33"/>
  <c r="C200" i="33"/>
  <c r="H199" i="33"/>
  <c r="C199" i="33"/>
  <c r="L198" i="33"/>
  <c r="L196" i="33" s="1"/>
  <c r="K198" i="33"/>
  <c r="J198" i="33"/>
  <c r="I198" i="33"/>
  <c r="H198" i="33"/>
  <c r="G198" i="33"/>
  <c r="F198" i="33"/>
  <c r="E198" i="33"/>
  <c r="D198" i="33"/>
  <c r="H197" i="33"/>
  <c r="C197" i="33"/>
  <c r="K196" i="33"/>
  <c r="J196" i="33"/>
  <c r="H196" i="33" s="1"/>
  <c r="I196" i="33"/>
  <c r="G196" i="33"/>
  <c r="F196" i="33"/>
  <c r="F195" i="33" s="1"/>
  <c r="E196" i="33"/>
  <c r="E195" i="33" s="1"/>
  <c r="J195" i="33"/>
  <c r="I195" i="33"/>
  <c r="H193" i="33"/>
  <c r="C193" i="33"/>
  <c r="L192" i="33"/>
  <c r="K192" i="33"/>
  <c r="J192" i="33"/>
  <c r="I192" i="33"/>
  <c r="G192" i="33"/>
  <c r="F192" i="33"/>
  <c r="E192" i="33"/>
  <c r="D192" i="33"/>
  <c r="L191" i="33"/>
  <c r="K191" i="33"/>
  <c r="J191" i="33"/>
  <c r="I191" i="33"/>
  <c r="G191" i="33"/>
  <c r="F191" i="33"/>
  <c r="F187" i="33" s="1"/>
  <c r="E191" i="33"/>
  <c r="D191" i="33"/>
  <c r="H190" i="33"/>
  <c r="C190" i="33"/>
  <c r="H189" i="33"/>
  <c r="C189" i="33"/>
  <c r="L188" i="33"/>
  <c r="L187" i="33" s="1"/>
  <c r="K188" i="33"/>
  <c r="H188" i="33" s="1"/>
  <c r="J188" i="33"/>
  <c r="I188" i="33"/>
  <c r="I187" i="33" s="1"/>
  <c r="G188" i="33"/>
  <c r="G187" i="33" s="1"/>
  <c r="F188" i="33"/>
  <c r="E188" i="33"/>
  <c r="D188" i="33"/>
  <c r="K187" i="33"/>
  <c r="E187" i="33"/>
  <c r="H186" i="33"/>
  <c r="C186" i="33"/>
  <c r="H185" i="33"/>
  <c r="C185" i="33"/>
  <c r="L184" i="33"/>
  <c r="K184" i="33"/>
  <c r="J184" i="33"/>
  <c r="I184" i="33"/>
  <c r="G184" i="33"/>
  <c r="F184" i="33"/>
  <c r="E184" i="33"/>
  <c r="D184" i="33"/>
  <c r="H183" i="33"/>
  <c r="C183" i="33"/>
  <c r="H182" i="33"/>
  <c r="C182" i="33"/>
  <c r="H181" i="33"/>
  <c r="C181" i="33"/>
  <c r="H180" i="33"/>
  <c r="C180" i="33"/>
  <c r="L179" i="33"/>
  <c r="K179" i="33"/>
  <c r="J179" i="33"/>
  <c r="H179" i="33" s="1"/>
  <c r="I179" i="33"/>
  <c r="G179" i="33"/>
  <c r="F179" i="33"/>
  <c r="E179" i="33"/>
  <c r="E174" i="33" s="1"/>
  <c r="E173" i="33" s="1"/>
  <c r="D179" i="33"/>
  <c r="H178" i="33"/>
  <c r="C178" i="33"/>
  <c r="H177" i="33"/>
  <c r="C177" i="33"/>
  <c r="H176" i="33"/>
  <c r="C176" i="33"/>
  <c r="L175" i="33"/>
  <c r="K175" i="33"/>
  <c r="J175" i="33"/>
  <c r="I175" i="33"/>
  <c r="G175" i="33"/>
  <c r="F175" i="33"/>
  <c r="E175" i="33"/>
  <c r="D175" i="33"/>
  <c r="L174" i="33"/>
  <c r="K174" i="33"/>
  <c r="I174" i="33"/>
  <c r="G174" i="33"/>
  <c r="G173" i="33" s="1"/>
  <c r="F174" i="33"/>
  <c r="F173" i="33" s="1"/>
  <c r="D174" i="33"/>
  <c r="L173" i="33"/>
  <c r="K173" i="33"/>
  <c r="I173" i="33"/>
  <c r="D173" i="33"/>
  <c r="H172" i="33"/>
  <c r="C172" i="33"/>
  <c r="H171" i="33"/>
  <c r="C171" i="33"/>
  <c r="H170" i="33"/>
  <c r="C170" i="33"/>
  <c r="H169" i="33"/>
  <c r="C169" i="33"/>
  <c r="H168" i="33"/>
  <c r="C168" i="33"/>
  <c r="H167" i="33"/>
  <c r="C167" i="33"/>
  <c r="L166" i="33"/>
  <c r="L165" i="33" s="1"/>
  <c r="K166" i="33"/>
  <c r="J166" i="33"/>
  <c r="I166" i="33"/>
  <c r="H166" i="33" s="1"/>
  <c r="G166" i="33"/>
  <c r="F166" i="33"/>
  <c r="F165" i="33" s="1"/>
  <c r="E166" i="33"/>
  <c r="D166" i="33"/>
  <c r="K165" i="33"/>
  <c r="J165" i="33"/>
  <c r="H165" i="33" s="1"/>
  <c r="I165" i="33"/>
  <c r="G165" i="33"/>
  <c r="E165" i="33"/>
  <c r="H164" i="33"/>
  <c r="C164" i="33"/>
  <c r="H163" i="33"/>
  <c r="C163" i="33"/>
  <c r="H162" i="33"/>
  <c r="C162" i="33"/>
  <c r="H161" i="33"/>
  <c r="C161" i="33"/>
  <c r="L160" i="33"/>
  <c r="K160" i="33"/>
  <c r="J160" i="33"/>
  <c r="I160" i="33"/>
  <c r="G160" i="33"/>
  <c r="F160" i="33"/>
  <c r="E160" i="33"/>
  <c r="D160" i="33"/>
  <c r="H159" i="33"/>
  <c r="C159" i="33"/>
  <c r="H158" i="33"/>
  <c r="C158" i="33"/>
  <c r="H157" i="33"/>
  <c r="C157" i="33"/>
  <c r="H156" i="33"/>
  <c r="C156" i="33"/>
  <c r="H155" i="33"/>
  <c r="C155" i="33"/>
  <c r="H154" i="33"/>
  <c r="C154" i="33"/>
  <c r="H153" i="33"/>
  <c r="C153" i="33"/>
  <c r="H152" i="33"/>
  <c r="C152" i="33"/>
  <c r="L151" i="33"/>
  <c r="K151" i="33"/>
  <c r="J151" i="33"/>
  <c r="I151" i="33"/>
  <c r="H151" i="33" s="1"/>
  <c r="G151" i="33"/>
  <c r="F151" i="33"/>
  <c r="E151" i="33"/>
  <c r="D151" i="33"/>
  <c r="H150" i="33"/>
  <c r="C150" i="33"/>
  <c r="H149" i="33"/>
  <c r="C149" i="33"/>
  <c r="H148" i="33"/>
  <c r="C148" i="33"/>
  <c r="H147" i="33"/>
  <c r="C147" i="33"/>
  <c r="H146" i="33"/>
  <c r="C146" i="33"/>
  <c r="H145" i="33"/>
  <c r="C145" i="33"/>
  <c r="L144" i="33"/>
  <c r="K144" i="33"/>
  <c r="J144" i="33"/>
  <c r="I144" i="33"/>
  <c r="H144" i="33" s="1"/>
  <c r="G144" i="33"/>
  <c r="F144" i="33"/>
  <c r="E144" i="33"/>
  <c r="D144" i="33"/>
  <c r="H143" i="33"/>
  <c r="C143" i="33"/>
  <c r="H142" i="33"/>
  <c r="C142" i="33"/>
  <c r="L141" i="33"/>
  <c r="K141" i="33"/>
  <c r="J141" i="33"/>
  <c r="I141" i="33"/>
  <c r="G141" i="33"/>
  <c r="F141" i="33"/>
  <c r="E141" i="33"/>
  <c r="D141" i="33"/>
  <c r="H140" i="33"/>
  <c r="C140" i="33"/>
  <c r="H139" i="33"/>
  <c r="C139" i="33"/>
  <c r="H138" i="33"/>
  <c r="C138" i="33"/>
  <c r="H137" i="33"/>
  <c r="C137" i="33"/>
  <c r="L136" i="33"/>
  <c r="K136" i="33"/>
  <c r="J136" i="33"/>
  <c r="I136" i="33"/>
  <c r="G136" i="33"/>
  <c r="F136" i="33"/>
  <c r="F130" i="33" s="1"/>
  <c r="E136" i="33"/>
  <c r="E130" i="33" s="1"/>
  <c r="D136" i="33"/>
  <c r="H135" i="33"/>
  <c r="C135" i="33"/>
  <c r="H134" i="33"/>
  <c r="C134" i="33"/>
  <c r="H133" i="33"/>
  <c r="C133" i="33"/>
  <c r="H132" i="33"/>
  <c r="C132" i="33"/>
  <c r="L131" i="33"/>
  <c r="K131" i="33"/>
  <c r="J131" i="33"/>
  <c r="I131" i="33"/>
  <c r="H131" i="33" s="1"/>
  <c r="G131" i="33"/>
  <c r="G130" i="33" s="1"/>
  <c r="F131" i="33"/>
  <c r="E131" i="33"/>
  <c r="D131" i="33"/>
  <c r="K130" i="33"/>
  <c r="H129" i="33"/>
  <c r="H128" i="33" s="1"/>
  <c r="C129" i="33"/>
  <c r="C128" i="33" s="1"/>
  <c r="L128" i="33"/>
  <c r="K128" i="33"/>
  <c r="J128" i="33"/>
  <c r="I128" i="33"/>
  <c r="G128" i="33"/>
  <c r="F128" i="33"/>
  <c r="E128" i="33"/>
  <c r="D128" i="33"/>
  <c r="H127" i="33"/>
  <c r="C127" i="33"/>
  <c r="H126" i="33"/>
  <c r="C126" i="33"/>
  <c r="H125" i="33"/>
  <c r="C125" i="33"/>
  <c r="H124" i="33"/>
  <c r="C124" i="33"/>
  <c r="H123" i="33"/>
  <c r="C123" i="33"/>
  <c r="L122" i="33"/>
  <c r="K122" i="33"/>
  <c r="J122" i="33"/>
  <c r="I122" i="33"/>
  <c r="G122" i="33"/>
  <c r="F122" i="33"/>
  <c r="E122" i="33"/>
  <c r="D122" i="33"/>
  <c r="H121" i="33"/>
  <c r="C121" i="33"/>
  <c r="H120" i="33"/>
  <c r="C120" i="33"/>
  <c r="H119" i="33"/>
  <c r="C119" i="33"/>
  <c r="H118" i="33"/>
  <c r="C118" i="33"/>
  <c r="H117" i="33"/>
  <c r="C117" i="33"/>
  <c r="L116" i="33"/>
  <c r="K116" i="33"/>
  <c r="J116" i="33"/>
  <c r="I116" i="33"/>
  <c r="G116" i="33"/>
  <c r="F116" i="33"/>
  <c r="E116" i="33"/>
  <c r="D116" i="33"/>
  <c r="H115" i="33"/>
  <c r="C115" i="33"/>
  <c r="H114" i="33"/>
  <c r="C114" i="33"/>
  <c r="H113" i="33"/>
  <c r="C113" i="33"/>
  <c r="L112" i="33"/>
  <c r="K112" i="33"/>
  <c r="J112" i="33"/>
  <c r="I112" i="33"/>
  <c r="I83" i="33" s="1"/>
  <c r="G112" i="33"/>
  <c r="F112" i="33"/>
  <c r="E112" i="33"/>
  <c r="D112" i="33"/>
  <c r="H111" i="33"/>
  <c r="C111" i="33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H104" i="33"/>
  <c r="C104" i="33"/>
  <c r="L103" i="33"/>
  <c r="K103" i="33"/>
  <c r="J103" i="33"/>
  <c r="H103" i="33" s="1"/>
  <c r="I103" i="33"/>
  <c r="G103" i="33"/>
  <c r="F103" i="33"/>
  <c r="E103" i="33"/>
  <c r="E83" i="33" s="1"/>
  <c r="D103" i="33"/>
  <c r="H102" i="33"/>
  <c r="C102" i="33"/>
  <c r="H101" i="33"/>
  <c r="C101" i="33"/>
  <c r="H100" i="33"/>
  <c r="C100" i="33"/>
  <c r="H99" i="33"/>
  <c r="C99" i="33"/>
  <c r="H98" i="33"/>
  <c r="C98" i="33"/>
  <c r="H97" i="33"/>
  <c r="C97" i="33"/>
  <c r="H96" i="33"/>
  <c r="C96" i="33"/>
  <c r="L95" i="33"/>
  <c r="K95" i="33"/>
  <c r="J95" i="33"/>
  <c r="I95" i="33"/>
  <c r="H95" i="33"/>
  <c r="G95" i="33"/>
  <c r="F95" i="33"/>
  <c r="E95" i="33"/>
  <c r="D95" i="33"/>
  <c r="C95" i="33" s="1"/>
  <c r="H94" i="33"/>
  <c r="C94" i="33"/>
  <c r="H93" i="33"/>
  <c r="C93" i="33"/>
  <c r="H92" i="33"/>
  <c r="C92" i="33"/>
  <c r="H91" i="33"/>
  <c r="C91" i="33"/>
  <c r="H90" i="33"/>
  <c r="C90" i="33"/>
  <c r="L89" i="33"/>
  <c r="K89" i="33"/>
  <c r="K83" i="33" s="1"/>
  <c r="K75" i="33" s="1"/>
  <c r="J89" i="33"/>
  <c r="I89" i="33"/>
  <c r="H89" i="33" s="1"/>
  <c r="G89" i="33"/>
  <c r="F89" i="33"/>
  <c r="E89" i="33"/>
  <c r="D89" i="33"/>
  <c r="H88" i="33"/>
  <c r="C88" i="33"/>
  <c r="H87" i="33"/>
  <c r="C87" i="33"/>
  <c r="H86" i="33"/>
  <c r="C86" i="33"/>
  <c r="H85" i="33"/>
  <c r="C85" i="33"/>
  <c r="L84" i="33"/>
  <c r="K84" i="33"/>
  <c r="J84" i="33"/>
  <c r="I84" i="33"/>
  <c r="H84" i="33"/>
  <c r="G84" i="33"/>
  <c r="F84" i="33"/>
  <c r="E84" i="33"/>
  <c r="D84" i="33"/>
  <c r="G83" i="33"/>
  <c r="H82" i="33"/>
  <c r="C82" i="33"/>
  <c r="H81" i="33"/>
  <c r="C81" i="33"/>
  <c r="L80" i="33"/>
  <c r="K80" i="33"/>
  <c r="J80" i="33"/>
  <c r="I80" i="33"/>
  <c r="G80" i="33"/>
  <c r="F80" i="33"/>
  <c r="E80" i="33"/>
  <c r="E76" i="33" s="1"/>
  <c r="E75" i="33" s="1"/>
  <c r="D80" i="33"/>
  <c r="H79" i="33"/>
  <c r="C79" i="33"/>
  <c r="H78" i="33"/>
  <c r="C78" i="33"/>
  <c r="L77" i="33"/>
  <c r="L76" i="33" s="1"/>
  <c r="K77" i="33"/>
  <c r="J77" i="33"/>
  <c r="H77" i="33" s="1"/>
  <c r="I77" i="33"/>
  <c r="G77" i="33"/>
  <c r="F77" i="33"/>
  <c r="E77" i="33"/>
  <c r="D77" i="33"/>
  <c r="K76" i="33"/>
  <c r="I76" i="33"/>
  <c r="G76" i="33"/>
  <c r="D76" i="33"/>
  <c r="H74" i="33"/>
  <c r="C74" i="33"/>
  <c r="H73" i="33"/>
  <c r="C73" i="33"/>
  <c r="H72" i="33"/>
  <c r="C72" i="33"/>
  <c r="H71" i="33"/>
  <c r="C71" i="33"/>
  <c r="H70" i="33"/>
  <c r="C70" i="33"/>
  <c r="L69" i="33"/>
  <c r="K69" i="33"/>
  <c r="J69" i="33"/>
  <c r="J67" i="33" s="1"/>
  <c r="I69" i="33"/>
  <c r="G69" i="33"/>
  <c r="F69" i="33"/>
  <c r="F67" i="33" s="1"/>
  <c r="E69" i="33"/>
  <c r="D69" i="33"/>
  <c r="H68" i="33"/>
  <c r="C68" i="33"/>
  <c r="L67" i="33"/>
  <c r="K67" i="33"/>
  <c r="I67" i="33"/>
  <c r="G67" i="33"/>
  <c r="E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L58" i="33"/>
  <c r="L54" i="33" s="1"/>
  <c r="L53" i="33" s="1"/>
  <c r="K58" i="33"/>
  <c r="J58" i="33"/>
  <c r="H58" i="33" s="1"/>
  <c r="I58" i="33"/>
  <c r="G58" i="33"/>
  <c r="F58" i="33"/>
  <c r="E58" i="33"/>
  <c r="D58" i="33"/>
  <c r="H57" i="33"/>
  <c r="C57" i="33"/>
  <c r="H56" i="33"/>
  <c r="C56" i="33"/>
  <c r="L55" i="33"/>
  <c r="K55" i="33"/>
  <c r="K54" i="33" s="1"/>
  <c r="K53" i="33" s="1"/>
  <c r="K52" i="33" s="1"/>
  <c r="J55" i="33"/>
  <c r="I55" i="33"/>
  <c r="I54" i="33" s="1"/>
  <c r="I53" i="33" s="1"/>
  <c r="G55" i="33"/>
  <c r="F55" i="33"/>
  <c r="F54" i="33" s="1"/>
  <c r="F53" i="33" s="1"/>
  <c r="E55" i="33"/>
  <c r="D55" i="33"/>
  <c r="J54" i="33"/>
  <c r="G54" i="33"/>
  <c r="G53" i="33" s="1"/>
  <c r="E54" i="33"/>
  <c r="E53" i="33"/>
  <c r="H47" i="33"/>
  <c r="C47" i="33"/>
  <c r="H46" i="33"/>
  <c r="C46" i="33"/>
  <c r="L45" i="33"/>
  <c r="H45" i="33" s="1"/>
  <c r="G45" i="33"/>
  <c r="H44" i="33"/>
  <c r="C44" i="33"/>
  <c r="K43" i="33"/>
  <c r="J43" i="33"/>
  <c r="I43" i="33"/>
  <c r="F43" i="33"/>
  <c r="E43" i="33"/>
  <c r="D43" i="33"/>
  <c r="H42" i="33"/>
  <c r="C42" i="33"/>
  <c r="I41" i="33"/>
  <c r="H41" i="33" s="1"/>
  <c r="D41" i="33"/>
  <c r="C41" i="33" s="1"/>
  <c r="H40" i="33"/>
  <c r="C40" i="33"/>
  <c r="H39" i="33"/>
  <c r="C39" i="33"/>
  <c r="H38" i="33"/>
  <c r="C38" i="33"/>
  <c r="H37" i="33"/>
  <c r="C37" i="33"/>
  <c r="K36" i="33"/>
  <c r="H36" i="33" s="1"/>
  <c r="F36" i="33"/>
  <c r="C36" i="33" s="1"/>
  <c r="H35" i="33"/>
  <c r="C35" i="33"/>
  <c r="H34" i="33"/>
  <c r="C34" i="33"/>
  <c r="K33" i="33"/>
  <c r="H33" i="33" s="1"/>
  <c r="F33" i="33"/>
  <c r="C33" i="33" s="1"/>
  <c r="H32" i="33"/>
  <c r="C32" i="33"/>
  <c r="K31" i="33"/>
  <c r="H31" i="33" s="1"/>
  <c r="F31" i="33"/>
  <c r="C31" i="33" s="1"/>
  <c r="H30" i="33"/>
  <c r="C30" i="33"/>
  <c r="H29" i="33"/>
  <c r="C29" i="33"/>
  <c r="H28" i="33"/>
  <c r="C28" i="33"/>
  <c r="K27" i="33"/>
  <c r="H27" i="33" s="1"/>
  <c r="F27" i="33"/>
  <c r="C27" i="33" s="1"/>
  <c r="H25" i="33"/>
  <c r="C25" i="33"/>
  <c r="C24" i="33"/>
  <c r="H23" i="33"/>
  <c r="C23" i="33"/>
  <c r="H22" i="33"/>
  <c r="C22" i="33"/>
  <c r="L21" i="33"/>
  <c r="K21" i="33"/>
  <c r="K292" i="33" s="1"/>
  <c r="K291" i="33" s="1"/>
  <c r="J21" i="33"/>
  <c r="I21" i="33"/>
  <c r="G21" i="33"/>
  <c r="G292" i="33" s="1"/>
  <c r="G291" i="33" s="1"/>
  <c r="F21" i="33"/>
  <c r="E21" i="33"/>
  <c r="E292" i="33" s="1"/>
  <c r="E291" i="33" s="1"/>
  <c r="D21" i="33"/>
  <c r="E20" i="33"/>
  <c r="H301" i="32"/>
  <c r="C301" i="32"/>
  <c r="H300" i="32"/>
  <c r="C300" i="32"/>
  <c r="H299" i="32"/>
  <c r="C299" i="32"/>
  <c r="H298" i="32"/>
  <c r="C298" i="32"/>
  <c r="H297" i="32"/>
  <c r="C297" i="32"/>
  <c r="H296" i="32"/>
  <c r="C296" i="32"/>
  <c r="H295" i="32"/>
  <c r="C295" i="32"/>
  <c r="H294" i="32"/>
  <c r="C294" i="32"/>
  <c r="L293" i="32"/>
  <c r="K293" i="32"/>
  <c r="J293" i="32"/>
  <c r="I293" i="32"/>
  <c r="H293" i="32"/>
  <c r="G293" i="32"/>
  <c r="F293" i="32"/>
  <c r="E293" i="32"/>
  <c r="D293" i="32"/>
  <c r="C293" i="32"/>
  <c r="H288" i="32"/>
  <c r="C288" i="32"/>
  <c r="H287" i="32"/>
  <c r="C287" i="32"/>
  <c r="L286" i="32"/>
  <c r="K286" i="32"/>
  <c r="J286" i="32"/>
  <c r="I286" i="32"/>
  <c r="G286" i="32"/>
  <c r="F286" i="32"/>
  <c r="E286" i="32"/>
  <c r="D286" i="32"/>
  <c r="H285" i="32"/>
  <c r="C285" i="32"/>
  <c r="L284" i="32"/>
  <c r="K284" i="32"/>
  <c r="J284" i="32"/>
  <c r="J283" i="32" s="1"/>
  <c r="I284" i="32"/>
  <c r="G284" i="32"/>
  <c r="F284" i="32"/>
  <c r="F283" i="32" s="1"/>
  <c r="E284" i="32"/>
  <c r="D284" i="32"/>
  <c r="L283" i="32"/>
  <c r="K283" i="32"/>
  <c r="G283" i="32"/>
  <c r="D283" i="32"/>
  <c r="H282" i="32"/>
  <c r="C282" i="32"/>
  <c r="L281" i="32"/>
  <c r="K281" i="32"/>
  <c r="J281" i="32"/>
  <c r="I281" i="32"/>
  <c r="H281" i="32"/>
  <c r="G281" i="32"/>
  <c r="F281" i="32"/>
  <c r="E281" i="32"/>
  <c r="D281" i="32"/>
  <c r="H280" i="32"/>
  <c r="C280" i="32"/>
  <c r="H279" i="32"/>
  <c r="C279" i="32"/>
  <c r="H278" i="32"/>
  <c r="C278" i="32"/>
  <c r="H277" i="32"/>
  <c r="C277" i="32"/>
  <c r="L276" i="32"/>
  <c r="K276" i="32"/>
  <c r="J276" i="32"/>
  <c r="I276" i="32"/>
  <c r="G276" i="32"/>
  <c r="F276" i="32"/>
  <c r="E276" i="32"/>
  <c r="D276" i="32"/>
  <c r="H275" i="32"/>
  <c r="C275" i="32"/>
  <c r="H274" i="32"/>
  <c r="C274" i="32"/>
  <c r="H273" i="32"/>
  <c r="C273" i="32"/>
  <c r="L272" i="32"/>
  <c r="K272" i="32"/>
  <c r="J272" i="32"/>
  <c r="I272" i="32"/>
  <c r="H272" i="32" s="1"/>
  <c r="G272" i="32"/>
  <c r="F272" i="32"/>
  <c r="E272" i="32"/>
  <c r="D272" i="32"/>
  <c r="H271" i="32"/>
  <c r="C271" i="32"/>
  <c r="L270" i="32"/>
  <c r="K270" i="32"/>
  <c r="J270" i="32"/>
  <c r="J269" i="32" s="1"/>
  <c r="G270" i="32"/>
  <c r="F270" i="32"/>
  <c r="F269" i="32" s="1"/>
  <c r="D270" i="32"/>
  <c r="K269" i="32"/>
  <c r="G269" i="32"/>
  <c r="H268" i="32"/>
  <c r="C268" i="32"/>
  <c r="H267" i="32"/>
  <c r="C267" i="32"/>
  <c r="H266" i="32"/>
  <c r="C266" i="32"/>
  <c r="H265" i="32"/>
  <c r="C265" i="32"/>
  <c r="L264" i="32"/>
  <c r="K264" i="32"/>
  <c r="J264" i="32"/>
  <c r="I264" i="32"/>
  <c r="H264" i="32" s="1"/>
  <c r="G264" i="32"/>
  <c r="F264" i="32"/>
  <c r="E264" i="32"/>
  <c r="D264" i="32"/>
  <c r="H263" i="32"/>
  <c r="C263" i="32"/>
  <c r="H262" i="32"/>
  <c r="C262" i="32"/>
  <c r="H261" i="32"/>
  <c r="C261" i="32"/>
  <c r="L260" i="32"/>
  <c r="K260" i="32"/>
  <c r="J260" i="32"/>
  <c r="J259" i="32" s="1"/>
  <c r="I260" i="32"/>
  <c r="G260" i="32"/>
  <c r="F260" i="32"/>
  <c r="F259" i="32" s="1"/>
  <c r="E260" i="32"/>
  <c r="D260" i="32"/>
  <c r="L259" i="32"/>
  <c r="K259" i="32"/>
  <c r="G259" i="32"/>
  <c r="D259" i="32"/>
  <c r="H258" i="32"/>
  <c r="C258" i="32"/>
  <c r="H257" i="32"/>
  <c r="C257" i="32"/>
  <c r="H256" i="32"/>
  <c r="C256" i="32"/>
  <c r="H255" i="32"/>
  <c r="C255" i="32"/>
  <c r="H254" i="32"/>
  <c r="C254" i="32"/>
  <c r="H253" i="32"/>
  <c r="C253" i="32"/>
  <c r="L252" i="32"/>
  <c r="K252" i="32"/>
  <c r="J252" i="32"/>
  <c r="J251" i="32" s="1"/>
  <c r="I252" i="32"/>
  <c r="G252" i="32"/>
  <c r="F252" i="32"/>
  <c r="F251" i="32" s="1"/>
  <c r="E252" i="32"/>
  <c r="D252" i="32"/>
  <c r="L251" i="32"/>
  <c r="K251" i="32"/>
  <c r="G251" i="32"/>
  <c r="D251" i="32"/>
  <c r="H250" i="32"/>
  <c r="C250" i="32"/>
  <c r="H249" i="32"/>
  <c r="C249" i="32"/>
  <c r="H248" i="32"/>
  <c r="C248" i="32"/>
  <c r="H247" i="32"/>
  <c r="C247" i="32"/>
  <c r="L246" i="32"/>
  <c r="K246" i="32"/>
  <c r="J246" i="32"/>
  <c r="I246" i="32"/>
  <c r="G246" i="32"/>
  <c r="F246" i="32"/>
  <c r="E246" i="32"/>
  <c r="C246" i="32" s="1"/>
  <c r="D246" i="32"/>
  <c r="H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L238" i="32"/>
  <c r="K238" i="32"/>
  <c r="J238" i="32"/>
  <c r="I238" i="32"/>
  <c r="G238" i="32"/>
  <c r="F238" i="32"/>
  <c r="E238" i="32"/>
  <c r="D238" i="32"/>
  <c r="H237" i="32"/>
  <c r="C237" i="32"/>
  <c r="H236" i="32"/>
  <c r="C236" i="32"/>
  <c r="L235" i="32"/>
  <c r="K235" i="32"/>
  <c r="J235" i="32"/>
  <c r="I235" i="32"/>
  <c r="H235" i="32" s="1"/>
  <c r="G235" i="32"/>
  <c r="F235" i="32"/>
  <c r="E235" i="32"/>
  <c r="D235" i="32"/>
  <c r="C235" i="32" s="1"/>
  <c r="H234" i="32"/>
  <c r="C234" i="32"/>
  <c r="L233" i="32"/>
  <c r="K233" i="32"/>
  <c r="J233" i="32"/>
  <c r="I233" i="32"/>
  <c r="H233" i="32" s="1"/>
  <c r="G233" i="32"/>
  <c r="F233" i="32"/>
  <c r="E233" i="32"/>
  <c r="D233" i="32"/>
  <c r="C233" i="32" s="1"/>
  <c r="H232" i="32"/>
  <c r="C232" i="32"/>
  <c r="K231" i="32"/>
  <c r="G231" i="32"/>
  <c r="G230" i="32" s="1"/>
  <c r="H229" i="32"/>
  <c r="C229" i="32"/>
  <c r="H228" i="32"/>
  <c r="C228" i="32"/>
  <c r="L227" i="32"/>
  <c r="K227" i="32"/>
  <c r="J227" i="32"/>
  <c r="I227" i="32"/>
  <c r="G227" i="32"/>
  <c r="F227" i="32"/>
  <c r="E227" i="32"/>
  <c r="D227" i="32"/>
  <c r="C227" i="32" s="1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L216" i="32"/>
  <c r="K216" i="32"/>
  <c r="J216" i="32"/>
  <c r="I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L205" i="32"/>
  <c r="L204" i="32" s="1"/>
  <c r="K205" i="32"/>
  <c r="J205" i="32"/>
  <c r="I205" i="32"/>
  <c r="H205" i="32"/>
  <c r="G205" i="32"/>
  <c r="F205" i="32"/>
  <c r="F204" i="32" s="1"/>
  <c r="E205" i="32"/>
  <c r="D205" i="32"/>
  <c r="J204" i="32"/>
  <c r="I204" i="32"/>
  <c r="E204" i="32"/>
  <c r="H203" i="32"/>
  <c r="C203" i="32"/>
  <c r="H202" i="32"/>
  <c r="C202" i="32"/>
  <c r="H201" i="32"/>
  <c r="C201" i="32"/>
  <c r="H200" i="32"/>
  <c r="C200" i="32"/>
  <c r="H199" i="32"/>
  <c r="C199" i="32"/>
  <c r="L198" i="32"/>
  <c r="K198" i="32"/>
  <c r="J198" i="32"/>
  <c r="J196" i="32" s="1"/>
  <c r="J195" i="32" s="1"/>
  <c r="I198" i="32"/>
  <c r="G198" i="32"/>
  <c r="F198" i="32"/>
  <c r="E198" i="32"/>
  <c r="D198" i="32"/>
  <c r="D196" i="32" s="1"/>
  <c r="H197" i="32"/>
  <c r="C197" i="32"/>
  <c r="L196" i="32"/>
  <c r="K196" i="32"/>
  <c r="G196" i="32"/>
  <c r="F196" i="32"/>
  <c r="E196" i="32"/>
  <c r="H193" i="32"/>
  <c r="C193" i="32"/>
  <c r="L192" i="32"/>
  <c r="K192" i="32"/>
  <c r="J192" i="32"/>
  <c r="J191" i="32" s="1"/>
  <c r="I192" i="32"/>
  <c r="G192" i="32"/>
  <c r="F192" i="32"/>
  <c r="F191" i="32" s="1"/>
  <c r="E192" i="32"/>
  <c r="D192" i="32"/>
  <c r="L191" i="32"/>
  <c r="K191" i="32"/>
  <c r="G191" i="32"/>
  <c r="D191" i="32"/>
  <c r="H190" i="32"/>
  <c r="C190" i="32"/>
  <c r="H189" i="32"/>
  <c r="C189" i="32"/>
  <c r="L188" i="32"/>
  <c r="K188" i="32"/>
  <c r="J188" i="32"/>
  <c r="I188" i="32"/>
  <c r="G188" i="32"/>
  <c r="G187" i="32" s="1"/>
  <c r="F188" i="32"/>
  <c r="E188" i="32"/>
  <c r="D188" i="32"/>
  <c r="D187" i="32" s="1"/>
  <c r="L187" i="32"/>
  <c r="H186" i="32"/>
  <c r="C186" i="32"/>
  <c r="H185" i="32"/>
  <c r="C185" i="32"/>
  <c r="L184" i="32"/>
  <c r="K184" i="32"/>
  <c r="J184" i="32"/>
  <c r="I184" i="32"/>
  <c r="G184" i="32"/>
  <c r="F184" i="32"/>
  <c r="E184" i="32"/>
  <c r="D184" i="32"/>
  <c r="H183" i="32"/>
  <c r="C183" i="32"/>
  <c r="H182" i="32"/>
  <c r="C182" i="32"/>
  <c r="H181" i="32"/>
  <c r="C181" i="32"/>
  <c r="H180" i="32"/>
  <c r="C180" i="32"/>
  <c r="L179" i="32"/>
  <c r="K179" i="32"/>
  <c r="H179" i="32" s="1"/>
  <c r="J179" i="32"/>
  <c r="I179" i="32"/>
  <c r="G179" i="32"/>
  <c r="F179" i="32"/>
  <c r="C179" i="32" s="1"/>
  <c r="E179" i="32"/>
  <c r="D179" i="32"/>
  <c r="H178" i="32"/>
  <c r="C178" i="32"/>
  <c r="H177" i="32"/>
  <c r="C177" i="32"/>
  <c r="H176" i="32"/>
  <c r="C176" i="32"/>
  <c r="L175" i="32"/>
  <c r="L174" i="32" s="1"/>
  <c r="K175" i="32"/>
  <c r="K174" i="32" s="1"/>
  <c r="K173" i="32" s="1"/>
  <c r="J175" i="32"/>
  <c r="I175" i="32"/>
  <c r="G175" i="32"/>
  <c r="G174" i="32" s="1"/>
  <c r="F175" i="32"/>
  <c r="F174" i="32" s="1"/>
  <c r="E175" i="32"/>
  <c r="C175" i="32" s="1"/>
  <c r="D175" i="32"/>
  <c r="D174" i="32" s="1"/>
  <c r="J174" i="32"/>
  <c r="J173" i="32" s="1"/>
  <c r="I174" i="32"/>
  <c r="L173" i="32"/>
  <c r="G173" i="32"/>
  <c r="D173" i="32"/>
  <c r="H172" i="32"/>
  <c r="C172" i="32"/>
  <c r="H171" i="32"/>
  <c r="C171" i="32"/>
  <c r="H170" i="32"/>
  <c r="C170" i="32"/>
  <c r="H169" i="32"/>
  <c r="C169" i="32"/>
  <c r="H168" i="32"/>
  <c r="C168" i="32"/>
  <c r="H167" i="32"/>
  <c r="C167" i="32"/>
  <c r="L166" i="32"/>
  <c r="K166" i="32"/>
  <c r="J166" i="32"/>
  <c r="J165" i="32" s="1"/>
  <c r="I166" i="32"/>
  <c r="G166" i="32"/>
  <c r="F166" i="32"/>
  <c r="F165" i="32" s="1"/>
  <c r="E166" i="32"/>
  <c r="D166" i="32"/>
  <c r="L165" i="32"/>
  <c r="K165" i="32"/>
  <c r="G165" i="32"/>
  <c r="D165" i="32"/>
  <c r="H164" i="32"/>
  <c r="C164" i="32"/>
  <c r="H163" i="32"/>
  <c r="C163" i="32"/>
  <c r="H162" i="32"/>
  <c r="C162" i="32"/>
  <c r="H161" i="32"/>
  <c r="C161" i="32"/>
  <c r="L160" i="32"/>
  <c r="K160" i="32"/>
  <c r="J160" i="32"/>
  <c r="I160" i="32"/>
  <c r="G160" i="32"/>
  <c r="F160" i="32"/>
  <c r="E160" i="32"/>
  <c r="D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L151" i="32"/>
  <c r="K151" i="32"/>
  <c r="J151" i="32"/>
  <c r="I151" i="32"/>
  <c r="H151" i="32" s="1"/>
  <c r="G151" i="32"/>
  <c r="F151" i="32"/>
  <c r="E151" i="32"/>
  <c r="D151" i="32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I144" i="32"/>
  <c r="G144" i="32"/>
  <c r="F144" i="32"/>
  <c r="E144" i="32"/>
  <c r="D144" i="32"/>
  <c r="H143" i="32"/>
  <c r="C143" i="32"/>
  <c r="H142" i="32"/>
  <c r="C142" i="32"/>
  <c r="L141" i="32"/>
  <c r="K141" i="32"/>
  <c r="J141" i="32"/>
  <c r="I141" i="32"/>
  <c r="G141" i="32"/>
  <c r="F141" i="32"/>
  <c r="E141" i="32"/>
  <c r="C141" i="32" s="1"/>
  <c r="D141" i="32"/>
  <c r="H140" i="32"/>
  <c r="C140" i="32"/>
  <c r="H139" i="32"/>
  <c r="C139" i="32"/>
  <c r="H138" i="32"/>
  <c r="C138" i="32"/>
  <c r="H137" i="32"/>
  <c r="C137" i="32"/>
  <c r="L136" i="32"/>
  <c r="K136" i="32"/>
  <c r="J136" i="32"/>
  <c r="I136" i="32"/>
  <c r="G136" i="32"/>
  <c r="F136" i="32"/>
  <c r="F130" i="32" s="1"/>
  <c r="E136" i="32"/>
  <c r="D136" i="32"/>
  <c r="C136" i="32" s="1"/>
  <c r="H135" i="32"/>
  <c r="C135" i="32"/>
  <c r="H134" i="32"/>
  <c r="C134" i="32"/>
  <c r="H133" i="32"/>
  <c r="C133" i="32"/>
  <c r="H132" i="32"/>
  <c r="C132" i="32"/>
  <c r="L131" i="32"/>
  <c r="K131" i="32"/>
  <c r="J131" i="32"/>
  <c r="I131" i="32"/>
  <c r="H131" i="32" s="1"/>
  <c r="G131" i="32"/>
  <c r="F131" i="32"/>
  <c r="E131" i="32"/>
  <c r="D131" i="32"/>
  <c r="I130" i="32"/>
  <c r="H129" i="32"/>
  <c r="H128" i="32" s="1"/>
  <c r="C129" i="32"/>
  <c r="C128" i="32" s="1"/>
  <c r="L128" i="32"/>
  <c r="K128" i="32"/>
  <c r="J128" i="32"/>
  <c r="I128" i="32"/>
  <c r="G128" i="32"/>
  <c r="F128" i="32"/>
  <c r="E128" i="32"/>
  <c r="D128" i="32"/>
  <c r="H127" i="32"/>
  <c r="C127" i="32"/>
  <c r="H126" i="32"/>
  <c r="C126" i="32"/>
  <c r="H125" i="32"/>
  <c r="C125" i="32"/>
  <c r="H124" i="32"/>
  <c r="C124" i="32"/>
  <c r="H123" i="32"/>
  <c r="C123" i="32"/>
  <c r="L122" i="32"/>
  <c r="K122" i="32"/>
  <c r="J122" i="32"/>
  <c r="I122" i="32"/>
  <c r="G122" i="32"/>
  <c r="F122" i="32"/>
  <c r="E122" i="32"/>
  <c r="D122" i="32"/>
  <c r="H121" i="32"/>
  <c r="C121" i="32"/>
  <c r="H120" i="32"/>
  <c r="C120" i="32"/>
  <c r="H119" i="32"/>
  <c r="C119" i="32"/>
  <c r="H118" i="32"/>
  <c r="C118" i="32"/>
  <c r="H117" i="32"/>
  <c r="C117" i="32"/>
  <c r="L116" i="32"/>
  <c r="K116" i="32"/>
  <c r="J116" i="32"/>
  <c r="I116" i="32"/>
  <c r="G116" i="32"/>
  <c r="F116" i="32"/>
  <c r="E116" i="32"/>
  <c r="D116" i="32"/>
  <c r="H115" i="32"/>
  <c r="C115" i="32"/>
  <c r="H114" i="32"/>
  <c r="C114" i="32"/>
  <c r="H113" i="32"/>
  <c r="C113" i="32"/>
  <c r="L112" i="32"/>
  <c r="K112" i="32"/>
  <c r="J112" i="32"/>
  <c r="I112" i="32"/>
  <c r="G112" i="32"/>
  <c r="F112" i="32"/>
  <c r="E112" i="32"/>
  <c r="D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I103" i="32"/>
  <c r="G103" i="32"/>
  <c r="F103" i="32"/>
  <c r="E103" i="32"/>
  <c r="D103" i="32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H96" i="32"/>
  <c r="C96" i="32"/>
  <c r="L95" i="32"/>
  <c r="K95" i="32"/>
  <c r="J95" i="32"/>
  <c r="I95" i="32"/>
  <c r="G95" i="32"/>
  <c r="F95" i="32"/>
  <c r="E95" i="32"/>
  <c r="D95" i="32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I89" i="32"/>
  <c r="H89" i="32" s="1"/>
  <c r="G89" i="32"/>
  <c r="F89" i="32"/>
  <c r="E89" i="32"/>
  <c r="D89" i="32"/>
  <c r="H88" i="32"/>
  <c r="C88" i="32"/>
  <c r="H87" i="32"/>
  <c r="C87" i="32"/>
  <c r="H86" i="32"/>
  <c r="C86" i="32"/>
  <c r="H85" i="32"/>
  <c r="C85" i="32"/>
  <c r="L84" i="32"/>
  <c r="L83" i="32" s="1"/>
  <c r="K84" i="32"/>
  <c r="J84" i="32"/>
  <c r="I84" i="32"/>
  <c r="I83" i="32" s="1"/>
  <c r="H83" i="32" s="1"/>
  <c r="H84" i="32"/>
  <c r="G84" i="32"/>
  <c r="F84" i="32"/>
  <c r="E84" i="32"/>
  <c r="E83" i="32" s="1"/>
  <c r="D84" i="32"/>
  <c r="K83" i="32"/>
  <c r="J83" i="32"/>
  <c r="G83" i="32"/>
  <c r="H82" i="32"/>
  <c r="C82" i="32"/>
  <c r="H81" i="32"/>
  <c r="C81" i="32"/>
  <c r="L80" i="32"/>
  <c r="K80" i="32"/>
  <c r="J80" i="32"/>
  <c r="I80" i="32"/>
  <c r="H80" i="32" s="1"/>
  <c r="G80" i="32"/>
  <c r="F80" i="32"/>
  <c r="E80" i="32"/>
  <c r="D80" i="32"/>
  <c r="H79" i="32"/>
  <c r="C79" i="32"/>
  <c r="H78" i="32"/>
  <c r="C78" i="32"/>
  <c r="L77" i="32"/>
  <c r="K77" i="32"/>
  <c r="K76" i="32" s="1"/>
  <c r="J77" i="32"/>
  <c r="J76" i="32" s="1"/>
  <c r="I77" i="32"/>
  <c r="I76" i="32" s="1"/>
  <c r="G77" i="32"/>
  <c r="G76" i="32" s="1"/>
  <c r="F77" i="32"/>
  <c r="E77" i="32"/>
  <c r="D77" i="32"/>
  <c r="L76" i="32"/>
  <c r="E76" i="32"/>
  <c r="D76" i="32"/>
  <c r="H74" i="32"/>
  <c r="C74" i="32"/>
  <c r="H73" i="32"/>
  <c r="C73" i="32"/>
  <c r="H72" i="32"/>
  <c r="C72" i="32"/>
  <c r="H71" i="32"/>
  <c r="C71" i="32"/>
  <c r="H70" i="32"/>
  <c r="C70" i="32"/>
  <c r="L69" i="32"/>
  <c r="K69" i="32"/>
  <c r="J69" i="32"/>
  <c r="I69" i="32"/>
  <c r="H69" i="32" s="1"/>
  <c r="G69" i="32"/>
  <c r="G67" i="32" s="1"/>
  <c r="F69" i="32"/>
  <c r="E69" i="32"/>
  <c r="D69" i="32"/>
  <c r="H68" i="32"/>
  <c r="C68" i="32"/>
  <c r="L67" i="32"/>
  <c r="K67" i="32"/>
  <c r="J67" i="32"/>
  <c r="I67" i="32"/>
  <c r="F67" i="32"/>
  <c r="E67" i="32"/>
  <c r="D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H58" i="32" s="1"/>
  <c r="G58" i="32"/>
  <c r="F58" i="32"/>
  <c r="E58" i="32"/>
  <c r="D58" i="32"/>
  <c r="H57" i="32"/>
  <c r="C57" i="32"/>
  <c r="H56" i="32"/>
  <c r="C56" i="32"/>
  <c r="L55" i="32"/>
  <c r="K55" i="32"/>
  <c r="K54" i="32" s="1"/>
  <c r="J55" i="32"/>
  <c r="J54" i="32" s="1"/>
  <c r="I55" i="32"/>
  <c r="G55" i="32"/>
  <c r="G54" i="32" s="1"/>
  <c r="F55" i="32"/>
  <c r="E55" i="32"/>
  <c r="D55" i="32"/>
  <c r="L54" i="32"/>
  <c r="L53" i="32" s="1"/>
  <c r="I54" i="32"/>
  <c r="I53" i="32" s="1"/>
  <c r="E54" i="32"/>
  <c r="E53" i="32" s="1"/>
  <c r="D54" i="32"/>
  <c r="J53" i="32"/>
  <c r="H47" i="32"/>
  <c r="C47" i="32"/>
  <c r="H46" i="32"/>
  <c r="C46" i="32"/>
  <c r="L45" i="32"/>
  <c r="H45" i="32"/>
  <c r="G45" i="32"/>
  <c r="H44" i="32"/>
  <c r="C44" i="32"/>
  <c r="K43" i="32"/>
  <c r="J43" i="32"/>
  <c r="I43" i="32"/>
  <c r="F43" i="32"/>
  <c r="E43" i="32"/>
  <c r="D43" i="32"/>
  <c r="H42" i="32"/>
  <c r="C42" i="32"/>
  <c r="I41" i="32"/>
  <c r="H41" i="32" s="1"/>
  <c r="D41" i="32"/>
  <c r="C41" i="32" s="1"/>
  <c r="H40" i="32"/>
  <c r="C40" i="32"/>
  <c r="H39" i="32"/>
  <c r="C39" i="32"/>
  <c r="H38" i="32"/>
  <c r="C38" i="32"/>
  <c r="H37" i="32"/>
  <c r="C37" i="32"/>
  <c r="K36" i="32"/>
  <c r="H36" i="32"/>
  <c r="F36" i="32"/>
  <c r="C36" i="32" s="1"/>
  <c r="H35" i="32"/>
  <c r="C35" i="32"/>
  <c r="H34" i="32"/>
  <c r="C34" i="32"/>
  <c r="K33" i="32"/>
  <c r="H33" i="32" s="1"/>
  <c r="F33" i="32"/>
  <c r="C33" i="32" s="1"/>
  <c r="H32" i="32"/>
  <c r="C32" i="32"/>
  <c r="K31" i="32"/>
  <c r="F31" i="32"/>
  <c r="C31" i="32" s="1"/>
  <c r="H30" i="32"/>
  <c r="C30" i="32"/>
  <c r="H29" i="32"/>
  <c r="C29" i="32"/>
  <c r="H28" i="32"/>
  <c r="C28" i="32"/>
  <c r="K27" i="32"/>
  <c r="H27" i="32" s="1"/>
  <c r="F27" i="32"/>
  <c r="C27" i="32" s="1"/>
  <c r="H25" i="32"/>
  <c r="C25" i="32"/>
  <c r="C24" i="32"/>
  <c r="H23" i="32"/>
  <c r="C23" i="32"/>
  <c r="H22" i="32"/>
  <c r="C22" i="32"/>
  <c r="L21" i="32"/>
  <c r="K21" i="32"/>
  <c r="K292" i="32" s="1"/>
  <c r="K291" i="32" s="1"/>
  <c r="J21" i="32"/>
  <c r="J292" i="32" s="1"/>
  <c r="J291" i="32" s="1"/>
  <c r="I21" i="32"/>
  <c r="H21" i="32"/>
  <c r="G21" i="32"/>
  <c r="G292" i="32" s="1"/>
  <c r="G291" i="32" s="1"/>
  <c r="F21" i="32"/>
  <c r="F292" i="32" s="1"/>
  <c r="F291" i="32" s="1"/>
  <c r="E21" i="32"/>
  <c r="E292" i="32" s="1"/>
  <c r="E291" i="32" s="1"/>
  <c r="D21" i="32"/>
  <c r="H301" i="31"/>
  <c r="C301" i="31"/>
  <c r="H300" i="31"/>
  <c r="C300" i="31"/>
  <c r="H299" i="31"/>
  <c r="C299" i="31"/>
  <c r="H298" i="31"/>
  <c r="C298" i="31"/>
  <c r="H297" i="31"/>
  <c r="C297" i="31"/>
  <c r="H296" i="31"/>
  <c r="C296" i="31"/>
  <c r="H295" i="31"/>
  <c r="C295" i="31"/>
  <c r="H294" i="31"/>
  <c r="C294" i="31"/>
  <c r="C293" i="31" s="1"/>
  <c r="L293" i="31"/>
  <c r="K293" i="31"/>
  <c r="J293" i="31"/>
  <c r="I293" i="31"/>
  <c r="H293" i="31"/>
  <c r="G293" i="31"/>
  <c r="F293" i="31"/>
  <c r="E293" i="31"/>
  <c r="D293" i="31"/>
  <c r="H288" i="31"/>
  <c r="C288" i="31"/>
  <c r="H287" i="31"/>
  <c r="C287" i="31"/>
  <c r="L286" i="31"/>
  <c r="K286" i="31"/>
  <c r="J286" i="31"/>
  <c r="I286" i="31"/>
  <c r="H286" i="31" s="1"/>
  <c r="G286" i="31"/>
  <c r="F286" i="31"/>
  <c r="E286" i="31"/>
  <c r="D286" i="31"/>
  <c r="H285" i="31"/>
  <c r="C285" i="31"/>
  <c r="L284" i="31"/>
  <c r="K284" i="31"/>
  <c r="J284" i="31"/>
  <c r="J283" i="31" s="1"/>
  <c r="I284" i="31"/>
  <c r="G284" i="31"/>
  <c r="F284" i="31"/>
  <c r="F283" i="31" s="1"/>
  <c r="E284" i="31"/>
  <c r="D284" i="31"/>
  <c r="L283" i="31"/>
  <c r="K283" i="31"/>
  <c r="G283" i="31"/>
  <c r="D283" i="31"/>
  <c r="H282" i="31"/>
  <c r="C282" i="31"/>
  <c r="L281" i="31"/>
  <c r="K281" i="31"/>
  <c r="J281" i="31"/>
  <c r="I281" i="31"/>
  <c r="H281" i="31" s="1"/>
  <c r="G281" i="31"/>
  <c r="F281" i="31"/>
  <c r="E281" i="31"/>
  <c r="D281" i="31"/>
  <c r="C281" i="31" s="1"/>
  <c r="H280" i="31"/>
  <c r="C280" i="31"/>
  <c r="H279" i="31"/>
  <c r="C279" i="31"/>
  <c r="H278" i="31"/>
  <c r="C278" i="31"/>
  <c r="H277" i="31"/>
  <c r="C277" i="31"/>
  <c r="L276" i="31"/>
  <c r="K276" i="31"/>
  <c r="J276" i="31"/>
  <c r="I276" i="31"/>
  <c r="G276" i="31"/>
  <c r="F276" i="31"/>
  <c r="E276" i="31"/>
  <c r="D276" i="31"/>
  <c r="H275" i="31"/>
  <c r="C275" i="31"/>
  <c r="H274" i="31"/>
  <c r="C274" i="31"/>
  <c r="H273" i="31"/>
  <c r="C273" i="31"/>
  <c r="L272" i="31"/>
  <c r="K272" i="31"/>
  <c r="J272" i="31"/>
  <c r="J270" i="31" s="1"/>
  <c r="J269" i="31" s="1"/>
  <c r="I272" i="31"/>
  <c r="H272" i="31" s="1"/>
  <c r="G272" i="31"/>
  <c r="F272" i="31"/>
  <c r="E272" i="31"/>
  <c r="C272" i="31" s="1"/>
  <c r="D272" i="31"/>
  <c r="H271" i="31"/>
  <c r="C271" i="31"/>
  <c r="L270" i="31"/>
  <c r="L269" i="31" s="1"/>
  <c r="K270" i="31"/>
  <c r="I270" i="31"/>
  <c r="G270" i="31"/>
  <c r="F270" i="31"/>
  <c r="F269" i="31" s="1"/>
  <c r="E270" i="31"/>
  <c r="D270" i="31"/>
  <c r="K269" i="31"/>
  <c r="G269" i="31"/>
  <c r="D269" i="31"/>
  <c r="H268" i="31"/>
  <c r="C268" i="31"/>
  <c r="H267" i="31"/>
  <c r="C267" i="31"/>
  <c r="H266" i="31"/>
  <c r="C266" i="31"/>
  <c r="H265" i="31"/>
  <c r="C265" i="31"/>
  <c r="L264" i="31"/>
  <c r="K264" i="31"/>
  <c r="J264" i="31"/>
  <c r="I264" i="31"/>
  <c r="G264" i="31"/>
  <c r="F264" i="31"/>
  <c r="E264" i="31"/>
  <c r="D264" i="31"/>
  <c r="H263" i="31"/>
  <c r="C263" i="31"/>
  <c r="H262" i="31"/>
  <c r="C262" i="31"/>
  <c r="H261" i="31"/>
  <c r="C261" i="31"/>
  <c r="L260" i="31"/>
  <c r="K260" i="31"/>
  <c r="J260" i="31"/>
  <c r="J259" i="31" s="1"/>
  <c r="I260" i="31"/>
  <c r="G260" i="31"/>
  <c r="F260" i="31"/>
  <c r="F259" i="31" s="1"/>
  <c r="E260" i="31"/>
  <c r="C260" i="31" s="1"/>
  <c r="D260" i="31"/>
  <c r="L259" i="31"/>
  <c r="K259" i="31"/>
  <c r="G259" i="31"/>
  <c r="D259" i="31"/>
  <c r="H258" i="31"/>
  <c r="C258" i="31"/>
  <c r="H257" i="31"/>
  <c r="C257" i="31"/>
  <c r="H256" i="31"/>
  <c r="C256" i="31"/>
  <c r="H255" i="31"/>
  <c r="C255" i="31"/>
  <c r="H254" i="31"/>
  <c r="C254" i="31"/>
  <c r="H253" i="31"/>
  <c r="C253" i="31"/>
  <c r="L252" i="31"/>
  <c r="K252" i="31"/>
  <c r="J252" i="31"/>
  <c r="J251" i="31" s="1"/>
  <c r="I252" i="31"/>
  <c r="G252" i="31"/>
  <c r="F252" i="31"/>
  <c r="F251" i="31" s="1"/>
  <c r="E252" i="31"/>
  <c r="D252" i="31"/>
  <c r="L251" i="31"/>
  <c r="K251" i="31"/>
  <c r="G251" i="31"/>
  <c r="D251" i="31"/>
  <c r="H250" i="31"/>
  <c r="C250" i="31"/>
  <c r="H249" i="31"/>
  <c r="C249" i="31"/>
  <c r="H248" i="31"/>
  <c r="C248" i="31"/>
  <c r="H247" i="31"/>
  <c r="C247" i="31"/>
  <c r="L246" i="31"/>
  <c r="K246" i="31"/>
  <c r="J246" i="31"/>
  <c r="I246" i="31"/>
  <c r="G246" i="31"/>
  <c r="F246" i="31"/>
  <c r="E246" i="31"/>
  <c r="D246" i="31"/>
  <c r="H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L238" i="31"/>
  <c r="K238" i="31"/>
  <c r="J238" i="31"/>
  <c r="I238" i="31"/>
  <c r="G238" i="31"/>
  <c r="F238" i="31"/>
  <c r="E238" i="31"/>
  <c r="C238" i="31" s="1"/>
  <c r="D238" i="31"/>
  <c r="H237" i="31"/>
  <c r="C237" i="31"/>
  <c r="H236" i="31"/>
  <c r="C236" i="31"/>
  <c r="L235" i="31"/>
  <c r="K235" i="31"/>
  <c r="J235" i="31"/>
  <c r="H235" i="31" s="1"/>
  <c r="I235" i="31"/>
  <c r="G235" i="31"/>
  <c r="F235" i="31"/>
  <c r="E235" i="31"/>
  <c r="D235" i="31"/>
  <c r="H234" i="31"/>
  <c r="C234" i="31"/>
  <c r="L233" i="31"/>
  <c r="K233" i="31"/>
  <c r="J233" i="31"/>
  <c r="I233" i="31"/>
  <c r="H233" i="31" s="1"/>
  <c r="G233" i="31"/>
  <c r="F233" i="31"/>
  <c r="E233" i="31"/>
  <c r="D233" i="31"/>
  <c r="H232" i="31"/>
  <c r="C232" i="31"/>
  <c r="L231" i="31"/>
  <c r="L230" i="31" s="1"/>
  <c r="K231" i="31"/>
  <c r="K230" i="31" s="1"/>
  <c r="G231" i="31"/>
  <c r="G230" i="31" s="1"/>
  <c r="D231" i="31"/>
  <c r="H229" i="31"/>
  <c r="C229" i="31"/>
  <c r="H228" i="31"/>
  <c r="C228" i="31"/>
  <c r="L227" i="31"/>
  <c r="K227" i="31"/>
  <c r="J227" i="31"/>
  <c r="I227" i="31"/>
  <c r="H227" i="31"/>
  <c r="G227" i="31"/>
  <c r="F227" i="31"/>
  <c r="E227" i="31"/>
  <c r="D227" i="31"/>
  <c r="C227" i="31" s="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I216" i="31"/>
  <c r="H216" i="31" s="1"/>
  <c r="G216" i="31"/>
  <c r="F216" i="31"/>
  <c r="E216" i="31"/>
  <c r="D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L204" i="31" s="1"/>
  <c r="K205" i="31"/>
  <c r="K204" i="31" s="1"/>
  <c r="J205" i="31"/>
  <c r="I205" i="31"/>
  <c r="I204" i="31" s="1"/>
  <c r="H205" i="31"/>
  <c r="G205" i="31"/>
  <c r="G204" i="31" s="1"/>
  <c r="F205" i="31"/>
  <c r="E205" i="31"/>
  <c r="D205" i="31"/>
  <c r="J204" i="31"/>
  <c r="F204" i="31"/>
  <c r="E204" i="31"/>
  <c r="H203" i="31"/>
  <c r="C203" i="31"/>
  <c r="H202" i="31"/>
  <c r="C202" i="31"/>
  <c r="H201" i="31"/>
  <c r="C201" i="31"/>
  <c r="H200" i="31"/>
  <c r="C200" i="31"/>
  <c r="H199" i="31"/>
  <c r="C199" i="31"/>
  <c r="L198" i="31"/>
  <c r="K198" i="31"/>
  <c r="K196" i="31" s="1"/>
  <c r="J198" i="31"/>
  <c r="J196" i="31" s="1"/>
  <c r="J195" i="31" s="1"/>
  <c r="I198" i="31"/>
  <c r="G198" i="31"/>
  <c r="F198" i="31"/>
  <c r="F196" i="31" s="1"/>
  <c r="F195" i="31" s="1"/>
  <c r="E198" i="31"/>
  <c r="E196" i="31" s="1"/>
  <c r="D198" i="31"/>
  <c r="H197" i="31"/>
  <c r="C197" i="31"/>
  <c r="L196" i="31"/>
  <c r="I196" i="31"/>
  <c r="G196" i="31"/>
  <c r="D196" i="31"/>
  <c r="H193" i="31"/>
  <c r="C193" i="31"/>
  <c r="L192" i="31"/>
  <c r="K192" i="31"/>
  <c r="J192" i="31"/>
  <c r="J191" i="31" s="1"/>
  <c r="I192" i="31"/>
  <c r="G192" i="31"/>
  <c r="F192" i="31"/>
  <c r="F191" i="31" s="1"/>
  <c r="E192" i="31"/>
  <c r="D192" i="31"/>
  <c r="L191" i="31"/>
  <c r="K191" i="31"/>
  <c r="G191" i="31"/>
  <c r="D191" i="31"/>
  <c r="H190" i="31"/>
  <c r="C190" i="31"/>
  <c r="H189" i="31"/>
  <c r="C189" i="31"/>
  <c r="L188" i="31"/>
  <c r="K188" i="31"/>
  <c r="K187" i="31" s="1"/>
  <c r="J188" i="31"/>
  <c r="J187" i="31" s="1"/>
  <c r="I188" i="31"/>
  <c r="G188" i="31"/>
  <c r="F188" i="31"/>
  <c r="E188" i="31"/>
  <c r="C188" i="31" s="1"/>
  <c r="D188" i="31"/>
  <c r="G187" i="31"/>
  <c r="H186" i="31"/>
  <c r="C186" i="31"/>
  <c r="H185" i="31"/>
  <c r="C185" i="31"/>
  <c r="L184" i="31"/>
  <c r="K184" i="31"/>
  <c r="J184" i="31"/>
  <c r="I184" i="31"/>
  <c r="G184" i="31"/>
  <c r="F184" i="31"/>
  <c r="E184" i="31"/>
  <c r="D184" i="31"/>
  <c r="H183" i="31"/>
  <c r="C183" i="31"/>
  <c r="H182" i="31"/>
  <c r="C182" i="31"/>
  <c r="H181" i="31"/>
  <c r="C181" i="31"/>
  <c r="H180" i="31"/>
  <c r="C180" i="31"/>
  <c r="L179" i="31"/>
  <c r="K179" i="31"/>
  <c r="J179" i="31"/>
  <c r="I179" i="31"/>
  <c r="H179" i="31"/>
  <c r="G179" i="31"/>
  <c r="F179" i="31"/>
  <c r="E179" i="31"/>
  <c r="D179" i="31"/>
  <c r="C179" i="31" s="1"/>
  <c r="H178" i="31"/>
  <c r="C178" i="31"/>
  <c r="H177" i="31"/>
  <c r="C177" i="31"/>
  <c r="H176" i="31"/>
  <c r="C176" i="31"/>
  <c r="L175" i="31"/>
  <c r="K175" i="31"/>
  <c r="K174" i="31" s="1"/>
  <c r="K173" i="31" s="1"/>
  <c r="J175" i="31"/>
  <c r="H175" i="31" s="1"/>
  <c r="I175" i="31"/>
  <c r="G175" i="31"/>
  <c r="G174" i="31" s="1"/>
  <c r="G173" i="31" s="1"/>
  <c r="F175" i="31"/>
  <c r="F174" i="31" s="1"/>
  <c r="F173" i="31" s="1"/>
  <c r="E175" i="31"/>
  <c r="D175" i="31"/>
  <c r="J174" i="31"/>
  <c r="I174" i="31"/>
  <c r="E174" i="31"/>
  <c r="E173" i="31" s="1"/>
  <c r="H172" i="31"/>
  <c r="C172" i="31"/>
  <c r="H171" i="31"/>
  <c r="C171" i="31"/>
  <c r="H170" i="31"/>
  <c r="C170" i="31"/>
  <c r="H169" i="31"/>
  <c r="C169" i="31"/>
  <c r="H168" i="31"/>
  <c r="C168" i="31"/>
  <c r="H167" i="31"/>
  <c r="C167" i="31"/>
  <c r="L166" i="31"/>
  <c r="K166" i="31"/>
  <c r="J166" i="31"/>
  <c r="J165" i="31" s="1"/>
  <c r="I166" i="31"/>
  <c r="G166" i="31"/>
  <c r="G165" i="31" s="1"/>
  <c r="F166" i="31"/>
  <c r="F165" i="31" s="1"/>
  <c r="E166" i="31"/>
  <c r="D166" i="31"/>
  <c r="L165" i="31"/>
  <c r="K165" i="31"/>
  <c r="D165" i="31"/>
  <c r="H164" i="31"/>
  <c r="C164" i="31"/>
  <c r="H163" i="31"/>
  <c r="C163" i="31"/>
  <c r="H162" i="31"/>
  <c r="C162" i="31"/>
  <c r="H161" i="31"/>
  <c r="C161" i="31"/>
  <c r="L160" i="31"/>
  <c r="K160" i="31"/>
  <c r="J160" i="31"/>
  <c r="I160" i="31"/>
  <c r="G160" i="31"/>
  <c r="F160" i="31"/>
  <c r="E160" i="31"/>
  <c r="D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I151" i="31"/>
  <c r="H151" i="31" s="1"/>
  <c r="G151" i="31"/>
  <c r="F151" i="31"/>
  <c r="E151" i="3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I144" i="31"/>
  <c r="G144" i="31"/>
  <c r="F144" i="31"/>
  <c r="E144" i="31"/>
  <c r="E130" i="31" s="1"/>
  <c r="D144" i="31"/>
  <c r="H143" i="31"/>
  <c r="C143" i="31"/>
  <c r="H142" i="31"/>
  <c r="C142" i="31"/>
  <c r="L141" i="31"/>
  <c r="K141" i="31"/>
  <c r="J141" i="31"/>
  <c r="I141" i="31"/>
  <c r="H141" i="31" s="1"/>
  <c r="G141" i="31"/>
  <c r="F141" i="31"/>
  <c r="E141" i="31"/>
  <c r="D141" i="31"/>
  <c r="H140" i="31"/>
  <c r="C140" i="31"/>
  <c r="H139" i="31"/>
  <c r="C139" i="31"/>
  <c r="H138" i="31"/>
  <c r="C138" i="31"/>
  <c r="H137" i="31"/>
  <c r="C137" i="31"/>
  <c r="L136" i="31"/>
  <c r="K136" i="31"/>
  <c r="J136" i="31"/>
  <c r="I136" i="31"/>
  <c r="G136" i="31"/>
  <c r="F136" i="31"/>
  <c r="E136" i="31"/>
  <c r="D136" i="31"/>
  <c r="H135" i="31"/>
  <c r="C135" i="31"/>
  <c r="H134" i="31"/>
  <c r="C134" i="31"/>
  <c r="H133" i="31"/>
  <c r="C133" i="31"/>
  <c r="H132" i="31"/>
  <c r="C132" i="31"/>
  <c r="L131" i="31"/>
  <c r="L130" i="31" s="1"/>
  <c r="K131" i="31"/>
  <c r="K130" i="31" s="1"/>
  <c r="J131" i="31"/>
  <c r="I131" i="31"/>
  <c r="G131" i="31"/>
  <c r="G130" i="31" s="1"/>
  <c r="F131" i="31"/>
  <c r="E131" i="31"/>
  <c r="D131" i="31"/>
  <c r="I130" i="31"/>
  <c r="H129" i="31"/>
  <c r="H128" i="31" s="1"/>
  <c r="C129" i="31"/>
  <c r="C128" i="31" s="1"/>
  <c r="L128" i="31"/>
  <c r="K128" i="31"/>
  <c r="J128" i="31"/>
  <c r="I128" i="31"/>
  <c r="G128" i="31"/>
  <c r="F128" i="31"/>
  <c r="E128" i="31"/>
  <c r="D128" i="31"/>
  <c r="H127" i="31"/>
  <c r="C127" i="31"/>
  <c r="H126" i="31"/>
  <c r="C126" i="31"/>
  <c r="H125" i="31"/>
  <c r="C125" i="31"/>
  <c r="H124" i="31"/>
  <c r="C124" i="31"/>
  <c r="H123" i="31"/>
  <c r="C123" i="31"/>
  <c r="L122" i="31"/>
  <c r="K122" i="31"/>
  <c r="J122" i="31"/>
  <c r="I122" i="31"/>
  <c r="G122" i="31"/>
  <c r="F122" i="31"/>
  <c r="E122" i="31"/>
  <c r="C122" i="31" s="1"/>
  <c r="D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I116" i="31"/>
  <c r="G116" i="31"/>
  <c r="G83" i="31" s="1"/>
  <c r="F116" i="31"/>
  <c r="E116" i="31"/>
  <c r="D116" i="31"/>
  <c r="H115" i="31"/>
  <c r="C115" i="31"/>
  <c r="H114" i="31"/>
  <c r="C114" i="31"/>
  <c r="H113" i="31"/>
  <c r="C113" i="31"/>
  <c r="L112" i="31"/>
  <c r="K112" i="31"/>
  <c r="J112" i="31"/>
  <c r="I112" i="31"/>
  <c r="G112" i="31"/>
  <c r="F112" i="31"/>
  <c r="E112" i="31"/>
  <c r="C112" i="31" s="1"/>
  <c r="D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I103" i="31"/>
  <c r="H103" i="31" s="1"/>
  <c r="G103" i="31"/>
  <c r="F103" i="31"/>
  <c r="E103" i="31"/>
  <c r="D103" i="3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K95" i="31"/>
  <c r="J95" i="31"/>
  <c r="I95" i="31"/>
  <c r="H95" i="31" s="1"/>
  <c r="G95" i="31"/>
  <c r="F95" i="31"/>
  <c r="E95" i="31"/>
  <c r="D95" i="31"/>
  <c r="H94" i="31"/>
  <c r="C94" i="31"/>
  <c r="H93" i="31"/>
  <c r="C93" i="31"/>
  <c r="H92" i="31"/>
  <c r="C92" i="31"/>
  <c r="H91" i="31"/>
  <c r="C91" i="31"/>
  <c r="H90" i="31"/>
  <c r="C90" i="31"/>
  <c r="L89" i="31"/>
  <c r="L83" i="31" s="1"/>
  <c r="K89" i="31"/>
  <c r="J89" i="31"/>
  <c r="I89" i="31"/>
  <c r="H89" i="31"/>
  <c r="G89" i="31"/>
  <c r="F89" i="31"/>
  <c r="E89" i="31"/>
  <c r="D89" i="31"/>
  <c r="C89" i="31" s="1"/>
  <c r="H88" i="31"/>
  <c r="C88" i="31"/>
  <c r="H87" i="31"/>
  <c r="C87" i="31"/>
  <c r="H86" i="31"/>
  <c r="C86" i="31"/>
  <c r="H85" i="31"/>
  <c r="C85" i="31"/>
  <c r="L84" i="31"/>
  <c r="K84" i="31"/>
  <c r="J84" i="31"/>
  <c r="I84" i="31"/>
  <c r="H84" i="31" s="1"/>
  <c r="G84" i="31"/>
  <c r="F84" i="31"/>
  <c r="E84" i="31"/>
  <c r="D84" i="31"/>
  <c r="K83" i="31"/>
  <c r="D83" i="31"/>
  <c r="H82" i="31"/>
  <c r="C82" i="31"/>
  <c r="H81" i="31"/>
  <c r="C81" i="31"/>
  <c r="L80" i="31"/>
  <c r="K80" i="31"/>
  <c r="J80" i="31"/>
  <c r="I80" i="31"/>
  <c r="H80" i="31" s="1"/>
  <c r="G80" i="31"/>
  <c r="F80" i="31"/>
  <c r="E80" i="31"/>
  <c r="D80" i="31"/>
  <c r="H79" i="31"/>
  <c r="C79" i="31"/>
  <c r="H78" i="31"/>
  <c r="C78" i="31"/>
  <c r="L77" i="31"/>
  <c r="L76" i="31" s="1"/>
  <c r="K77" i="31"/>
  <c r="K76" i="31" s="1"/>
  <c r="J77" i="31"/>
  <c r="I77" i="31"/>
  <c r="I76" i="31" s="1"/>
  <c r="G77" i="31"/>
  <c r="G76" i="31" s="1"/>
  <c r="F77" i="31"/>
  <c r="E77" i="31"/>
  <c r="D77" i="31"/>
  <c r="F76" i="31"/>
  <c r="E76" i="31"/>
  <c r="H74" i="31"/>
  <c r="C74" i="31"/>
  <c r="H73" i="31"/>
  <c r="C73" i="31"/>
  <c r="H72" i="31"/>
  <c r="C72" i="31"/>
  <c r="H71" i="31"/>
  <c r="C71" i="31"/>
  <c r="H70" i="31"/>
  <c r="C70" i="31"/>
  <c r="L69" i="31"/>
  <c r="L67" i="31" s="1"/>
  <c r="K69" i="31"/>
  <c r="K67" i="31" s="1"/>
  <c r="J69" i="31"/>
  <c r="I69" i="31"/>
  <c r="G69" i="31"/>
  <c r="G67" i="31" s="1"/>
  <c r="F69" i="31"/>
  <c r="E69" i="31"/>
  <c r="D69" i="31"/>
  <c r="H68" i="31"/>
  <c r="C68" i="31"/>
  <c r="J67" i="31"/>
  <c r="I67" i="31"/>
  <c r="F67" i="31"/>
  <c r="E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I58" i="31"/>
  <c r="G58" i="31"/>
  <c r="F58" i="31"/>
  <c r="E58" i="31"/>
  <c r="D58" i="31"/>
  <c r="H57" i="31"/>
  <c r="C57" i="31"/>
  <c r="H56" i="31"/>
  <c r="C56" i="31"/>
  <c r="L55" i="31"/>
  <c r="L54" i="31" s="1"/>
  <c r="K55" i="31"/>
  <c r="K54" i="31" s="1"/>
  <c r="J55" i="31"/>
  <c r="I55" i="31"/>
  <c r="H55" i="31"/>
  <c r="G55" i="31"/>
  <c r="F55" i="31"/>
  <c r="E55" i="31"/>
  <c r="D55" i="31"/>
  <c r="J54" i="31"/>
  <c r="J53" i="31" s="1"/>
  <c r="I54" i="31"/>
  <c r="E54" i="31"/>
  <c r="E53" i="31" s="1"/>
  <c r="H47" i="31"/>
  <c r="C47" i="31"/>
  <c r="H46" i="31"/>
  <c r="C46" i="31"/>
  <c r="L45" i="31"/>
  <c r="H45" i="31" s="1"/>
  <c r="G45" i="31"/>
  <c r="C45" i="31"/>
  <c r="H44" i="31"/>
  <c r="C44" i="31"/>
  <c r="K43" i="31"/>
  <c r="J43" i="31"/>
  <c r="I43" i="31"/>
  <c r="H43" i="31" s="1"/>
  <c r="F43" i="31"/>
  <c r="E43" i="31"/>
  <c r="D43" i="31"/>
  <c r="C43" i="31" s="1"/>
  <c r="H42" i="31"/>
  <c r="C42" i="31"/>
  <c r="I41" i="31"/>
  <c r="H41" i="31" s="1"/>
  <c r="D41" i="31"/>
  <c r="C41" i="31"/>
  <c r="H40" i="31"/>
  <c r="C40" i="31"/>
  <c r="H39" i="31"/>
  <c r="C39" i="31"/>
  <c r="H38" i="31"/>
  <c r="C38" i="31"/>
  <c r="H37" i="31"/>
  <c r="C37" i="31"/>
  <c r="K36" i="31"/>
  <c r="H36" i="31" s="1"/>
  <c r="F36" i="31"/>
  <c r="C36" i="31"/>
  <c r="H35" i="31"/>
  <c r="C35" i="31"/>
  <c r="H34" i="31"/>
  <c r="C34" i="31"/>
  <c r="K33" i="31"/>
  <c r="H33" i="31" s="1"/>
  <c r="F33" i="31"/>
  <c r="C33" i="31"/>
  <c r="H32" i="31"/>
  <c r="C32" i="31"/>
  <c r="K31" i="31"/>
  <c r="H31" i="31"/>
  <c r="F31" i="31"/>
  <c r="F26" i="31" s="1"/>
  <c r="C26" i="31" s="1"/>
  <c r="H30" i="31"/>
  <c r="C30" i="31"/>
  <c r="H29" i="31"/>
  <c r="C29" i="31"/>
  <c r="H28" i="31"/>
  <c r="C28" i="31"/>
  <c r="K27" i="31"/>
  <c r="H27" i="31" s="1"/>
  <c r="F27" i="31"/>
  <c r="C27" i="31"/>
  <c r="K26" i="31"/>
  <c r="K20" i="31" s="1"/>
  <c r="H25" i="31"/>
  <c r="C25" i="31"/>
  <c r="C24" i="31"/>
  <c r="H23" i="31"/>
  <c r="C23" i="31"/>
  <c r="H22" i="31"/>
  <c r="C22" i="31"/>
  <c r="L21" i="31"/>
  <c r="L292" i="31" s="1"/>
  <c r="L291" i="31" s="1"/>
  <c r="K21" i="31"/>
  <c r="K292" i="31" s="1"/>
  <c r="K291" i="31" s="1"/>
  <c r="J21" i="31"/>
  <c r="I21" i="31"/>
  <c r="G21" i="31"/>
  <c r="G292" i="31" s="1"/>
  <c r="G291" i="31" s="1"/>
  <c r="F21" i="31"/>
  <c r="F292" i="31" s="1"/>
  <c r="F291" i="31" s="1"/>
  <c r="E21" i="31"/>
  <c r="D21" i="31"/>
  <c r="D292" i="31" s="1"/>
  <c r="D291" i="31" s="1"/>
  <c r="D20" i="31"/>
  <c r="H301" i="30"/>
  <c r="C301" i="30"/>
  <c r="H300" i="30"/>
  <c r="C300" i="30"/>
  <c r="H299" i="30"/>
  <c r="C299" i="30"/>
  <c r="H298" i="30"/>
  <c r="C298" i="30"/>
  <c r="H297" i="30"/>
  <c r="C297" i="30"/>
  <c r="H296" i="30"/>
  <c r="C296" i="30"/>
  <c r="H295" i="30"/>
  <c r="C295" i="30"/>
  <c r="H294" i="30"/>
  <c r="H293" i="30" s="1"/>
  <c r="C294" i="30"/>
  <c r="C293" i="30" s="1"/>
  <c r="L293" i="30"/>
  <c r="K293" i="30"/>
  <c r="J293" i="30"/>
  <c r="I293" i="30"/>
  <c r="G293" i="30"/>
  <c r="F293" i="30"/>
  <c r="E293" i="30"/>
  <c r="D293" i="30"/>
  <c r="H288" i="30"/>
  <c r="C288" i="30"/>
  <c r="H287" i="30"/>
  <c r="C287" i="30"/>
  <c r="L286" i="30"/>
  <c r="K286" i="30"/>
  <c r="J286" i="30"/>
  <c r="I286" i="30"/>
  <c r="G286" i="30"/>
  <c r="F286" i="30"/>
  <c r="E286" i="30"/>
  <c r="D286" i="30"/>
  <c r="C286" i="30" s="1"/>
  <c r="H285" i="30"/>
  <c r="C285" i="30"/>
  <c r="L284" i="30"/>
  <c r="L283" i="30" s="1"/>
  <c r="K284" i="30"/>
  <c r="K283" i="30" s="1"/>
  <c r="J284" i="30"/>
  <c r="I284" i="30"/>
  <c r="I283" i="30" s="1"/>
  <c r="G284" i="30"/>
  <c r="G283" i="30" s="1"/>
  <c r="F284" i="30"/>
  <c r="E284" i="30"/>
  <c r="D284" i="30"/>
  <c r="D283" i="30" s="1"/>
  <c r="J283" i="30"/>
  <c r="F283" i="30"/>
  <c r="E283" i="30"/>
  <c r="H282" i="30"/>
  <c r="C282" i="30"/>
  <c r="L281" i="30"/>
  <c r="K281" i="30"/>
  <c r="J281" i="30"/>
  <c r="I281" i="30"/>
  <c r="G281" i="30"/>
  <c r="F281" i="30"/>
  <c r="E281" i="30"/>
  <c r="D281" i="30"/>
  <c r="H280" i="30"/>
  <c r="C280" i="30"/>
  <c r="H279" i="30"/>
  <c r="C279" i="30"/>
  <c r="H278" i="30"/>
  <c r="C278" i="30"/>
  <c r="H277" i="30"/>
  <c r="C277" i="30"/>
  <c r="L276" i="30"/>
  <c r="K276" i="30"/>
  <c r="H276" i="30" s="1"/>
  <c r="J276" i="30"/>
  <c r="I276" i="30"/>
  <c r="G276" i="30"/>
  <c r="F276" i="30"/>
  <c r="E276" i="30"/>
  <c r="C276" i="30" s="1"/>
  <c r="D276" i="30"/>
  <c r="H275" i="30"/>
  <c r="C275" i="30"/>
  <c r="H274" i="30"/>
  <c r="C274" i="30"/>
  <c r="H273" i="30"/>
  <c r="C273" i="30"/>
  <c r="L272" i="30"/>
  <c r="K272" i="30"/>
  <c r="J272" i="30"/>
  <c r="I272" i="30"/>
  <c r="G272" i="30"/>
  <c r="F272" i="30"/>
  <c r="E272" i="30"/>
  <c r="D272" i="30"/>
  <c r="C272" i="30" s="1"/>
  <c r="H271" i="30"/>
  <c r="C271" i="30"/>
  <c r="L270" i="30"/>
  <c r="L269" i="30" s="1"/>
  <c r="K270" i="30"/>
  <c r="K269" i="30" s="1"/>
  <c r="J270" i="30"/>
  <c r="I270" i="30"/>
  <c r="I269" i="30" s="1"/>
  <c r="G270" i="30"/>
  <c r="G269" i="30" s="1"/>
  <c r="F270" i="30"/>
  <c r="E270" i="30"/>
  <c r="D270" i="30"/>
  <c r="D269" i="30" s="1"/>
  <c r="C270" i="30"/>
  <c r="H268" i="30"/>
  <c r="C268" i="30"/>
  <c r="H267" i="30"/>
  <c r="C267" i="30"/>
  <c r="H266" i="30"/>
  <c r="C266" i="30"/>
  <c r="H265" i="30"/>
  <c r="C265" i="30"/>
  <c r="L264" i="30"/>
  <c r="K264" i="30"/>
  <c r="J264" i="30"/>
  <c r="H264" i="30" s="1"/>
  <c r="I264" i="30"/>
  <c r="G264" i="30"/>
  <c r="F264" i="30"/>
  <c r="E264" i="30"/>
  <c r="D264" i="30"/>
  <c r="C264" i="30" s="1"/>
  <c r="H263" i="30"/>
  <c r="C263" i="30"/>
  <c r="H262" i="30"/>
  <c r="C262" i="30"/>
  <c r="H261" i="30"/>
  <c r="C261" i="30"/>
  <c r="L260" i="30"/>
  <c r="L259" i="30" s="1"/>
  <c r="K260" i="30"/>
  <c r="K259" i="30" s="1"/>
  <c r="J260" i="30"/>
  <c r="I260" i="30"/>
  <c r="H260" i="30" s="1"/>
  <c r="G260" i="30"/>
  <c r="G259" i="30" s="1"/>
  <c r="F260" i="30"/>
  <c r="E260" i="30"/>
  <c r="E259" i="30" s="1"/>
  <c r="D260" i="30"/>
  <c r="J259" i="30"/>
  <c r="I259" i="30"/>
  <c r="F259" i="30"/>
  <c r="H258" i="30"/>
  <c r="C258" i="30"/>
  <c r="H257" i="30"/>
  <c r="C257" i="30"/>
  <c r="H256" i="30"/>
  <c r="C256" i="30"/>
  <c r="H255" i="30"/>
  <c r="C255" i="30"/>
  <c r="H254" i="30"/>
  <c r="C254" i="30"/>
  <c r="H253" i="30"/>
  <c r="C253" i="30"/>
  <c r="L252" i="30"/>
  <c r="L251" i="30" s="1"/>
  <c r="K252" i="30"/>
  <c r="K251" i="30" s="1"/>
  <c r="J252" i="30"/>
  <c r="I252" i="30"/>
  <c r="G252" i="30"/>
  <c r="G251" i="30" s="1"/>
  <c r="F252" i="30"/>
  <c r="F251" i="30" s="1"/>
  <c r="E252" i="30"/>
  <c r="D252" i="30"/>
  <c r="D251" i="30" s="1"/>
  <c r="C252" i="30"/>
  <c r="J251" i="30"/>
  <c r="I251" i="30"/>
  <c r="E251" i="30"/>
  <c r="H250" i="30"/>
  <c r="C250" i="30"/>
  <c r="H249" i="30"/>
  <c r="C249" i="30"/>
  <c r="H248" i="30"/>
  <c r="C248" i="30"/>
  <c r="H247" i="30"/>
  <c r="C247" i="30"/>
  <c r="L246" i="30"/>
  <c r="K246" i="30"/>
  <c r="J246" i="30"/>
  <c r="I246" i="30"/>
  <c r="H246" i="30" s="1"/>
  <c r="G246" i="30"/>
  <c r="F246" i="30"/>
  <c r="E246" i="30"/>
  <c r="D246" i="30"/>
  <c r="H245" i="30"/>
  <c r="C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L238" i="30"/>
  <c r="K238" i="30"/>
  <c r="J238" i="30"/>
  <c r="I238" i="30"/>
  <c r="H238" i="30"/>
  <c r="G238" i="30"/>
  <c r="F238" i="30"/>
  <c r="E238" i="30"/>
  <c r="D238" i="30"/>
  <c r="H237" i="30"/>
  <c r="C237" i="30"/>
  <c r="H236" i="30"/>
  <c r="C236" i="30"/>
  <c r="L235" i="30"/>
  <c r="K235" i="30"/>
  <c r="J235" i="30"/>
  <c r="I235" i="30"/>
  <c r="G235" i="30"/>
  <c r="F235" i="30"/>
  <c r="E235" i="30"/>
  <c r="D235" i="30"/>
  <c r="H234" i="30"/>
  <c r="C234" i="30"/>
  <c r="L233" i="30"/>
  <c r="K233" i="30"/>
  <c r="J233" i="30"/>
  <c r="I233" i="30"/>
  <c r="G233" i="30"/>
  <c r="F233" i="30"/>
  <c r="E233" i="30"/>
  <c r="D233" i="30"/>
  <c r="H232" i="30"/>
  <c r="C232" i="30"/>
  <c r="I231" i="30"/>
  <c r="F231" i="30"/>
  <c r="H229" i="30"/>
  <c r="C229" i="30"/>
  <c r="H228" i="30"/>
  <c r="C228" i="30"/>
  <c r="L227" i="30"/>
  <c r="K227" i="30"/>
  <c r="J227" i="30"/>
  <c r="I227" i="30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L216" i="30"/>
  <c r="K216" i="30"/>
  <c r="J216" i="30"/>
  <c r="I216" i="30"/>
  <c r="H216" i="30" s="1"/>
  <c r="G216" i="30"/>
  <c r="F216" i="30"/>
  <c r="E216" i="30"/>
  <c r="D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L205" i="30"/>
  <c r="K205" i="30"/>
  <c r="J205" i="30"/>
  <c r="J204" i="30" s="1"/>
  <c r="I205" i="30"/>
  <c r="G205" i="30"/>
  <c r="F205" i="30"/>
  <c r="F204" i="30" s="1"/>
  <c r="E205" i="30"/>
  <c r="D205" i="30"/>
  <c r="K204" i="30"/>
  <c r="G204" i="30"/>
  <c r="H203" i="30"/>
  <c r="C203" i="30"/>
  <c r="H202" i="30"/>
  <c r="C202" i="30"/>
  <c r="H201" i="30"/>
  <c r="C201" i="30"/>
  <c r="H200" i="30"/>
  <c r="C200" i="30"/>
  <c r="H199" i="30"/>
  <c r="C199" i="30"/>
  <c r="L198" i="30"/>
  <c r="L196" i="30" s="1"/>
  <c r="K198" i="30"/>
  <c r="J198" i="30"/>
  <c r="I198" i="30"/>
  <c r="G198" i="30"/>
  <c r="F198" i="30"/>
  <c r="F196" i="30" s="1"/>
  <c r="C196" i="30" s="1"/>
  <c r="E198" i="30"/>
  <c r="C198" i="30" s="1"/>
  <c r="D198" i="30"/>
  <c r="H197" i="30"/>
  <c r="C197" i="30"/>
  <c r="J196" i="30"/>
  <c r="J195" i="30" s="1"/>
  <c r="I196" i="30"/>
  <c r="G196" i="30"/>
  <c r="G195" i="30" s="1"/>
  <c r="E196" i="30"/>
  <c r="D196" i="30"/>
  <c r="H193" i="30"/>
  <c r="C193" i="30"/>
  <c r="L192" i="30"/>
  <c r="L191" i="30" s="1"/>
  <c r="K192" i="30"/>
  <c r="K191" i="30" s="1"/>
  <c r="J192" i="30"/>
  <c r="I192" i="30"/>
  <c r="H192" i="30" s="1"/>
  <c r="G192" i="30"/>
  <c r="G191" i="30" s="1"/>
  <c r="F192" i="30"/>
  <c r="E192" i="30"/>
  <c r="E191" i="30" s="1"/>
  <c r="E187" i="30" s="1"/>
  <c r="D192" i="30"/>
  <c r="J191" i="30"/>
  <c r="F191" i="30"/>
  <c r="H190" i="30"/>
  <c r="C190" i="30"/>
  <c r="H189" i="30"/>
  <c r="C189" i="30"/>
  <c r="L188" i="30"/>
  <c r="K188" i="30"/>
  <c r="J188" i="30"/>
  <c r="J187" i="30" s="1"/>
  <c r="I188" i="30"/>
  <c r="G188" i="30"/>
  <c r="G187" i="30" s="1"/>
  <c r="F188" i="30"/>
  <c r="E188" i="30"/>
  <c r="D188" i="30"/>
  <c r="C188" i="30"/>
  <c r="H186" i="30"/>
  <c r="C186" i="30"/>
  <c r="H185" i="30"/>
  <c r="C185" i="30"/>
  <c r="L184" i="30"/>
  <c r="K184" i="30"/>
  <c r="J184" i="30"/>
  <c r="I184" i="30"/>
  <c r="H184" i="30" s="1"/>
  <c r="G184" i="30"/>
  <c r="F184" i="30"/>
  <c r="E184" i="30"/>
  <c r="D184" i="30"/>
  <c r="H183" i="30"/>
  <c r="C183" i="30"/>
  <c r="H182" i="30"/>
  <c r="C182" i="30"/>
  <c r="H181" i="30"/>
  <c r="C181" i="30"/>
  <c r="H180" i="30"/>
  <c r="C180" i="30"/>
  <c r="L179" i="30"/>
  <c r="K179" i="30"/>
  <c r="J179" i="30"/>
  <c r="I179" i="30"/>
  <c r="G179" i="30"/>
  <c r="F179" i="30"/>
  <c r="E179" i="30"/>
  <c r="D179" i="30"/>
  <c r="H178" i="30"/>
  <c r="C178" i="30"/>
  <c r="H177" i="30"/>
  <c r="C177" i="30"/>
  <c r="H176" i="30"/>
  <c r="C176" i="30"/>
  <c r="L175" i="30"/>
  <c r="K175" i="30"/>
  <c r="J175" i="30"/>
  <c r="I175" i="30"/>
  <c r="G175" i="30"/>
  <c r="F175" i="30"/>
  <c r="E175" i="30"/>
  <c r="D175" i="30"/>
  <c r="L174" i="30"/>
  <c r="L173" i="30" s="1"/>
  <c r="K174" i="30"/>
  <c r="K173" i="30" s="1"/>
  <c r="G174" i="30"/>
  <c r="G173" i="30" s="1"/>
  <c r="D174" i="30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L165" i="30" s="1"/>
  <c r="K166" i="30"/>
  <c r="J166" i="30"/>
  <c r="J165" i="30" s="1"/>
  <c r="I166" i="30"/>
  <c r="G166" i="30"/>
  <c r="G165" i="30" s="1"/>
  <c r="F166" i="30"/>
  <c r="E166" i="30"/>
  <c r="C166" i="30" s="1"/>
  <c r="D166" i="30"/>
  <c r="D165" i="30" s="1"/>
  <c r="I165" i="30"/>
  <c r="F165" i="30"/>
  <c r="E165" i="30"/>
  <c r="H164" i="30"/>
  <c r="C164" i="30"/>
  <c r="H163" i="30"/>
  <c r="C163" i="30"/>
  <c r="H162" i="30"/>
  <c r="C162" i="30"/>
  <c r="H161" i="30"/>
  <c r="C161" i="30"/>
  <c r="L160" i="30"/>
  <c r="K160" i="30"/>
  <c r="J160" i="30"/>
  <c r="I160" i="30"/>
  <c r="H160" i="30" s="1"/>
  <c r="G160" i="30"/>
  <c r="F160" i="30"/>
  <c r="E160" i="30"/>
  <c r="D160" i="30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H152" i="30"/>
  <c r="C152" i="30"/>
  <c r="L151" i="30"/>
  <c r="K151" i="30"/>
  <c r="J151" i="30"/>
  <c r="I151" i="30"/>
  <c r="G151" i="30"/>
  <c r="F151" i="30"/>
  <c r="E151" i="30"/>
  <c r="D151" i="30"/>
  <c r="H150" i="30"/>
  <c r="C150" i="30"/>
  <c r="H149" i="30"/>
  <c r="C149" i="30"/>
  <c r="H148" i="30"/>
  <c r="C148" i="30"/>
  <c r="H147" i="30"/>
  <c r="C147" i="30"/>
  <c r="H146" i="30"/>
  <c r="C146" i="30"/>
  <c r="H145" i="30"/>
  <c r="C145" i="30"/>
  <c r="L144" i="30"/>
  <c r="K144" i="30"/>
  <c r="J144" i="30"/>
  <c r="I144" i="30"/>
  <c r="G144" i="30"/>
  <c r="F144" i="30"/>
  <c r="E144" i="30"/>
  <c r="D144" i="30"/>
  <c r="C144" i="30"/>
  <c r="H143" i="30"/>
  <c r="C143" i="30"/>
  <c r="H142" i="30"/>
  <c r="C142" i="30"/>
  <c r="L141" i="30"/>
  <c r="K141" i="30"/>
  <c r="J141" i="30"/>
  <c r="I141" i="30"/>
  <c r="H141" i="30" s="1"/>
  <c r="G141" i="30"/>
  <c r="F141" i="30"/>
  <c r="E141" i="30"/>
  <c r="D141" i="30"/>
  <c r="H140" i="30"/>
  <c r="C140" i="30"/>
  <c r="H139" i="30"/>
  <c r="C139" i="30"/>
  <c r="H138" i="30"/>
  <c r="C138" i="30"/>
  <c r="H137" i="30"/>
  <c r="C137" i="30"/>
  <c r="L136" i="30"/>
  <c r="K136" i="30"/>
  <c r="J136" i="30"/>
  <c r="I136" i="30"/>
  <c r="H136" i="30" s="1"/>
  <c r="G136" i="30"/>
  <c r="F136" i="30"/>
  <c r="E136" i="30"/>
  <c r="D136" i="30"/>
  <c r="H135" i="30"/>
  <c r="C135" i="30"/>
  <c r="H134" i="30"/>
  <c r="C134" i="30"/>
  <c r="H133" i="30"/>
  <c r="C133" i="30"/>
  <c r="H132" i="30"/>
  <c r="C132" i="30"/>
  <c r="L131" i="30"/>
  <c r="K131" i="30"/>
  <c r="J131" i="30"/>
  <c r="J130" i="30" s="1"/>
  <c r="I131" i="30"/>
  <c r="G131" i="30"/>
  <c r="F131" i="30"/>
  <c r="F130" i="30" s="1"/>
  <c r="E131" i="30"/>
  <c r="D131" i="30"/>
  <c r="H129" i="30"/>
  <c r="C129" i="30"/>
  <c r="C128" i="30" s="1"/>
  <c r="L128" i="30"/>
  <c r="K128" i="30"/>
  <c r="J128" i="30"/>
  <c r="I128" i="30"/>
  <c r="H128" i="30"/>
  <c r="G128" i="30"/>
  <c r="F128" i="30"/>
  <c r="E128" i="30"/>
  <c r="D128" i="30"/>
  <c r="H127" i="30"/>
  <c r="C127" i="30"/>
  <c r="H126" i="30"/>
  <c r="C126" i="30"/>
  <c r="H125" i="30"/>
  <c r="C125" i="30"/>
  <c r="H124" i="30"/>
  <c r="C124" i="30"/>
  <c r="H123" i="30"/>
  <c r="C123" i="30"/>
  <c r="L122" i="30"/>
  <c r="K122" i="30"/>
  <c r="J122" i="30"/>
  <c r="I122" i="30"/>
  <c r="G122" i="30"/>
  <c r="F122" i="30"/>
  <c r="E122" i="30"/>
  <c r="D122" i="30"/>
  <c r="C122" i="30" s="1"/>
  <c r="H121" i="30"/>
  <c r="C121" i="30"/>
  <c r="H120" i="30"/>
  <c r="C120" i="30"/>
  <c r="H119" i="30"/>
  <c r="C119" i="30"/>
  <c r="H118" i="30"/>
  <c r="C118" i="30"/>
  <c r="H117" i="30"/>
  <c r="C117" i="30"/>
  <c r="L116" i="30"/>
  <c r="K116" i="30"/>
  <c r="J116" i="30"/>
  <c r="I116" i="30"/>
  <c r="G116" i="30"/>
  <c r="F116" i="30"/>
  <c r="E116" i="30"/>
  <c r="D116" i="30"/>
  <c r="C116" i="30"/>
  <c r="H115" i="30"/>
  <c r="C115" i="30"/>
  <c r="H114" i="30"/>
  <c r="C114" i="30"/>
  <c r="H113" i="30"/>
  <c r="C113" i="30"/>
  <c r="L112" i="30"/>
  <c r="K112" i="30"/>
  <c r="J112" i="30"/>
  <c r="I112" i="30"/>
  <c r="G112" i="30"/>
  <c r="F112" i="30"/>
  <c r="E112" i="30"/>
  <c r="D112" i="30"/>
  <c r="C112" i="30" s="1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L103" i="30"/>
  <c r="K103" i="30"/>
  <c r="J103" i="30"/>
  <c r="I103" i="30"/>
  <c r="G103" i="30"/>
  <c r="F103" i="30"/>
  <c r="E103" i="30"/>
  <c r="D103" i="30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L95" i="30"/>
  <c r="K95" i="30"/>
  <c r="J95" i="30"/>
  <c r="I95" i="30"/>
  <c r="G95" i="30"/>
  <c r="F95" i="30"/>
  <c r="E95" i="30"/>
  <c r="D95" i="30"/>
  <c r="H94" i="30"/>
  <c r="C94" i="30"/>
  <c r="H93" i="30"/>
  <c r="C93" i="30"/>
  <c r="H92" i="30"/>
  <c r="C92" i="30"/>
  <c r="H91" i="30"/>
  <c r="C91" i="30"/>
  <c r="H90" i="30"/>
  <c r="C90" i="30"/>
  <c r="L89" i="30"/>
  <c r="K89" i="30"/>
  <c r="J89" i="30"/>
  <c r="I89" i="30"/>
  <c r="G89" i="30"/>
  <c r="F89" i="30"/>
  <c r="E89" i="30"/>
  <c r="D89" i="30"/>
  <c r="H88" i="30"/>
  <c r="C88" i="30"/>
  <c r="H87" i="30"/>
  <c r="C87" i="30"/>
  <c r="H86" i="30"/>
  <c r="C86" i="30"/>
  <c r="H85" i="30"/>
  <c r="C85" i="30"/>
  <c r="L84" i="30"/>
  <c r="L83" i="30" s="1"/>
  <c r="K84" i="30"/>
  <c r="J84" i="30"/>
  <c r="I84" i="30"/>
  <c r="H84" i="30"/>
  <c r="G84" i="30"/>
  <c r="F84" i="30"/>
  <c r="E84" i="30"/>
  <c r="D84" i="30"/>
  <c r="I83" i="30"/>
  <c r="F83" i="30"/>
  <c r="H82" i="30"/>
  <c r="C82" i="30"/>
  <c r="H81" i="30"/>
  <c r="C81" i="30"/>
  <c r="L80" i="30"/>
  <c r="K80" i="30"/>
  <c r="J80" i="30"/>
  <c r="I80" i="30"/>
  <c r="G80" i="30"/>
  <c r="F80" i="30"/>
  <c r="E80" i="30"/>
  <c r="D80" i="30"/>
  <c r="C80" i="30" s="1"/>
  <c r="H79" i="30"/>
  <c r="C79" i="30"/>
  <c r="H78" i="30"/>
  <c r="C78" i="30"/>
  <c r="L77" i="30"/>
  <c r="K77" i="30"/>
  <c r="J77" i="30"/>
  <c r="I77" i="30"/>
  <c r="G77" i="30"/>
  <c r="F77" i="30"/>
  <c r="F76" i="30" s="1"/>
  <c r="E77" i="30"/>
  <c r="D77" i="30"/>
  <c r="L76" i="30"/>
  <c r="G76" i="30"/>
  <c r="D76" i="30"/>
  <c r="H74" i="30"/>
  <c r="C74" i="30"/>
  <c r="H73" i="30"/>
  <c r="C73" i="30"/>
  <c r="H72" i="30"/>
  <c r="C72" i="30"/>
  <c r="H71" i="30"/>
  <c r="C71" i="30"/>
  <c r="H70" i="30"/>
  <c r="C70" i="30"/>
  <c r="L69" i="30"/>
  <c r="L67" i="30" s="1"/>
  <c r="K69" i="30"/>
  <c r="J69" i="30"/>
  <c r="I69" i="30"/>
  <c r="G69" i="30"/>
  <c r="G67" i="30" s="1"/>
  <c r="F69" i="30"/>
  <c r="F67" i="30" s="1"/>
  <c r="F53" i="30" s="1"/>
  <c r="E69" i="30"/>
  <c r="D69" i="30"/>
  <c r="H68" i="30"/>
  <c r="C68" i="30"/>
  <c r="K67" i="30"/>
  <c r="J67" i="30"/>
  <c r="E67" i="30"/>
  <c r="D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I58" i="30"/>
  <c r="G58" i="30"/>
  <c r="G54" i="30" s="1"/>
  <c r="F58" i="30"/>
  <c r="E58" i="30"/>
  <c r="D58" i="30"/>
  <c r="C58" i="30" s="1"/>
  <c r="H57" i="30"/>
  <c r="C57" i="30"/>
  <c r="H56" i="30"/>
  <c r="C56" i="30"/>
  <c r="L55" i="30"/>
  <c r="K55" i="30"/>
  <c r="J55" i="30"/>
  <c r="J54" i="30" s="1"/>
  <c r="I55" i="30"/>
  <c r="G55" i="30"/>
  <c r="F55" i="30"/>
  <c r="F54" i="30" s="1"/>
  <c r="E55" i="30"/>
  <c r="D55" i="30"/>
  <c r="L54" i="30"/>
  <c r="D54" i="30"/>
  <c r="H47" i="30"/>
  <c r="C47" i="30"/>
  <c r="H46" i="30"/>
  <c r="C46" i="30"/>
  <c r="L45" i="30"/>
  <c r="H45" i="30" s="1"/>
  <c r="G45" i="30"/>
  <c r="H44" i="30"/>
  <c r="C44" i="30"/>
  <c r="K43" i="30"/>
  <c r="J43" i="30"/>
  <c r="I43" i="30"/>
  <c r="F43" i="30"/>
  <c r="E43" i="30"/>
  <c r="D43" i="30"/>
  <c r="H42" i="30"/>
  <c r="C42" i="30"/>
  <c r="I41" i="30"/>
  <c r="H41" i="30"/>
  <c r="D41" i="30"/>
  <c r="C41" i="30" s="1"/>
  <c r="H40" i="30"/>
  <c r="C40" i="30"/>
  <c r="H39" i="30"/>
  <c r="C39" i="30"/>
  <c r="H38" i="30"/>
  <c r="C38" i="30"/>
  <c r="H37" i="30"/>
  <c r="C37" i="30"/>
  <c r="K36" i="30"/>
  <c r="H36" i="30"/>
  <c r="F36" i="30"/>
  <c r="C36" i="30" s="1"/>
  <c r="H35" i="30"/>
  <c r="C35" i="30"/>
  <c r="H34" i="30"/>
  <c r="C34" i="30"/>
  <c r="K33" i="30"/>
  <c r="H33" i="30"/>
  <c r="F33" i="30"/>
  <c r="C33" i="30" s="1"/>
  <c r="H32" i="30"/>
  <c r="C32" i="30"/>
  <c r="K31" i="30"/>
  <c r="K26" i="30" s="1"/>
  <c r="H26" i="30" s="1"/>
  <c r="F31" i="30"/>
  <c r="C31" i="30"/>
  <c r="H30" i="30"/>
  <c r="C30" i="30"/>
  <c r="H29" i="30"/>
  <c r="C29" i="30"/>
  <c r="H28" i="30"/>
  <c r="C28" i="30"/>
  <c r="K27" i="30"/>
  <c r="H27" i="30"/>
  <c r="F27" i="30"/>
  <c r="F26" i="30" s="1"/>
  <c r="H25" i="30"/>
  <c r="C25" i="30"/>
  <c r="C24" i="30"/>
  <c r="H23" i="30"/>
  <c r="C23" i="30"/>
  <c r="H22" i="30"/>
  <c r="C22" i="30"/>
  <c r="L21" i="30"/>
  <c r="K21" i="30"/>
  <c r="J21" i="30"/>
  <c r="I21" i="30"/>
  <c r="I292" i="30" s="1"/>
  <c r="I291" i="30" s="1"/>
  <c r="G21" i="30"/>
  <c r="F21" i="30"/>
  <c r="E21" i="30"/>
  <c r="E292" i="30" s="1"/>
  <c r="D21" i="30"/>
  <c r="L20" i="30"/>
  <c r="D20" i="30"/>
  <c r="H301" i="29"/>
  <c r="C301" i="29"/>
  <c r="H300" i="29"/>
  <c r="C300" i="29"/>
  <c r="H299" i="29"/>
  <c r="C299" i="29"/>
  <c r="H298" i="29"/>
  <c r="C298" i="29"/>
  <c r="H297" i="29"/>
  <c r="C297" i="29"/>
  <c r="H296" i="29"/>
  <c r="C296" i="29"/>
  <c r="H295" i="29"/>
  <c r="C295" i="29"/>
  <c r="H294" i="29"/>
  <c r="C294" i="29"/>
  <c r="L293" i="29"/>
  <c r="K293" i="29"/>
  <c r="J293" i="29"/>
  <c r="I293" i="29"/>
  <c r="G293" i="29"/>
  <c r="F293" i="29"/>
  <c r="E293" i="29"/>
  <c r="D293" i="29"/>
  <c r="C293" i="29"/>
  <c r="H288" i="29"/>
  <c r="C288" i="29"/>
  <c r="H287" i="29"/>
  <c r="C287" i="29"/>
  <c r="L286" i="29"/>
  <c r="K286" i="29"/>
  <c r="J286" i="29"/>
  <c r="H286" i="29" s="1"/>
  <c r="I286" i="29"/>
  <c r="G286" i="29"/>
  <c r="F286" i="29"/>
  <c r="E286" i="29"/>
  <c r="D286" i="29"/>
  <c r="H285" i="29"/>
  <c r="C285" i="29"/>
  <c r="L284" i="29"/>
  <c r="K284" i="29"/>
  <c r="J284" i="29"/>
  <c r="J283" i="29" s="1"/>
  <c r="I284" i="29"/>
  <c r="I283" i="29" s="1"/>
  <c r="G284" i="29"/>
  <c r="F284" i="29"/>
  <c r="F283" i="29" s="1"/>
  <c r="E284" i="29"/>
  <c r="E283" i="29" s="1"/>
  <c r="D284" i="29"/>
  <c r="L283" i="29"/>
  <c r="K283" i="29"/>
  <c r="G283" i="29"/>
  <c r="H282" i="29"/>
  <c r="C282" i="29"/>
  <c r="L281" i="29"/>
  <c r="K281" i="29"/>
  <c r="J281" i="29"/>
  <c r="I281" i="29"/>
  <c r="G281" i="29"/>
  <c r="F281" i="29"/>
  <c r="E281" i="29"/>
  <c r="D281" i="29"/>
  <c r="H280" i="29"/>
  <c r="C280" i="29"/>
  <c r="H279" i="29"/>
  <c r="C279" i="29"/>
  <c r="H278" i="29"/>
  <c r="C278" i="29"/>
  <c r="H277" i="29"/>
  <c r="C277" i="29"/>
  <c r="L276" i="29"/>
  <c r="K276" i="29"/>
  <c r="J276" i="29"/>
  <c r="I276" i="29"/>
  <c r="H276" i="29"/>
  <c r="G276" i="29"/>
  <c r="F276" i="29"/>
  <c r="E276" i="29"/>
  <c r="D276" i="29"/>
  <c r="C276" i="29" s="1"/>
  <c r="H275" i="29"/>
  <c r="C275" i="29"/>
  <c r="H274" i="29"/>
  <c r="C274" i="29"/>
  <c r="H273" i="29"/>
  <c r="C273" i="29"/>
  <c r="L272" i="29"/>
  <c r="K272" i="29"/>
  <c r="K270" i="29" s="1"/>
  <c r="J272" i="29"/>
  <c r="I272" i="29"/>
  <c r="G272" i="29"/>
  <c r="F272" i="29"/>
  <c r="E272" i="29"/>
  <c r="D272" i="29"/>
  <c r="H271" i="29"/>
  <c r="C271" i="29"/>
  <c r="J270" i="29"/>
  <c r="J269" i="29" s="1"/>
  <c r="G270" i="29"/>
  <c r="G269" i="29" s="1"/>
  <c r="F270" i="29"/>
  <c r="H268" i="29"/>
  <c r="C268" i="29"/>
  <c r="H267" i="29"/>
  <c r="C267" i="29"/>
  <c r="H266" i="29"/>
  <c r="C266" i="29"/>
  <c r="H265" i="29"/>
  <c r="C265" i="29"/>
  <c r="L264" i="29"/>
  <c r="K264" i="29"/>
  <c r="J264" i="29"/>
  <c r="I264" i="29"/>
  <c r="H264" i="29"/>
  <c r="G264" i="29"/>
  <c r="F264" i="29"/>
  <c r="E264" i="29"/>
  <c r="D264" i="29"/>
  <c r="H263" i="29"/>
  <c r="C263" i="29"/>
  <c r="H262" i="29"/>
  <c r="C262" i="29"/>
  <c r="H261" i="29"/>
  <c r="C261" i="29"/>
  <c r="L260" i="29"/>
  <c r="K260" i="29"/>
  <c r="K259" i="29" s="1"/>
  <c r="J260" i="29"/>
  <c r="J259" i="29" s="1"/>
  <c r="I260" i="29"/>
  <c r="I259" i="29" s="1"/>
  <c r="G260" i="29"/>
  <c r="F260" i="29"/>
  <c r="E260" i="29"/>
  <c r="E259" i="29" s="1"/>
  <c r="D260" i="29"/>
  <c r="G259" i="29"/>
  <c r="F259" i="29"/>
  <c r="H258" i="29"/>
  <c r="C258" i="29"/>
  <c r="H257" i="29"/>
  <c r="C257" i="29"/>
  <c r="H256" i="29"/>
  <c r="C256" i="29"/>
  <c r="H255" i="29"/>
  <c r="C255" i="29"/>
  <c r="H254" i="29"/>
  <c r="C254" i="29"/>
  <c r="H253" i="29"/>
  <c r="C253" i="29"/>
  <c r="L252" i="29"/>
  <c r="L251" i="29" s="1"/>
  <c r="K252" i="29"/>
  <c r="J252" i="29"/>
  <c r="J251" i="29" s="1"/>
  <c r="I252" i="29"/>
  <c r="I251" i="29" s="1"/>
  <c r="G252" i="29"/>
  <c r="F252" i="29"/>
  <c r="F251" i="29" s="1"/>
  <c r="E252" i="29"/>
  <c r="E251" i="29" s="1"/>
  <c r="D252" i="29"/>
  <c r="K251" i="29"/>
  <c r="H251" i="29" s="1"/>
  <c r="G251" i="29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H246" i="29"/>
  <c r="G246" i="29"/>
  <c r="F246" i="29"/>
  <c r="E246" i="29"/>
  <c r="D246" i="29"/>
  <c r="C246" i="29" s="1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L238" i="29"/>
  <c r="K238" i="29"/>
  <c r="J238" i="29"/>
  <c r="I238" i="29"/>
  <c r="H238" i="29" s="1"/>
  <c r="G238" i="29"/>
  <c r="F238" i="29"/>
  <c r="E238" i="29"/>
  <c r="D238" i="29"/>
  <c r="H237" i="29"/>
  <c r="C237" i="29"/>
  <c r="H236" i="29"/>
  <c r="C236" i="29"/>
  <c r="L235" i="29"/>
  <c r="K235" i="29"/>
  <c r="J235" i="29"/>
  <c r="I235" i="29"/>
  <c r="H235" i="29"/>
  <c r="G235" i="29"/>
  <c r="F235" i="29"/>
  <c r="E235" i="29"/>
  <c r="D235" i="29"/>
  <c r="C235" i="29" s="1"/>
  <c r="H234" i="29"/>
  <c r="C234" i="29"/>
  <c r="L233" i="29"/>
  <c r="K233" i="29"/>
  <c r="K231" i="29" s="1"/>
  <c r="J233" i="29"/>
  <c r="I233" i="29"/>
  <c r="G233" i="29"/>
  <c r="F233" i="29"/>
  <c r="E233" i="29"/>
  <c r="D233" i="29"/>
  <c r="H232" i="29"/>
  <c r="C232" i="29"/>
  <c r="J231" i="29"/>
  <c r="G231" i="29"/>
  <c r="F231" i="29"/>
  <c r="H229" i="29"/>
  <c r="C229" i="29"/>
  <c r="H228" i="29"/>
  <c r="C228" i="29"/>
  <c r="L227" i="29"/>
  <c r="K227" i="29"/>
  <c r="J227" i="29"/>
  <c r="H227" i="29" s="1"/>
  <c r="I227" i="29"/>
  <c r="G227" i="29"/>
  <c r="F227" i="29"/>
  <c r="E227" i="29"/>
  <c r="D227" i="29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K216" i="29"/>
  <c r="J216" i="29"/>
  <c r="I216" i="29"/>
  <c r="G216" i="29"/>
  <c r="F216" i="29"/>
  <c r="E216" i="29"/>
  <c r="D216" i="29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K205" i="29"/>
  <c r="K204" i="29" s="1"/>
  <c r="J205" i="29"/>
  <c r="I205" i="29"/>
  <c r="G205" i="29"/>
  <c r="G204" i="29" s="1"/>
  <c r="F205" i="29"/>
  <c r="F204" i="29" s="1"/>
  <c r="E205" i="29"/>
  <c r="D205" i="29"/>
  <c r="H203" i="29"/>
  <c r="C203" i="29"/>
  <c r="H202" i="29"/>
  <c r="C202" i="29"/>
  <c r="H201" i="29"/>
  <c r="C201" i="29"/>
  <c r="H200" i="29"/>
  <c r="C200" i="29"/>
  <c r="H199" i="29"/>
  <c r="C199" i="29"/>
  <c r="L198" i="29"/>
  <c r="K198" i="29"/>
  <c r="J198" i="29"/>
  <c r="J196" i="29" s="1"/>
  <c r="I198" i="29"/>
  <c r="H198" i="29" s="1"/>
  <c r="G198" i="29"/>
  <c r="F198" i="29"/>
  <c r="F196" i="29" s="1"/>
  <c r="E198" i="29"/>
  <c r="D198" i="29"/>
  <c r="H197" i="29"/>
  <c r="C197" i="29"/>
  <c r="L196" i="29"/>
  <c r="K196" i="29"/>
  <c r="G196" i="29"/>
  <c r="E196" i="29"/>
  <c r="D196" i="29"/>
  <c r="H193" i="29"/>
  <c r="C193" i="29"/>
  <c r="L192" i="29"/>
  <c r="K192" i="29"/>
  <c r="J192" i="29"/>
  <c r="J191" i="29" s="1"/>
  <c r="I192" i="29"/>
  <c r="I191" i="29" s="1"/>
  <c r="G192" i="29"/>
  <c r="F192" i="29"/>
  <c r="F191" i="29" s="1"/>
  <c r="F187" i="29" s="1"/>
  <c r="E192" i="29"/>
  <c r="E191" i="29" s="1"/>
  <c r="D192" i="29"/>
  <c r="L191" i="29"/>
  <c r="K191" i="29"/>
  <c r="G191" i="29"/>
  <c r="D191" i="29"/>
  <c r="H190" i="29"/>
  <c r="C190" i="29"/>
  <c r="H189" i="29"/>
  <c r="C189" i="29"/>
  <c r="L188" i="29"/>
  <c r="K188" i="29"/>
  <c r="H188" i="29" s="1"/>
  <c r="J188" i="29"/>
  <c r="I188" i="29"/>
  <c r="I187" i="29" s="1"/>
  <c r="G188" i="29"/>
  <c r="F188" i="29"/>
  <c r="E188" i="29"/>
  <c r="E187" i="29" s="1"/>
  <c r="D188" i="29"/>
  <c r="L187" i="29"/>
  <c r="H186" i="29"/>
  <c r="C186" i="29"/>
  <c r="H185" i="29"/>
  <c r="C185" i="29"/>
  <c r="L184" i="29"/>
  <c r="K184" i="29"/>
  <c r="J184" i="29"/>
  <c r="I184" i="29"/>
  <c r="H184" i="29" s="1"/>
  <c r="G184" i="29"/>
  <c r="F184" i="29"/>
  <c r="E184" i="29"/>
  <c r="D184" i="29"/>
  <c r="H183" i="29"/>
  <c r="C183" i="29"/>
  <c r="H182" i="29"/>
  <c r="C182" i="29"/>
  <c r="H181" i="29"/>
  <c r="C181" i="29"/>
  <c r="H180" i="29"/>
  <c r="C180" i="29"/>
  <c r="L179" i="29"/>
  <c r="K179" i="29"/>
  <c r="J179" i="29"/>
  <c r="H179" i="29" s="1"/>
  <c r="I179" i="29"/>
  <c r="G179" i="29"/>
  <c r="F179" i="29"/>
  <c r="E179" i="29"/>
  <c r="E174" i="29" s="1"/>
  <c r="E173" i="29" s="1"/>
  <c r="D179" i="29"/>
  <c r="H178" i="29"/>
  <c r="C178" i="29"/>
  <c r="H177" i="29"/>
  <c r="C177" i="29"/>
  <c r="H176" i="29"/>
  <c r="C176" i="29"/>
  <c r="L175" i="29"/>
  <c r="K175" i="29"/>
  <c r="K174" i="29" s="1"/>
  <c r="J175" i="29"/>
  <c r="I175" i="29"/>
  <c r="G175" i="29"/>
  <c r="G174" i="29" s="1"/>
  <c r="G173" i="29" s="1"/>
  <c r="F175" i="29"/>
  <c r="E175" i="29"/>
  <c r="D175" i="29"/>
  <c r="L174" i="29"/>
  <c r="J174" i="29"/>
  <c r="I174" i="29"/>
  <c r="D174" i="29"/>
  <c r="K173" i="29"/>
  <c r="H172" i="29"/>
  <c r="C172" i="29"/>
  <c r="H171" i="29"/>
  <c r="C171" i="29"/>
  <c r="H170" i="29"/>
  <c r="C170" i="29"/>
  <c r="H169" i="29"/>
  <c r="C169" i="29"/>
  <c r="H168" i="29"/>
  <c r="C168" i="29"/>
  <c r="H167" i="29"/>
  <c r="C167" i="29"/>
  <c r="L166" i="29"/>
  <c r="L165" i="29" s="1"/>
  <c r="K166" i="29"/>
  <c r="K165" i="29" s="1"/>
  <c r="J166" i="29"/>
  <c r="I166" i="29"/>
  <c r="G166" i="29"/>
  <c r="G165" i="29" s="1"/>
  <c r="F166" i="29"/>
  <c r="F165" i="29" s="1"/>
  <c r="E166" i="29"/>
  <c r="D166" i="29"/>
  <c r="D165" i="29" s="1"/>
  <c r="J165" i="29"/>
  <c r="I165" i="29"/>
  <c r="E165" i="29"/>
  <c r="H164" i="29"/>
  <c r="C164" i="29"/>
  <c r="H163" i="29"/>
  <c r="C163" i="29"/>
  <c r="H162" i="29"/>
  <c r="C162" i="29"/>
  <c r="H161" i="29"/>
  <c r="C161" i="29"/>
  <c r="L160" i="29"/>
  <c r="K160" i="29"/>
  <c r="J160" i="29"/>
  <c r="I160" i="29"/>
  <c r="H160" i="29"/>
  <c r="G160" i="29"/>
  <c r="F160" i="29"/>
  <c r="E160" i="29"/>
  <c r="D160" i="29"/>
  <c r="C160" i="29" s="1"/>
  <c r="H159" i="29"/>
  <c r="C159" i="29"/>
  <c r="H158" i="29"/>
  <c r="C158" i="29"/>
  <c r="H157" i="29"/>
  <c r="C157" i="29"/>
  <c r="H156" i="29"/>
  <c r="C156" i="29"/>
  <c r="H155" i="29"/>
  <c r="C155" i="29"/>
  <c r="H154" i="29"/>
  <c r="C154" i="29"/>
  <c r="H153" i="29"/>
  <c r="C153" i="29"/>
  <c r="H152" i="29"/>
  <c r="C152" i="29"/>
  <c r="L151" i="29"/>
  <c r="K151" i="29"/>
  <c r="J151" i="29"/>
  <c r="I151" i="29"/>
  <c r="G151" i="29"/>
  <c r="F151" i="29"/>
  <c r="E151" i="29"/>
  <c r="D151" i="29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I144" i="29"/>
  <c r="G144" i="29"/>
  <c r="F144" i="29"/>
  <c r="E144" i="29"/>
  <c r="D144" i="29"/>
  <c r="C144" i="29"/>
  <c r="H143" i="29"/>
  <c r="C143" i="29"/>
  <c r="H142" i="29"/>
  <c r="C142" i="29"/>
  <c r="L141" i="29"/>
  <c r="K141" i="29"/>
  <c r="J141" i="29"/>
  <c r="I141" i="29"/>
  <c r="H141" i="29" s="1"/>
  <c r="G141" i="29"/>
  <c r="F141" i="29"/>
  <c r="E141" i="29"/>
  <c r="D141" i="29"/>
  <c r="C141" i="29" s="1"/>
  <c r="H140" i="29"/>
  <c r="C140" i="29"/>
  <c r="H139" i="29"/>
  <c r="C139" i="29"/>
  <c r="H138" i="29"/>
  <c r="C138" i="29"/>
  <c r="H137" i="29"/>
  <c r="C137" i="29"/>
  <c r="L136" i="29"/>
  <c r="K136" i="29"/>
  <c r="J136" i="29"/>
  <c r="I136" i="29"/>
  <c r="H136" i="29" s="1"/>
  <c r="G136" i="29"/>
  <c r="F136" i="29"/>
  <c r="E136" i="29"/>
  <c r="D136" i="29"/>
  <c r="H135" i="29"/>
  <c r="C135" i="29"/>
  <c r="H134" i="29"/>
  <c r="C134" i="29"/>
  <c r="H133" i="29"/>
  <c r="C133" i="29"/>
  <c r="H132" i="29"/>
  <c r="C132" i="29"/>
  <c r="L131" i="29"/>
  <c r="K131" i="29"/>
  <c r="K130" i="29" s="1"/>
  <c r="J131" i="29"/>
  <c r="I131" i="29"/>
  <c r="G131" i="29"/>
  <c r="F131" i="29"/>
  <c r="F130" i="29" s="1"/>
  <c r="E131" i="29"/>
  <c r="D131" i="29"/>
  <c r="H129" i="29"/>
  <c r="H128" i="29" s="1"/>
  <c r="C129" i="29"/>
  <c r="C128" i="29" s="1"/>
  <c r="L128" i="29"/>
  <c r="K128" i="29"/>
  <c r="J128" i="29"/>
  <c r="I128" i="29"/>
  <c r="G128" i="29"/>
  <c r="F128" i="29"/>
  <c r="E128" i="29"/>
  <c r="D128" i="29"/>
  <c r="H127" i="29"/>
  <c r="C127" i="29"/>
  <c r="H126" i="29"/>
  <c r="C126" i="29"/>
  <c r="H125" i="29"/>
  <c r="C125" i="29"/>
  <c r="H124" i="29"/>
  <c r="C124" i="29"/>
  <c r="H123" i="29"/>
  <c r="C123" i="29"/>
  <c r="L122" i="29"/>
  <c r="K122" i="29"/>
  <c r="J122" i="29"/>
  <c r="I122" i="29"/>
  <c r="G122" i="29"/>
  <c r="F122" i="29"/>
  <c r="E122" i="29"/>
  <c r="D122" i="29"/>
  <c r="C122" i="29" s="1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I116" i="29"/>
  <c r="G116" i="29"/>
  <c r="F116" i="29"/>
  <c r="E116" i="29"/>
  <c r="D116" i="29"/>
  <c r="C116" i="29" s="1"/>
  <c r="H115" i="29"/>
  <c r="C115" i="29"/>
  <c r="H114" i="29"/>
  <c r="C114" i="29"/>
  <c r="H113" i="29"/>
  <c r="C113" i="29"/>
  <c r="L112" i="29"/>
  <c r="K112" i="29"/>
  <c r="J112" i="29"/>
  <c r="I112" i="29"/>
  <c r="G112" i="29"/>
  <c r="F112" i="29"/>
  <c r="E112" i="29"/>
  <c r="D112" i="29"/>
  <c r="C112" i="29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K103" i="29"/>
  <c r="J103" i="29"/>
  <c r="I103" i="29"/>
  <c r="H103" i="29" s="1"/>
  <c r="G103" i="29"/>
  <c r="F103" i="29"/>
  <c r="E103" i="29"/>
  <c r="D103" i="29"/>
  <c r="C103" i="29" s="1"/>
  <c r="H102" i="29"/>
  <c r="C102" i="29"/>
  <c r="H101" i="29"/>
  <c r="C101" i="29"/>
  <c r="H100" i="29"/>
  <c r="C100" i="29"/>
  <c r="H99" i="29"/>
  <c r="C99" i="29"/>
  <c r="H98" i="29"/>
  <c r="C98" i="29"/>
  <c r="H97" i="29"/>
  <c r="C97" i="29"/>
  <c r="H96" i="29"/>
  <c r="C96" i="29"/>
  <c r="L95" i="29"/>
  <c r="K95" i="29"/>
  <c r="J95" i="29"/>
  <c r="I95" i="29"/>
  <c r="G95" i="29"/>
  <c r="F95" i="29"/>
  <c r="E95" i="29"/>
  <c r="D95" i="29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I89" i="29"/>
  <c r="G89" i="29"/>
  <c r="F89" i="29"/>
  <c r="E89" i="29"/>
  <c r="D89" i="29"/>
  <c r="H88" i="29"/>
  <c r="C88" i="29"/>
  <c r="H87" i="29"/>
  <c r="C87" i="29"/>
  <c r="H86" i="29"/>
  <c r="C86" i="29"/>
  <c r="H85" i="29"/>
  <c r="C85" i="29"/>
  <c r="L84" i="29"/>
  <c r="L83" i="29" s="1"/>
  <c r="K84" i="29"/>
  <c r="J84" i="29"/>
  <c r="I84" i="29"/>
  <c r="I83" i="29" s="1"/>
  <c r="H84" i="29"/>
  <c r="G84" i="29"/>
  <c r="F84" i="29"/>
  <c r="E84" i="29"/>
  <c r="D84" i="29"/>
  <c r="F83" i="29"/>
  <c r="H82" i="29"/>
  <c r="C82" i="29"/>
  <c r="H81" i="29"/>
  <c r="C81" i="29"/>
  <c r="L80" i="29"/>
  <c r="K80" i="29"/>
  <c r="K76" i="29" s="1"/>
  <c r="J80" i="29"/>
  <c r="I80" i="29"/>
  <c r="G80" i="29"/>
  <c r="F80" i="29"/>
  <c r="E80" i="29"/>
  <c r="D80" i="29"/>
  <c r="C80" i="29" s="1"/>
  <c r="H79" i="29"/>
  <c r="C79" i="29"/>
  <c r="H78" i="29"/>
  <c r="C78" i="29"/>
  <c r="L77" i="29"/>
  <c r="K77" i="29"/>
  <c r="J77" i="29"/>
  <c r="J76" i="29" s="1"/>
  <c r="I77" i="29"/>
  <c r="G77" i="29"/>
  <c r="G76" i="29" s="1"/>
  <c r="F77" i="29"/>
  <c r="E77" i="29"/>
  <c r="E76" i="29" s="1"/>
  <c r="D77" i="29"/>
  <c r="L76" i="29"/>
  <c r="D76" i="29"/>
  <c r="H74" i="29"/>
  <c r="C74" i="29"/>
  <c r="H73" i="29"/>
  <c r="C73" i="29"/>
  <c r="H72" i="29"/>
  <c r="C72" i="29"/>
  <c r="H71" i="29"/>
  <c r="C71" i="29"/>
  <c r="H70" i="29"/>
  <c r="C70" i="29"/>
  <c r="L69" i="29"/>
  <c r="K69" i="29"/>
  <c r="J69" i="29"/>
  <c r="I69" i="29"/>
  <c r="H69" i="29" s="1"/>
  <c r="G69" i="29"/>
  <c r="F69" i="29"/>
  <c r="F67" i="29" s="1"/>
  <c r="E69" i="29"/>
  <c r="D69" i="29"/>
  <c r="C69" i="29" s="1"/>
  <c r="H68" i="29"/>
  <c r="C68" i="29"/>
  <c r="L67" i="29"/>
  <c r="K67" i="29"/>
  <c r="J67" i="29"/>
  <c r="G67" i="29"/>
  <c r="E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I58" i="29"/>
  <c r="G58" i="29"/>
  <c r="F58" i="29"/>
  <c r="E58" i="29"/>
  <c r="C58" i="29" s="1"/>
  <c r="D58" i="29"/>
  <c r="H57" i="29"/>
  <c r="C57" i="29"/>
  <c r="H56" i="29"/>
  <c r="C56" i="29"/>
  <c r="L55" i="29"/>
  <c r="K55" i="29"/>
  <c r="J55" i="29"/>
  <c r="I55" i="29"/>
  <c r="G55" i="29"/>
  <c r="F55" i="29"/>
  <c r="F54" i="29" s="1"/>
  <c r="E55" i="29"/>
  <c r="D55" i="29"/>
  <c r="L54" i="29"/>
  <c r="L53" i="29" s="1"/>
  <c r="G54" i="29"/>
  <c r="G53" i="29" s="1"/>
  <c r="D54" i="29"/>
  <c r="H47" i="29"/>
  <c r="C47" i="29"/>
  <c r="H46" i="29"/>
  <c r="C46" i="29"/>
  <c r="L45" i="29"/>
  <c r="G45" i="29"/>
  <c r="C45" i="29" s="1"/>
  <c r="H44" i="29"/>
  <c r="C44" i="29"/>
  <c r="K43" i="29"/>
  <c r="J43" i="29"/>
  <c r="I43" i="29"/>
  <c r="F43" i="29"/>
  <c r="E43" i="29"/>
  <c r="E20" i="29" s="1"/>
  <c r="D43" i="29"/>
  <c r="H42" i="29"/>
  <c r="C42" i="29"/>
  <c r="I41" i="29"/>
  <c r="H41" i="29" s="1"/>
  <c r="D41" i="29"/>
  <c r="H40" i="29"/>
  <c r="C40" i="29"/>
  <c r="H39" i="29"/>
  <c r="C39" i="29"/>
  <c r="H38" i="29"/>
  <c r="C38" i="29"/>
  <c r="H37" i="29"/>
  <c r="C37" i="29"/>
  <c r="K36" i="29"/>
  <c r="H36" i="29" s="1"/>
  <c r="F36" i="29"/>
  <c r="C36" i="29"/>
  <c r="H35" i="29"/>
  <c r="C35" i="29"/>
  <c r="H34" i="29"/>
  <c r="C34" i="29"/>
  <c r="K33" i="29"/>
  <c r="H33" i="29" s="1"/>
  <c r="F33" i="29"/>
  <c r="C33" i="29" s="1"/>
  <c r="H32" i="29"/>
  <c r="C32" i="29"/>
  <c r="K31" i="29"/>
  <c r="K26" i="29" s="1"/>
  <c r="F31" i="29"/>
  <c r="C31" i="29" s="1"/>
  <c r="H30" i="29"/>
  <c r="C30" i="29"/>
  <c r="H29" i="29"/>
  <c r="C29" i="29"/>
  <c r="H28" i="29"/>
  <c r="C28" i="29"/>
  <c r="K27" i="29"/>
  <c r="H27" i="29" s="1"/>
  <c r="F27" i="29"/>
  <c r="H25" i="29"/>
  <c r="C25" i="29"/>
  <c r="C24" i="29"/>
  <c r="H23" i="29"/>
  <c r="C23" i="29"/>
  <c r="H22" i="29"/>
  <c r="C22" i="29"/>
  <c r="L21" i="29"/>
  <c r="K21" i="29"/>
  <c r="J21" i="29"/>
  <c r="J292" i="29" s="1"/>
  <c r="J291" i="29" s="1"/>
  <c r="I21" i="29"/>
  <c r="G21" i="29"/>
  <c r="F21" i="29"/>
  <c r="E21" i="29"/>
  <c r="D21" i="29"/>
  <c r="L20" i="29"/>
  <c r="H301" i="28"/>
  <c r="C301" i="28"/>
  <c r="H300" i="28"/>
  <c r="C300" i="28"/>
  <c r="H299" i="28"/>
  <c r="C299" i="28"/>
  <c r="H298" i="28"/>
  <c r="C298" i="28"/>
  <c r="H297" i="28"/>
  <c r="C297" i="28"/>
  <c r="H296" i="28"/>
  <c r="C296" i="28"/>
  <c r="H295" i="28"/>
  <c r="C295" i="28"/>
  <c r="H294" i="28"/>
  <c r="H293" i="28" s="1"/>
  <c r="C294" i="28"/>
  <c r="L293" i="28"/>
  <c r="K293" i="28"/>
  <c r="J293" i="28"/>
  <c r="I293" i="28"/>
  <c r="G293" i="28"/>
  <c r="F293" i="28"/>
  <c r="E293" i="28"/>
  <c r="D293" i="28"/>
  <c r="H288" i="28"/>
  <c r="C288" i="28"/>
  <c r="H287" i="28"/>
  <c r="C287" i="28"/>
  <c r="L286" i="28"/>
  <c r="K286" i="28"/>
  <c r="J286" i="28"/>
  <c r="I286" i="28"/>
  <c r="H286" i="28" s="1"/>
  <c r="G286" i="28"/>
  <c r="F286" i="28"/>
  <c r="E286" i="28"/>
  <c r="D286" i="28"/>
  <c r="H285" i="28"/>
  <c r="C285" i="28"/>
  <c r="L284" i="28"/>
  <c r="L283" i="28" s="1"/>
  <c r="K284" i="28"/>
  <c r="J284" i="28"/>
  <c r="I284" i="28"/>
  <c r="I283" i="28" s="1"/>
  <c r="H284" i="28"/>
  <c r="G284" i="28"/>
  <c r="F284" i="28"/>
  <c r="E284" i="28"/>
  <c r="E283" i="28" s="1"/>
  <c r="D284" i="28"/>
  <c r="K283" i="28"/>
  <c r="J283" i="28"/>
  <c r="G283" i="28"/>
  <c r="F283" i="28"/>
  <c r="H282" i="28"/>
  <c r="C282" i="28"/>
  <c r="L281" i="28"/>
  <c r="K281" i="28"/>
  <c r="J281" i="28"/>
  <c r="I281" i="28"/>
  <c r="G281" i="28"/>
  <c r="F281" i="28"/>
  <c r="E281" i="28"/>
  <c r="D281" i="28"/>
  <c r="H280" i="28"/>
  <c r="C280" i="28"/>
  <c r="H279" i="28"/>
  <c r="C279" i="28"/>
  <c r="H278" i="28"/>
  <c r="C278" i="28"/>
  <c r="H277" i="28"/>
  <c r="C277" i="28"/>
  <c r="L276" i="28"/>
  <c r="K276" i="28"/>
  <c r="K270" i="28" s="1"/>
  <c r="J276" i="28"/>
  <c r="I276" i="28"/>
  <c r="G276" i="28"/>
  <c r="G270" i="28" s="1"/>
  <c r="F276" i="28"/>
  <c r="E276" i="28"/>
  <c r="D276" i="28"/>
  <c r="H275" i="28"/>
  <c r="C275" i="28"/>
  <c r="H274" i="28"/>
  <c r="C274" i="28"/>
  <c r="H273" i="28"/>
  <c r="C273" i="28"/>
  <c r="L272" i="28"/>
  <c r="L270" i="28" s="1"/>
  <c r="L269" i="28" s="1"/>
  <c r="K272" i="28"/>
  <c r="J272" i="28"/>
  <c r="H272" i="28" s="1"/>
  <c r="I272" i="28"/>
  <c r="I270" i="28" s="1"/>
  <c r="G272" i="28"/>
  <c r="F272" i="28"/>
  <c r="E272" i="28"/>
  <c r="E270" i="28" s="1"/>
  <c r="E269" i="28" s="1"/>
  <c r="D272" i="28"/>
  <c r="H271" i="28"/>
  <c r="C271" i="28"/>
  <c r="F270" i="28"/>
  <c r="H268" i="28"/>
  <c r="C268" i="28"/>
  <c r="H267" i="28"/>
  <c r="C267" i="28"/>
  <c r="H266" i="28"/>
  <c r="C266" i="28"/>
  <c r="H265" i="28"/>
  <c r="C265" i="28"/>
  <c r="L264" i="28"/>
  <c r="K264" i="28"/>
  <c r="J264" i="28"/>
  <c r="J259" i="28" s="1"/>
  <c r="I264" i="28"/>
  <c r="H264" i="28" s="1"/>
  <c r="G264" i="28"/>
  <c r="F264" i="28"/>
  <c r="F259" i="28" s="1"/>
  <c r="E264" i="28"/>
  <c r="D264" i="28"/>
  <c r="H263" i="28"/>
  <c r="C263" i="28"/>
  <c r="H262" i="28"/>
  <c r="C262" i="28"/>
  <c r="H261" i="28"/>
  <c r="C261" i="28"/>
  <c r="L260" i="28"/>
  <c r="K260" i="28"/>
  <c r="J260" i="28"/>
  <c r="I260" i="28"/>
  <c r="H260" i="28" s="1"/>
  <c r="G260" i="28"/>
  <c r="F260" i="28"/>
  <c r="E260" i="28"/>
  <c r="D260" i="28"/>
  <c r="K259" i="28"/>
  <c r="G259" i="28"/>
  <c r="H258" i="28"/>
  <c r="C258" i="28"/>
  <c r="H257" i="28"/>
  <c r="C257" i="28"/>
  <c r="H256" i="28"/>
  <c r="C256" i="28"/>
  <c r="H255" i="28"/>
  <c r="C255" i="28"/>
  <c r="H254" i="28"/>
  <c r="C254" i="28"/>
  <c r="H253" i="28"/>
  <c r="C253" i="28"/>
  <c r="L252" i="28"/>
  <c r="L251" i="28" s="1"/>
  <c r="K252" i="28"/>
  <c r="J252" i="28"/>
  <c r="J251" i="28" s="1"/>
  <c r="I252" i="28"/>
  <c r="G252" i="28"/>
  <c r="F252" i="28"/>
  <c r="E252" i="28"/>
  <c r="E251" i="28" s="1"/>
  <c r="D252" i="28"/>
  <c r="K251" i="28"/>
  <c r="G251" i="28"/>
  <c r="F251" i="28"/>
  <c r="H250" i="28"/>
  <c r="C250" i="28"/>
  <c r="H249" i="28"/>
  <c r="C249" i="28"/>
  <c r="H248" i="28"/>
  <c r="C248" i="28"/>
  <c r="H247" i="28"/>
  <c r="C247" i="28"/>
  <c r="L246" i="28"/>
  <c r="K246" i="28"/>
  <c r="J246" i="28"/>
  <c r="H246" i="28" s="1"/>
  <c r="I246" i="28"/>
  <c r="G246" i="28"/>
  <c r="F246" i="28"/>
  <c r="F231" i="28" s="1"/>
  <c r="F230" i="28" s="1"/>
  <c r="E246" i="28"/>
  <c r="D246" i="28"/>
  <c r="H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L238" i="28"/>
  <c r="K238" i="28"/>
  <c r="J238" i="28"/>
  <c r="I238" i="28"/>
  <c r="H238" i="28" s="1"/>
  <c r="G238" i="28"/>
  <c r="F238" i="28"/>
  <c r="E238" i="28"/>
  <c r="D238" i="28"/>
  <c r="H237" i="28"/>
  <c r="C237" i="28"/>
  <c r="H236" i="28"/>
  <c r="C236" i="28"/>
  <c r="L235" i="28"/>
  <c r="K235" i="28"/>
  <c r="J235" i="28"/>
  <c r="I235" i="28"/>
  <c r="G235" i="28"/>
  <c r="F235" i="28"/>
  <c r="E235" i="28"/>
  <c r="D235" i="28"/>
  <c r="H234" i="28"/>
  <c r="C234" i="28"/>
  <c r="L233" i="28"/>
  <c r="K233" i="28"/>
  <c r="J233" i="28"/>
  <c r="I233" i="28"/>
  <c r="G233" i="28"/>
  <c r="G231" i="28" s="1"/>
  <c r="F233" i="28"/>
  <c r="E233" i="28"/>
  <c r="D233" i="28"/>
  <c r="H232" i="28"/>
  <c r="C232" i="28"/>
  <c r="H229" i="28"/>
  <c r="C229" i="28"/>
  <c r="H228" i="28"/>
  <c r="C228" i="28"/>
  <c r="L227" i="28"/>
  <c r="K227" i="28"/>
  <c r="J227" i="28"/>
  <c r="I227" i="28"/>
  <c r="G227" i="28"/>
  <c r="F227" i="28"/>
  <c r="E227" i="28"/>
  <c r="D227" i="28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L216" i="28"/>
  <c r="L204" i="28" s="1"/>
  <c r="K216" i="28"/>
  <c r="J216" i="28"/>
  <c r="I216" i="28"/>
  <c r="H216" i="28"/>
  <c r="G216" i="28"/>
  <c r="F216" i="28"/>
  <c r="E216" i="28"/>
  <c r="D216" i="28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L205" i="28"/>
  <c r="K205" i="28"/>
  <c r="J205" i="28"/>
  <c r="J204" i="28" s="1"/>
  <c r="I205" i="28"/>
  <c r="H205" i="28" s="1"/>
  <c r="G205" i="28"/>
  <c r="F205" i="28"/>
  <c r="E205" i="28"/>
  <c r="D205" i="28"/>
  <c r="H203" i="28"/>
  <c r="C203" i="28"/>
  <c r="H202" i="28"/>
  <c r="C202" i="28"/>
  <c r="H201" i="28"/>
  <c r="C201" i="28"/>
  <c r="H200" i="28"/>
  <c r="C200" i="28"/>
  <c r="H199" i="28"/>
  <c r="C199" i="28"/>
  <c r="L198" i="28"/>
  <c r="L196" i="28" s="1"/>
  <c r="L195" i="28" s="1"/>
  <c r="K198" i="28"/>
  <c r="J198" i="28"/>
  <c r="I198" i="28"/>
  <c r="G198" i="28"/>
  <c r="G196" i="28" s="1"/>
  <c r="F198" i="28"/>
  <c r="E198" i="28"/>
  <c r="E196" i="28" s="1"/>
  <c r="D198" i="28"/>
  <c r="H197" i="28"/>
  <c r="C197" i="28"/>
  <c r="K196" i="28"/>
  <c r="J196" i="28"/>
  <c r="F196" i="28"/>
  <c r="D196" i="28"/>
  <c r="H193" i="28"/>
  <c r="C193" i="28"/>
  <c r="L192" i="28"/>
  <c r="L191" i="28" s="1"/>
  <c r="K192" i="28"/>
  <c r="J192" i="28"/>
  <c r="J191" i="28" s="1"/>
  <c r="J187" i="28" s="1"/>
  <c r="I192" i="28"/>
  <c r="G192" i="28"/>
  <c r="F192" i="28"/>
  <c r="F191" i="28" s="1"/>
  <c r="F187" i="28" s="1"/>
  <c r="E192" i="28"/>
  <c r="E191" i="28" s="1"/>
  <c r="D192" i="28"/>
  <c r="K191" i="28"/>
  <c r="G191" i="28"/>
  <c r="G187" i="28" s="1"/>
  <c r="H190" i="28"/>
  <c r="C190" i="28"/>
  <c r="H189" i="28"/>
  <c r="C189" i="28"/>
  <c r="L188" i="28"/>
  <c r="L187" i="28" s="1"/>
  <c r="K188" i="28"/>
  <c r="J188" i="28"/>
  <c r="H188" i="28" s="1"/>
  <c r="I188" i="28"/>
  <c r="G188" i="28"/>
  <c r="F188" i="28"/>
  <c r="E188" i="28"/>
  <c r="D188" i="28"/>
  <c r="K187" i="28"/>
  <c r="H186" i="28"/>
  <c r="C186" i="28"/>
  <c r="H185" i="28"/>
  <c r="C185" i="28"/>
  <c r="L184" i="28"/>
  <c r="K184" i="28"/>
  <c r="J184" i="28"/>
  <c r="I184" i="28"/>
  <c r="H184" i="28" s="1"/>
  <c r="G184" i="28"/>
  <c r="F184" i="28"/>
  <c r="E184" i="28"/>
  <c r="D184" i="28"/>
  <c r="H183" i="28"/>
  <c r="C183" i="28"/>
  <c r="H182" i="28"/>
  <c r="C182" i="28"/>
  <c r="H181" i="28"/>
  <c r="C181" i="28"/>
  <c r="H180" i="28"/>
  <c r="C180" i="28"/>
  <c r="L179" i="28"/>
  <c r="K179" i="28"/>
  <c r="J179" i="28"/>
  <c r="I179" i="28"/>
  <c r="G179" i="28"/>
  <c r="F179" i="28"/>
  <c r="E179" i="28"/>
  <c r="D179" i="28"/>
  <c r="D174" i="28" s="1"/>
  <c r="H178" i="28"/>
  <c r="C178" i="28"/>
  <c r="H177" i="28"/>
  <c r="C177" i="28"/>
  <c r="H176" i="28"/>
  <c r="C176" i="28"/>
  <c r="L175" i="28"/>
  <c r="K175" i="28"/>
  <c r="J175" i="28"/>
  <c r="I175" i="28"/>
  <c r="G175" i="28"/>
  <c r="F175" i="28"/>
  <c r="E175" i="28"/>
  <c r="D175" i="28"/>
  <c r="L174" i="28"/>
  <c r="L173" i="28" s="1"/>
  <c r="I174" i="28"/>
  <c r="E174" i="28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L165" i="28" s="1"/>
  <c r="K166" i="28"/>
  <c r="H166" i="28" s="1"/>
  <c r="J166" i="28"/>
  <c r="I166" i="28"/>
  <c r="I165" i="28" s="1"/>
  <c r="G166" i="28"/>
  <c r="G165" i="28" s="1"/>
  <c r="F166" i="28"/>
  <c r="E166" i="28"/>
  <c r="E165" i="28" s="1"/>
  <c r="D166" i="28"/>
  <c r="K165" i="28"/>
  <c r="J165" i="28"/>
  <c r="F165" i="28"/>
  <c r="H164" i="28"/>
  <c r="C164" i="28"/>
  <c r="H163" i="28"/>
  <c r="C163" i="28"/>
  <c r="H162" i="28"/>
  <c r="C162" i="28"/>
  <c r="H161" i="28"/>
  <c r="C161" i="28"/>
  <c r="L160" i="28"/>
  <c r="L130" i="28" s="1"/>
  <c r="K160" i="28"/>
  <c r="J160" i="28"/>
  <c r="I160" i="28"/>
  <c r="H160" i="28"/>
  <c r="G160" i="28"/>
  <c r="F160" i="28"/>
  <c r="E160" i="28"/>
  <c r="D160" i="28"/>
  <c r="C160" i="28" s="1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H152" i="28"/>
  <c r="C152" i="28"/>
  <c r="L151" i="28"/>
  <c r="K151" i="28"/>
  <c r="J151" i="28"/>
  <c r="I151" i="28"/>
  <c r="G151" i="28"/>
  <c r="F151" i="28"/>
  <c r="E151" i="28"/>
  <c r="D151" i="28"/>
  <c r="D130" i="28" s="1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K144" i="28"/>
  <c r="J144" i="28"/>
  <c r="I144" i="28"/>
  <c r="I130" i="28" s="1"/>
  <c r="G144" i="28"/>
  <c r="F144" i="28"/>
  <c r="E144" i="28"/>
  <c r="D144" i="28"/>
  <c r="H143" i="28"/>
  <c r="C143" i="28"/>
  <c r="H142" i="28"/>
  <c r="C142" i="28"/>
  <c r="L141" i="28"/>
  <c r="K141" i="28"/>
  <c r="J141" i="28"/>
  <c r="I141" i="28"/>
  <c r="G141" i="28"/>
  <c r="F141" i="28"/>
  <c r="E141" i="28"/>
  <c r="D141" i="28"/>
  <c r="H140" i="28"/>
  <c r="C140" i="28"/>
  <c r="H139" i="28"/>
  <c r="C139" i="28"/>
  <c r="H138" i="28"/>
  <c r="C138" i="28"/>
  <c r="H137" i="28"/>
  <c r="C137" i="28"/>
  <c r="L136" i="28"/>
  <c r="K136" i="28"/>
  <c r="J136" i="28"/>
  <c r="I136" i="28"/>
  <c r="H136" i="28" s="1"/>
  <c r="G136" i="28"/>
  <c r="F136" i="28"/>
  <c r="E136" i="28"/>
  <c r="D136" i="28"/>
  <c r="H135" i="28"/>
  <c r="C135" i="28"/>
  <c r="H134" i="28"/>
  <c r="C134" i="28"/>
  <c r="H133" i="28"/>
  <c r="C133" i="28"/>
  <c r="H132" i="28"/>
  <c r="C132" i="28"/>
  <c r="L131" i="28"/>
  <c r="K131" i="28"/>
  <c r="K130" i="28" s="1"/>
  <c r="J131" i="28"/>
  <c r="I131" i="28"/>
  <c r="G131" i="28"/>
  <c r="G130" i="28" s="1"/>
  <c r="F131" i="28"/>
  <c r="E131" i="28"/>
  <c r="D131" i="28"/>
  <c r="E130" i="28"/>
  <c r="H129" i="28"/>
  <c r="C129" i="28"/>
  <c r="C128" i="28" s="1"/>
  <c r="L128" i="28"/>
  <c r="K128" i="28"/>
  <c r="J128" i="28"/>
  <c r="I128" i="28"/>
  <c r="H128" i="28"/>
  <c r="G128" i="28"/>
  <c r="F128" i="28"/>
  <c r="E128" i="28"/>
  <c r="D128" i="28"/>
  <c r="H127" i="28"/>
  <c r="C127" i="28"/>
  <c r="H126" i="28"/>
  <c r="C126" i="28"/>
  <c r="H125" i="28"/>
  <c r="C125" i="28"/>
  <c r="H124" i="28"/>
  <c r="C124" i="28"/>
  <c r="H123" i="28"/>
  <c r="C123" i="28"/>
  <c r="L122" i="28"/>
  <c r="K122" i="28"/>
  <c r="H122" i="28" s="1"/>
  <c r="J122" i="28"/>
  <c r="I122" i="28"/>
  <c r="G122" i="28"/>
  <c r="F122" i="28"/>
  <c r="E122" i="28"/>
  <c r="D122" i="28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I116" i="28"/>
  <c r="G116" i="28"/>
  <c r="F116" i="28"/>
  <c r="E116" i="28"/>
  <c r="D116" i="28"/>
  <c r="H115" i="28"/>
  <c r="C115" i="28"/>
  <c r="H114" i="28"/>
  <c r="C114" i="28"/>
  <c r="H113" i="28"/>
  <c r="C113" i="28"/>
  <c r="L112" i="28"/>
  <c r="H112" i="28" s="1"/>
  <c r="K112" i="28"/>
  <c r="J112" i="28"/>
  <c r="I112" i="28"/>
  <c r="G112" i="28"/>
  <c r="F112" i="28"/>
  <c r="E112" i="28"/>
  <c r="D112" i="28"/>
  <c r="C112" i="28" s="1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L103" i="28"/>
  <c r="K103" i="28"/>
  <c r="J103" i="28"/>
  <c r="I103" i="28"/>
  <c r="H103" i="28" s="1"/>
  <c r="G103" i="28"/>
  <c r="F103" i="28"/>
  <c r="E103" i="28"/>
  <c r="D103" i="28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J95" i="28"/>
  <c r="I95" i="28"/>
  <c r="G95" i="28"/>
  <c r="F95" i="28"/>
  <c r="C95" i="28" s="1"/>
  <c r="E95" i="28"/>
  <c r="D95" i="28"/>
  <c r="H94" i="28"/>
  <c r="C94" i="28"/>
  <c r="H93" i="28"/>
  <c r="C93" i="28"/>
  <c r="H92" i="28"/>
  <c r="C92" i="28"/>
  <c r="H91" i="28"/>
  <c r="C91" i="28"/>
  <c r="H90" i="28"/>
  <c r="C90" i="28"/>
  <c r="L89" i="28"/>
  <c r="K89" i="28"/>
  <c r="J89" i="28"/>
  <c r="I89" i="28"/>
  <c r="G89" i="28"/>
  <c r="F89" i="28"/>
  <c r="E89" i="28"/>
  <c r="D89" i="28"/>
  <c r="H88" i="28"/>
  <c r="C88" i="28"/>
  <c r="H87" i="28"/>
  <c r="C87" i="28"/>
  <c r="H86" i="28"/>
  <c r="C86" i="28"/>
  <c r="H85" i="28"/>
  <c r="C85" i="28"/>
  <c r="L84" i="28"/>
  <c r="K84" i="28"/>
  <c r="J84" i="28"/>
  <c r="H84" i="28" s="1"/>
  <c r="I84" i="28"/>
  <c r="G84" i="28"/>
  <c r="F84" i="28"/>
  <c r="F83" i="28" s="1"/>
  <c r="E84" i="28"/>
  <c r="D84" i="28"/>
  <c r="H82" i="28"/>
  <c r="C82" i="28"/>
  <c r="H81" i="28"/>
  <c r="C81" i="28"/>
  <c r="L80" i="28"/>
  <c r="L76" i="28" s="1"/>
  <c r="K80" i="28"/>
  <c r="J80" i="28"/>
  <c r="I80" i="28"/>
  <c r="H80" i="28"/>
  <c r="G80" i="28"/>
  <c r="F80" i="28"/>
  <c r="E80" i="28"/>
  <c r="D80" i="28"/>
  <c r="C80" i="28" s="1"/>
  <c r="H79" i="28"/>
  <c r="C79" i="28"/>
  <c r="H78" i="28"/>
  <c r="C78" i="28"/>
  <c r="L77" i="28"/>
  <c r="K77" i="28"/>
  <c r="K76" i="28" s="1"/>
  <c r="J77" i="28"/>
  <c r="J76" i="28" s="1"/>
  <c r="I77" i="28"/>
  <c r="I76" i="28" s="1"/>
  <c r="G77" i="28"/>
  <c r="G76" i="28" s="1"/>
  <c r="F77" i="28"/>
  <c r="E77" i="28"/>
  <c r="D77" i="28"/>
  <c r="E76" i="28"/>
  <c r="D76" i="28"/>
  <c r="H74" i="28"/>
  <c r="C74" i="28"/>
  <c r="H73" i="28"/>
  <c r="C73" i="28"/>
  <c r="H72" i="28"/>
  <c r="C72" i="28"/>
  <c r="H71" i="28"/>
  <c r="C71" i="28"/>
  <c r="H70" i="28"/>
  <c r="C70" i="28"/>
  <c r="L69" i="28"/>
  <c r="L67" i="28" s="1"/>
  <c r="K69" i="28"/>
  <c r="K67" i="28" s="1"/>
  <c r="K53" i="28" s="1"/>
  <c r="J69" i="28"/>
  <c r="J67" i="28" s="1"/>
  <c r="I69" i="28"/>
  <c r="G69" i="28"/>
  <c r="G67" i="28" s="1"/>
  <c r="F69" i="28"/>
  <c r="F67" i="28" s="1"/>
  <c r="E69" i="28"/>
  <c r="D69" i="28"/>
  <c r="H68" i="28"/>
  <c r="C68" i="28"/>
  <c r="I67" i="28"/>
  <c r="E67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L54" i="28" s="1"/>
  <c r="K58" i="28"/>
  <c r="J58" i="28"/>
  <c r="I58" i="28"/>
  <c r="H58" i="28"/>
  <c r="G58" i="28"/>
  <c r="F58" i="28"/>
  <c r="E58" i="28"/>
  <c r="D58" i="28"/>
  <c r="H57" i="28"/>
  <c r="C57" i="28"/>
  <c r="H56" i="28"/>
  <c r="C56" i="28"/>
  <c r="L55" i="28"/>
  <c r="K55" i="28"/>
  <c r="K54" i="28" s="1"/>
  <c r="J55" i="28"/>
  <c r="J54" i="28" s="1"/>
  <c r="I55" i="28"/>
  <c r="H55" i="28" s="1"/>
  <c r="G55" i="28"/>
  <c r="G54" i="28" s="1"/>
  <c r="F55" i="28"/>
  <c r="F54" i="28" s="1"/>
  <c r="E55" i="28"/>
  <c r="D55" i="28"/>
  <c r="J53" i="28"/>
  <c r="H47" i="28"/>
  <c r="C47" i="28"/>
  <c r="H46" i="28"/>
  <c r="C46" i="28"/>
  <c r="L45" i="28"/>
  <c r="H45" i="28" s="1"/>
  <c r="G45" i="28"/>
  <c r="H44" i="28"/>
  <c r="C44" i="28"/>
  <c r="K43" i="28"/>
  <c r="J43" i="28"/>
  <c r="I43" i="28"/>
  <c r="F43" i="28"/>
  <c r="C43" i="28" s="1"/>
  <c r="E43" i="28"/>
  <c r="D43" i="28"/>
  <c r="H42" i="28"/>
  <c r="C42" i="28"/>
  <c r="I41" i="28"/>
  <c r="H41" i="28" s="1"/>
  <c r="D41" i="28"/>
  <c r="C41" i="28" s="1"/>
  <c r="H40" i="28"/>
  <c r="C40" i="28"/>
  <c r="H39" i="28"/>
  <c r="C39" i="28"/>
  <c r="H38" i="28"/>
  <c r="C38" i="28"/>
  <c r="H37" i="28"/>
  <c r="C37" i="28"/>
  <c r="K36" i="28"/>
  <c r="H36" i="28" s="1"/>
  <c r="F36" i="28"/>
  <c r="C36" i="28" s="1"/>
  <c r="H35" i="28"/>
  <c r="C35" i="28"/>
  <c r="H34" i="28"/>
  <c r="C34" i="28"/>
  <c r="K33" i="28"/>
  <c r="H33" i="28"/>
  <c r="F33" i="28"/>
  <c r="C33" i="28" s="1"/>
  <c r="H32" i="28"/>
  <c r="C32" i="28"/>
  <c r="K31" i="28"/>
  <c r="F31" i="28"/>
  <c r="C31" i="28" s="1"/>
  <c r="H30" i="28"/>
  <c r="C30" i="28"/>
  <c r="H29" i="28"/>
  <c r="C29" i="28"/>
  <c r="H28" i="28"/>
  <c r="C28" i="28"/>
  <c r="K27" i="28"/>
  <c r="H27" i="28" s="1"/>
  <c r="F27" i="28"/>
  <c r="H25" i="28"/>
  <c r="C25" i="28"/>
  <c r="C24" i="28"/>
  <c r="H23" i="28"/>
  <c r="C23" i="28"/>
  <c r="H22" i="28"/>
  <c r="C22" i="28"/>
  <c r="L21" i="28"/>
  <c r="K21" i="28"/>
  <c r="J21" i="28"/>
  <c r="J292" i="28" s="1"/>
  <c r="J291" i="28" s="1"/>
  <c r="I21" i="28"/>
  <c r="G21" i="28"/>
  <c r="F21" i="28"/>
  <c r="F292" i="28" s="1"/>
  <c r="E21" i="28"/>
  <c r="C21" i="28" s="1"/>
  <c r="D21" i="28"/>
  <c r="J20" i="28"/>
  <c r="E20" i="28"/>
  <c r="H301" i="27"/>
  <c r="C301" i="27"/>
  <c r="H300" i="27"/>
  <c r="C300" i="27"/>
  <c r="H299" i="27"/>
  <c r="C299" i="27"/>
  <c r="H298" i="27"/>
  <c r="C298" i="27"/>
  <c r="H297" i="27"/>
  <c r="C297" i="27"/>
  <c r="H296" i="27"/>
  <c r="C296" i="27"/>
  <c r="H295" i="27"/>
  <c r="C295" i="27"/>
  <c r="H294" i="27"/>
  <c r="C294" i="27"/>
  <c r="L293" i="27"/>
  <c r="K293" i="27"/>
  <c r="J293" i="27"/>
  <c r="I293" i="27"/>
  <c r="H293" i="27"/>
  <c r="G293" i="27"/>
  <c r="F293" i="27"/>
  <c r="E293" i="27"/>
  <c r="D293" i="27"/>
  <c r="C293" i="27"/>
  <c r="H288" i="27"/>
  <c r="C288" i="27"/>
  <c r="H287" i="27"/>
  <c r="C287" i="27"/>
  <c r="L286" i="27"/>
  <c r="K286" i="27"/>
  <c r="J286" i="27"/>
  <c r="I286" i="27"/>
  <c r="G286" i="27"/>
  <c r="F286" i="27"/>
  <c r="E286" i="27"/>
  <c r="D286" i="27"/>
  <c r="H285" i="27"/>
  <c r="C285" i="27"/>
  <c r="L284" i="27"/>
  <c r="K284" i="27"/>
  <c r="J284" i="27"/>
  <c r="J283" i="27" s="1"/>
  <c r="I284" i="27"/>
  <c r="G284" i="27"/>
  <c r="F284" i="27"/>
  <c r="F283" i="27" s="1"/>
  <c r="E284" i="27"/>
  <c r="E283" i="27" s="1"/>
  <c r="D284" i="27"/>
  <c r="L283" i="27"/>
  <c r="K283" i="27"/>
  <c r="G283" i="27"/>
  <c r="D283" i="27"/>
  <c r="H282" i="27"/>
  <c r="C282" i="27"/>
  <c r="L281" i="27"/>
  <c r="K281" i="27"/>
  <c r="J281" i="27"/>
  <c r="I281" i="27"/>
  <c r="G281" i="27"/>
  <c r="F281" i="27"/>
  <c r="E281" i="27"/>
  <c r="D281" i="27"/>
  <c r="C281" i="27"/>
  <c r="H280" i="27"/>
  <c r="C280" i="27"/>
  <c r="H279" i="27"/>
  <c r="C279" i="27"/>
  <c r="H278" i="27"/>
  <c r="C278" i="27"/>
  <c r="H277" i="27"/>
  <c r="C277" i="27"/>
  <c r="L276" i="27"/>
  <c r="K276" i="27"/>
  <c r="J276" i="27"/>
  <c r="I276" i="27"/>
  <c r="H276" i="27" s="1"/>
  <c r="G276" i="27"/>
  <c r="F276" i="27"/>
  <c r="E276" i="27"/>
  <c r="D276" i="27"/>
  <c r="D270" i="27" s="1"/>
  <c r="D269" i="27" s="1"/>
  <c r="H275" i="27"/>
  <c r="C275" i="27"/>
  <c r="H274" i="27"/>
  <c r="C274" i="27"/>
  <c r="H273" i="27"/>
  <c r="C273" i="27"/>
  <c r="L272" i="27"/>
  <c r="K272" i="27"/>
  <c r="K270" i="27" s="1"/>
  <c r="K269" i="27" s="1"/>
  <c r="J272" i="27"/>
  <c r="J270" i="27" s="1"/>
  <c r="J269" i="27" s="1"/>
  <c r="I272" i="27"/>
  <c r="G272" i="27"/>
  <c r="F272" i="27"/>
  <c r="E272" i="27"/>
  <c r="E270" i="27" s="1"/>
  <c r="E269" i="27" s="1"/>
  <c r="D272" i="27"/>
  <c r="H271" i="27"/>
  <c r="C271" i="27"/>
  <c r="L270" i="27"/>
  <c r="L269" i="27" s="1"/>
  <c r="G270" i="27"/>
  <c r="F270" i="27"/>
  <c r="F269" i="27" s="1"/>
  <c r="G269" i="27"/>
  <c r="H268" i="27"/>
  <c r="C268" i="27"/>
  <c r="H267" i="27"/>
  <c r="C267" i="27"/>
  <c r="H266" i="27"/>
  <c r="C266" i="27"/>
  <c r="H265" i="27"/>
  <c r="C265" i="27"/>
  <c r="L264" i="27"/>
  <c r="K264" i="27"/>
  <c r="J264" i="27"/>
  <c r="I264" i="27"/>
  <c r="G264" i="27"/>
  <c r="F264" i="27"/>
  <c r="E264" i="27"/>
  <c r="D264" i="27"/>
  <c r="H263" i="27"/>
  <c r="C263" i="27"/>
  <c r="H262" i="27"/>
  <c r="C262" i="27"/>
  <c r="H261" i="27"/>
  <c r="C261" i="27"/>
  <c r="L260" i="27"/>
  <c r="K260" i="27"/>
  <c r="J260" i="27"/>
  <c r="I260" i="27"/>
  <c r="G260" i="27"/>
  <c r="G259" i="27" s="1"/>
  <c r="F260" i="27"/>
  <c r="F259" i="27" s="1"/>
  <c r="E260" i="27"/>
  <c r="D260" i="27"/>
  <c r="L259" i="27"/>
  <c r="K259" i="27"/>
  <c r="H258" i="27"/>
  <c r="C258" i="27"/>
  <c r="H257" i="27"/>
  <c r="C257" i="27"/>
  <c r="H256" i="27"/>
  <c r="C256" i="27"/>
  <c r="H255" i="27"/>
  <c r="C255" i="27"/>
  <c r="H254" i="27"/>
  <c r="C254" i="27"/>
  <c r="H253" i="27"/>
  <c r="C253" i="27"/>
  <c r="L252" i="27"/>
  <c r="K252" i="27"/>
  <c r="J252" i="27"/>
  <c r="J251" i="27" s="1"/>
  <c r="I252" i="27"/>
  <c r="G252" i="27"/>
  <c r="G251" i="27" s="1"/>
  <c r="F252" i="27"/>
  <c r="F251" i="27" s="1"/>
  <c r="E252" i="27"/>
  <c r="D252" i="27"/>
  <c r="L251" i="27"/>
  <c r="K251" i="27"/>
  <c r="D251" i="27"/>
  <c r="H250" i="27"/>
  <c r="C250" i="27"/>
  <c r="H249" i="27"/>
  <c r="C249" i="27"/>
  <c r="H248" i="27"/>
  <c r="C248" i="27"/>
  <c r="H247" i="27"/>
  <c r="C247" i="27"/>
  <c r="L246" i="27"/>
  <c r="K246" i="27"/>
  <c r="J246" i="27"/>
  <c r="I246" i="27"/>
  <c r="G246" i="27"/>
  <c r="G231" i="27" s="1"/>
  <c r="F246" i="27"/>
  <c r="E246" i="27"/>
  <c r="D246" i="27"/>
  <c r="H245" i="27"/>
  <c r="C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L238" i="27"/>
  <c r="K238" i="27"/>
  <c r="J238" i="27"/>
  <c r="I238" i="27"/>
  <c r="G238" i="27"/>
  <c r="F238" i="27"/>
  <c r="E238" i="27"/>
  <c r="D238" i="27"/>
  <c r="H237" i="27"/>
  <c r="C237" i="27"/>
  <c r="H236" i="27"/>
  <c r="C236" i="27"/>
  <c r="L235" i="27"/>
  <c r="K235" i="27"/>
  <c r="J235" i="27"/>
  <c r="I235" i="27"/>
  <c r="G235" i="27"/>
  <c r="F235" i="27"/>
  <c r="E235" i="27"/>
  <c r="C235" i="27" s="1"/>
  <c r="D235" i="27"/>
  <c r="H234" i="27"/>
  <c r="C234" i="27"/>
  <c r="L233" i="27"/>
  <c r="K233" i="27"/>
  <c r="J233" i="27"/>
  <c r="I233" i="27"/>
  <c r="G233" i="27"/>
  <c r="F233" i="27"/>
  <c r="E233" i="27"/>
  <c r="D233" i="27"/>
  <c r="D231" i="27" s="1"/>
  <c r="H232" i="27"/>
  <c r="C232" i="27"/>
  <c r="L231" i="27"/>
  <c r="K231" i="27"/>
  <c r="H229" i="27"/>
  <c r="C229" i="27"/>
  <c r="H228" i="27"/>
  <c r="C228" i="27"/>
  <c r="L227" i="27"/>
  <c r="K227" i="27"/>
  <c r="J227" i="27"/>
  <c r="I227" i="27"/>
  <c r="G227" i="27"/>
  <c r="F227" i="27"/>
  <c r="E227" i="27"/>
  <c r="D227" i="27"/>
  <c r="C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L216" i="27"/>
  <c r="K216" i="27"/>
  <c r="J216" i="27"/>
  <c r="I216" i="27"/>
  <c r="H216" i="27" s="1"/>
  <c r="G216" i="27"/>
  <c r="F216" i="27"/>
  <c r="E216" i="27"/>
  <c r="D216" i="27"/>
  <c r="C216" i="27" s="1"/>
  <c r="H215" i="27"/>
  <c r="C215" i="27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L205" i="27"/>
  <c r="K205" i="27"/>
  <c r="J205" i="27"/>
  <c r="I205" i="27"/>
  <c r="I204" i="27" s="1"/>
  <c r="G205" i="27"/>
  <c r="F205" i="27"/>
  <c r="E205" i="27"/>
  <c r="D205" i="27"/>
  <c r="C205" i="27" s="1"/>
  <c r="J204" i="27"/>
  <c r="H203" i="27"/>
  <c r="C203" i="27"/>
  <c r="H202" i="27"/>
  <c r="C202" i="27"/>
  <c r="H201" i="27"/>
  <c r="C201" i="27"/>
  <c r="H200" i="27"/>
  <c r="C200" i="27"/>
  <c r="H199" i="27"/>
  <c r="C199" i="27"/>
  <c r="L198" i="27"/>
  <c r="K198" i="27"/>
  <c r="J198" i="27"/>
  <c r="J196" i="27" s="1"/>
  <c r="J195" i="27" s="1"/>
  <c r="I198" i="27"/>
  <c r="G198" i="27"/>
  <c r="F198" i="27"/>
  <c r="E198" i="27"/>
  <c r="E196" i="27" s="1"/>
  <c r="D198" i="27"/>
  <c r="H197" i="27"/>
  <c r="C197" i="27"/>
  <c r="L196" i="27"/>
  <c r="K196" i="27"/>
  <c r="G196" i="27"/>
  <c r="F196" i="27"/>
  <c r="D196" i="27"/>
  <c r="H193" i="27"/>
  <c r="C193" i="27"/>
  <c r="L192" i="27"/>
  <c r="K192" i="27"/>
  <c r="J192" i="27"/>
  <c r="I192" i="27"/>
  <c r="G192" i="27"/>
  <c r="F192" i="27"/>
  <c r="F191" i="27" s="1"/>
  <c r="C191" i="27" s="1"/>
  <c r="E192" i="27"/>
  <c r="D192" i="27"/>
  <c r="L191" i="27"/>
  <c r="K191" i="27"/>
  <c r="K187" i="27" s="1"/>
  <c r="J191" i="27"/>
  <c r="G191" i="27"/>
  <c r="E191" i="27"/>
  <c r="D191" i="27"/>
  <c r="H190" i="27"/>
  <c r="C190" i="27"/>
  <c r="H189" i="27"/>
  <c r="C189" i="27"/>
  <c r="L188" i="27"/>
  <c r="L187" i="27" s="1"/>
  <c r="K188" i="27"/>
  <c r="J188" i="27"/>
  <c r="J187" i="27" s="1"/>
  <c r="I188" i="27"/>
  <c r="G188" i="27"/>
  <c r="F188" i="27"/>
  <c r="E188" i="27"/>
  <c r="D188" i="27"/>
  <c r="G187" i="27"/>
  <c r="H186" i="27"/>
  <c r="C186" i="27"/>
  <c r="H185" i="27"/>
  <c r="C185" i="27"/>
  <c r="L184" i="27"/>
  <c r="K184" i="27"/>
  <c r="J184" i="27"/>
  <c r="I184" i="27"/>
  <c r="H184" i="27" s="1"/>
  <c r="G184" i="27"/>
  <c r="F184" i="27"/>
  <c r="E184" i="27"/>
  <c r="D184" i="27"/>
  <c r="H183" i="27"/>
  <c r="C183" i="27"/>
  <c r="H182" i="27"/>
  <c r="C182" i="27"/>
  <c r="H181" i="27"/>
  <c r="C181" i="27"/>
  <c r="H180" i="27"/>
  <c r="C180" i="27"/>
  <c r="L179" i="27"/>
  <c r="K179" i="27"/>
  <c r="J179" i="27"/>
  <c r="H179" i="27" s="1"/>
  <c r="I179" i="27"/>
  <c r="G179" i="27"/>
  <c r="F179" i="27"/>
  <c r="E179" i="27"/>
  <c r="E174" i="27" s="1"/>
  <c r="E173" i="27" s="1"/>
  <c r="D179" i="27"/>
  <c r="H178" i="27"/>
  <c r="C178" i="27"/>
  <c r="H177" i="27"/>
  <c r="C177" i="27"/>
  <c r="H176" i="27"/>
  <c r="C176" i="27"/>
  <c r="L175" i="27"/>
  <c r="K175" i="27"/>
  <c r="K174" i="27" s="1"/>
  <c r="K173" i="27" s="1"/>
  <c r="J175" i="27"/>
  <c r="I175" i="27"/>
  <c r="G175" i="27"/>
  <c r="G174" i="27" s="1"/>
  <c r="G173" i="27" s="1"/>
  <c r="F175" i="27"/>
  <c r="E175" i="27"/>
  <c r="D175" i="27"/>
  <c r="L174" i="27"/>
  <c r="I174" i="27"/>
  <c r="D174" i="27"/>
  <c r="H172" i="27"/>
  <c r="C172" i="27"/>
  <c r="H171" i="27"/>
  <c r="C171" i="27"/>
  <c r="H170" i="27"/>
  <c r="C170" i="27"/>
  <c r="H169" i="27"/>
  <c r="C169" i="27"/>
  <c r="H168" i="27"/>
  <c r="C168" i="27"/>
  <c r="H167" i="27"/>
  <c r="C167" i="27"/>
  <c r="L166" i="27"/>
  <c r="L165" i="27" s="1"/>
  <c r="K166" i="27"/>
  <c r="J166" i="27"/>
  <c r="I166" i="27"/>
  <c r="I165" i="27" s="1"/>
  <c r="H166" i="27"/>
  <c r="G166" i="27"/>
  <c r="G165" i="27" s="1"/>
  <c r="F166" i="27"/>
  <c r="E166" i="27"/>
  <c r="E165" i="27" s="1"/>
  <c r="D166" i="27"/>
  <c r="K165" i="27"/>
  <c r="J165" i="27"/>
  <c r="F165" i="27"/>
  <c r="H164" i="27"/>
  <c r="C164" i="27"/>
  <c r="H163" i="27"/>
  <c r="C163" i="27"/>
  <c r="H162" i="27"/>
  <c r="C162" i="27"/>
  <c r="H161" i="27"/>
  <c r="C161" i="27"/>
  <c r="L160" i="27"/>
  <c r="K160" i="27"/>
  <c r="J160" i="27"/>
  <c r="I160" i="27"/>
  <c r="H160" i="27" s="1"/>
  <c r="G160" i="27"/>
  <c r="F160" i="27"/>
  <c r="E160" i="27"/>
  <c r="D160" i="27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L151" i="27"/>
  <c r="K151" i="27"/>
  <c r="J151" i="27"/>
  <c r="H151" i="27" s="1"/>
  <c r="I151" i="27"/>
  <c r="G151" i="27"/>
  <c r="F151" i="27"/>
  <c r="E151" i="27"/>
  <c r="E130" i="27" s="1"/>
  <c r="D151" i="27"/>
  <c r="H150" i="27"/>
  <c r="C150" i="27"/>
  <c r="H149" i="27"/>
  <c r="C149" i="27"/>
  <c r="H148" i="27"/>
  <c r="C148" i="27"/>
  <c r="H147" i="27"/>
  <c r="C147" i="27"/>
  <c r="H146" i="27"/>
  <c r="C146" i="27"/>
  <c r="H145" i="27"/>
  <c r="C145" i="27"/>
  <c r="L144" i="27"/>
  <c r="K144" i="27"/>
  <c r="J144" i="27"/>
  <c r="I144" i="27"/>
  <c r="H144" i="27" s="1"/>
  <c r="G144" i="27"/>
  <c r="F144" i="27"/>
  <c r="E144" i="27"/>
  <c r="D144" i="27"/>
  <c r="H143" i="27"/>
  <c r="C143" i="27"/>
  <c r="H142" i="27"/>
  <c r="C142" i="27"/>
  <c r="L141" i="27"/>
  <c r="K141" i="27"/>
  <c r="J141" i="27"/>
  <c r="I141" i="27"/>
  <c r="G141" i="27"/>
  <c r="F141" i="27"/>
  <c r="C141" i="27" s="1"/>
  <c r="E141" i="27"/>
  <c r="D141" i="27"/>
  <c r="H140" i="27"/>
  <c r="C140" i="27"/>
  <c r="H139" i="27"/>
  <c r="C139" i="27"/>
  <c r="H138" i="27"/>
  <c r="C138" i="27"/>
  <c r="H137" i="27"/>
  <c r="C137" i="27"/>
  <c r="L136" i="27"/>
  <c r="K136" i="27"/>
  <c r="H136" i="27" s="1"/>
  <c r="J136" i="27"/>
  <c r="I136" i="27"/>
  <c r="G136" i="27"/>
  <c r="F136" i="27"/>
  <c r="E136" i="27"/>
  <c r="D136" i="27"/>
  <c r="H135" i="27"/>
  <c r="C135" i="27"/>
  <c r="H134" i="27"/>
  <c r="C134" i="27"/>
  <c r="H133" i="27"/>
  <c r="C133" i="27"/>
  <c r="H132" i="27"/>
  <c r="C132" i="27"/>
  <c r="L131" i="27"/>
  <c r="K131" i="27"/>
  <c r="J131" i="27"/>
  <c r="I131" i="27"/>
  <c r="G131" i="27"/>
  <c r="G130" i="27" s="1"/>
  <c r="F131" i="27"/>
  <c r="E131" i="27"/>
  <c r="D131" i="27"/>
  <c r="I130" i="27"/>
  <c r="H129" i="27"/>
  <c r="C129" i="27"/>
  <c r="C128" i="27" s="1"/>
  <c r="L128" i="27"/>
  <c r="K128" i="27"/>
  <c r="J128" i="27"/>
  <c r="I128" i="27"/>
  <c r="H128" i="27"/>
  <c r="G128" i="27"/>
  <c r="F128" i="27"/>
  <c r="E128" i="27"/>
  <c r="D128" i="27"/>
  <c r="H127" i="27"/>
  <c r="C127" i="27"/>
  <c r="H126" i="27"/>
  <c r="C126" i="27"/>
  <c r="H125" i="27"/>
  <c r="C125" i="27"/>
  <c r="H124" i="27"/>
  <c r="C124" i="27"/>
  <c r="H123" i="27"/>
  <c r="C123" i="27"/>
  <c r="L122" i="27"/>
  <c r="K122" i="27"/>
  <c r="K83" i="27" s="1"/>
  <c r="J122" i="27"/>
  <c r="H122" i="27" s="1"/>
  <c r="I122" i="27"/>
  <c r="G122" i="27"/>
  <c r="F122" i="27"/>
  <c r="E122" i="27"/>
  <c r="D122" i="27"/>
  <c r="H121" i="27"/>
  <c r="C121" i="27"/>
  <c r="H120" i="27"/>
  <c r="C120" i="27"/>
  <c r="H119" i="27"/>
  <c r="C119" i="27"/>
  <c r="H118" i="27"/>
  <c r="C118" i="27"/>
  <c r="H117" i="27"/>
  <c r="C117" i="27"/>
  <c r="L116" i="27"/>
  <c r="K116" i="27"/>
  <c r="J116" i="27"/>
  <c r="I116" i="27"/>
  <c r="H116" i="27" s="1"/>
  <c r="G116" i="27"/>
  <c r="F116" i="27"/>
  <c r="E116" i="27"/>
  <c r="D116" i="27"/>
  <c r="H115" i="27"/>
  <c r="C115" i="27"/>
  <c r="H114" i="27"/>
  <c r="C114" i="27"/>
  <c r="H113" i="27"/>
  <c r="C113" i="27"/>
  <c r="L112" i="27"/>
  <c r="K112" i="27"/>
  <c r="J112" i="27"/>
  <c r="I112" i="27"/>
  <c r="H112" i="27" s="1"/>
  <c r="G112" i="27"/>
  <c r="F112" i="27"/>
  <c r="E112" i="27"/>
  <c r="D112" i="27"/>
  <c r="H111" i="27"/>
  <c r="C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L103" i="27"/>
  <c r="K103" i="27"/>
  <c r="J103" i="27"/>
  <c r="H103" i="27" s="1"/>
  <c r="I103" i="27"/>
  <c r="G103" i="27"/>
  <c r="F103" i="27"/>
  <c r="E103" i="27"/>
  <c r="D103" i="27"/>
  <c r="H102" i="27"/>
  <c r="C102" i="27"/>
  <c r="H101" i="27"/>
  <c r="C101" i="27"/>
  <c r="H100" i="27"/>
  <c r="C100" i="27"/>
  <c r="H99" i="27"/>
  <c r="C99" i="27"/>
  <c r="H98" i="27"/>
  <c r="C98" i="27"/>
  <c r="H97" i="27"/>
  <c r="C97" i="27"/>
  <c r="H96" i="27"/>
  <c r="C96" i="27"/>
  <c r="L95" i="27"/>
  <c r="K95" i="27"/>
  <c r="J95" i="27"/>
  <c r="I95" i="27"/>
  <c r="G95" i="27"/>
  <c r="G83" i="27" s="1"/>
  <c r="F95" i="27"/>
  <c r="E95" i="27"/>
  <c r="D95" i="27"/>
  <c r="H94" i="27"/>
  <c r="C94" i="27"/>
  <c r="H93" i="27"/>
  <c r="C93" i="27"/>
  <c r="H92" i="27"/>
  <c r="C92" i="27"/>
  <c r="H91" i="27"/>
  <c r="C91" i="27"/>
  <c r="H90" i="27"/>
  <c r="C90" i="27"/>
  <c r="L89" i="27"/>
  <c r="K89" i="27"/>
  <c r="J89" i="27"/>
  <c r="H89" i="27" s="1"/>
  <c r="I89" i="27"/>
  <c r="G89" i="27"/>
  <c r="F89" i="27"/>
  <c r="E89" i="27"/>
  <c r="D89" i="27"/>
  <c r="H88" i="27"/>
  <c r="C88" i="27"/>
  <c r="H87" i="27"/>
  <c r="C87" i="27"/>
  <c r="H86" i="27"/>
  <c r="C86" i="27"/>
  <c r="H85" i="27"/>
  <c r="C85" i="27"/>
  <c r="L84" i="27"/>
  <c r="K84" i="27"/>
  <c r="J84" i="27"/>
  <c r="I84" i="27"/>
  <c r="H84" i="27" s="1"/>
  <c r="G84" i="27"/>
  <c r="F84" i="27"/>
  <c r="E84" i="27"/>
  <c r="D84" i="27"/>
  <c r="J83" i="27"/>
  <c r="H82" i="27"/>
  <c r="C82" i="27"/>
  <c r="H81" i="27"/>
  <c r="C81" i="27"/>
  <c r="L80" i="27"/>
  <c r="K80" i="27"/>
  <c r="J80" i="27"/>
  <c r="I80" i="27"/>
  <c r="I76" i="27" s="1"/>
  <c r="G80" i="27"/>
  <c r="F80" i="27"/>
  <c r="E80" i="27"/>
  <c r="D80" i="27"/>
  <c r="H79" i="27"/>
  <c r="C79" i="27"/>
  <c r="H78" i="27"/>
  <c r="C78" i="27"/>
  <c r="L77" i="27"/>
  <c r="K77" i="27"/>
  <c r="K76" i="27" s="1"/>
  <c r="J77" i="27"/>
  <c r="I77" i="27"/>
  <c r="G77" i="27"/>
  <c r="G76" i="27" s="1"/>
  <c r="F77" i="27"/>
  <c r="E77" i="27"/>
  <c r="D77" i="27"/>
  <c r="E76" i="27"/>
  <c r="H74" i="27"/>
  <c r="C74" i="27"/>
  <c r="H73" i="27"/>
  <c r="C73" i="27"/>
  <c r="H72" i="27"/>
  <c r="C72" i="27"/>
  <c r="H71" i="27"/>
  <c r="C71" i="27"/>
  <c r="H70" i="27"/>
  <c r="C70" i="27"/>
  <c r="L69" i="27"/>
  <c r="K69" i="27"/>
  <c r="K67" i="27" s="1"/>
  <c r="J69" i="27"/>
  <c r="I69" i="27"/>
  <c r="G69" i="27"/>
  <c r="F69" i="27"/>
  <c r="C69" i="27" s="1"/>
  <c r="E69" i="27"/>
  <c r="E67" i="27" s="1"/>
  <c r="D69" i="27"/>
  <c r="H68" i="27"/>
  <c r="C68" i="27"/>
  <c r="L67" i="27"/>
  <c r="I67" i="27"/>
  <c r="G67" i="27"/>
  <c r="D67" i="27"/>
  <c r="H66" i="27"/>
  <c r="C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L58" i="27"/>
  <c r="L54" i="27" s="1"/>
  <c r="L53" i="27" s="1"/>
  <c r="K58" i="27"/>
  <c r="J58" i="27"/>
  <c r="I58" i="27"/>
  <c r="H58" i="27"/>
  <c r="G58" i="27"/>
  <c r="F58" i="27"/>
  <c r="E58" i="27"/>
  <c r="D58" i="27"/>
  <c r="H57" i="27"/>
  <c r="C57" i="27"/>
  <c r="H56" i="27"/>
  <c r="C56" i="27"/>
  <c r="L55" i="27"/>
  <c r="K55" i="27"/>
  <c r="J55" i="27"/>
  <c r="I55" i="27"/>
  <c r="I54" i="27" s="1"/>
  <c r="I53" i="27" s="1"/>
  <c r="G55" i="27"/>
  <c r="G54" i="27" s="1"/>
  <c r="F55" i="27"/>
  <c r="E55" i="27"/>
  <c r="D55" i="27"/>
  <c r="E54" i="27"/>
  <c r="H47" i="27"/>
  <c r="C47" i="27"/>
  <c r="H46" i="27"/>
  <c r="C46" i="27"/>
  <c r="L45" i="27"/>
  <c r="H45" i="27"/>
  <c r="G45" i="27"/>
  <c r="H44" i="27"/>
  <c r="C44" i="27"/>
  <c r="K43" i="27"/>
  <c r="H43" i="27" s="1"/>
  <c r="J43" i="27"/>
  <c r="I43" i="27"/>
  <c r="F43" i="27"/>
  <c r="E43" i="27"/>
  <c r="E20" i="27" s="1"/>
  <c r="D43" i="27"/>
  <c r="H42" i="27"/>
  <c r="C42" i="27"/>
  <c r="I41" i="27"/>
  <c r="H41" i="27" s="1"/>
  <c r="D41" i="27"/>
  <c r="C41" i="27" s="1"/>
  <c r="H40" i="27"/>
  <c r="C40" i="27"/>
  <c r="H39" i="27"/>
  <c r="C39" i="27"/>
  <c r="H38" i="27"/>
  <c r="C38" i="27"/>
  <c r="H37" i="27"/>
  <c r="C37" i="27"/>
  <c r="K36" i="27"/>
  <c r="H36" i="27"/>
  <c r="F36" i="27"/>
  <c r="C36" i="27" s="1"/>
  <c r="H35" i="27"/>
  <c r="C35" i="27"/>
  <c r="H34" i="27"/>
  <c r="C34" i="27"/>
  <c r="K33" i="27"/>
  <c r="H33" i="27" s="1"/>
  <c r="F33" i="27"/>
  <c r="C33" i="27" s="1"/>
  <c r="H32" i="27"/>
  <c r="C32" i="27"/>
  <c r="K31" i="27"/>
  <c r="F31" i="27"/>
  <c r="F26" i="27" s="1"/>
  <c r="H30" i="27"/>
  <c r="C30" i="27"/>
  <c r="H29" i="27"/>
  <c r="C29" i="27"/>
  <c r="H28" i="27"/>
  <c r="C28" i="27"/>
  <c r="K27" i="27"/>
  <c r="H27" i="27" s="1"/>
  <c r="F27" i="27"/>
  <c r="C27" i="27" s="1"/>
  <c r="H25" i="27"/>
  <c r="C25" i="27"/>
  <c r="C24" i="27"/>
  <c r="H23" i="27"/>
  <c r="C23" i="27"/>
  <c r="H22" i="27"/>
  <c r="C22" i="27"/>
  <c r="L21" i="27"/>
  <c r="K21" i="27"/>
  <c r="J21" i="27"/>
  <c r="J292" i="27" s="1"/>
  <c r="J291" i="27" s="1"/>
  <c r="I21" i="27"/>
  <c r="I292" i="27" s="1"/>
  <c r="I291" i="27" s="1"/>
  <c r="G21" i="27"/>
  <c r="F21" i="27"/>
  <c r="E21" i="27"/>
  <c r="E292" i="27" s="1"/>
  <c r="E291" i="27" s="1"/>
  <c r="D21" i="27"/>
  <c r="D292" i="27" s="1"/>
  <c r="J20" i="27"/>
  <c r="H301" i="26"/>
  <c r="C301" i="26"/>
  <c r="H300" i="26"/>
  <c r="C300" i="26"/>
  <c r="H299" i="26"/>
  <c r="C299" i="26"/>
  <c r="H298" i="26"/>
  <c r="C298" i="26"/>
  <c r="H297" i="26"/>
  <c r="C297" i="26"/>
  <c r="H296" i="26"/>
  <c r="C296" i="26"/>
  <c r="H295" i="26"/>
  <c r="C295" i="26"/>
  <c r="H294" i="26"/>
  <c r="C294" i="26"/>
  <c r="L293" i="26"/>
  <c r="K293" i="26"/>
  <c r="J293" i="26"/>
  <c r="I293" i="26"/>
  <c r="H293" i="26"/>
  <c r="G293" i="26"/>
  <c r="F293" i="26"/>
  <c r="E293" i="26"/>
  <c r="D293" i="26"/>
  <c r="C293" i="26"/>
  <c r="H288" i="26"/>
  <c r="C288" i="26"/>
  <c r="H287" i="26"/>
  <c r="C287" i="26"/>
  <c r="L286" i="26"/>
  <c r="K286" i="26"/>
  <c r="J286" i="26"/>
  <c r="I286" i="26"/>
  <c r="G286" i="26"/>
  <c r="F286" i="26"/>
  <c r="E286" i="26"/>
  <c r="D286" i="26"/>
  <c r="H285" i="26"/>
  <c r="C285" i="26"/>
  <c r="L284" i="26"/>
  <c r="K284" i="26"/>
  <c r="J284" i="26"/>
  <c r="J283" i="26" s="1"/>
  <c r="I284" i="26"/>
  <c r="G284" i="26"/>
  <c r="F284" i="26"/>
  <c r="F283" i="26" s="1"/>
  <c r="E284" i="26"/>
  <c r="D284" i="26"/>
  <c r="L283" i="26"/>
  <c r="K283" i="26"/>
  <c r="G283" i="26"/>
  <c r="D283" i="26"/>
  <c r="H282" i="26"/>
  <c r="C282" i="26"/>
  <c r="L281" i="26"/>
  <c r="K281" i="26"/>
  <c r="J281" i="26"/>
  <c r="I281" i="26"/>
  <c r="G281" i="26"/>
  <c r="F281" i="26"/>
  <c r="E281" i="26"/>
  <c r="D281" i="26"/>
  <c r="C281" i="26" s="1"/>
  <c r="H280" i="26"/>
  <c r="C280" i="26"/>
  <c r="H279" i="26"/>
  <c r="C279" i="26"/>
  <c r="H278" i="26"/>
  <c r="C278" i="26"/>
  <c r="H277" i="26"/>
  <c r="C277" i="26"/>
  <c r="L276" i="26"/>
  <c r="K276" i="26"/>
  <c r="J276" i="26"/>
  <c r="I276" i="26"/>
  <c r="H276" i="26" s="1"/>
  <c r="G276" i="26"/>
  <c r="F276" i="26"/>
  <c r="E276" i="26"/>
  <c r="D276" i="26"/>
  <c r="H275" i="26"/>
  <c r="C275" i="26"/>
  <c r="H274" i="26"/>
  <c r="C274" i="26"/>
  <c r="H273" i="26"/>
  <c r="C273" i="26"/>
  <c r="L272" i="26"/>
  <c r="K272" i="26"/>
  <c r="J272" i="26"/>
  <c r="I272" i="26"/>
  <c r="G272" i="26"/>
  <c r="F272" i="26"/>
  <c r="E272" i="26"/>
  <c r="C272" i="26" s="1"/>
  <c r="D272" i="26"/>
  <c r="H271" i="26"/>
  <c r="C271" i="26"/>
  <c r="L270" i="26"/>
  <c r="K270" i="26"/>
  <c r="J270" i="26"/>
  <c r="J269" i="26" s="1"/>
  <c r="G270" i="26"/>
  <c r="F270" i="26"/>
  <c r="F269" i="26" s="1"/>
  <c r="E270" i="26"/>
  <c r="D270" i="26"/>
  <c r="L269" i="26"/>
  <c r="K269" i="26"/>
  <c r="G269" i="26"/>
  <c r="D269" i="26"/>
  <c r="H268" i="26"/>
  <c r="C268" i="26"/>
  <c r="H267" i="26"/>
  <c r="C267" i="26"/>
  <c r="H266" i="26"/>
  <c r="C266" i="26"/>
  <c r="H265" i="26"/>
  <c r="C265" i="26"/>
  <c r="L264" i="26"/>
  <c r="K264" i="26"/>
  <c r="J264" i="26"/>
  <c r="I264" i="26"/>
  <c r="H264" i="26" s="1"/>
  <c r="G264" i="26"/>
  <c r="F264" i="26"/>
  <c r="E264" i="26"/>
  <c r="D264" i="26"/>
  <c r="H263" i="26"/>
  <c r="C263" i="26"/>
  <c r="H262" i="26"/>
  <c r="C262" i="26"/>
  <c r="H261" i="26"/>
  <c r="C261" i="26"/>
  <c r="L260" i="26"/>
  <c r="K260" i="26"/>
  <c r="J260" i="26"/>
  <c r="J259" i="26" s="1"/>
  <c r="I260" i="26"/>
  <c r="G260" i="26"/>
  <c r="F260" i="26"/>
  <c r="F259" i="26" s="1"/>
  <c r="E260" i="26"/>
  <c r="D260" i="26"/>
  <c r="L259" i="26"/>
  <c r="K259" i="26"/>
  <c r="G259" i="26"/>
  <c r="D259" i="26"/>
  <c r="H258" i="26"/>
  <c r="C258" i="26"/>
  <c r="H257" i="26"/>
  <c r="C257" i="26"/>
  <c r="H256" i="26"/>
  <c r="C256" i="26"/>
  <c r="H255" i="26"/>
  <c r="C255" i="26"/>
  <c r="H254" i="26"/>
  <c r="C254" i="26"/>
  <c r="H253" i="26"/>
  <c r="C253" i="26"/>
  <c r="L252" i="26"/>
  <c r="K252" i="26"/>
  <c r="J252" i="26"/>
  <c r="J251" i="26" s="1"/>
  <c r="I252" i="26"/>
  <c r="G252" i="26"/>
  <c r="F252" i="26"/>
  <c r="F251" i="26" s="1"/>
  <c r="E252" i="26"/>
  <c r="D252" i="26"/>
  <c r="L251" i="26"/>
  <c r="K251" i="26"/>
  <c r="G251" i="26"/>
  <c r="D251" i="26"/>
  <c r="H250" i="26"/>
  <c r="C250" i="26"/>
  <c r="H249" i="26"/>
  <c r="C249" i="26"/>
  <c r="H248" i="26"/>
  <c r="C248" i="26"/>
  <c r="H247" i="26"/>
  <c r="C247" i="26"/>
  <c r="L246" i="26"/>
  <c r="K246" i="26"/>
  <c r="J246" i="26"/>
  <c r="I246" i="26"/>
  <c r="G246" i="26"/>
  <c r="F246" i="26"/>
  <c r="E246" i="26"/>
  <c r="C246" i="26" s="1"/>
  <c r="D246" i="26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L238" i="26"/>
  <c r="K238" i="26"/>
  <c r="J238" i="26"/>
  <c r="I238" i="26"/>
  <c r="G238" i="26"/>
  <c r="F238" i="26"/>
  <c r="E238" i="26"/>
  <c r="D238" i="26"/>
  <c r="H237" i="26"/>
  <c r="C237" i="26"/>
  <c r="H236" i="26"/>
  <c r="C236" i="26"/>
  <c r="L235" i="26"/>
  <c r="K235" i="26"/>
  <c r="J235" i="26"/>
  <c r="I235" i="26"/>
  <c r="G235" i="26"/>
  <c r="F235" i="26"/>
  <c r="E235" i="26"/>
  <c r="C235" i="26" s="1"/>
  <c r="D235" i="26"/>
  <c r="H234" i="26"/>
  <c r="C234" i="26"/>
  <c r="L233" i="26"/>
  <c r="K233" i="26"/>
  <c r="J233" i="26"/>
  <c r="I233" i="26"/>
  <c r="G233" i="26"/>
  <c r="G231" i="26" s="1"/>
  <c r="F233" i="26"/>
  <c r="E233" i="26"/>
  <c r="D233" i="26"/>
  <c r="C233" i="26"/>
  <c r="H232" i="26"/>
  <c r="C232" i="26"/>
  <c r="L231" i="26"/>
  <c r="L230" i="26" s="1"/>
  <c r="K231" i="26"/>
  <c r="D231" i="26"/>
  <c r="D230" i="26" s="1"/>
  <c r="H229" i="26"/>
  <c r="C229" i="26"/>
  <c r="H228" i="26"/>
  <c r="C228" i="26"/>
  <c r="L227" i="26"/>
  <c r="K227" i="26"/>
  <c r="H227" i="26" s="1"/>
  <c r="J227" i="26"/>
  <c r="I227" i="26"/>
  <c r="G227" i="26"/>
  <c r="F227" i="26"/>
  <c r="E227" i="26"/>
  <c r="D227" i="26"/>
  <c r="C227" i="26" s="1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L216" i="26"/>
  <c r="K216" i="26"/>
  <c r="J216" i="26"/>
  <c r="I216" i="26"/>
  <c r="G216" i="26"/>
  <c r="F216" i="26"/>
  <c r="E216" i="26"/>
  <c r="C216" i="26" s="1"/>
  <c r="D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L205" i="26"/>
  <c r="L204" i="26" s="1"/>
  <c r="K205" i="26"/>
  <c r="J205" i="26"/>
  <c r="J204" i="26" s="1"/>
  <c r="I205" i="26"/>
  <c r="G205" i="26"/>
  <c r="G204" i="26" s="1"/>
  <c r="F205" i="26"/>
  <c r="E205" i="26"/>
  <c r="D205" i="26"/>
  <c r="D204" i="26" s="1"/>
  <c r="C205" i="26"/>
  <c r="I204" i="26"/>
  <c r="F204" i="26"/>
  <c r="E204" i="26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K198" i="26"/>
  <c r="J198" i="26"/>
  <c r="I198" i="26"/>
  <c r="G198" i="26"/>
  <c r="G196" i="26" s="1"/>
  <c r="F198" i="26"/>
  <c r="E198" i="26"/>
  <c r="D198" i="26"/>
  <c r="H197" i="26"/>
  <c r="C197" i="26"/>
  <c r="K196" i="26"/>
  <c r="J196" i="26"/>
  <c r="I196" i="26"/>
  <c r="F196" i="26"/>
  <c r="F195" i="26" s="1"/>
  <c r="D196" i="26"/>
  <c r="H193" i="26"/>
  <c r="C193" i="26"/>
  <c r="L192" i="26"/>
  <c r="K192" i="26"/>
  <c r="J192" i="26"/>
  <c r="J191" i="26" s="1"/>
  <c r="I192" i="26"/>
  <c r="G192" i="26"/>
  <c r="F192" i="26"/>
  <c r="F191" i="26" s="1"/>
  <c r="E192" i="26"/>
  <c r="D192" i="26"/>
  <c r="L191" i="26"/>
  <c r="K191" i="26"/>
  <c r="G191" i="26"/>
  <c r="D191" i="26"/>
  <c r="H190" i="26"/>
  <c r="C190" i="26"/>
  <c r="H189" i="26"/>
  <c r="C189" i="26"/>
  <c r="L188" i="26"/>
  <c r="K188" i="26"/>
  <c r="J188" i="26"/>
  <c r="I188" i="26"/>
  <c r="G188" i="26"/>
  <c r="F188" i="26"/>
  <c r="E188" i="26"/>
  <c r="D188" i="26"/>
  <c r="L187" i="26"/>
  <c r="D187" i="26"/>
  <c r="H186" i="26"/>
  <c r="C186" i="26"/>
  <c r="H185" i="26"/>
  <c r="C185" i="26"/>
  <c r="L184" i="26"/>
  <c r="K184" i="26"/>
  <c r="J184" i="26"/>
  <c r="I184" i="26"/>
  <c r="G184" i="26"/>
  <c r="F184" i="26"/>
  <c r="E184" i="26"/>
  <c r="C184" i="26" s="1"/>
  <c r="D184" i="26"/>
  <c r="H183" i="26"/>
  <c r="C183" i="26"/>
  <c r="H182" i="26"/>
  <c r="C182" i="26"/>
  <c r="H181" i="26"/>
  <c r="C181" i="26"/>
  <c r="H180" i="26"/>
  <c r="C180" i="26"/>
  <c r="L179" i="26"/>
  <c r="K179" i="26"/>
  <c r="J179" i="26"/>
  <c r="I179" i="26"/>
  <c r="G179" i="26"/>
  <c r="F179" i="26"/>
  <c r="E179" i="26"/>
  <c r="C179" i="26" s="1"/>
  <c r="D179" i="26"/>
  <c r="H178" i="26"/>
  <c r="C178" i="26"/>
  <c r="H177" i="26"/>
  <c r="C177" i="26"/>
  <c r="H176" i="26"/>
  <c r="C176" i="26"/>
  <c r="L175" i="26"/>
  <c r="L174" i="26" s="1"/>
  <c r="L173" i="26" s="1"/>
  <c r="K175" i="26"/>
  <c r="J175" i="26"/>
  <c r="I175" i="26"/>
  <c r="I174" i="26" s="1"/>
  <c r="G175" i="26"/>
  <c r="G174" i="26" s="1"/>
  <c r="G173" i="26" s="1"/>
  <c r="F175" i="26"/>
  <c r="E175" i="26"/>
  <c r="D175" i="26"/>
  <c r="D174" i="26" s="1"/>
  <c r="C175" i="26"/>
  <c r="J174" i="26"/>
  <c r="J173" i="26" s="1"/>
  <c r="F174" i="26"/>
  <c r="F173" i="26" s="1"/>
  <c r="E174" i="26"/>
  <c r="H172" i="26"/>
  <c r="C172" i="26"/>
  <c r="H171" i="26"/>
  <c r="C171" i="26"/>
  <c r="H170" i="26"/>
  <c r="C170" i="26"/>
  <c r="H169" i="26"/>
  <c r="C169" i="26"/>
  <c r="H168" i="26"/>
  <c r="C168" i="26"/>
  <c r="H167" i="26"/>
  <c r="C167" i="26"/>
  <c r="L166" i="26"/>
  <c r="K166" i="26"/>
  <c r="J166" i="26"/>
  <c r="J165" i="26" s="1"/>
  <c r="I166" i="26"/>
  <c r="G166" i="26"/>
  <c r="F166" i="26"/>
  <c r="F165" i="26" s="1"/>
  <c r="E166" i="26"/>
  <c r="D166" i="26"/>
  <c r="L165" i="26"/>
  <c r="K165" i="26"/>
  <c r="G165" i="26"/>
  <c r="D165" i="26"/>
  <c r="H164" i="26"/>
  <c r="C164" i="26"/>
  <c r="H163" i="26"/>
  <c r="C163" i="26"/>
  <c r="H162" i="26"/>
  <c r="C162" i="26"/>
  <c r="H161" i="26"/>
  <c r="C161" i="26"/>
  <c r="L160" i="26"/>
  <c r="K160" i="26"/>
  <c r="J160" i="26"/>
  <c r="I160" i="26"/>
  <c r="G160" i="26"/>
  <c r="F160" i="26"/>
  <c r="E160" i="26"/>
  <c r="C160" i="26" s="1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H152" i="26"/>
  <c r="C152" i="26"/>
  <c r="L151" i="26"/>
  <c r="K151" i="26"/>
  <c r="J151" i="26"/>
  <c r="I151" i="26"/>
  <c r="G151" i="26"/>
  <c r="F151" i="26"/>
  <c r="E151" i="26"/>
  <c r="D151" i="26"/>
  <c r="C151" i="26" s="1"/>
  <c r="H150" i="26"/>
  <c r="C150" i="26"/>
  <c r="H149" i="26"/>
  <c r="C149" i="26"/>
  <c r="H148" i="26"/>
  <c r="C148" i="26"/>
  <c r="H147" i="26"/>
  <c r="C147" i="26"/>
  <c r="H146" i="26"/>
  <c r="C146" i="26"/>
  <c r="H145" i="26"/>
  <c r="C145" i="26"/>
  <c r="L144" i="26"/>
  <c r="K144" i="26"/>
  <c r="J144" i="26"/>
  <c r="I144" i="26"/>
  <c r="G144" i="26"/>
  <c r="F144" i="26"/>
  <c r="E144" i="26"/>
  <c r="D144" i="26"/>
  <c r="H143" i="26"/>
  <c r="C143" i="26"/>
  <c r="H142" i="26"/>
  <c r="C142" i="26"/>
  <c r="L141" i="26"/>
  <c r="K141" i="26"/>
  <c r="H141" i="26" s="1"/>
  <c r="J141" i="26"/>
  <c r="I141" i="26"/>
  <c r="G141" i="26"/>
  <c r="F141" i="26"/>
  <c r="E141" i="26"/>
  <c r="D141" i="26"/>
  <c r="C141" i="26" s="1"/>
  <c r="H140" i="26"/>
  <c r="C140" i="26"/>
  <c r="H139" i="26"/>
  <c r="C139" i="26"/>
  <c r="H138" i="26"/>
  <c r="C138" i="26"/>
  <c r="H137" i="26"/>
  <c r="C137" i="26"/>
  <c r="L136" i="26"/>
  <c r="K136" i="26"/>
  <c r="J136" i="26"/>
  <c r="I136" i="26"/>
  <c r="G136" i="26"/>
  <c r="F136" i="26"/>
  <c r="E136" i="26"/>
  <c r="D136" i="26"/>
  <c r="H135" i="26"/>
  <c r="C135" i="26"/>
  <c r="H134" i="26"/>
  <c r="C134" i="26"/>
  <c r="H133" i="26"/>
  <c r="C133" i="26"/>
  <c r="H132" i="26"/>
  <c r="C132" i="26"/>
  <c r="L131" i="26"/>
  <c r="L130" i="26" s="1"/>
  <c r="K131" i="26"/>
  <c r="J131" i="26"/>
  <c r="I131" i="26"/>
  <c r="G131" i="26"/>
  <c r="G130" i="26" s="1"/>
  <c r="F131" i="26"/>
  <c r="E131" i="26"/>
  <c r="D131" i="26"/>
  <c r="D130" i="26" s="1"/>
  <c r="C131" i="26"/>
  <c r="J130" i="26"/>
  <c r="F130" i="26"/>
  <c r="H129" i="26"/>
  <c r="H128" i="26" s="1"/>
  <c r="C129" i="26"/>
  <c r="C128" i="26" s="1"/>
  <c r="L128" i="26"/>
  <c r="K128" i="26"/>
  <c r="J128" i="26"/>
  <c r="I128" i="26"/>
  <c r="G128" i="26"/>
  <c r="F128" i="26"/>
  <c r="E128" i="26"/>
  <c r="D128" i="26"/>
  <c r="H127" i="26"/>
  <c r="C127" i="26"/>
  <c r="H126" i="26"/>
  <c r="C126" i="26"/>
  <c r="H125" i="26"/>
  <c r="C125" i="26"/>
  <c r="H124" i="26"/>
  <c r="C124" i="26"/>
  <c r="H123" i="26"/>
  <c r="C123" i="26"/>
  <c r="L122" i="26"/>
  <c r="K122" i="26"/>
  <c r="J122" i="26"/>
  <c r="I122" i="26"/>
  <c r="G122" i="26"/>
  <c r="F122" i="26"/>
  <c r="E122" i="26"/>
  <c r="D122" i="26"/>
  <c r="H121" i="26"/>
  <c r="C121" i="26"/>
  <c r="H120" i="26"/>
  <c r="C120" i="26"/>
  <c r="H119" i="26"/>
  <c r="C119" i="26"/>
  <c r="H118" i="26"/>
  <c r="C118" i="26"/>
  <c r="H117" i="26"/>
  <c r="C117" i="26"/>
  <c r="L116" i="26"/>
  <c r="K116" i="26"/>
  <c r="J116" i="26"/>
  <c r="I116" i="26"/>
  <c r="H116" i="26" s="1"/>
  <c r="G116" i="26"/>
  <c r="F116" i="26"/>
  <c r="E116" i="26"/>
  <c r="D116" i="26"/>
  <c r="H115" i="26"/>
  <c r="C115" i="26"/>
  <c r="H114" i="26"/>
  <c r="C114" i="26"/>
  <c r="H113" i="26"/>
  <c r="C113" i="26"/>
  <c r="L112" i="26"/>
  <c r="K112" i="26"/>
  <c r="J112" i="26"/>
  <c r="I112" i="26"/>
  <c r="G112" i="26"/>
  <c r="F112" i="26"/>
  <c r="E112" i="26"/>
  <c r="D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L103" i="26"/>
  <c r="K103" i="26"/>
  <c r="H103" i="26" s="1"/>
  <c r="J103" i="26"/>
  <c r="I103" i="26"/>
  <c r="G103" i="26"/>
  <c r="F103" i="26"/>
  <c r="E103" i="26"/>
  <c r="D103" i="26"/>
  <c r="C103" i="26" s="1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I95" i="26"/>
  <c r="G95" i="26"/>
  <c r="F95" i="26"/>
  <c r="E95" i="26"/>
  <c r="C95" i="26" s="1"/>
  <c r="D95" i="26"/>
  <c r="H94" i="26"/>
  <c r="C94" i="26"/>
  <c r="H93" i="26"/>
  <c r="C93" i="26"/>
  <c r="H92" i="26"/>
  <c r="C92" i="26"/>
  <c r="H91" i="26"/>
  <c r="C91" i="26"/>
  <c r="H90" i="26"/>
  <c r="C90" i="26"/>
  <c r="L89" i="26"/>
  <c r="K89" i="26"/>
  <c r="J89" i="26"/>
  <c r="I89" i="26"/>
  <c r="G89" i="26"/>
  <c r="F89" i="26"/>
  <c r="E89" i="26"/>
  <c r="D89" i="26"/>
  <c r="C89" i="26" s="1"/>
  <c r="H88" i="26"/>
  <c r="C88" i="26"/>
  <c r="H87" i="26"/>
  <c r="C87" i="26"/>
  <c r="H86" i="26"/>
  <c r="C86" i="26"/>
  <c r="H85" i="26"/>
  <c r="C85" i="26"/>
  <c r="L84" i="26"/>
  <c r="K84" i="26"/>
  <c r="J84" i="26"/>
  <c r="J83" i="26" s="1"/>
  <c r="I84" i="26"/>
  <c r="G84" i="26"/>
  <c r="F84" i="26"/>
  <c r="E84" i="26"/>
  <c r="D84" i="26"/>
  <c r="D83" i="26" s="1"/>
  <c r="L83" i="26"/>
  <c r="H82" i="26"/>
  <c r="C82" i="26"/>
  <c r="H81" i="26"/>
  <c r="C81" i="26"/>
  <c r="L80" i="26"/>
  <c r="K80" i="26"/>
  <c r="J80" i="26"/>
  <c r="I80" i="26"/>
  <c r="G80" i="26"/>
  <c r="F80" i="26"/>
  <c r="E80" i="26"/>
  <c r="D80" i="26"/>
  <c r="H79" i="26"/>
  <c r="C79" i="26"/>
  <c r="H78" i="26"/>
  <c r="C78" i="26"/>
  <c r="L77" i="26"/>
  <c r="L76" i="26" s="1"/>
  <c r="K77" i="26"/>
  <c r="J77" i="26"/>
  <c r="J76" i="26" s="1"/>
  <c r="J75" i="26" s="1"/>
  <c r="I77" i="26"/>
  <c r="G77" i="26"/>
  <c r="G76" i="26" s="1"/>
  <c r="F77" i="26"/>
  <c r="E77" i="26"/>
  <c r="E76" i="26" s="1"/>
  <c r="D77" i="26"/>
  <c r="D76" i="26" s="1"/>
  <c r="C77" i="26"/>
  <c r="F76" i="26"/>
  <c r="H74" i="26"/>
  <c r="C74" i="26"/>
  <c r="H73" i="26"/>
  <c r="C73" i="26"/>
  <c r="H72" i="26"/>
  <c r="C72" i="26"/>
  <c r="H71" i="26"/>
  <c r="C71" i="26"/>
  <c r="H70" i="26"/>
  <c r="C70" i="26"/>
  <c r="L69" i="26"/>
  <c r="L67" i="26" s="1"/>
  <c r="K69" i="26"/>
  <c r="J69" i="26"/>
  <c r="J67" i="26" s="1"/>
  <c r="I69" i="26"/>
  <c r="G69" i="26"/>
  <c r="F69" i="26"/>
  <c r="E69" i="26"/>
  <c r="C69" i="26" s="1"/>
  <c r="D69" i="26"/>
  <c r="H68" i="26"/>
  <c r="C68" i="26"/>
  <c r="I67" i="26"/>
  <c r="G67" i="26"/>
  <c r="F67" i="26"/>
  <c r="D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J58" i="26"/>
  <c r="I58" i="26"/>
  <c r="H58" i="26" s="1"/>
  <c r="G58" i="26"/>
  <c r="F58" i="26"/>
  <c r="E58" i="26"/>
  <c r="D58" i="26"/>
  <c r="H57" i="26"/>
  <c r="C57" i="26"/>
  <c r="H56" i="26"/>
  <c r="C56" i="26"/>
  <c r="L55" i="26"/>
  <c r="L54" i="26" s="1"/>
  <c r="K55" i="26"/>
  <c r="J55" i="26"/>
  <c r="I55" i="26"/>
  <c r="I54" i="26" s="1"/>
  <c r="G55" i="26"/>
  <c r="G54" i="26" s="1"/>
  <c r="F55" i="26"/>
  <c r="E55" i="26"/>
  <c r="D55" i="26"/>
  <c r="D54" i="26" s="1"/>
  <c r="J54" i="26"/>
  <c r="F54" i="26"/>
  <c r="F53" i="26" s="1"/>
  <c r="G53" i="26"/>
  <c r="H47" i="26"/>
  <c r="C47" i="26"/>
  <c r="H46" i="26"/>
  <c r="C46" i="26"/>
  <c r="L45" i="26"/>
  <c r="H45" i="26" s="1"/>
  <c r="G45" i="26"/>
  <c r="C45" i="26" s="1"/>
  <c r="H44" i="26"/>
  <c r="C44" i="26"/>
  <c r="K43" i="26"/>
  <c r="J43" i="26"/>
  <c r="I43" i="26"/>
  <c r="H43" i="26" s="1"/>
  <c r="F43" i="26"/>
  <c r="E43" i="26"/>
  <c r="D43" i="26"/>
  <c r="C43" i="26" s="1"/>
  <c r="H42" i="26"/>
  <c r="C42" i="26"/>
  <c r="I41" i="26"/>
  <c r="H41" i="26" s="1"/>
  <c r="D41" i="26"/>
  <c r="C41" i="26" s="1"/>
  <c r="H40" i="26"/>
  <c r="C40" i="26"/>
  <c r="H39" i="26"/>
  <c r="C39" i="26"/>
  <c r="H38" i="26"/>
  <c r="C38" i="26"/>
  <c r="H37" i="26"/>
  <c r="C37" i="26"/>
  <c r="K36" i="26"/>
  <c r="H36" i="26" s="1"/>
  <c r="F36" i="26"/>
  <c r="C36" i="26" s="1"/>
  <c r="H35" i="26"/>
  <c r="C35" i="26"/>
  <c r="H34" i="26"/>
  <c r="C34" i="26"/>
  <c r="K33" i="26"/>
  <c r="H33" i="26" s="1"/>
  <c r="F33" i="26"/>
  <c r="C33" i="26" s="1"/>
  <c r="H32" i="26"/>
  <c r="C32" i="26"/>
  <c r="K31" i="26"/>
  <c r="H31" i="26" s="1"/>
  <c r="F31" i="26"/>
  <c r="C31" i="26" s="1"/>
  <c r="H30" i="26"/>
  <c r="C30" i="26"/>
  <c r="H29" i="26"/>
  <c r="C29" i="26"/>
  <c r="H28" i="26"/>
  <c r="C28" i="26"/>
  <c r="K27" i="26"/>
  <c r="H27" i="26" s="1"/>
  <c r="F27" i="26"/>
  <c r="C27" i="26" s="1"/>
  <c r="K26" i="26"/>
  <c r="H26" i="26" s="1"/>
  <c r="H25" i="26"/>
  <c r="C25" i="26"/>
  <c r="C24" i="26"/>
  <c r="H23" i="26"/>
  <c r="C23" i="26"/>
  <c r="H22" i="26"/>
  <c r="C22" i="26"/>
  <c r="L21" i="26"/>
  <c r="K21" i="26"/>
  <c r="K292" i="26" s="1"/>
  <c r="K291" i="26" s="1"/>
  <c r="J21" i="26"/>
  <c r="I21" i="26"/>
  <c r="H21" i="26" s="1"/>
  <c r="G21" i="26"/>
  <c r="G292" i="26" s="1"/>
  <c r="G291" i="26" s="1"/>
  <c r="F21" i="26"/>
  <c r="E21" i="26"/>
  <c r="E20" i="26" s="1"/>
  <c r="D21" i="26"/>
  <c r="K20" i="26"/>
  <c r="J20" i="26"/>
  <c r="H301" i="25"/>
  <c r="C301" i="25"/>
  <c r="H300" i="25"/>
  <c r="C300" i="25"/>
  <c r="H299" i="25"/>
  <c r="C299" i="25"/>
  <c r="H298" i="25"/>
  <c r="C298" i="25"/>
  <c r="H297" i="25"/>
  <c r="C297" i="25"/>
  <c r="H296" i="25"/>
  <c r="C296" i="25"/>
  <c r="H295" i="25"/>
  <c r="C295" i="25"/>
  <c r="H294" i="25"/>
  <c r="H293" i="25" s="1"/>
  <c r="C294" i="25"/>
  <c r="C293" i="25" s="1"/>
  <c r="L293" i="25"/>
  <c r="K293" i="25"/>
  <c r="J293" i="25"/>
  <c r="I293" i="25"/>
  <c r="G293" i="25"/>
  <c r="F293" i="25"/>
  <c r="E293" i="25"/>
  <c r="D293" i="25"/>
  <c r="H288" i="25"/>
  <c r="C288" i="25"/>
  <c r="H287" i="25"/>
  <c r="C287" i="25"/>
  <c r="L286" i="25"/>
  <c r="K286" i="25"/>
  <c r="J286" i="25"/>
  <c r="I286" i="25"/>
  <c r="G286" i="25"/>
  <c r="F286" i="25"/>
  <c r="E286" i="25"/>
  <c r="D286" i="25"/>
  <c r="H285" i="25"/>
  <c r="C285" i="25"/>
  <c r="L284" i="25"/>
  <c r="K284" i="25"/>
  <c r="K283" i="25" s="1"/>
  <c r="J284" i="25"/>
  <c r="I284" i="25"/>
  <c r="I283" i="25" s="1"/>
  <c r="G284" i="25"/>
  <c r="G283" i="25" s="1"/>
  <c r="F284" i="25"/>
  <c r="E284" i="25"/>
  <c r="D284" i="25"/>
  <c r="L283" i="25"/>
  <c r="E283" i="25"/>
  <c r="D283" i="25"/>
  <c r="H282" i="25"/>
  <c r="C282" i="25"/>
  <c r="L281" i="25"/>
  <c r="K281" i="25"/>
  <c r="H281" i="25" s="1"/>
  <c r="J281" i="25"/>
  <c r="I281" i="25"/>
  <c r="G281" i="25"/>
  <c r="F281" i="25"/>
  <c r="E281" i="25"/>
  <c r="D281" i="25"/>
  <c r="H280" i="25"/>
  <c r="C280" i="25"/>
  <c r="H279" i="25"/>
  <c r="C279" i="25"/>
  <c r="H278" i="25"/>
  <c r="C278" i="25"/>
  <c r="H277" i="25"/>
  <c r="C277" i="25"/>
  <c r="L276" i="25"/>
  <c r="K276" i="25"/>
  <c r="J276" i="25"/>
  <c r="I276" i="25"/>
  <c r="G276" i="25"/>
  <c r="G270" i="25" s="1"/>
  <c r="G269" i="25" s="1"/>
  <c r="F276" i="25"/>
  <c r="E276" i="25"/>
  <c r="D276" i="25"/>
  <c r="H275" i="25"/>
  <c r="C275" i="25"/>
  <c r="H274" i="25"/>
  <c r="C274" i="25"/>
  <c r="H273" i="25"/>
  <c r="C273" i="25"/>
  <c r="L272" i="25"/>
  <c r="K272" i="25"/>
  <c r="J272" i="25"/>
  <c r="H272" i="25" s="1"/>
  <c r="I272" i="25"/>
  <c r="G272" i="25"/>
  <c r="F272" i="25"/>
  <c r="E272" i="25"/>
  <c r="D272" i="25"/>
  <c r="H271" i="25"/>
  <c r="C271" i="25"/>
  <c r="L270" i="25"/>
  <c r="K270" i="25"/>
  <c r="I270" i="25"/>
  <c r="E270" i="25"/>
  <c r="E269" i="25" s="1"/>
  <c r="D270" i="25"/>
  <c r="I269" i="25"/>
  <c r="H268" i="25"/>
  <c r="C268" i="25"/>
  <c r="H267" i="25"/>
  <c r="C267" i="25"/>
  <c r="H266" i="25"/>
  <c r="C266" i="25"/>
  <c r="H265" i="25"/>
  <c r="C265" i="25"/>
  <c r="L264" i="25"/>
  <c r="L259" i="25" s="1"/>
  <c r="K264" i="25"/>
  <c r="J264" i="25"/>
  <c r="I264" i="25"/>
  <c r="G264" i="25"/>
  <c r="F264" i="25"/>
  <c r="E264" i="25"/>
  <c r="D264" i="25"/>
  <c r="H263" i="25"/>
  <c r="C263" i="25"/>
  <c r="H262" i="25"/>
  <c r="C262" i="25"/>
  <c r="H261" i="25"/>
  <c r="C261" i="25"/>
  <c r="L260" i="25"/>
  <c r="K260" i="25"/>
  <c r="K259" i="25" s="1"/>
  <c r="J260" i="25"/>
  <c r="I260" i="25"/>
  <c r="G260" i="25"/>
  <c r="F260" i="25"/>
  <c r="E260" i="25"/>
  <c r="D260" i="25"/>
  <c r="I259" i="25"/>
  <c r="E259" i="25"/>
  <c r="D259" i="25"/>
  <c r="H258" i="25"/>
  <c r="C258" i="25"/>
  <c r="H257" i="25"/>
  <c r="C257" i="25"/>
  <c r="H256" i="25"/>
  <c r="C256" i="25"/>
  <c r="H255" i="25"/>
  <c r="C255" i="25"/>
  <c r="H254" i="25"/>
  <c r="C254" i="25"/>
  <c r="H253" i="25"/>
  <c r="C253" i="25"/>
  <c r="L252" i="25"/>
  <c r="K252" i="25"/>
  <c r="K251" i="25" s="1"/>
  <c r="J252" i="25"/>
  <c r="I252" i="25"/>
  <c r="G252" i="25"/>
  <c r="G251" i="25" s="1"/>
  <c r="F252" i="25"/>
  <c r="E252" i="25"/>
  <c r="D252" i="25"/>
  <c r="L251" i="25"/>
  <c r="I251" i="25"/>
  <c r="E251" i="25"/>
  <c r="D251" i="25"/>
  <c r="H250" i="25"/>
  <c r="C250" i="25"/>
  <c r="H249" i="25"/>
  <c r="C249" i="25"/>
  <c r="H248" i="25"/>
  <c r="C248" i="25"/>
  <c r="H247" i="25"/>
  <c r="C247" i="25"/>
  <c r="L246" i="25"/>
  <c r="K246" i="25"/>
  <c r="J246" i="25"/>
  <c r="H246" i="25" s="1"/>
  <c r="I246" i="25"/>
  <c r="G246" i="25"/>
  <c r="F246" i="25"/>
  <c r="E246" i="25"/>
  <c r="E231" i="25" s="1"/>
  <c r="E230" i="25" s="1"/>
  <c r="D246" i="25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K238" i="25"/>
  <c r="J238" i="25"/>
  <c r="I238" i="25"/>
  <c r="G238" i="25"/>
  <c r="F238" i="25"/>
  <c r="E238" i="25"/>
  <c r="D238" i="25"/>
  <c r="H237" i="25"/>
  <c r="C237" i="25"/>
  <c r="H236" i="25"/>
  <c r="C236" i="25"/>
  <c r="L235" i="25"/>
  <c r="L231" i="25" s="1"/>
  <c r="K235" i="25"/>
  <c r="J235" i="25"/>
  <c r="I235" i="25"/>
  <c r="H235" i="25"/>
  <c r="G235" i="25"/>
  <c r="F235" i="25"/>
  <c r="E235" i="25"/>
  <c r="D235" i="25"/>
  <c r="H234" i="25"/>
  <c r="C234" i="25"/>
  <c r="L233" i="25"/>
  <c r="K233" i="25"/>
  <c r="J233" i="25"/>
  <c r="I233" i="25"/>
  <c r="H233" i="25" s="1"/>
  <c r="G233" i="25"/>
  <c r="F233" i="25"/>
  <c r="E233" i="25"/>
  <c r="D233" i="25"/>
  <c r="H232" i="25"/>
  <c r="C232" i="25"/>
  <c r="I231" i="25"/>
  <c r="I230" i="25" s="1"/>
  <c r="H229" i="25"/>
  <c r="C229" i="25"/>
  <c r="H228" i="25"/>
  <c r="C228" i="25"/>
  <c r="L227" i="25"/>
  <c r="K227" i="25"/>
  <c r="J227" i="25"/>
  <c r="I227" i="25"/>
  <c r="H227" i="25"/>
  <c r="G227" i="25"/>
  <c r="F227" i="25"/>
  <c r="E227" i="25"/>
  <c r="D227" i="25"/>
  <c r="C227" i="25" s="1"/>
  <c r="H226" i="25"/>
  <c r="C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K216" i="25"/>
  <c r="J216" i="25"/>
  <c r="I216" i="25"/>
  <c r="G216" i="25"/>
  <c r="F216" i="25"/>
  <c r="E216" i="25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K205" i="25"/>
  <c r="J205" i="25"/>
  <c r="I205" i="25"/>
  <c r="I204" i="25" s="1"/>
  <c r="G205" i="25"/>
  <c r="F205" i="25"/>
  <c r="F204" i="25" s="1"/>
  <c r="E205" i="25"/>
  <c r="E204" i="25" s="1"/>
  <c r="D205" i="25"/>
  <c r="K204" i="25"/>
  <c r="J204" i="25"/>
  <c r="G204" i="25"/>
  <c r="H203" i="25"/>
  <c r="C203" i="25"/>
  <c r="H202" i="25"/>
  <c r="C202" i="25"/>
  <c r="H201" i="25"/>
  <c r="C201" i="25"/>
  <c r="H200" i="25"/>
  <c r="C200" i="25"/>
  <c r="H199" i="25"/>
  <c r="C199" i="25"/>
  <c r="L198" i="25"/>
  <c r="L196" i="25" s="1"/>
  <c r="K198" i="25"/>
  <c r="J198" i="25"/>
  <c r="I198" i="25"/>
  <c r="I196" i="25" s="1"/>
  <c r="G198" i="25"/>
  <c r="G196" i="25" s="1"/>
  <c r="G195" i="25" s="1"/>
  <c r="F198" i="25"/>
  <c r="E198" i="25"/>
  <c r="D198" i="25"/>
  <c r="D196" i="25" s="1"/>
  <c r="H197" i="25"/>
  <c r="C197" i="25"/>
  <c r="K196" i="25"/>
  <c r="K195" i="25" s="1"/>
  <c r="J196" i="25"/>
  <c r="F196" i="25"/>
  <c r="E196" i="25"/>
  <c r="H193" i="25"/>
  <c r="C193" i="25"/>
  <c r="L192" i="25"/>
  <c r="K192" i="25"/>
  <c r="K191" i="25" s="1"/>
  <c r="J192" i="25"/>
  <c r="I192" i="25"/>
  <c r="I191" i="25" s="1"/>
  <c r="I187" i="25" s="1"/>
  <c r="G192" i="25"/>
  <c r="G191" i="25" s="1"/>
  <c r="F192" i="25"/>
  <c r="E192" i="25"/>
  <c r="D192" i="25"/>
  <c r="L191" i="25"/>
  <c r="E191" i="25"/>
  <c r="D191" i="25"/>
  <c r="H190" i="25"/>
  <c r="C190" i="25"/>
  <c r="H189" i="25"/>
  <c r="C189" i="25"/>
  <c r="L188" i="25"/>
  <c r="K188" i="25"/>
  <c r="K187" i="25" s="1"/>
  <c r="J188" i="25"/>
  <c r="I188" i="25"/>
  <c r="G188" i="25"/>
  <c r="F188" i="25"/>
  <c r="E188" i="25"/>
  <c r="D188" i="25"/>
  <c r="E187" i="25"/>
  <c r="H186" i="25"/>
  <c r="C186" i="25"/>
  <c r="H185" i="25"/>
  <c r="C185" i="25"/>
  <c r="L184" i="25"/>
  <c r="K184" i="25"/>
  <c r="J184" i="25"/>
  <c r="H184" i="25" s="1"/>
  <c r="I184" i="25"/>
  <c r="G184" i="25"/>
  <c r="F184" i="25"/>
  <c r="E184" i="25"/>
  <c r="D184" i="25"/>
  <c r="H183" i="25"/>
  <c r="C183" i="25"/>
  <c r="H182" i="25"/>
  <c r="C182" i="25"/>
  <c r="H181" i="25"/>
  <c r="C181" i="25"/>
  <c r="H180" i="25"/>
  <c r="C180" i="25"/>
  <c r="L179" i="25"/>
  <c r="K179" i="25"/>
  <c r="J179" i="25"/>
  <c r="J174" i="25" s="1"/>
  <c r="J173" i="25" s="1"/>
  <c r="I179" i="25"/>
  <c r="H179" i="25" s="1"/>
  <c r="G179" i="25"/>
  <c r="F179" i="25"/>
  <c r="F174" i="25" s="1"/>
  <c r="E179" i="25"/>
  <c r="D179" i="25"/>
  <c r="H178" i="25"/>
  <c r="C178" i="25"/>
  <c r="H177" i="25"/>
  <c r="C177" i="25"/>
  <c r="H176" i="25"/>
  <c r="C176" i="25"/>
  <c r="L175" i="25"/>
  <c r="K175" i="25"/>
  <c r="J175" i="25"/>
  <c r="I175" i="25"/>
  <c r="I174" i="25" s="1"/>
  <c r="G175" i="25"/>
  <c r="F175" i="25"/>
  <c r="E175" i="25"/>
  <c r="E174" i="25" s="1"/>
  <c r="E173" i="25" s="1"/>
  <c r="D175" i="25"/>
  <c r="K174" i="25"/>
  <c r="K173" i="25" s="1"/>
  <c r="G174" i="25"/>
  <c r="G173" i="25" s="1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K166" i="25"/>
  <c r="K165" i="25" s="1"/>
  <c r="J166" i="25"/>
  <c r="I166" i="25"/>
  <c r="G166" i="25"/>
  <c r="G165" i="25" s="1"/>
  <c r="F166" i="25"/>
  <c r="E166" i="25"/>
  <c r="D166" i="25"/>
  <c r="L165" i="25"/>
  <c r="I165" i="25"/>
  <c r="E165" i="25"/>
  <c r="D165" i="25"/>
  <c r="H164" i="25"/>
  <c r="C164" i="25"/>
  <c r="H163" i="25"/>
  <c r="C163" i="25"/>
  <c r="H162" i="25"/>
  <c r="C162" i="25"/>
  <c r="H161" i="25"/>
  <c r="C161" i="25"/>
  <c r="L160" i="25"/>
  <c r="K160" i="25"/>
  <c r="J160" i="25"/>
  <c r="H160" i="25" s="1"/>
  <c r="I160" i="25"/>
  <c r="G160" i="25"/>
  <c r="F160" i="25"/>
  <c r="E160" i="25"/>
  <c r="D160" i="25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L151" i="25"/>
  <c r="K151" i="25"/>
  <c r="J151" i="25"/>
  <c r="H151" i="25" s="1"/>
  <c r="I151" i="25"/>
  <c r="G151" i="25"/>
  <c r="F151" i="25"/>
  <c r="E151" i="25"/>
  <c r="D151" i="25"/>
  <c r="H150" i="25"/>
  <c r="C150" i="25"/>
  <c r="H149" i="25"/>
  <c r="C149" i="25"/>
  <c r="H148" i="25"/>
  <c r="C148" i="25"/>
  <c r="H147" i="25"/>
  <c r="C147" i="25"/>
  <c r="H146" i="25"/>
  <c r="C146" i="25"/>
  <c r="H145" i="25"/>
  <c r="C145" i="25"/>
  <c r="L144" i="25"/>
  <c r="K144" i="25"/>
  <c r="J144" i="25"/>
  <c r="I144" i="25"/>
  <c r="G144" i="25"/>
  <c r="F144" i="25"/>
  <c r="C144" i="25" s="1"/>
  <c r="E144" i="25"/>
  <c r="D144" i="25"/>
  <c r="H143" i="25"/>
  <c r="C143" i="25"/>
  <c r="H142" i="25"/>
  <c r="C142" i="25"/>
  <c r="L141" i="25"/>
  <c r="K141" i="25"/>
  <c r="K130" i="25" s="1"/>
  <c r="J141" i="25"/>
  <c r="I141" i="25"/>
  <c r="H141" i="25" s="1"/>
  <c r="G141" i="25"/>
  <c r="F141" i="25"/>
  <c r="E141" i="25"/>
  <c r="D141" i="25"/>
  <c r="H140" i="25"/>
  <c r="C140" i="25"/>
  <c r="H139" i="25"/>
  <c r="C139" i="25"/>
  <c r="H138" i="25"/>
  <c r="C138" i="25"/>
  <c r="H137" i="25"/>
  <c r="C137" i="25"/>
  <c r="L136" i="25"/>
  <c r="K136" i="25"/>
  <c r="J136" i="25"/>
  <c r="I136" i="25"/>
  <c r="G136" i="25"/>
  <c r="G130" i="25" s="1"/>
  <c r="F136" i="25"/>
  <c r="E136" i="25"/>
  <c r="D136" i="25"/>
  <c r="H135" i="25"/>
  <c r="C135" i="25"/>
  <c r="H134" i="25"/>
  <c r="C134" i="25"/>
  <c r="H133" i="25"/>
  <c r="C133" i="25"/>
  <c r="H132" i="25"/>
  <c r="C132" i="25"/>
  <c r="L131" i="25"/>
  <c r="K131" i="25"/>
  <c r="J131" i="25"/>
  <c r="I131" i="25"/>
  <c r="I130" i="25" s="1"/>
  <c r="H131" i="25"/>
  <c r="G131" i="25"/>
  <c r="F131" i="25"/>
  <c r="E131" i="25"/>
  <c r="D131" i="25"/>
  <c r="H129" i="25"/>
  <c r="H128" i="25" s="1"/>
  <c r="C129" i="25"/>
  <c r="L128" i="25"/>
  <c r="K128" i="25"/>
  <c r="J128" i="25"/>
  <c r="I128" i="25"/>
  <c r="G128" i="25"/>
  <c r="F128" i="25"/>
  <c r="E128" i="25"/>
  <c r="D128" i="25"/>
  <c r="C128" i="25"/>
  <c r="H127" i="25"/>
  <c r="C127" i="25"/>
  <c r="H126" i="25"/>
  <c r="C126" i="25"/>
  <c r="H125" i="25"/>
  <c r="C125" i="25"/>
  <c r="H124" i="25"/>
  <c r="C124" i="25"/>
  <c r="H123" i="25"/>
  <c r="C123" i="25"/>
  <c r="L122" i="25"/>
  <c r="K122" i="25"/>
  <c r="J122" i="25"/>
  <c r="I122" i="25"/>
  <c r="G122" i="25"/>
  <c r="F122" i="25"/>
  <c r="E122" i="25"/>
  <c r="D122" i="25"/>
  <c r="H121" i="25"/>
  <c r="C121" i="25"/>
  <c r="H120" i="25"/>
  <c r="C120" i="25"/>
  <c r="H119" i="25"/>
  <c r="C119" i="25"/>
  <c r="H118" i="25"/>
  <c r="C118" i="25"/>
  <c r="H117" i="25"/>
  <c r="C117" i="25"/>
  <c r="L116" i="25"/>
  <c r="K116" i="25"/>
  <c r="J116" i="25"/>
  <c r="I116" i="25"/>
  <c r="G116" i="25"/>
  <c r="F116" i="25"/>
  <c r="C116" i="25" s="1"/>
  <c r="E116" i="25"/>
  <c r="D116" i="25"/>
  <c r="H115" i="25"/>
  <c r="C115" i="25"/>
  <c r="H114" i="25"/>
  <c r="C114" i="25"/>
  <c r="H113" i="25"/>
  <c r="C113" i="25"/>
  <c r="L112" i="25"/>
  <c r="K112" i="25"/>
  <c r="J112" i="25"/>
  <c r="I112" i="25"/>
  <c r="G112" i="25"/>
  <c r="F112" i="25"/>
  <c r="E112" i="25"/>
  <c r="D112" i="25"/>
  <c r="H111" i="25"/>
  <c r="C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L103" i="25"/>
  <c r="K103" i="25"/>
  <c r="J103" i="25"/>
  <c r="I103" i="25"/>
  <c r="H103" i="25" s="1"/>
  <c r="G103" i="25"/>
  <c r="F103" i="25"/>
  <c r="E103" i="25"/>
  <c r="E83" i="25" s="1"/>
  <c r="D103" i="25"/>
  <c r="H102" i="25"/>
  <c r="C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L95" i="25"/>
  <c r="K95" i="25"/>
  <c r="J95" i="25"/>
  <c r="I95" i="25"/>
  <c r="H95" i="25"/>
  <c r="G95" i="25"/>
  <c r="F95" i="25"/>
  <c r="E95" i="25"/>
  <c r="D95" i="25"/>
  <c r="C95" i="25" s="1"/>
  <c r="H94" i="25"/>
  <c r="C94" i="25"/>
  <c r="H93" i="25"/>
  <c r="C93" i="25"/>
  <c r="H92" i="25"/>
  <c r="C92" i="25"/>
  <c r="H91" i="25"/>
  <c r="C91" i="25"/>
  <c r="H90" i="25"/>
  <c r="C90" i="25"/>
  <c r="L89" i="25"/>
  <c r="K89" i="25"/>
  <c r="H89" i="25" s="1"/>
  <c r="J89" i="25"/>
  <c r="I89" i="25"/>
  <c r="G89" i="25"/>
  <c r="F89" i="25"/>
  <c r="E89" i="25"/>
  <c r="D89" i="25"/>
  <c r="H88" i="25"/>
  <c r="C88" i="25"/>
  <c r="H87" i="25"/>
  <c r="C87" i="25"/>
  <c r="H86" i="25"/>
  <c r="C86" i="25"/>
  <c r="H85" i="25"/>
  <c r="C85" i="25"/>
  <c r="L84" i="25"/>
  <c r="K84" i="25"/>
  <c r="J84" i="25"/>
  <c r="I84" i="25"/>
  <c r="G84" i="25"/>
  <c r="G83" i="25" s="1"/>
  <c r="F84" i="25"/>
  <c r="E84" i="25"/>
  <c r="D84" i="25"/>
  <c r="I83" i="25"/>
  <c r="H82" i="25"/>
  <c r="C82" i="25"/>
  <c r="H81" i="25"/>
  <c r="C81" i="25"/>
  <c r="L80" i="25"/>
  <c r="K80" i="25"/>
  <c r="J80" i="25"/>
  <c r="H80" i="25" s="1"/>
  <c r="I80" i="25"/>
  <c r="G80" i="25"/>
  <c r="F80" i="25"/>
  <c r="E80" i="25"/>
  <c r="D80" i="25"/>
  <c r="H79" i="25"/>
  <c r="C79" i="25"/>
  <c r="H78" i="25"/>
  <c r="C78" i="25"/>
  <c r="L77" i="25"/>
  <c r="L76" i="25" s="1"/>
  <c r="K77" i="25"/>
  <c r="J77" i="25"/>
  <c r="I77" i="25"/>
  <c r="I76" i="25" s="1"/>
  <c r="G77" i="25"/>
  <c r="G76" i="25" s="1"/>
  <c r="G75" i="25" s="1"/>
  <c r="F77" i="25"/>
  <c r="F76" i="25" s="1"/>
  <c r="E77" i="25"/>
  <c r="D77" i="25"/>
  <c r="K76" i="25"/>
  <c r="J76" i="25"/>
  <c r="H74" i="25"/>
  <c r="C74" i="25"/>
  <c r="H73" i="25"/>
  <c r="C73" i="25"/>
  <c r="H72" i="25"/>
  <c r="C72" i="25"/>
  <c r="H71" i="25"/>
  <c r="C71" i="25"/>
  <c r="H70" i="25"/>
  <c r="C70" i="25"/>
  <c r="L69" i="25"/>
  <c r="K69" i="25"/>
  <c r="J69" i="25"/>
  <c r="J67" i="25" s="1"/>
  <c r="I69" i="25"/>
  <c r="H69" i="25" s="1"/>
  <c r="G69" i="25"/>
  <c r="F69" i="25"/>
  <c r="F67" i="25" s="1"/>
  <c r="E69" i="25"/>
  <c r="E67" i="25" s="1"/>
  <c r="D69" i="25"/>
  <c r="H68" i="25"/>
  <c r="C68" i="25"/>
  <c r="L67" i="25"/>
  <c r="K67" i="25"/>
  <c r="G67" i="25"/>
  <c r="D67" i="25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K58" i="25"/>
  <c r="J58" i="25"/>
  <c r="I58" i="25"/>
  <c r="G58" i="25"/>
  <c r="F58" i="25"/>
  <c r="E58" i="25"/>
  <c r="D58" i="25"/>
  <c r="H57" i="25"/>
  <c r="C57" i="25"/>
  <c r="H56" i="25"/>
  <c r="C56" i="25"/>
  <c r="L55" i="25"/>
  <c r="L54" i="25" s="1"/>
  <c r="K55" i="25"/>
  <c r="J55" i="25"/>
  <c r="I55" i="25"/>
  <c r="I54" i="25" s="1"/>
  <c r="G55" i="25"/>
  <c r="F55" i="25"/>
  <c r="F54" i="25" s="1"/>
  <c r="E55" i="25"/>
  <c r="E54" i="25" s="1"/>
  <c r="D55" i="25"/>
  <c r="K54" i="25"/>
  <c r="K53" i="25" s="1"/>
  <c r="J54" i="25"/>
  <c r="G54" i="25"/>
  <c r="G53" i="25" s="1"/>
  <c r="H47" i="25"/>
  <c r="C47" i="25"/>
  <c r="H46" i="25"/>
  <c r="C46" i="25"/>
  <c r="L45" i="25"/>
  <c r="G45" i="25"/>
  <c r="C45" i="25"/>
  <c r="H44" i="25"/>
  <c r="C44" i="25"/>
  <c r="K43" i="25"/>
  <c r="J43" i="25"/>
  <c r="I43" i="25"/>
  <c r="F43" i="25"/>
  <c r="E43" i="25"/>
  <c r="D43" i="25"/>
  <c r="C43" i="25" s="1"/>
  <c r="H42" i="25"/>
  <c r="C42" i="25"/>
  <c r="I41" i="25"/>
  <c r="H41" i="25" s="1"/>
  <c r="D41" i="25"/>
  <c r="C41" i="25" s="1"/>
  <c r="H40" i="25"/>
  <c r="C40" i="25"/>
  <c r="H39" i="25"/>
  <c r="C39" i="25"/>
  <c r="H38" i="25"/>
  <c r="C38" i="25"/>
  <c r="H37" i="25"/>
  <c r="C37" i="25"/>
  <c r="K36" i="25"/>
  <c r="H36" i="25" s="1"/>
  <c r="F36" i="25"/>
  <c r="C36" i="25" s="1"/>
  <c r="H35" i="25"/>
  <c r="C35" i="25"/>
  <c r="H34" i="25"/>
  <c r="C34" i="25"/>
  <c r="K33" i="25"/>
  <c r="H33" i="25" s="1"/>
  <c r="F33" i="25"/>
  <c r="C33" i="25" s="1"/>
  <c r="H32" i="25"/>
  <c r="C32" i="25"/>
  <c r="K31" i="25"/>
  <c r="H31" i="25" s="1"/>
  <c r="F31" i="25"/>
  <c r="H30" i="25"/>
  <c r="C30" i="25"/>
  <c r="H29" i="25"/>
  <c r="C29" i="25"/>
  <c r="H28" i="25"/>
  <c r="C28" i="25"/>
  <c r="K27" i="25"/>
  <c r="H27" i="25" s="1"/>
  <c r="F27" i="25"/>
  <c r="C27" i="25" s="1"/>
  <c r="H25" i="25"/>
  <c r="C25" i="25"/>
  <c r="C24" i="25"/>
  <c r="H23" i="25"/>
  <c r="C23" i="25"/>
  <c r="H22" i="25"/>
  <c r="C22" i="25"/>
  <c r="L21" i="25"/>
  <c r="L292" i="25" s="1"/>
  <c r="K21" i="25"/>
  <c r="K292" i="25" s="1"/>
  <c r="K291" i="25" s="1"/>
  <c r="J21" i="25"/>
  <c r="I21" i="25"/>
  <c r="G21" i="25"/>
  <c r="G292" i="25" s="1"/>
  <c r="G291" i="25" s="1"/>
  <c r="F21" i="25"/>
  <c r="E21" i="25"/>
  <c r="D21" i="25"/>
  <c r="D292" i="25" s="1"/>
  <c r="G20" i="25"/>
  <c r="H301" i="24"/>
  <c r="C301" i="24"/>
  <c r="H300" i="24"/>
  <c r="C300" i="24"/>
  <c r="H299" i="24"/>
  <c r="C299" i="24"/>
  <c r="H298" i="24"/>
  <c r="C298" i="24"/>
  <c r="H297" i="24"/>
  <c r="C297" i="24"/>
  <c r="H296" i="24"/>
  <c r="C296" i="24"/>
  <c r="H295" i="24"/>
  <c r="C295" i="24"/>
  <c r="H294" i="24"/>
  <c r="H293" i="24" s="1"/>
  <c r="C294" i="24"/>
  <c r="L293" i="24"/>
  <c r="K293" i="24"/>
  <c r="J293" i="24"/>
  <c r="I293" i="24"/>
  <c r="G293" i="24"/>
  <c r="F293" i="24"/>
  <c r="E293" i="24"/>
  <c r="D293" i="24"/>
  <c r="H288" i="24"/>
  <c r="C288" i="24"/>
  <c r="H287" i="24"/>
  <c r="C287" i="24"/>
  <c r="L286" i="24"/>
  <c r="K286" i="24"/>
  <c r="J286" i="24"/>
  <c r="I286" i="24"/>
  <c r="G286" i="24"/>
  <c r="F286" i="24"/>
  <c r="E286" i="24"/>
  <c r="D286" i="24"/>
  <c r="C286" i="24"/>
  <c r="H285" i="24"/>
  <c r="C285" i="24"/>
  <c r="L284" i="24"/>
  <c r="L283" i="24" s="1"/>
  <c r="K284" i="24"/>
  <c r="K283" i="24" s="1"/>
  <c r="J284" i="24"/>
  <c r="I284" i="24"/>
  <c r="I283" i="24" s="1"/>
  <c r="G284" i="24"/>
  <c r="G283" i="24" s="1"/>
  <c r="F284" i="24"/>
  <c r="F283" i="24" s="1"/>
  <c r="E284" i="24"/>
  <c r="D284" i="24"/>
  <c r="D283" i="24" s="1"/>
  <c r="J283" i="24"/>
  <c r="E283" i="24"/>
  <c r="H282" i="24"/>
  <c r="C282" i="24"/>
  <c r="L281" i="24"/>
  <c r="K281" i="24"/>
  <c r="J281" i="24"/>
  <c r="I281" i="24"/>
  <c r="G281" i="24"/>
  <c r="F281" i="24"/>
  <c r="E281" i="24"/>
  <c r="C281" i="24" s="1"/>
  <c r="D281" i="24"/>
  <c r="H280" i="24"/>
  <c r="C280" i="24"/>
  <c r="H279" i="24"/>
  <c r="C279" i="24"/>
  <c r="H278" i="24"/>
  <c r="C278" i="24"/>
  <c r="H277" i="24"/>
  <c r="C277" i="24"/>
  <c r="L276" i="24"/>
  <c r="K276" i="24"/>
  <c r="J276" i="24"/>
  <c r="J270" i="24" s="1"/>
  <c r="J269" i="24" s="1"/>
  <c r="I276" i="24"/>
  <c r="G276" i="24"/>
  <c r="F276" i="24"/>
  <c r="E276" i="24"/>
  <c r="E270" i="24" s="1"/>
  <c r="E269" i="24" s="1"/>
  <c r="D276" i="24"/>
  <c r="C276" i="24" s="1"/>
  <c r="H275" i="24"/>
  <c r="C275" i="24"/>
  <c r="H274" i="24"/>
  <c r="C274" i="24"/>
  <c r="H273" i="24"/>
  <c r="C273" i="24"/>
  <c r="L272" i="24"/>
  <c r="K272" i="24"/>
  <c r="J272" i="24"/>
  <c r="I272" i="24"/>
  <c r="H272" i="24" s="1"/>
  <c r="G272" i="24"/>
  <c r="F272" i="24"/>
  <c r="E272" i="24"/>
  <c r="D272" i="24"/>
  <c r="C272" i="24" s="1"/>
  <c r="H271" i="24"/>
  <c r="C271" i="24"/>
  <c r="L270" i="24"/>
  <c r="L269" i="24" s="1"/>
  <c r="G270" i="24"/>
  <c r="G269" i="24" s="1"/>
  <c r="F270" i="24"/>
  <c r="F269" i="24" s="1"/>
  <c r="H268" i="24"/>
  <c r="C268" i="24"/>
  <c r="H267" i="24"/>
  <c r="C267" i="24"/>
  <c r="H266" i="24"/>
  <c r="C266" i="24"/>
  <c r="H265" i="24"/>
  <c r="C265" i="24"/>
  <c r="L264" i="24"/>
  <c r="K264" i="24"/>
  <c r="J264" i="24"/>
  <c r="I264" i="24"/>
  <c r="G264" i="24"/>
  <c r="F264" i="24"/>
  <c r="F259" i="24" s="1"/>
  <c r="E264" i="24"/>
  <c r="D264" i="24"/>
  <c r="C264" i="24" s="1"/>
  <c r="H263" i="24"/>
  <c r="C263" i="24"/>
  <c r="H262" i="24"/>
  <c r="C262" i="24"/>
  <c r="H261" i="24"/>
  <c r="C261" i="24"/>
  <c r="L260" i="24"/>
  <c r="L259" i="24" s="1"/>
  <c r="K260" i="24"/>
  <c r="J260" i="24"/>
  <c r="J259" i="24" s="1"/>
  <c r="I260" i="24"/>
  <c r="G260" i="24"/>
  <c r="G259" i="24" s="1"/>
  <c r="F260" i="24"/>
  <c r="E260" i="24"/>
  <c r="C260" i="24" s="1"/>
  <c r="D260" i="24"/>
  <c r="D259" i="24" s="1"/>
  <c r="I259" i="24"/>
  <c r="H258" i="24"/>
  <c r="C258" i="24"/>
  <c r="H257" i="24"/>
  <c r="C257" i="24"/>
  <c r="H256" i="24"/>
  <c r="C256" i="24"/>
  <c r="H255" i="24"/>
  <c r="C255" i="24"/>
  <c r="H254" i="24"/>
  <c r="C254" i="24"/>
  <c r="H253" i="24"/>
  <c r="C253" i="24"/>
  <c r="L252" i="24"/>
  <c r="L251" i="24" s="1"/>
  <c r="K252" i="24"/>
  <c r="K251" i="24" s="1"/>
  <c r="J252" i="24"/>
  <c r="I252" i="24"/>
  <c r="G252" i="24"/>
  <c r="G251" i="24" s="1"/>
  <c r="F252" i="24"/>
  <c r="F251" i="24" s="1"/>
  <c r="E252" i="24"/>
  <c r="D252" i="24"/>
  <c r="D251" i="24" s="1"/>
  <c r="J251" i="24"/>
  <c r="I251" i="24"/>
  <c r="E251" i="24"/>
  <c r="H250" i="24"/>
  <c r="C250" i="24"/>
  <c r="H249" i="24"/>
  <c r="C249" i="24"/>
  <c r="H248" i="24"/>
  <c r="C248" i="24"/>
  <c r="H247" i="24"/>
  <c r="C247" i="24"/>
  <c r="L246" i="24"/>
  <c r="K246" i="24"/>
  <c r="J246" i="24"/>
  <c r="I246" i="24"/>
  <c r="G246" i="24"/>
  <c r="F246" i="24"/>
  <c r="E246" i="24"/>
  <c r="D246" i="24"/>
  <c r="C246" i="24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L238" i="24"/>
  <c r="K238" i="24"/>
  <c r="J238" i="24"/>
  <c r="I238" i="24"/>
  <c r="G238" i="24"/>
  <c r="F238" i="24"/>
  <c r="F231" i="24" s="1"/>
  <c r="E238" i="24"/>
  <c r="D238" i="24"/>
  <c r="H237" i="24"/>
  <c r="C237" i="24"/>
  <c r="H236" i="24"/>
  <c r="C236" i="24"/>
  <c r="L235" i="24"/>
  <c r="K235" i="24"/>
  <c r="J235" i="24"/>
  <c r="I235" i="24"/>
  <c r="G235" i="24"/>
  <c r="F235" i="24"/>
  <c r="E235" i="24"/>
  <c r="D235" i="24"/>
  <c r="H234" i="24"/>
  <c r="C234" i="24"/>
  <c r="L233" i="24"/>
  <c r="K233" i="24"/>
  <c r="J233" i="24"/>
  <c r="I233" i="24"/>
  <c r="G233" i="24"/>
  <c r="F233" i="24"/>
  <c r="E233" i="24"/>
  <c r="C233" i="24" s="1"/>
  <c r="D233" i="24"/>
  <c r="H232" i="24"/>
  <c r="C232" i="24"/>
  <c r="J231" i="24"/>
  <c r="H229" i="24"/>
  <c r="C229" i="24"/>
  <c r="H228" i="24"/>
  <c r="C228" i="24"/>
  <c r="L227" i="24"/>
  <c r="K227" i="24"/>
  <c r="J227" i="24"/>
  <c r="I227" i="24"/>
  <c r="G227" i="24"/>
  <c r="F227" i="24"/>
  <c r="E227" i="24"/>
  <c r="D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L216" i="24"/>
  <c r="L204" i="24" s="1"/>
  <c r="K216" i="24"/>
  <c r="J216" i="24"/>
  <c r="I216" i="24"/>
  <c r="G216" i="24"/>
  <c r="G204" i="24" s="1"/>
  <c r="F216" i="24"/>
  <c r="E216" i="24"/>
  <c r="D216" i="24"/>
  <c r="C216" i="24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K205" i="24"/>
  <c r="J205" i="24"/>
  <c r="J204" i="24" s="1"/>
  <c r="I205" i="24"/>
  <c r="G205" i="24"/>
  <c r="F205" i="24"/>
  <c r="F204" i="24" s="1"/>
  <c r="E205" i="24"/>
  <c r="D205" i="24"/>
  <c r="K204" i="24"/>
  <c r="D204" i="24"/>
  <c r="H203" i="24"/>
  <c r="C203" i="24"/>
  <c r="H202" i="24"/>
  <c r="C202" i="24"/>
  <c r="H201" i="24"/>
  <c r="C201" i="24"/>
  <c r="H200" i="24"/>
  <c r="C200" i="24"/>
  <c r="H199" i="24"/>
  <c r="C199" i="24"/>
  <c r="L198" i="24"/>
  <c r="K198" i="24"/>
  <c r="K196" i="24" s="1"/>
  <c r="J198" i="24"/>
  <c r="I198" i="24"/>
  <c r="G198" i="24"/>
  <c r="F198" i="24"/>
  <c r="C198" i="24" s="1"/>
  <c r="E198" i="24"/>
  <c r="D198" i="24"/>
  <c r="D196" i="24" s="1"/>
  <c r="H197" i="24"/>
  <c r="C197" i="24"/>
  <c r="L196" i="24"/>
  <c r="J196" i="24"/>
  <c r="G196" i="24"/>
  <c r="E196" i="24"/>
  <c r="H193" i="24"/>
  <c r="C193" i="24"/>
  <c r="L192" i="24"/>
  <c r="L191" i="24" s="1"/>
  <c r="K192" i="24"/>
  <c r="K191" i="24" s="1"/>
  <c r="J192" i="24"/>
  <c r="I192" i="24"/>
  <c r="H192" i="24" s="1"/>
  <c r="G192" i="24"/>
  <c r="G191" i="24" s="1"/>
  <c r="F192" i="24"/>
  <c r="E192" i="24"/>
  <c r="E191" i="24" s="1"/>
  <c r="D192" i="24"/>
  <c r="D191" i="24" s="1"/>
  <c r="J191" i="24"/>
  <c r="F191" i="24"/>
  <c r="H190" i="24"/>
  <c r="C190" i="24"/>
  <c r="H189" i="24"/>
  <c r="C189" i="24"/>
  <c r="L188" i="24"/>
  <c r="K188" i="24"/>
  <c r="J188" i="24"/>
  <c r="J187" i="24" s="1"/>
  <c r="I188" i="24"/>
  <c r="G188" i="24"/>
  <c r="F188" i="24"/>
  <c r="E188" i="24"/>
  <c r="C188" i="24" s="1"/>
  <c r="D188" i="24"/>
  <c r="F187" i="24"/>
  <c r="H186" i="24"/>
  <c r="C186" i="24"/>
  <c r="H185" i="24"/>
  <c r="C185" i="24"/>
  <c r="L184" i="24"/>
  <c r="K184" i="24"/>
  <c r="J184" i="24"/>
  <c r="I184" i="24"/>
  <c r="G184" i="24"/>
  <c r="F184" i="24"/>
  <c r="E184" i="24"/>
  <c r="C184" i="24" s="1"/>
  <c r="D184" i="24"/>
  <c r="H183" i="24"/>
  <c r="C183" i="24"/>
  <c r="H182" i="24"/>
  <c r="C182" i="24"/>
  <c r="H181" i="24"/>
  <c r="C181" i="24"/>
  <c r="H180" i="24"/>
  <c r="C180" i="24"/>
  <c r="L179" i="24"/>
  <c r="K179" i="24"/>
  <c r="K174" i="24" s="1"/>
  <c r="K173" i="24" s="1"/>
  <c r="J179" i="24"/>
  <c r="I179" i="24"/>
  <c r="G179" i="24"/>
  <c r="F179" i="24"/>
  <c r="E179" i="24"/>
  <c r="C179" i="24" s="1"/>
  <c r="D179" i="24"/>
  <c r="H178" i="24"/>
  <c r="C178" i="24"/>
  <c r="H177" i="24"/>
  <c r="C177" i="24"/>
  <c r="H176" i="24"/>
  <c r="C176" i="24"/>
  <c r="L175" i="24"/>
  <c r="K175" i="24"/>
  <c r="J175" i="24"/>
  <c r="I175" i="24"/>
  <c r="G175" i="24"/>
  <c r="G174" i="24" s="1"/>
  <c r="G173" i="24" s="1"/>
  <c r="F175" i="24"/>
  <c r="E175" i="24"/>
  <c r="D175" i="24"/>
  <c r="L174" i="24"/>
  <c r="L173" i="24" s="1"/>
  <c r="I174" i="24"/>
  <c r="I173" i="24" s="1"/>
  <c r="D174" i="24"/>
  <c r="D173" i="24" s="1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L165" i="24" s="1"/>
  <c r="K166" i="24"/>
  <c r="K165" i="24" s="1"/>
  <c r="J166" i="24"/>
  <c r="J165" i="24" s="1"/>
  <c r="I166" i="24"/>
  <c r="G166" i="24"/>
  <c r="F166" i="24"/>
  <c r="F165" i="24" s="1"/>
  <c r="E166" i="24"/>
  <c r="C166" i="24" s="1"/>
  <c r="D166" i="24"/>
  <c r="D165" i="24" s="1"/>
  <c r="I165" i="24"/>
  <c r="G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G160" i="24"/>
  <c r="F160" i="24"/>
  <c r="E160" i="24"/>
  <c r="D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L151" i="24"/>
  <c r="K151" i="24"/>
  <c r="J151" i="24"/>
  <c r="I151" i="24"/>
  <c r="G151" i="24"/>
  <c r="F151" i="24"/>
  <c r="E151" i="24"/>
  <c r="D151" i="24"/>
  <c r="C151" i="24" s="1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L130" i="24" s="1"/>
  <c r="K144" i="24"/>
  <c r="J144" i="24"/>
  <c r="I144" i="24"/>
  <c r="G144" i="24"/>
  <c r="G130" i="24" s="1"/>
  <c r="F144" i="24"/>
  <c r="E144" i="24"/>
  <c r="D144" i="24"/>
  <c r="C144" i="24"/>
  <c r="H143" i="24"/>
  <c r="C143" i="24"/>
  <c r="H142" i="24"/>
  <c r="C142" i="24"/>
  <c r="L141" i="24"/>
  <c r="K141" i="24"/>
  <c r="J141" i="24"/>
  <c r="I141" i="24"/>
  <c r="H141" i="24" s="1"/>
  <c r="G141" i="24"/>
  <c r="F141" i="24"/>
  <c r="E141" i="24"/>
  <c r="D141" i="24"/>
  <c r="H140" i="24"/>
  <c r="C140" i="24"/>
  <c r="H139" i="24"/>
  <c r="C139" i="24"/>
  <c r="H138" i="24"/>
  <c r="C138" i="24"/>
  <c r="H137" i="24"/>
  <c r="C137" i="24"/>
  <c r="L136" i="24"/>
  <c r="K136" i="24"/>
  <c r="J136" i="24"/>
  <c r="I136" i="24"/>
  <c r="G136" i="24"/>
  <c r="F136" i="24"/>
  <c r="E136" i="24"/>
  <c r="D136" i="24"/>
  <c r="H135" i="24"/>
  <c r="C135" i="24"/>
  <c r="H134" i="24"/>
  <c r="C134" i="24"/>
  <c r="H133" i="24"/>
  <c r="C133" i="24"/>
  <c r="H132" i="24"/>
  <c r="C132" i="24"/>
  <c r="L131" i="24"/>
  <c r="K131" i="24"/>
  <c r="J131" i="24"/>
  <c r="J130" i="24" s="1"/>
  <c r="I131" i="24"/>
  <c r="G131" i="24"/>
  <c r="F131" i="24"/>
  <c r="E131" i="24"/>
  <c r="D131" i="24"/>
  <c r="C131" i="24" s="1"/>
  <c r="D130" i="24"/>
  <c r="H129" i="24"/>
  <c r="C129" i="24"/>
  <c r="C128" i="24" s="1"/>
  <c r="L128" i="24"/>
  <c r="K128" i="24"/>
  <c r="J128" i="24"/>
  <c r="I128" i="24"/>
  <c r="H128" i="24"/>
  <c r="G128" i="24"/>
  <c r="F128" i="24"/>
  <c r="E128" i="24"/>
  <c r="D128" i="24"/>
  <c r="H127" i="24"/>
  <c r="C127" i="24"/>
  <c r="H126" i="24"/>
  <c r="C126" i="24"/>
  <c r="H125" i="24"/>
  <c r="C125" i="24"/>
  <c r="H124" i="24"/>
  <c r="C124" i="24"/>
  <c r="H123" i="24"/>
  <c r="C123" i="24"/>
  <c r="L122" i="24"/>
  <c r="K122" i="24"/>
  <c r="J122" i="24"/>
  <c r="I122" i="24"/>
  <c r="G122" i="24"/>
  <c r="F122" i="24"/>
  <c r="E122" i="24"/>
  <c r="D122" i="24"/>
  <c r="H121" i="24"/>
  <c r="C121" i="24"/>
  <c r="H120" i="24"/>
  <c r="C120" i="24"/>
  <c r="H119" i="24"/>
  <c r="C119" i="24"/>
  <c r="H118" i="24"/>
  <c r="C118" i="24"/>
  <c r="H117" i="24"/>
  <c r="C117" i="24"/>
  <c r="L116" i="24"/>
  <c r="K116" i="24"/>
  <c r="J116" i="24"/>
  <c r="I116" i="24"/>
  <c r="G116" i="24"/>
  <c r="F116" i="24"/>
  <c r="E116" i="24"/>
  <c r="D116" i="24"/>
  <c r="H115" i="24"/>
  <c r="C115" i="24"/>
  <c r="H114" i="24"/>
  <c r="C114" i="24"/>
  <c r="H113" i="24"/>
  <c r="C113" i="24"/>
  <c r="L112" i="24"/>
  <c r="K112" i="24"/>
  <c r="J112" i="24"/>
  <c r="I112" i="24"/>
  <c r="G112" i="24"/>
  <c r="F112" i="24"/>
  <c r="E112" i="24"/>
  <c r="D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L103" i="24"/>
  <c r="K103" i="24"/>
  <c r="J103" i="24"/>
  <c r="I103" i="24"/>
  <c r="G103" i="24"/>
  <c r="F103" i="24"/>
  <c r="E103" i="24"/>
  <c r="C103" i="24" s="1"/>
  <c r="D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G95" i="24"/>
  <c r="F95" i="24"/>
  <c r="E95" i="24"/>
  <c r="D95" i="24"/>
  <c r="H94" i="24"/>
  <c r="C94" i="24"/>
  <c r="H93" i="24"/>
  <c r="C93" i="24"/>
  <c r="H92" i="24"/>
  <c r="C92" i="24"/>
  <c r="H91" i="24"/>
  <c r="C91" i="24"/>
  <c r="H90" i="24"/>
  <c r="C90" i="24"/>
  <c r="L89" i="24"/>
  <c r="K89" i="24"/>
  <c r="J89" i="24"/>
  <c r="I89" i="24"/>
  <c r="G89" i="24"/>
  <c r="F89" i="24"/>
  <c r="E89" i="24"/>
  <c r="C89" i="24" s="1"/>
  <c r="D89" i="24"/>
  <c r="H88" i="24"/>
  <c r="C88" i="24"/>
  <c r="H87" i="24"/>
  <c r="C87" i="24"/>
  <c r="H86" i="24"/>
  <c r="C86" i="24"/>
  <c r="H85" i="24"/>
  <c r="C85" i="24"/>
  <c r="L84" i="24"/>
  <c r="K84" i="24"/>
  <c r="K83" i="24" s="1"/>
  <c r="J84" i="24"/>
  <c r="I84" i="24"/>
  <c r="G84" i="24"/>
  <c r="F84" i="24"/>
  <c r="E84" i="24"/>
  <c r="D84" i="24"/>
  <c r="F83" i="24"/>
  <c r="H82" i="24"/>
  <c r="C82" i="24"/>
  <c r="H81" i="24"/>
  <c r="C81" i="24"/>
  <c r="L80" i="24"/>
  <c r="K80" i="24"/>
  <c r="J80" i="24"/>
  <c r="I80" i="24"/>
  <c r="H80" i="24" s="1"/>
  <c r="G80" i="24"/>
  <c r="F80" i="24"/>
  <c r="E80" i="24"/>
  <c r="D80" i="24"/>
  <c r="C80" i="24" s="1"/>
  <c r="H79" i="24"/>
  <c r="C79" i="24"/>
  <c r="H78" i="24"/>
  <c r="C78" i="24"/>
  <c r="L77" i="24"/>
  <c r="K77" i="24"/>
  <c r="K76" i="24" s="1"/>
  <c r="J77" i="24"/>
  <c r="J76" i="24" s="1"/>
  <c r="I77" i="24"/>
  <c r="G77" i="24"/>
  <c r="G76" i="24" s="1"/>
  <c r="F77" i="24"/>
  <c r="F76" i="24" s="1"/>
  <c r="E77" i="24"/>
  <c r="C77" i="24" s="1"/>
  <c r="D77" i="24"/>
  <c r="L76" i="24"/>
  <c r="I76" i="24"/>
  <c r="H76" i="24" s="1"/>
  <c r="H74" i="24"/>
  <c r="C74" i="24"/>
  <c r="H73" i="24"/>
  <c r="C73" i="24"/>
  <c r="H72" i="24"/>
  <c r="C72" i="24"/>
  <c r="H71" i="24"/>
  <c r="C71" i="24"/>
  <c r="H70" i="24"/>
  <c r="C70" i="24"/>
  <c r="L69" i="24"/>
  <c r="L67" i="24" s="1"/>
  <c r="K69" i="24"/>
  <c r="K67" i="24" s="1"/>
  <c r="J69" i="24"/>
  <c r="I69" i="24"/>
  <c r="G69" i="24"/>
  <c r="G67" i="24" s="1"/>
  <c r="F69" i="24"/>
  <c r="F67" i="24" s="1"/>
  <c r="E69" i="24"/>
  <c r="D69" i="24"/>
  <c r="H68" i="24"/>
  <c r="C68" i="24"/>
  <c r="J67" i="24"/>
  <c r="I67" i="24"/>
  <c r="E67" i="24"/>
  <c r="D67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L54" i="24" s="1"/>
  <c r="L53" i="24" s="1"/>
  <c r="K58" i="24"/>
  <c r="J58" i="24"/>
  <c r="I58" i="24"/>
  <c r="G58" i="24"/>
  <c r="F58" i="24"/>
  <c r="E58" i="24"/>
  <c r="D58" i="24"/>
  <c r="C58" i="24"/>
  <c r="H57" i="24"/>
  <c r="C57" i="24"/>
  <c r="H56" i="24"/>
  <c r="C56" i="24"/>
  <c r="L55" i="24"/>
  <c r="K55" i="24"/>
  <c r="K54" i="24" s="1"/>
  <c r="K53" i="24" s="1"/>
  <c r="J55" i="24"/>
  <c r="J54" i="24" s="1"/>
  <c r="I55" i="24"/>
  <c r="H55" i="24" s="1"/>
  <c r="G55" i="24"/>
  <c r="F55" i="24"/>
  <c r="F54" i="24" s="1"/>
  <c r="E55" i="24"/>
  <c r="D55" i="24"/>
  <c r="C55" i="24" s="1"/>
  <c r="H47" i="24"/>
  <c r="C47" i="24"/>
  <c r="H46" i="24"/>
  <c r="C46" i="24"/>
  <c r="L45" i="24"/>
  <c r="H45" i="24" s="1"/>
  <c r="G45" i="24"/>
  <c r="C45" i="24" s="1"/>
  <c r="H44" i="24"/>
  <c r="C44" i="24"/>
  <c r="K43" i="24"/>
  <c r="J43" i="24"/>
  <c r="I43" i="24"/>
  <c r="H43" i="24"/>
  <c r="F43" i="24"/>
  <c r="E43" i="24"/>
  <c r="D43" i="24"/>
  <c r="C43" i="24"/>
  <c r="H42" i="24"/>
  <c r="C42" i="24"/>
  <c r="I41" i="24"/>
  <c r="H41" i="24"/>
  <c r="D41" i="24"/>
  <c r="C41" i="24" s="1"/>
  <c r="H40" i="24"/>
  <c r="C40" i="24"/>
  <c r="H39" i="24"/>
  <c r="C39" i="24"/>
  <c r="H38" i="24"/>
  <c r="C38" i="24"/>
  <c r="H37" i="24"/>
  <c r="C37" i="24"/>
  <c r="K36" i="24"/>
  <c r="H36" i="24"/>
  <c r="F36" i="24"/>
  <c r="C36" i="24" s="1"/>
  <c r="H35" i="24"/>
  <c r="C35" i="24"/>
  <c r="H34" i="24"/>
  <c r="C34" i="24"/>
  <c r="K33" i="24"/>
  <c r="H33" i="24"/>
  <c r="F33" i="24"/>
  <c r="C33" i="24" s="1"/>
  <c r="H32" i="24"/>
  <c r="C32" i="24"/>
  <c r="K31" i="24"/>
  <c r="F31" i="24"/>
  <c r="C31" i="24"/>
  <c r="H30" i="24"/>
  <c r="C30" i="24"/>
  <c r="H29" i="24"/>
  <c r="C29" i="24"/>
  <c r="H28" i="24"/>
  <c r="C28" i="24"/>
  <c r="K27" i="24"/>
  <c r="H27" i="24"/>
  <c r="F27" i="24"/>
  <c r="C27" i="24" s="1"/>
  <c r="H25" i="24"/>
  <c r="C25" i="24"/>
  <c r="C24" i="24"/>
  <c r="H23" i="24"/>
  <c r="C23" i="24"/>
  <c r="H22" i="24"/>
  <c r="C22" i="24"/>
  <c r="L21" i="24"/>
  <c r="K21" i="24"/>
  <c r="J21" i="24"/>
  <c r="J292" i="24" s="1"/>
  <c r="J291" i="24" s="1"/>
  <c r="I21" i="24"/>
  <c r="G21" i="24"/>
  <c r="G20" i="24" s="1"/>
  <c r="F21" i="24"/>
  <c r="F292" i="24" s="1"/>
  <c r="F291" i="24" s="1"/>
  <c r="E21" i="24"/>
  <c r="D21" i="24"/>
  <c r="D20" i="24" s="1"/>
  <c r="E20" i="24"/>
  <c r="H301" i="23"/>
  <c r="C301" i="23"/>
  <c r="H300" i="23"/>
  <c r="C300" i="23"/>
  <c r="H299" i="23"/>
  <c r="C299" i="23"/>
  <c r="H298" i="23"/>
  <c r="C298" i="23"/>
  <c r="H297" i="23"/>
  <c r="C297" i="23"/>
  <c r="H296" i="23"/>
  <c r="C296" i="23"/>
  <c r="H295" i="23"/>
  <c r="C295" i="23"/>
  <c r="H294" i="23"/>
  <c r="H293" i="23" s="1"/>
  <c r="C294" i="23"/>
  <c r="L293" i="23"/>
  <c r="K293" i="23"/>
  <c r="J293" i="23"/>
  <c r="I293" i="23"/>
  <c r="G293" i="23"/>
  <c r="F293" i="23"/>
  <c r="E293" i="23"/>
  <c r="D293" i="23"/>
  <c r="C293" i="23"/>
  <c r="J292" i="23"/>
  <c r="J291" i="23" s="1"/>
  <c r="H288" i="23"/>
  <c r="C288" i="23"/>
  <c r="H287" i="23"/>
  <c r="C287" i="23"/>
  <c r="L286" i="23"/>
  <c r="K286" i="23"/>
  <c r="J286" i="23"/>
  <c r="I286" i="23"/>
  <c r="G286" i="23"/>
  <c r="F286" i="23"/>
  <c r="F292" i="23" s="1"/>
  <c r="F291" i="23" s="1"/>
  <c r="E286" i="23"/>
  <c r="D286" i="23"/>
  <c r="H285" i="23"/>
  <c r="C285" i="23"/>
  <c r="L284" i="23"/>
  <c r="L283" i="23" s="1"/>
  <c r="K284" i="23"/>
  <c r="J284" i="23"/>
  <c r="J283" i="23" s="1"/>
  <c r="I284" i="23"/>
  <c r="I283" i="23" s="1"/>
  <c r="H283" i="23" s="1"/>
  <c r="G284" i="23"/>
  <c r="F284" i="23"/>
  <c r="E284" i="23"/>
  <c r="E283" i="23" s="1"/>
  <c r="D284" i="23"/>
  <c r="K283" i="23"/>
  <c r="G283" i="23"/>
  <c r="F283" i="23"/>
  <c r="H282" i="23"/>
  <c r="C282" i="23"/>
  <c r="L281" i="23"/>
  <c r="L269" i="23" s="1"/>
  <c r="K281" i="23"/>
  <c r="J281" i="23"/>
  <c r="I281" i="23"/>
  <c r="G281" i="23"/>
  <c r="F281" i="23"/>
  <c r="E281" i="23"/>
  <c r="D281" i="23"/>
  <c r="C281" i="23"/>
  <c r="H280" i="23"/>
  <c r="C280" i="23"/>
  <c r="H279" i="23"/>
  <c r="C279" i="23"/>
  <c r="H278" i="23"/>
  <c r="C278" i="23"/>
  <c r="H277" i="23"/>
  <c r="C277" i="23"/>
  <c r="L276" i="23"/>
  <c r="K276" i="23"/>
  <c r="J276" i="23"/>
  <c r="I276" i="23"/>
  <c r="G276" i="23"/>
  <c r="F276" i="23"/>
  <c r="E276" i="23"/>
  <c r="D276" i="23"/>
  <c r="H275" i="23"/>
  <c r="C275" i="23"/>
  <c r="H274" i="23"/>
  <c r="C274" i="23"/>
  <c r="H273" i="23"/>
  <c r="C273" i="23"/>
  <c r="L272" i="23"/>
  <c r="L270" i="23" s="1"/>
  <c r="K272" i="23"/>
  <c r="K270" i="23" s="1"/>
  <c r="J272" i="23"/>
  <c r="I272" i="23"/>
  <c r="G272" i="23"/>
  <c r="F272" i="23"/>
  <c r="E272" i="23"/>
  <c r="D272" i="23"/>
  <c r="H271" i="23"/>
  <c r="C271" i="23"/>
  <c r="J270" i="23"/>
  <c r="J269" i="23" s="1"/>
  <c r="G270" i="23"/>
  <c r="F270" i="23"/>
  <c r="F269" i="23"/>
  <c r="H268" i="23"/>
  <c r="C268" i="23"/>
  <c r="H267" i="23"/>
  <c r="C267" i="23"/>
  <c r="H266" i="23"/>
  <c r="C266" i="23"/>
  <c r="H265" i="23"/>
  <c r="C265" i="23"/>
  <c r="L264" i="23"/>
  <c r="L259" i="23" s="1"/>
  <c r="K264" i="23"/>
  <c r="J264" i="23"/>
  <c r="I264" i="23"/>
  <c r="H264" i="23"/>
  <c r="G264" i="23"/>
  <c r="F264" i="23"/>
  <c r="E264" i="23"/>
  <c r="D264" i="23"/>
  <c r="H263" i="23"/>
  <c r="C263" i="23"/>
  <c r="H262" i="23"/>
  <c r="C262" i="23"/>
  <c r="H261" i="23"/>
  <c r="C261" i="23"/>
  <c r="L260" i="23"/>
  <c r="K260" i="23"/>
  <c r="K259" i="23" s="1"/>
  <c r="J260" i="23"/>
  <c r="J259" i="23" s="1"/>
  <c r="I260" i="23"/>
  <c r="I259" i="23" s="1"/>
  <c r="G260" i="23"/>
  <c r="F260" i="23"/>
  <c r="F259" i="23" s="1"/>
  <c r="E260" i="23"/>
  <c r="E259" i="23" s="1"/>
  <c r="D260" i="23"/>
  <c r="G259" i="23"/>
  <c r="H258" i="23"/>
  <c r="C258" i="23"/>
  <c r="H257" i="23"/>
  <c r="C257" i="23"/>
  <c r="H256" i="23"/>
  <c r="C256" i="23"/>
  <c r="H255" i="23"/>
  <c r="C255" i="23"/>
  <c r="H254" i="23"/>
  <c r="C254" i="23"/>
  <c r="H253" i="23"/>
  <c r="C253" i="23"/>
  <c r="L252" i="23"/>
  <c r="L251" i="23" s="1"/>
  <c r="K252" i="23"/>
  <c r="J252" i="23"/>
  <c r="J251" i="23" s="1"/>
  <c r="H251" i="23" s="1"/>
  <c r="I252" i="23"/>
  <c r="I251" i="23" s="1"/>
  <c r="G252" i="23"/>
  <c r="F252" i="23"/>
  <c r="F251" i="23" s="1"/>
  <c r="E252" i="23"/>
  <c r="E251" i="23" s="1"/>
  <c r="D252" i="23"/>
  <c r="K251" i="23"/>
  <c r="G251" i="23"/>
  <c r="H250" i="23"/>
  <c r="C250" i="23"/>
  <c r="H249" i="23"/>
  <c r="C249" i="23"/>
  <c r="H248" i="23"/>
  <c r="C248" i="23"/>
  <c r="H247" i="23"/>
  <c r="C247" i="23"/>
  <c r="L246" i="23"/>
  <c r="K246" i="23"/>
  <c r="J246" i="23"/>
  <c r="I246" i="23"/>
  <c r="G246" i="23"/>
  <c r="F246" i="23"/>
  <c r="E246" i="23"/>
  <c r="D246" i="23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H238" i="23" s="1"/>
  <c r="G238" i="23"/>
  <c r="F238" i="23"/>
  <c r="E238" i="23"/>
  <c r="D238" i="23"/>
  <c r="H237" i="23"/>
  <c r="C237" i="23"/>
  <c r="H236" i="23"/>
  <c r="C236" i="23"/>
  <c r="L235" i="23"/>
  <c r="K235" i="23"/>
  <c r="J235" i="23"/>
  <c r="I235" i="23"/>
  <c r="H235" i="23" s="1"/>
  <c r="G235" i="23"/>
  <c r="F235" i="23"/>
  <c r="F231" i="23" s="1"/>
  <c r="E235" i="23"/>
  <c r="D235" i="23"/>
  <c r="H234" i="23"/>
  <c r="C234" i="23"/>
  <c r="L233" i="23"/>
  <c r="K233" i="23"/>
  <c r="J233" i="23"/>
  <c r="I233" i="23"/>
  <c r="H233" i="23" s="1"/>
  <c r="G233" i="23"/>
  <c r="F233" i="23"/>
  <c r="E233" i="23"/>
  <c r="D233" i="23"/>
  <c r="H232" i="23"/>
  <c r="C232" i="23"/>
  <c r="K231" i="23"/>
  <c r="G231" i="23"/>
  <c r="H229" i="23"/>
  <c r="C229" i="23"/>
  <c r="H228" i="23"/>
  <c r="C228" i="23"/>
  <c r="L227" i="23"/>
  <c r="L204" i="23" s="1"/>
  <c r="K227" i="23"/>
  <c r="J227" i="23"/>
  <c r="I227" i="23"/>
  <c r="H227" i="23"/>
  <c r="G227" i="23"/>
  <c r="F227" i="23"/>
  <c r="E227" i="23"/>
  <c r="D227" i="23"/>
  <c r="C227" i="23" s="1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I216" i="23"/>
  <c r="H216" i="23" s="1"/>
  <c r="G216" i="23"/>
  <c r="F216" i="23"/>
  <c r="E216" i="23"/>
  <c r="D216" i="23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K205" i="23"/>
  <c r="K204" i="23" s="1"/>
  <c r="J205" i="23"/>
  <c r="J204" i="23" s="1"/>
  <c r="I205" i="23"/>
  <c r="G205" i="23"/>
  <c r="G204" i="23" s="1"/>
  <c r="F205" i="23"/>
  <c r="E205" i="23"/>
  <c r="D205" i="23"/>
  <c r="C205" i="23" s="1"/>
  <c r="H203" i="23"/>
  <c r="C203" i="23"/>
  <c r="H202" i="23"/>
  <c r="C202" i="23"/>
  <c r="H201" i="23"/>
  <c r="C201" i="23"/>
  <c r="H200" i="23"/>
  <c r="C200" i="23"/>
  <c r="H199" i="23"/>
  <c r="C199" i="23"/>
  <c r="L198" i="23"/>
  <c r="L196" i="23" s="1"/>
  <c r="K198" i="23"/>
  <c r="J198" i="23"/>
  <c r="J196" i="23" s="1"/>
  <c r="J195" i="23" s="1"/>
  <c r="I198" i="23"/>
  <c r="G198" i="23"/>
  <c r="G196" i="23" s="1"/>
  <c r="F198" i="23"/>
  <c r="F196" i="23" s="1"/>
  <c r="E198" i="23"/>
  <c r="D198" i="23"/>
  <c r="H197" i="23"/>
  <c r="C197" i="23"/>
  <c r="K196" i="23"/>
  <c r="I196" i="23"/>
  <c r="E196" i="23"/>
  <c r="D196" i="23"/>
  <c r="H193" i="23"/>
  <c r="C193" i="23"/>
  <c r="L192" i="23"/>
  <c r="K192" i="23"/>
  <c r="J192" i="23"/>
  <c r="J191" i="23" s="1"/>
  <c r="I192" i="23"/>
  <c r="I191" i="23" s="1"/>
  <c r="G192" i="23"/>
  <c r="F192" i="23"/>
  <c r="E192" i="23"/>
  <c r="E191" i="23" s="1"/>
  <c r="D192" i="23"/>
  <c r="L191" i="23"/>
  <c r="K191" i="23"/>
  <c r="G191" i="23"/>
  <c r="F191" i="23"/>
  <c r="D191" i="23"/>
  <c r="H190" i="23"/>
  <c r="C190" i="23"/>
  <c r="H189" i="23"/>
  <c r="C189" i="23"/>
  <c r="L188" i="23"/>
  <c r="L187" i="23" s="1"/>
  <c r="K188" i="23"/>
  <c r="J188" i="23"/>
  <c r="I188" i="23"/>
  <c r="H188" i="23" s="1"/>
  <c r="G188" i="23"/>
  <c r="F188" i="23"/>
  <c r="E188" i="23"/>
  <c r="D188" i="23"/>
  <c r="H186" i="23"/>
  <c r="C186" i="23"/>
  <c r="H185" i="23"/>
  <c r="C185" i="23"/>
  <c r="L184" i="23"/>
  <c r="K184" i="23"/>
  <c r="J184" i="23"/>
  <c r="I184" i="23"/>
  <c r="G184" i="23"/>
  <c r="F184" i="23"/>
  <c r="E184" i="23"/>
  <c r="D184" i="23"/>
  <c r="H183" i="23"/>
  <c r="C183" i="23"/>
  <c r="H182" i="23"/>
  <c r="C182" i="23"/>
  <c r="H181" i="23"/>
  <c r="C181" i="23"/>
  <c r="H180" i="23"/>
  <c r="C180" i="23"/>
  <c r="L179" i="23"/>
  <c r="L174" i="23" s="1"/>
  <c r="L173" i="23" s="1"/>
  <c r="K179" i="23"/>
  <c r="J179" i="23"/>
  <c r="I179" i="23"/>
  <c r="G179" i="23"/>
  <c r="F179" i="23"/>
  <c r="E179" i="23"/>
  <c r="D179" i="23"/>
  <c r="H178" i="23"/>
  <c r="C178" i="23"/>
  <c r="H177" i="23"/>
  <c r="C177" i="23"/>
  <c r="H176" i="23"/>
  <c r="C176" i="23"/>
  <c r="L175" i="23"/>
  <c r="K175" i="23"/>
  <c r="K174" i="23" s="1"/>
  <c r="J175" i="23"/>
  <c r="I175" i="23"/>
  <c r="G175" i="23"/>
  <c r="F175" i="23"/>
  <c r="E175" i="23"/>
  <c r="D175" i="23"/>
  <c r="I174" i="23"/>
  <c r="E174" i="23"/>
  <c r="D174" i="23"/>
  <c r="K173" i="23"/>
  <c r="D173" i="23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K166" i="23"/>
  <c r="J166" i="23"/>
  <c r="J165" i="23" s="1"/>
  <c r="I166" i="23"/>
  <c r="I165" i="23" s="1"/>
  <c r="G166" i="23"/>
  <c r="F166" i="23"/>
  <c r="E166" i="23"/>
  <c r="E165" i="23" s="1"/>
  <c r="D166" i="23"/>
  <c r="D165" i="23" s="1"/>
  <c r="L165" i="23"/>
  <c r="K165" i="23"/>
  <c r="G165" i="23"/>
  <c r="F165" i="23"/>
  <c r="H164" i="23"/>
  <c r="C164" i="23"/>
  <c r="H163" i="23"/>
  <c r="C163" i="23"/>
  <c r="H162" i="23"/>
  <c r="C162" i="23"/>
  <c r="H161" i="23"/>
  <c r="C161" i="23"/>
  <c r="L160" i="23"/>
  <c r="K160" i="23"/>
  <c r="J160" i="23"/>
  <c r="H160" i="23" s="1"/>
  <c r="I160" i="23"/>
  <c r="G160" i="23"/>
  <c r="F160" i="23"/>
  <c r="E160" i="23"/>
  <c r="D160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H151" i="23" s="1"/>
  <c r="G151" i="23"/>
  <c r="F151" i="23"/>
  <c r="E151" i="23"/>
  <c r="D151" i="23"/>
  <c r="H150" i="23"/>
  <c r="C150" i="23"/>
  <c r="H149" i="23"/>
  <c r="C149" i="23"/>
  <c r="H148" i="23"/>
  <c r="C148" i="23"/>
  <c r="H147" i="23"/>
  <c r="C147" i="23"/>
  <c r="H146" i="23"/>
  <c r="C146" i="23"/>
  <c r="H145" i="23"/>
  <c r="C145" i="23"/>
  <c r="L144" i="23"/>
  <c r="K144" i="23"/>
  <c r="J144" i="23"/>
  <c r="I144" i="23"/>
  <c r="G144" i="23"/>
  <c r="F144" i="23"/>
  <c r="E144" i="23"/>
  <c r="D144" i="23"/>
  <c r="H143" i="23"/>
  <c r="C143" i="23"/>
  <c r="H142" i="23"/>
  <c r="C142" i="23"/>
  <c r="L141" i="23"/>
  <c r="K141" i="23"/>
  <c r="J141" i="23"/>
  <c r="I141" i="23"/>
  <c r="H141" i="23"/>
  <c r="G141" i="23"/>
  <c r="F141" i="23"/>
  <c r="E141" i="23"/>
  <c r="D141" i="23"/>
  <c r="C141" i="23" s="1"/>
  <c r="H140" i="23"/>
  <c r="C140" i="23"/>
  <c r="H139" i="23"/>
  <c r="C139" i="23"/>
  <c r="H138" i="23"/>
  <c r="C138" i="23"/>
  <c r="H137" i="23"/>
  <c r="C137" i="23"/>
  <c r="L136" i="23"/>
  <c r="K136" i="23"/>
  <c r="J136" i="23"/>
  <c r="I136" i="23"/>
  <c r="G136" i="23"/>
  <c r="F136" i="23"/>
  <c r="E136" i="23"/>
  <c r="D136" i="23"/>
  <c r="H135" i="23"/>
  <c r="C135" i="23"/>
  <c r="H134" i="23"/>
  <c r="C134" i="23"/>
  <c r="H133" i="23"/>
  <c r="C133" i="23"/>
  <c r="H132" i="23"/>
  <c r="C132" i="23"/>
  <c r="L131" i="23"/>
  <c r="K131" i="23"/>
  <c r="J131" i="23"/>
  <c r="I131" i="23"/>
  <c r="G131" i="23"/>
  <c r="F131" i="23"/>
  <c r="E131" i="23"/>
  <c r="D131" i="23"/>
  <c r="C131" i="23" s="1"/>
  <c r="H129" i="23"/>
  <c r="H128" i="23" s="1"/>
  <c r="C129" i="23"/>
  <c r="C128" i="23" s="1"/>
  <c r="L128" i="23"/>
  <c r="K128" i="23"/>
  <c r="J128" i="23"/>
  <c r="I128" i="23"/>
  <c r="G128" i="23"/>
  <c r="F128" i="23"/>
  <c r="E128" i="23"/>
  <c r="D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I122" i="23"/>
  <c r="G122" i="23"/>
  <c r="F122" i="23"/>
  <c r="E122" i="23"/>
  <c r="D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H116" i="23"/>
  <c r="G116" i="23"/>
  <c r="F116" i="23"/>
  <c r="E116" i="23"/>
  <c r="D116" i="23"/>
  <c r="C116" i="23" s="1"/>
  <c r="H115" i="23"/>
  <c r="C115" i="23"/>
  <c r="H114" i="23"/>
  <c r="C114" i="23"/>
  <c r="H113" i="23"/>
  <c r="C113" i="23"/>
  <c r="L112" i="23"/>
  <c r="K112" i="23"/>
  <c r="J112" i="23"/>
  <c r="I112" i="23"/>
  <c r="G112" i="23"/>
  <c r="F112" i="23"/>
  <c r="E112" i="23"/>
  <c r="D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K83" i="23" s="1"/>
  <c r="J103" i="23"/>
  <c r="I103" i="23"/>
  <c r="G103" i="23"/>
  <c r="F103" i="23"/>
  <c r="E103" i="23"/>
  <c r="D103" i="23"/>
  <c r="H102" i="23"/>
  <c r="C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H95" i="23" s="1"/>
  <c r="I95" i="23"/>
  <c r="G95" i="23"/>
  <c r="F95" i="23"/>
  <c r="E95" i="23"/>
  <c r="D95" i="23"/>
  <c r="H94" i="23"/>
  <c r="C94" i="23"/>
  <c r="H93" i="23"/>
  <c r="C93" i="23"/>
  <c r="H92" i="23"/>
  <c r="C92" i="23"/>
  <c r="H91" i="23"/>
  <c r="C91" i="23"/>
  <c r="H90" i="23"/>
  <c r="C90" i="23"/>
  <c r="L89" i="23"/>
  <c r="K89" i="23"/>
  <c r="J89" i="23"/>
  <c r="I89" i="23"/>
  <c r="H89" i="23" s="1"/>
  <c r="G89" i="23"/>
  <c r="F89" i="23"/>
  <c r="E89" i="23"/>
  <c r="D89" i="23"/>
  <c r="H88" i="23"/>
  <c r="C88" i="23"/>
  <c r="H87" i="23"/>
  <c r="C87" i="23"/>
  <c r="H86" i="23"/>
  <c r="C86" i="23"/>
  <c r="H85" i="23"/>
  <c r="C85" i="23"/>
  <c r="L84" i="23"/>
  <c r="K84" i="23"/>
  <c r="J84" i="23"/>
  <c r="I84" i="23"/>
  <c r="G84" i="23"/>
  <c r="F84" i="23"/>
  <c r="E84" i="23"/>
  <c r="D84" i="23"/>
  <c r="H82" i="23"/>
  <c r="C82" i="23"/>
  <c r="H81" i="23"/>
  <c r="C81" i="23"/>
  <c r="L80" i="23"/>
  <c r="K80" i="23"/>
  <c r="J80" i="23"/>
  <c r="I80" i="23"/>
  <c r="G80" i="23"/>
  <c r="F80" i="23"/>
  <c r="F76" i="23" s="1"/>
  <c r="E80" i="23"/>
  <c r="D80" i="23"/>
  <c r="D76" i="23" s="1"/>
  <c r="H79" i="23"/>
  <c r="C79" i="23"/>
  <c r="H78" i="23"/>
  <c r="C78" i="23"/>
  <c r="L77" i="23"/>
  <c r="L76" i="23" s="1"/>
  <c r="K77" i="23"/>
  <c r="K76" i="23" s="1"/>
  <c r="J77" i="23"/>
  <c r="J76" i="23" s="1"/>
  <c r="I77" i="23"/>
  <c r="H77" i="23" s="1"/>
  <c r="G77" i="23"/>
  <c r="G76" i="23" s="1"/>
  <c r="F77" i="23"/>
  <c r="E77" i="23"/>
  <c r="D77" i="23"/>
  <c r="I76" i="23"/>
  <c r="H74" i="23"/>
  <c r="C74" i="23"/>
  <c r="H73" i="23"/>
  <c r="C73" i="23"/>
  <c r="H72" i="23"/>
  <c r="C72" i="23"/>
  <c r="H71" i="23"/>
  <c r="C71" i="23"/>
  <c r="H70" i="23"/>
  <c r="C70" i="23"/>
  <c r="L69" i="23"/>
  <c r="L67" i="23" s="1"/>
  <c r="K69" i="23"/>
  <c r="K67" i="23" s="1"/>
  <c r="J69" i="23"/>
  <c r="I69" i="23"/>
  <c r="G69" i="23"/>
  <c r="G67" i="23" s="1"/>
  <c r="G53" i="23" s="1"/>
  <c r="F69" i="23"/>
  <c r="F67" i="23" s="1"/>
  <c r="E69" i="23"/>
  <c r="D69" i="23"/>
  <c r="C69" i="23"/>
  <c r="H68" i="23"/>
  <c r="C68" i="23"/>
  <c r="J67" i="23"/>
  <c r="I67" i="23"/>
  <c r="E67" i="23"/>
  <c r="D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E58" i="23"/>
  <c r="D58" i="23"/>
  <c r="H57" i="23"/>
  <c r="C57" i="23"/>
  <c r="H56" i="23"/>
  <c r="C56" i="23"/>
  <c r="L55" i="23"/>
  <c r="K55" i="23"/>
  <c r="K54" i="23" s="1"/>
  <c r="J55" i="23"/>
  <c r="I55" i="23"/>
  <c r="G55" i="23"/>
  <c r="G54" i="23" s="1"/>
  <c r="F55" i="23"/>
  <c r="E55" i="23"/>
  <c r="D55" i="23"/>
  <c r="L54" i="23"/>
  <c r="F54" i="23"/>
  <c r="F53" i="23" s="1"/>
  <c r="H47" i="23"/>
  <c r="C47" i="23"/>
  <c r="H46" i="23"/>
  <c r="C46" i="23"/>
  <c r="L45" i="23"/>
  <c r="G45" i="23"/>
  <c r="H44" i="23"/>
  <c r="C44" i="23"/>
  <c r="K43" i="23"/>
  <c r="J43" i="23"/>
  <c r="I43" i="23"/>
  <c r="H43" i="23" s="1"/>
  <c r="F43" i="23"/>
  <c r="E43" i="23"/>
  <c r="D43" i="23"/>
  <c r="H42" i="23"/>
  <c r="C42" i="23"/>
  <c r="I41" i="23"/>
  <c r="H41" i="23" s="1"/>
  <c r="D41" i="23"/>
  <c r="C41" i="23" s="1"/>
  <c r="H40" i="23"/>
  <c r="C40" i="23"/>
  <c r="H39" i="23"/>
  <c r="C39" i="23"/>
  <c r="H38" i="23"/>
  <c r="C38" i="23"/>
  <c r="H37" i="23"/>
  <c r="C37" i="23"/>
  <c r="K36" i="23"/>
  <c r="H36" i="23" s="1"/>
  <c r="F36" i="23"/>
  <c r="C36" i="23" s="1"/>
  <c r="H35" i="23"/>
  <c r="C35" i="23"/>
  <c r="H34" i="23"/>
  <c r="C34" i="23"/>
  <c r="K33" i="23"/>
  <c r="H33" i="23" s="1"/>
  <c r="F33" i="23"/>
  <c r="C33" i="23" s="1"/>
  <c r="H32" i="23"/>
  <c r="C32" i="23"/>
  <c r="K31" i="23"/>
  <c r="H31" i="23" s="1"/>
  <c r="F31" i="23"/>
  <c r="H30" i="23"/>
  <c r="C30" i="23"/>
  <c r="H29" i="23"/>
  <c r="C29" i="23"/>
  <c r="H28" i="23"/>
  <c r="C28" i="23"/>
  <c r="K27" i="23"/>
  <c r="F27" i="23"/>
  <c r="C27" i="23" s="1"/>
  <c r="H25" i="23"/>
  <c r="C25" i="23"/>
  <c r="C24" i="23"/>
  <c r="H23" i="23"/>
  <c r="C23" i="23"/>
  <c r="H22" i="23"/>
  <c r="C22" i="23"/>
  <c r="L21" i="23"/>
  <c r="L292" i="23" s="1"/>
  <c r="L291" i="23" s="1"/>
  <c r="K21" i="23"/>
  <c r="J21" i="23"/>
  <c r="I21" i="23"/>
  <c r="G21" i="23"/>
  <c r="G292" i="23" s="1"/>
  <c r="G291" i="23" s="1"/>
  <c r="F21" i="23"/>
  <c r="E21" i="23"/>
  <c r="E292" i="23" s="1"/>
  <c r="E291" i="23" s="1"/>
  <c r="D21" i="23"/>
  <c r="J20" i="23"/>
  <c r="E20" i="23"/>
  <c r="H301" i="22"/>
  <c r="C301" i="22"/>
  <c r="H300" i="22"/>
  <c r="C300" i="22"/>
  <c r="H299" i="22"/>
  <c r="C299" i="22"/>
  <c r="H298" i="22"/>
  <c r="C298" i="22"/>
  <c r="H297" i="22"/>
  <c r="C297" i="22"/>
  <c r="H296" i="22"/>
  <c r="C296" i="22"/>
  <c r="H295" i="22"/>
  <c r="C295" i="22"/>
  <c r="C293" i="22" s="1"/>
  <c r="H294" i="22"/>
  <c r="H293" i="22" s="1"/>
  <c r="C294" i="22"/>
  <c r="L293" i="22"/>
  <c r="K293" i="22"/>
  <c r="J293" i="22"/>
  <c r="I293" i="22"/>
  <c r="G293" i="22"/>
  <c r="F293" i="22"/>
  <c r="E293" i="22"/>
  <c r="D293" i="22"/>
  <c r="H288" i="22"/>
  <c r="C288" i="22"/>
  <c r="H287" i="22"/>
  <c r="C287" i="22"/>
  <c r="L286" i="22"/>
  <c r="K286" i="22"/>
  <c r="J286" i="22"/>
  <c r="I286" i="22"/>
  <c r="G286" i="22"/>
  <c r="F286" i="22"/>
  <c r="E286" i="22"/>
  <c r="D286" i="22"/>
  <c r="C286" i="22" s="1"/>
  <c r="H285" i="22"/>
  <c r="C285" i="22"/>
  <c r="L284" i="22"/>
  <c r="L283" i="22" s="1"/>
  <c r="K284" i="22"/>
  <c r="K283" i="22" s="1"/>
  <c r="J284" i="22"/>
  <c r="I284" i="22"/>
  <c r="G284" i="22"/>
  <c r="F284" i="22"/>
  <c r="F283" i="22" s="1"/>
  <c r="E284" i="22"/>
  <c r="E283" i="22" s="1"/>
  <c r="D284" i="22"/>
  <c r="J283" i="22"/>
  <c r="G283" i="22"/>
  <c r="H282" i="22"/>
  <c r="C282" i="22"/>
  <c r="L281" i="22"/>
  <c r="K281" i="22"/>
  <c r="J281" i="22"/>
  <c r="I281" i="22"/>
  <c r="H281" i="22" s="1"/>
  <c r="G281" i="22"/>
  <c r="F281" i="22"/>
  <c r="E281" i="22"/>
  <c r="D281" i="22"/>
  <c r="C281" i="22" s="1"/>
  <c r="H280" i="22"/>
  <c r="C280" i="22"/>
  <c r="H279" i="22"/>
  <c r="C279" i="22"/>
  <c r="H278" i="22"/>
  <c r="C278" i="22"/>
  <c r="H277" i="22"/>
  <c r="C277" i="22"/>
  <c r="L276" i="22"/>
  <c r="K276" i="22"/>
  <c r="J276" i="22"/>
  <c r="I276" i="22"/>
  <c r="G276" i="22"/>
  <c r="F276" i="22"/>
  <c r="E276" i="22"/>
  <c r="D276" i="22"/>
  <c r="H275" i="22"/>
  <c r="C275" i="22"/>
  <c r="H274" i="22"/>
  <c r="C274" i="22"/>
  <c r="H273" i="22"/>
  <c r="C273" i="22"/>
  <c r="L272" i="22"/>
  <c r="L270" i="22" s="1"/>
  <c r="L269" i="22" s="1"/>
  <c r="K272" i="22"/>
  <c r="J272" i="22"/>
  <c r="I272" i="22"/>
  <c r="G272" i="22"/>
  <c r="G270" i="22" s="1"/>
  <c r="F272" i="22"/>
  <c r="E272" i="22"/>
  <c r="D272" i="22"/>
  <c r="H271" i="22"/>
  <c r="C271" i="22"/>
  <c r="K270" i="22"/>
  <c r="K269" i="22" s="1"/>
  <c r="J270" i="22"/>
  <c r="J269" i="22" s="1"/>
  <c r="I270" i="22"/>
  <c r="F270" i="22"/>
  <c r="E270" i="22"/>
  <c r="E269" i="22" s="1"/>
  <c r="D270" i="22"/>
  <c r="F269" i="22"/>
  <c r="H268" i="22"/>
  <c r="C268" i="22"/>
  <c r="H267" i="22"/>
  <c r="C267" i="22"/>
  <c r="H266" i="22"/>
  <c r="C266" i="22"/>
  <c r="H265" i="22"/>
  <c r="C265" i="22"/>
  <c r="L264" i="22"/>
  <c r="K264" i="22"/>
  <c r="J264" i="22"/>
  <c r="I264" i="22"/>
  <c r="H264" i="22" s="1"/>
  <c r="G264" i="22"/>
  <c r="F264" i="22"/>
  <c r="E264" i="22"/>
  <c r="D264" i="22"/>
  <c r="H263" i="22"/>
  <c r="C263" i="22"/>
  <c r="H262" i="22"/>
  <c r="C262" i="22"/>
  <c r="H261" i="22"/>
  <c r="C261" i="22"/>
  <c r="L260" i="22"/>
  <c r="L259" i="22" s="1"/>
  <c r="K260" i="22"/>
  <c r="K259" i="22" s="1"/>
  <c r="J260" i="22"/>
  <c r="I260" i="22"/>
  <c r="G260" i="22"/>
  <c r="F260" i="22"/>
  <c r="F259" i="22" s="1"/>
  <c r="E260" i="22"/>
  <c r="D260" i="22"/>
  <c r="J259" i="22"/>
  <c r="G259" i="22"/>
  <c r="H258" i="22"/>
  <c r="C258" i="22"/>
  <c r="H257" i="22"/>
  <c r="C257" i="22"/>
  <c r="H256" i="22"/>
  <c r="C256" i="22"/>
  <c r="H255" i="22"/>
  <c r="C255" i="22"/>
  <c r="H254" i="22"/>
  <c r="C254" i="22"/>
  <c r="H253" i="22"/>
  <c r="C253" i="22"/>
  <c r="L252" i="22"/>
  <c r="L251" i="22" s="1"/>
  <c r="K252" i="22"/>
  <c r="K251" i="22" s="1"/>
  <c r="J252" i="22"/>
  <c r="I252" i="22"/>
  <c r="G252" i="22"/>
  <c r="F252" i="22"/>
  <c r="F251" i="22" s="1"/>
  <c r="E252" i="22"/>
  <c r="E251" i="22" s="1"/>
  <c r="D252" i="22"/>
  <c r="J251" i="22"/>
  <c r="G251" i="22"/>
  <c r="H250" i="22"/>
  <c r="C250" i="22"/>
  <c r="H249" i="22"/>
  <c r="C249" i="22"/>
  <c r="H248" i="22"/>
  <c r="C248" i="22"/>
  <c r="H247" i="22"/>
  <c r="C247" i="22"/>
  <c r="L246" i="22"/>
  <c r="K246" i="22"/>
  <c r="J246" i="22"/>
  <c r="I246" i="22"/>
  <c r="G246" i="22"/>
  <c r="F246" i="22"/>
  <c r="F231" i="22" s="1"/>
  <c r="F230" i="22" s="1"/>
  <c r="E246" i="22"/>
  <c r="D246" i="22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J238" i="22"/>
  <c r="I238" i="22"/>
  <c r="G238" i="22"/>
  <c r="F238" i="22"/>
  <c r="E238" i="22"/>
  <c r="D238" i="22"/>
  <c r="C238" i="22" s="1"/>
  <c r="H237" i="22"/>
  <c r="C237" i="22"/>
  <c r="H236" i="22"/>
  <c r="C236" i="22"/>
  <c r="L235" i="22"/>
  <c r="K235" i="22"/>
  <c r="J235" i="22"/>
  <c r="I235" i="22"/>
  <c r="H235" i="22" s="1"/>
  <c r="G235" i="22"/>
  <c r="F235" i="22"/>
  <c r="E235" i="22"/>
  <c r="D235" i="22"/>
  <c r="C235" i="22" s="1"/>
  <c r="H234" i="22"/>
  <c r="C234" i="22"/>
  <c r="L233" i="22"/>
  <c r="K233" i="22"/>
  <c r="J233" i="22"/>
  <c r="I233" i="22"/>
  <c r="G233" i="22"/>
  <c r="F233" i="22"/>
  <c r="E233" i="22"/>
  <c r="D233" i="22"/>
  <c r="C233" i="22"/>
  <c r="H232" i="22"/>
  <c r="C232" i="22"/>
  <c r="J231" i="22"/>
  <c r="G231" i="22"/>
  <c r="G230" i="22" s="1"/>
  <c r="H229" i="22"/>
  <c r="C229" i="22"/>
  <c r="H228" i="22"/>
  <c r="C228" i="22"/>
  <c r="L227" i="22"/>
  <c r="K227" i="22"/>
  <c r="J227" i="22"/>
  <c r="I227" i="22"/>
  <c r="G227" i="22"/>
  <c r="F227" i="22"/>
  <c r="E227" i="22"/>
  <c r="D227" i="22"/>
  <c r="C227" i="22" s="1"/>
  <c r="H226" i="22"/>
  <c r="C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L216" i="22"/>
  <c r="K216" i="22"/>
  <c r="J216" i="22"/>
  <c r="I216" i="22"/>
  <c r="G216" i="22"/>
  <c r="F216" i="22"/>
  <c r="E216" i="22"/>
  <c r="D216" i="22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K205" i="22"/>
  <c r="K204" i="22" s="1"/>
  <c r="J205" i="22"/>
  <c r="I205" i="22"/>
  <c r="G205" i="22"/>
  <c r="G204" i="22" s="1"/>
  <c r="F205" i="22"/>
  <c r="F204" i="22" s="1"/>
  <c r="F195" i="22" s="1"/>
  <c r="E205" i="22"/>
  <c r="D205" i="22"/>
  <c r="L204" i="22"/>
  <c r="I204" i="22"/>
  <c r="D204" i="22"/>
  <c r="H203" i="22"/>
  <c r="C203" i="22"/>
  <c r="H202" i="22"/>
  <c r="C202" i="22"/>
  <c r="H201" i="22"/>
  <c r="C201" i="22"/>
  <c r="H200" i="22"/>
  <c r="C200" i="22"/>
  <c r="H199" i="22"/>
  <c r="C199" i="22"/>
  <c r="L198" i="22"/>
  <c r="K198" i="22"/>
  <c r="J198" i="22"/>
  <c r="I198" i="22"/>
  <c r="H198" i="22" s="1"/>
  <c r="G198" i="22"/>
  <c r="F198" i="22"/>
  <c r="E198" i="22"/>
  <c r="E196" i="22" s="1"/>
  <c r="D198" i="22"/>
  <c r="C198" i="22" s="1"/>
  <c r="H197" i="22"/>
  <c r="C197" i="22"/>
  <c r="L196" i="22"/>
  <c r="K196" i="22"/>
  <c r="K195" i="22" s="1"/>
  <c r="J196" i="22"/>
  <c r="G196" i="22"/>
  <c r="F196" i="22"/>
  <c r="D196" i="22"/>
  <c r="G195" i="22"/>
  <c r="H193" i="22"/>
  <c r="C193" i="22"/>
  <c r="L192" i="22"/>
  <c r="L191" i="22" s="1"/>
  <c r="K192" i="22"/>
  <c r="J192" i="22"/>
  <c r="J191" i="22" s="1"/>
  <c r="I192" i="22"/>
  <c r="G192" i="22"/>
  <c r="F192" i="22"/>
  <c r="E192" i="22"/>
  <c r="E191" i="22" s="1"/>
  <c r="D192" i="22"/>
  <c r="K191" i="22"/>
  <c r="G191" i="22"/>
  <c r="F191" i="22"/>
  <c r="F187" i="22" s="1"/>
  <c r="H190" i="22"/>
  <c r="C190" i="22"/>
  <c r="H189" i="22"/>
  <c r="C189" i="22"/>
  <c r="L188" i="22"/>
  <c r="L187" i="22" s="1"/>
  <c r="K188" i="22"/>
  <c r="J188" i="22"/>
  <c r="J187" i="22" s="1"/>
  <c r="I188" i="22"/>
  <c r="G188" i="22"/>
  <c r="F188" i="22"/>
  <c r="E188" i="22"/>
  <c r="D188" i="22"/>
  <c r="C188" i="22" s="1"/>
  <c r="K187" i="22"/>
  <c r="H186" i="22"/>
  <c r="C186" i="22"/>
  <c r="H185" i="22"/>
  <c r="C185" i="22"/>
  <c r="L184" i="22"/>
  <c r="K184" i="22"/>
  <c r="J184" i="22"/>
  <c r="I184" i="22"/>
  <c r="G184" i="22"/>
  <c r="F184" i="22"/>
  <c r="E184" i="22"/>
  <c r="D184" i="22"/>
  <c r="H183" i="22"/>
  <c r="C183" i="22"/>
  <c r="H182" i="22"/>
  <c r="C182" i="22"/>
  <c r="H181" i="22"/>
  <c r="C181" i="22"/>
  <c r="H180" i="22"/>
  <c r="C180" i="22"/>
  <c r="L179" i="22"/>
  <c r="K179" i="22"/>
  <c r="J179" i="22"/>
  <c r="I179" i="22"/>
  <c r="G179" i="22"/>
  <c r="F179" i="22"/>
  <c r="E179" i="22"/>
  <c r="D179" i="22"/>
  <c r="C179" i="22"/>
  <c r="H178" i="22"/>
  <c r="C178" i="22"/>
  <c r="H177" i="22"/>
  <c r="C177" i="22"/>
  <c r="H176" i="22"/>
  <c r="C176" i="22"/>
  <c r="L175" i="22"/>
  <c r="K175" i="22"/>
  <c r="K174" i="22" s="1"/>
  <c r="J175" i="22"/>
  <c r="J174" i="22" s="1"/>
  <c r="J173" i="22" s="1"/>
  <c r="I175" i="22"/>
  <c r="G175" i="22"/>
  <c r="F175" i="22"/>
  <c r="F174" i="22" s="1"/>
  <c r="F173" i="22" s="1"/>
  <c r="E175" i="22"/>
  <c r="E174" i="22" s="1"/>
  <c r="E173" i="22" s="1"/>
  <c r="D175" i="22"/>
  <c r="L174" i="22"/>
  <c r="L173" i="22" s="1"/>
  <c r="I174" i="22"/>
  <c r="D174" i="22"/>
  <c r="K173" i="22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L165" i="22" s="1"/>
  <c r="K166" i="22"/>
  <c r="J166" i="22"/>
  <c r="I166" i="22"/>
  <c r="G166" i="22"/>
  <c r="G165" i="22" s="1"/>
  <c r="F166" i="22"/>
  <c r="E166" i="22"/>
  <c r="E165" i="22" s="1"/>
  <c r="D166" i="22"/>
  <c r="C166" i="22" s="1"/>
  <c r="K165" i="22"/>
  <c r="J165" i="22"/>
  <c r="F165" i="22"/>
  <c r="H164" i="22"/>
  <c r="C164" i="22"/>
  <c r="H163" i="22"/>
  <c r="C163" i="22"/>
  <c r="H162" i="22"/>
  <c r="C162" i="22"/>
  <c r="H161" i="22"/>
  <c r="C161" i="22"/>
  <c r="L160" i="22"/>
  <c r="K160" i="22"/>
  <c r="J160" i="22"/>
  <c r="I160" i="22"/>
  <c r="H160" i="22" s="1"/>
  <c r="G160" i="22"/>
  <c r="F160" i="22"/>
  <c r="E160" i="22"/>
  <c r="D160" i="22"/>
  <c r="C160" i="22" s="1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J151" i="22"/>
  <c r="I151" i="22"/>
  <c r="H151" i="22" s="1"/>
  <c r="G151" i="22"/>
  <c r="F151" i="22"/>
  <c r="E151" i="22"/>
  <c r="D151" i="22"/>
  <c r="C151" i="22" s="1"/>
  <c r="H150" i="22"/>
  <c r="C150" i="22"/>
  <c r="H149" i="22"/>
  <c r="C149" i="22"/>
  <c r="H148" i="22"/>
  <c r="C148" i="22"/>
  <c r="H147" i="22"/>
  <c r="C147" i="22"/>
  <c r="H146" i="22"/>
  <c r="C146" i="22"/>
  <c r="H145" i="22"/>
  <c r="C145" i="22"/>
  <c r="L144" i="22"/>
  <c r="K144" i="22"/>
  <c r="J144" i="22"/>
  <c r="I144" i="22"/>
  <c r="G144" i="22"/>
  <c r="F144" i="22"/>
  <c r="E144" i="22"/>
  <c r="D144" i="22"/>
  <c r="H143" i="22"/>
  <c r="C143" i="22"/>
  <c r="H142" i="22"/>
  <c r="C142" i="22"/>
  <c r="L141" i="22"/>
  <c r="K141" i="22"/>
  <c r="J141" i="22"/>
  <c r="I141" i="22"/>
  <c r="G141" i="22"/>
  <c r="F141" i="22"/>
  <c r="E141" i="22"/>
  <c r="D141" i="22"/>
  <c r="C141" i="22" s="1"/>
  <c r="H140" i="22"/>
  <c r="C140" i="22"/>
  <c r="H139" i="22"/>
  <c r="C139" i="22"/>
  <c r="H138" i="22"/>
  <c r="C138" i="22"/>
  <c r="H137" i="22"/>
  <c r="C137" i="22"/>
  <c r="L136" i="22"/>
  <c r="K136" i="22"/>
  <c r="J136" i="22"/>
  <c r="I136" i="22"/>
  <c r="G136" i="22"/>
  <c r="F136" i="22"/>
  <c r="E136" i="22"/>
  <c r="D136" i="22"/>
  <c r="H135" i="22"/>
  <c r="C135" i="22"/>
  <c r="H134" i="22"/>
  <c r="C134" i="22"/>
  <c r="H133" i="22"/>
  <c r="C133" i="22"/>
  <c r="H132" i="22"/>
  <c r="C132" i="22"/>
  <c r="L131" i="22"/>
  <c r="K131" i="22"/>
  <c r="K130" i="22" s="1"/>
  <c r="J131" i="22"/>
  <c r="I131" i="22"/>
  <c r="G131" i="22"/>
  <c r="F131" i="22"/>
  <c r="F130" i="22" s="1"/>
  <c r="E131" i="22"/>
  <c r="C131" i="22" s="1"/>
  <c r="D131" i="22"/>
  <c r="L130" i="22"/>
  <c r="H129" i="22"/>
  <c r="C129" i="22"/>
  <c r="C128" i="22" s="1"/>
  <c r="L128" i="22"/>
  <c r="K128" i="22"/>
  <c r="J128" i="22"/>
  <c r="I128" i="22"/>
  <c r="H128" i="22"/>
  <c r="G128" i="22"/>
  <c r="F128" i="22"/>
  <c r="E128" i="22"/>
  <c r="D128" i="22"/>
  <c r="H127" i="22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I122" i="22"/>
  <c r="G122" i="22"/>
  <c r="F122" i="22"/>
  <c r="E122" i="22"/>
  <c r="D122" i="22"/>
  <c r="H121" i="22"/>
  <c r="C121" i="22"/>
  <c r="H120" i="22"/>
  <c r="C120" i="22"/>
  <c r="H119" i="22"/>
  <c r="C119" i="22"/>
  <c r="H118" i="22"/>
  <c r="C118" i="22"/>
  <c r="H117" i="22"/>
  <c r="C117" i="22"/>
  <c r="L116" i="22"/>
  <c r="K116" i="22"/>
  <c r="J116" i="22"/>
  <c r="I116" i="22"/>
  <c r="G116" i="22"/>
  <c r="F116" i="22"/>
  <c r="E116" i="22"/>
  <c r="D116" i="22"/>
  <c r="H115" i="22"/>
  <c r="C115" i="22"/>
  <c r="H114" i="22"/>
  <c r="C114" i="22"/>
  <c r="H113" i="22"/>
  <c r="C113" i="22"/>
  <c r="L112" i="22"/>
  <c r="K112" i="22"/>
  <c r="J112" i="22"/>
  <c r="I112" i="22"/>
  <c r="G112" i="22"/>
  <c r="F112" i="22"/>
  <c r="E112" i="22"/>
  <c r="D112" i="22"/>
  <c r="H111" i="22"/>
  <c r="C111" i="22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L103" i="22"/>
  <c r="K103" i="22"/>
  <c r="J103" i="22"/>
  <c r="I103" i="22"/>
  <c r="G103" i="22"/>
  <c r="F103" i="22"/>
  <c r="E103" i="22"/>
  <c r="D103" i="22"/>
  <c r="C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L95" i="22"/>
  <c r="K95" i="22"/>
  <c r="J95" i="22"/>
  <c r="I95" i="22"/>
  <c r="G95" i="22"/>
  <c r="F95" i="22"/>
  <c r="E95" i="22"/>
  <c r="D95" i="22"/>
  <c r="C95" i="22" s="1"/>
  <c r="H94" i="22"/>
  <c r="C94" i="22"/>
  <c r="H93" i="22"/>
  <c r="C93" i="22"/>
  <c r="H92" i="22"/>
  <c r="C92" i="22"/>
  <c r="H91" i="22"/>
  <c r="C91" i="22"/>
  <c r="H90" i="22"/>
  <c r="C90" i="22"/>
  <c r="L89" i="22"/>
  <c r="K89" i="22"/>
  <c r="J89" i="22"/>
  <c r="I89" i="22"/>
  <c r="G89" i="22"/>
  <c r="F89" i="22"/>
  <c r="E89" i="22"/>
  <c r="D89" i="22"/>
  <c r="C89" i="22" s="1"/>
  <c r="H88" i="22"/>
  <c r="C88" i="22"/>
  <c r="H87" i="22"/>
  <c r="C87" i="22"/>
  <c r="H86" i="22"/>
  <c r="C86" i="22"/>
  <c r="H85" i="22"/>
  <c r="C85" i="22"/>
  <c r="L84" i="22"/>
  <c r="K84" i="22"/>
  <c r="J84" i="22"/>
  <c r="J83" i="22" s="1"/>
  <c r="I84" i="22"/>
  <c r="G84" i="22"/>
  <c r="F84" i="22"/>
  <c r="E84" i="22"/>
  <c r="D84" i="22"/>
  <c r="F83" i="22"/>
  <c r="H82" i="22"/>
  <c r="C82" i="22"/>
  <c r="H81" i="22"/>
  <c r="C81" i="22"/>
  <c r="L80" i="22"/>
  <c r="K80" i="22"/>
  <c r="J80" i="22"/>
  <c r="I80" i="22"/>
  <c r="H80" i="22" s="1"/>
  <c r="G80" i="22"/>
  <c r="F80" i="22"/>
  <c r="E80" i="22"/>
  <c r="D80" i="22"/>
  <c r="H79" i="22"/>
  <c r="C79" i="22"/>
  <c r="H78" i="22"/>
  <c r="C78" i="22"/>
  <c r="L77" i="22"/>
  <c r="K77" i="22"/>
  <c r="K76" i="22" s="1"/>
  <c r="J77" i="22"/>
  <c r="J76" i="22" s="1"/>
  <c r="I77" i="22"/>
  <c r="H77" i="22" s="1"/>
  <c r="G77" i="22"/>
  <c r="G76" i="22" s="1"/>
  <c r="F77" i="22"/>
  <c r="F76" i="22" s="1"/>
  <c r="E77" i="22"/>
  <c r="D77" i="22"/>
  <c r="C77" i="22" s="1"/>
  <c r="L76" i="22"/>
  <c r="E76" i="22"/>
  <c r="D76" i="22"/>
  <c r="H74" i="22"/>
  <c r="C74" i="22"/>
  <c r="H73" i="22"/>
  <c r="C73" i="22"/>
  <c r="H72" i="22"/>
  <c r="C72" i="22"/>
  <c r="H71" i="22"/>
  <c r="C71" i="22"/>
  <c r="H70" i="22"/>
  <c r="C70" i="22"/>
  <c r="L69" i="22"/>
  <c r="K69" i="22"/>
  <c r="K67" i="22" s="1"/>
  <c r="K53" i="22" s="1"/>
  <c r="J69" i="22"/>
  <c r="J67" i="22" s="1"/>
  <c r="I69" i="22"/>
  <c r="G69" i="22"/>
  <c r="G67" i="22" s="1"/>
  <c r="F69" i="22"/>
  <c r="F67" i="22" s="1"/>
  <c r="E69" i="22"/>
  <c r="D69" i="22"/>
  <c r="C69" i="22" s="1"/>
  <c r="H68" i="22"/>
  <c r="C68" i="22"/>
  <c r="L67" i="22"/>
  <c r="I67" i="22"/>
  <c r="E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I58" i="22"/>
  <c r="G58" i="22"/>
  <c r="F58" i="22"/>
  <c r="E58" i="22"/>
  <c r="D58" i="22"/>
  <c r="H57" i="22"/>
  <c r="C57" i="22"/>
  <c r="H56" i="22"/>
  <c r="C56" i="22"/>
  <c r="L55" i="22"/>
  <c r="L54" i="22" s="1"/>
  <c r="L53" i="22" s="1"/>
  <c r="K55" i="22"/>
  <c r="K54" i="22" s="1"/>
  <c r="J55" i="22"/>
  <c r="J54" i="22" s="1"/>
  <c r="I55" i="22"/>
  <c r="G55" i="22"/>
  <c r="G54" i="22" s="1"/>
  <c r="F55" i="22"/>
  <c r="F54" i="22" s="1"/>
  <c r="E55" i="22"/>
  <c r="D55" i="22"/>
  <c r="C55" i="22"/>
  <c r="I54" i="22"/>
  <c r="D54" i="22"/>
  <c r="H47" i="22"/>
  <c r="C47" i="22"/>
  <c r="H46" i="22"/>
  <c r="C46" i="22"/>
  <c r="L45" i="22"/>
  <c r="H45" i="22" s="1"/>
  <c r="G45" i="22"/>
  <c r="C45" i="22" s="1"/>
  <c r="H44" i="22"/>
  <c r="C44" i="22"/>
  <c r="K43" i="22"/>
  <c r="J43" i="22"/>
  <c r="I43" i="22"/>
  <c r="H43" i="22" s="1"/>
  <c r="F43" i="22"/>
  <c r="E43" i="22"/>
  <c r="D43" i="22"/>
  <c r="C43" i="22" s="1"/>
  <c r="H42" i="22"/>
  <c r="C42" i="22"/>
  <c r="I41" i="22"/>
  <c r="H41" i="22" s="1"/>
  <c r="D41" i="22"/>
  <c r="C41" i="22" s="1"/>
  <c r="H40" i="22"/>
  <c r="C40" i="22"/>
  <c r="H39" i="22"/>
  <c r="C39" i="22"/>
  <c r="H38" i="22"/>
  <c r="C38" i="22"/>
  <c r="H37" i="22"/>
  <c r="C37" i="22"/>
  <c r="K36" i="22"/>
  <c r="H36" i="22" s="1"/>
  <c r="F36" i="22"/>
  <c r="C36" i="22" s="1"/>
  <c r="H35" i="22"/>
  <c r="C35" i="22"/>
  <c r="H34" i="22"/>
  <c r="C34" i="22"/>
  <c r="K33" i="22"/>
  <c r="H33" i="22" s="1"/>
  <c r="F33" i="22"/>
  <c r="C33" i="22" s="1"/>
  <c r="H32" i="22"/>
  <c r="C32" i="22"/>
  <c r="K31" i="22"/>
  <c r="H31" i="22" s="1"/>
  <c r="F31" i="22"/>
  <c r="C31" i="22" s="1"/>
  <c r="H30" i="22"/>
  <c r="C30" i="22"/>
  <c r="H29" i="22"/>
  <c r="C29" i="22"/>
  <c r="H28" i="22"/>
  <c r="C28" i="22"/>
  <c r="K27" i="22"/>
  <c r="H27" i="22" s="1"/>
  <c r="F27" i="22"/>
  <c r="C27" i="22" s="1"/>
  <c r="F26" i="22"/>
  <c r="C26" i="22" s="1"/>
  <c r="H25" i="22"/>
  <c r="C25" i="22"/>
  <c r="C24" i="22"/>
  <c r="H23" i="22"/>
  <c r="C23" i="22"/>
  <c r="H22" i="22"/>
  <c r="C22" i="22"/>
  <c r="L21" i="22"/>
  <c r="K21" i="22"/>
  <c r="K292" i="22" s="1"/>
  <c r="K291" i="22" s="1"/>
  <c r="J21" i="22"/>
  <c r="J292" i="22" s="1"/>
  <c r="J291" i="22" s="1"/>
  <c r="I21" i="22"/>
  <c r="H21" i="22" s="1"/>
  <c r="G21" i="22"/>
  <c r="G292" i="22" s="1"/>
  <c r="G291" i="22" s="1"/>
  <c r="F21" i="22"/>
  <c r="F292" i="22" s="1"/>
  <c r="F291" i="22" s="1"/>
  <c r="E21" i="22"/>
  <c r="E292" i="22" s="1"/>
  <c r="E291" i="22" s="1"/>
  <c r="D21" i="22"/>
  <c r="J20" i="22"/>
  <c r="H301" i="21"/>
  <c r="C301" i="21"/>
  <c r="H300" i="21"/>
  <c r="C300" i="21"/>
  <c r="H299" i="21"/>
  <c r="C299" i="21"/>
  <c r="H298" i="21"/>
  <c r="C298" i="21"/>
  <c r="H297" i="21"/>
  <c r="C297" i="21"/>
  <c r="H296" i="21"/>
  <c r="C296" i="21"/>
  <c r="H295" i="21"/>
  <c r="C295" i="21"/>
  <c r="H294" i="21"/>
  <c r="C294" i="21"/>
  <c r="C293" i="21" s="1"/>
  <c r="L293" i="21"/>
  <c r="K293" i="21"/>
  <c r="J293" i="21"/>
  <c r="I293" i="21"/>
  <c r="H293" i="21"/>
  <c r="G293" i="21"/>
  <c r="F293" i="21"/>
  <c r="E293" i="21"/>
  <c r="D293" i="21"/>
  <c r="H288" i="21"/>
  <c r="C288" i="21"/>
  <c r="H287" i="21"/>
  <c r="C287" i="21"/>
  <c r="L286" i="21"/>
  <c r="K286" i="21"/>
  <c r="J286" i="21"/>
  <c r="I286" i="21"/>
  <c r="G286" i="21"/>
  <c r="F286" i="21"/>
  <c r="E286" i="21"/>
  <c r="D286" i="21"/>
  <c r="H285" i="21"/>
  <c r="C285" i="21"/>
  <c r="L284" i="21"/>
  <c r="K284" i="21"/>
  <c r="J284" i="21"/>
  <c r="I284" i="21"/>
  <c r="I283" i="21" s="1"/>
  <c r="G284" i="21"/>
  <c r="F284" i="21"/>
  <c r="F283" i="21" s="1"/>
  <c r="E284" i="21"/>
  <c r="E283" i="21" s="1"/>
  <c r="D284" i="21"/>
  <c r="C284" i="21" s="1"/>
  <c r="L283" i="21"/>
  <c r="K283" i="21"/>
  <c r="G283" i="21"/>
  <c r="D283" i="21"/>
  <c r="C283" i="21" s="1"/>
  <c r="H282" i="21"/>
  <c r="C282" i="21"/>
  <c r="L281" i="21"/>
  <c r="K281" i="21"/>
  <c r="H281" i="21" s="1"/>
  <c r="J281" i="21"/>
  <c r="I281" i="21"/>
  <c r="G281" i="21"/>
  <c r="F281" i="21"/>
  <c r="E281" i="21"/>
  <c r="D281" i="21"/>
  <c r="H280" i="21"/>
  <c r="C280" i="21"/>
  <c r="H279" i="21"/>
  <c r="C279" i="21"/>
  <c r="H278" i="21"/>
  <c r="C278" i="21"/>
  <c r="H277" i="21"/>
  <c r="C277" i="21"/>
  <c r="L276" i="21"/>
  <c r="K276" i="21"/>
  <c r="J276" i="21"/>
  <c r="I276" i="21"/>
  <c r="G276" i="21"/>
  <c r="G270" i="21" s="1"/>
  <c r="G269" i="21" s="1"/>
  <c r="F276" i="21"/>
  <c r="E276" i="21"/>
  <c r="D276" i="21"/>
  <c r="H275" i="21"/>
  <c r="C275" i="21"/>
  <c r="H274" i="21"/>
  <c r="C274" i="21"/>
  <c r="H273" i="21"/>
  <c r="C273" i="21"/>
  <c r="L272" i="21"/>
  <c r="K272" i="21"/>
  <c r="J272" i="21"/>
  <c r="H272" i="21" s="1"/>
  <c r="I272" i="21"/>
  <c r="G272" i="21"/>
  <c r="F272" i="21"/>
  <c r="F270" i="21" s="1"/>
  <c r="F269" i="21" s="1"/>
  <c r="E272" i="21"/>
  <c r="D272" i="21"/>
  <c r="H271" i="21"/>
  <c r="C271" i="21"/>
  <c r="L270" i="21"/>
  <c r="L269" i="21" s="1"/>
  <c r="K270" i="21"/>
  <c r="I270" i="21"/>
  <c r="I269" i="21" s="1"/>
  <c r="E270" i="21"/>
  <c r="E269" i="21" s="1"/>
  <c r="D270" i="21"/>
  <c r="D269" i="21"/>
  <c r="H268" i="21"/>
  <c r="C268" i="21"/>
  <c r="H267" i="21"/>
  <c r="C267" i="21"/>
  <c r="H266" i="21"/>
  <c r="C266" i="21"/>
  <c r="H265" i="21"/>
  <c r="C265" i="21"/>
  <c r="L264" i="21"/>
  <c r="K264" i="21"/>
  <c r="J264" i="21"/>
  <c r="H264" i="21" s="1"/>
  <c r="I264" i="21"/>
  <c r="G264" i="21"/>
  <c r="F264" i="21"/>
  <c r="E264" i="21"/>
  <c r="D264" i="21"/>
  <c r="H263" i="21"/>
  <c r="C263" i="21"/>
  <c r="H262" i="21"/>
  <c r="C262" i="21"/>
  <c r="H261" i="21"/>
  <c r="C261" i="21"/>
  <c r="L260" i="21"/>
  <c r="K260" i="21"/>
  <c r="J260" i="21"/>
  <c r="I260" i="21"/>
  <c r="I259" i="21" s="1"/>
  <c r="G260" i="21"/>
  <c r="G259" i="21" s="1"/>
  <c r="F260" i="21"/>
  <c r="F259" i="21" s="1"/>
  <c r="E260" i="21"/>
  <c r="D260" i="21"/>
  <c r="L259" i="21"/>
  <c r="K259" i="21"/>
  <c r="D259" i="21"/>
  <c r="H258" i="21"/>
  <c r="C258" i="21"/>
  <c r="H257" i="21"/>
  <c r="C257" i="21"/>
  <c r="H256" i="21"/>
  <c r="C256" i="21"/>
  <c r="H255" i="21"/>
  <c r="C255" i="21"/>
  <c r="H254" i="21"/>
  <c r="C254" i="21"/>
  <c r="H253" i="21"/>
  <c r="C253" i="21"/>
  <c r="L252" i="21"/>
  <c r="K252" i="21"/>
  <c r="J252" i="21"/>
  <c r="I252" i="21"/>
  <c r="I251" i="21" s="1"/>
  <c r="G252" i="21"/>
  <c r="G251" i="21" s="1"/>
  <c r="F252" i="21"/>
  <c r="F251" i="21" s="1"/>
  <c r="E252" i="21"/>
  <c r="E251" i="21" s="1"/>
  <c r="D252" i="21"/>
  <c r="L251" i="21"/>
  <c r="K251" i="21"/>
  <c r="D251" i="21"/>
  <c r="H250" i="21"/>
  <c r="C250" i="21"/>
  <c r="H249" i="21"/>
  <c r="C249" i="21"/>
  <c r="H248" i="21"/>
  <c r="C248" i="21"/>
  <c r="H247" i="21"/>
  <c r="C247" i="21"/>
  <c r="L246" i="21"/>
  <c r="K246" i="21"/>
  <c r="J246" i="21"/>
  <c r="I246" i="21"/>
  <c r="G246" i="21"/>
  <c r="G231" i="21" s="1"/>
  <c r="G230" i="21" s="1"/>
  <c r="F246" i="21"/>
  <c r="E246" i="21"/>
  <c r="D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J238" i="21"/>
  <c r="I238" i="21"/>
  <c r="G238" i="21"/>
  <c r="F238" i="21"/>
  <c r="E238" i="21"/>
  <c r="D238" i="21"/>
  <c r="H237" i="21"/>
  <c r="C237" i="21"/>
  <c r="H236" i="21"/>
  <c r="C236" i="21"/>
  <c r="L235" i="21"/>
  <c r="K235" i="21"/>
  <c r="J235" i="21"/>
  <c r="I235" i="21"/>
  <c r="H235" i="21" s="1"/>
  <c r="G235" i="21"/>
  <c r="F235" i="21"/>
  <c r="E235" i="21"/>
  <c r="D235" i="21"/>
  <c r="H234" i="21"/>
  <c r="C234" i="21"/>
  <c r="L233" i="21"/>
  <c r="K233" i="21"/>
  <c r="J233" i="21"/>
  <c r="I233" i="21"/>
  <c r="H233" i="21" s="1"/>
  <c r="G233" i="21"/>
  <c r="F233" i="21"/>
  <c r="E233" i="21"/>
  <c r="D233" i="21"/>
  <c r="H232" i="21"/>
  <c r="C232" i="21"/>
  <c r="K231" i="21"/>
  <c r="K230" i="21" s="1"/>
  <c r="H229" i="21"/>
  <c r="C229" i="21"/>
  <c r="H228" i="21"/>
  <c r="C228" i="21"/>
  <c r="L227" i="21"/>
  <c r="K227" i="21"/>
  <c r="J227" i="21"/>
  <c r="I227" i="21"/>
  <c r="H227" i="21" s="1"/>
  <c r="G227" i="21"/>
  <c r="F227" i="21"/>
  <c r="E227" i="21"/>
  <c r="D227" i="2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J216" i="21"/>
  <c r="I216" i="21"/>
  <c r="G216" i="21"/>
  <c r="F216" i="21"/>
  <c r="F204" i="21" s="1"/>
  <c r="E216" i="21"/>
  <c r="D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K205" i="21"/>
  <c r="K204" i="21" s="1"/>
  <c r="J205" i="21"/>
  <c r="I205" i="21"/>
  <c r="H205" i="21" s="1"/>
  <c r="G205" i="21"/>
  <c r="G204" i="21" s="1"/>
  <c r="F205" i="21"/>
  <c r="E205" i="21"/>
  <c r="D205" i="21"/>
  <c r="I204" i="21"/>
  <c r="E204" i="21"/>
  <c r="H203" i="21"/>
  <c r="C203" i="21"/>
  <c r="H202" i="21"/>
  <c r="C202" i="21"/>
  <c r="H201" i="21"/>
  <c r="C201" i="21"/>
  <c r="H200" i="21"/>
  <c r="C200" i="21"/>
  <c r="H199" i="21"/>
  <c r="C199" i="21"/>
  <c r="L198" i="21"/>
  <c r="L196" i="21" s="1"/>
  <c r="K198" i="21"/>
  <c r="J198" i="21"/>
  <c r="I198" i="21"/>
  <c r="I196" i="21" s="1"/>
  <c r="I195" i="21" s="1"/>
  <c r="G198" i="21"/>
  <c r="G196" i="21" s="1"/>
  <c r="F198" i="21"/>
  <c r="E198" i="21"/>
  <c r="D198" i="21"/>
  <c r="C198" i="21" s="1"/>
  <c r="H197" i="21"/>
  <c r="C197" i="21"/>
  <c r="K196" i="21"/>
  <c r="J196" i="21"/>
  <c r="F196" i="21"/>
  <c r="E196" i="21"/>
  <c r="E195" i="21" s="1"/>
  <c r="H193" i="21"/>
  <c r="C193" i="21"/>
  <c r="L192" i="21"/>
  <c r="K192" i="21"/>
  <c r="J192" i="21"/>
  <c r="I192" i="21"/>
  <c r="I191" i="21" s="1"/>
  <c r="G192" i="21"/>
  <c r="G191" i="21" s="1"/>
  <c r="G187" i="21" s="1"/>
  <c r="F192" i="21"/>
  <c r="F191" i="21" s="1"/>
  <c r="E192" i="21"/>
  <c r="E191" i="21" s="1"/>
  <c r="D192" i="21"/>
  <c r="C192" i="21" s="1"/>
  <c r="L191" i="21"/>
  <c r="K191" i="21"/>
  <c r="D191" i="21"/>
  <c r="H190" i="21"/>
  <c r="C190" i="21"/>
  <c r="H189" i="21"/>
  <c r="C189" i="21"/>
  <c r="L188" i="21"/>
  <c r="K188" i="21"/>
  <c r="J188" i="21"/>
  <c r="I188" i="21"/>
  <c r="G188" i="21"/>
  <c r="F188" i="21"/>
  <c r="F187" i="21" s="1"/>
  <c r="E188" i="21"/>
  <c r="E187" i="21" s="1"/>
  <c r="D188" i="21"/>
  <c r="L187" i="21"/>
  <c r="K187" i="21"/>
  <c r="D187" i="21"/>
  <c r="H186" i="21"/>
  <c r="C186" i="21"/>
  <c r="H185" i="21"/>
  <c r="C185" i="21"/>
  <c r="L184" i="21"/>
  <c r="K184" i="21"/>
  <c r="J184" i="21"/>
  <c r="I184" i="21"/>
  <c r="G184" i="21"/>
  <c r="F184" i="21"/>
  <c r="E184" i="21"/>
  <c r="D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I174" i="21" s="1"/>
  <c r="I173" i="21" s="1"/>
  <c r="G179" i="21"/>
  <c r="F179" i="21"/>
  <c r="E179" i="21"/>
  <c r="D179" i="21"/>
  <c r="H178" i="21"/>
  <c r="C178" i="21"/>
  <c r="H177" i="21"/>
  <c r="C177" i="21"/>
  <c r="H176" i="21"/>
  <c r="C176" i="21"/>
  <c r="L175" i="21"/>
  <c r="K175" i="21"/>
  <c r="K174" i="21" s="1"/>
  <c r="K173" i="21" s="1"/>
  <c r="J175" i="21"/>
  <c r="I175" i="21"/>
  <c r="H175" i="21"/>
  <c r="G175" i="21"/>
  <c r="G174" i="21" s="1"/>
  <c r="G173" i="21" s="1"/>
  <c r="F175" i="21"/>
  <c r="E175" i="21"/>
  <c r="D175" i="21"/>
  <c r="J174" i="21"/>
  <c r="F174" i="21"/>
  <c r="E174" i="21"/>
  <c r="E173" i="21" s="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K166" i="21"/>
  <c r="J166" i="21"/>
  <c r="I166" i="21"/>
  <c r="I165" i="21" s="1"/>
  <c r="G166" i="21"/>
  <c r="G165" i="21" s="1"/>
  <c r="F166" i="21"/>
  <c r="F165" i="21" s="1"/>
  <c r="E166" i="21"/>
  <c r="E165" i="21" s="1"/>
  <c r="D166" i="21"/>
  <c r="L165" i="21"/>
  <c r="K165" i="21"/>
  <c r="D165" i="21"/>
  <c r="H164" i="21"/>
  <c r="C164" i="21"/>
  <c r="H163" i="21"/>
  <c r="C163" i="21"/>
  <c r="H162" i="21"/>
  <c r="C162" i="21"/>
  <c r="H161" i="21"/>
  <c r="C161" i="21"/>
  <c r="L160" i="21"/>
  <c r="K160" i="21"/>
  <c r="J160" i="21"/>
  <c r="I160" i="21"/>
  <c r="G160" i="21"/>
  <c r="F160" i="21"/>
  <c r="E160" i="21"/>
  <c r="D160" i="2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L151" i="21"/>
  <c r="K151" i="21"/>
  <c r="J151" i="21"/>
  <c r="I151" i="21"/>
  <c r="H151" i="21" s="1"/>
  <c r="G151" i="21"/>
  <c r="F151" i="21"/>
  <c r="E151" i="21"/>
  <c r="D151" i="2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J144" i="21"/>
  <c r="H144" i="21" s="1"/>
  <c r="I144" i="21"/>
  <c r="G144" i="21"/>
  <c r="F144" i="21"/>
  <c r="E144" i="21"/>
  <c r="E130" i="21" s="1"/>
  <c r="D144" i="21"/>
  <c r="H143" i="21"/>
  <c r="C143" i="21"/>
  <c r="H142" i="21"/>
  <c r="C142" i="21"/>
  <c r="L141" i="21"/>
  <c r="K141" i="21"/>
  <c r="J141" i="21"/>
  <c r="I141" i="21"/>
  <c r="H141" i="21" s="1"/>
  <c r="G141" i="21"/>
  <c r="F141" i="21"/>
  <c r="E141" i="21"/>
  <c r="D141" i="21"/>
  <c r="H140" i="21"/>
  <c r="C140" i="21"/>
  <c r="H139" i="21"/>
  <c r="C139" i="21"/>
  <c r="H138" i="21"/>
  <c r="C138" i="21"/>
  <c r="H137" i="21"/>
  <c r="C137" i="21"/>
  <c r="L136" i="21"/>
  <c r="K136" i="21"/>
  <c r="J136" i="21"/>
  <c r="I136" i="21"/>
  <c r="G136" i="21"/>
  <c r="F136" i="21"/>
  <c r="F130" i="21" s="1"/>
  <c r="E136" i="21"/>
  <c r="D136" i="21"/>
  <c r="H135" i="21"/>
  <c r="C135" i="21"/>
  <c r="H134" i="21"/>
  <c r="C134" i="21"/>
  <c r="H133" i="21"/>
  <c r="C133" i="21"/>
  <c r="H132" i="21"/>
  <c r="C132" i="21"/>
  <c r="L131" i="21"/>
  <c r="K131" i="21"/>
  <c r="K130" i="21" s="1"/>
  <c r="J131" i="21"/>
  <c r="I131" i="21"/>
  <c r="H131" i="21" s="1"/>
  <c r="G131" i="21"/>
  <c r="G130" i="21" s="1"/>
  <c r="F131" i="21"/>
  <c r="E131" i="21"/>
  <c r="D131" i="21"/>
  <c r="I130" i="21"/>
  <c r="H129" i="21"/>
  <c r="H128" i="21" s="1"/>
  <c r="C129" i="21"/>
  <c r="C128" i="21" s="1"/>
  <c r="L128" i="21"/>
  <c r="K128" i="21"/>
  <c r="J128" i="21"/>
  <c r="I128" i="21"/>
  <c r="G128" i="21"/>
  <c r="F128" i="21"/>
  <c r="E128" i="21"/>
  <c r="D128" i="21"/>
  <c r="H127" i="21"/>
  <c r="C127" i="21"/>
  <c r="H126" i="21"/>
  <c r="C126" i="21"/>
  <c r="H125" i="21"/>
  <c r="C125" i="21"/>
  <c r="H124" i="21"/>
  <c r="C124" i="21"/>
  <c r="H123" i="21"/>
  <c r="C123" i="21"/>
  <c r="L122" i="21"/>
  <c r="K122" i="21"/>
  <c r="J122" i="21"/>
  <c r="I122" i="21"/>
  <c r="G122" i="21"/>
  <c r="F122" i="21"/>
  <c r="E122" i="21"/>
  <c r="D122" i="21"/>
  <c r="H121" i="21"/>
  <c r="C121" i="21"/>
  <c r="H120" i="21"/>
  <c r="C120" i="21"/>
  <c r="H119" i="21"/>
  <c r="C119" i="21"/>
  <c r="H118" i="21"/>
  <c r="C118" i="21"/>
  <c r="H117" i="21"/>
  <c r="C117" i="21"/>
  <c r="L116" i="21"/>
  <c r="K116" i="21"/>
  <c r="J116" i="21"/>
  <c r="I116" i="21"/>
  <c r="G116" i="21"/>
  <c r="F116" i="21"/>
  <c r="E116" i="21"/>
  <c r="D116" i="21"/>
  <c r="C116" i="21" s="1"/>
  <c r="H115" i="21"/>
  <c r="C115" i="21"/>
  <c r="H114" i="21"/>
  <c r="C114" i="21"/>
  <c r="H113" i="21"/>
  <c r="C113" i="21"/>
  <c r="L112" i="21"/>
  <c r="K112" i="21"/>
  <c r="J112" i="21"/>
  <c r="I112" i="21"/>
  <c r="G112" i="21"/>
  <c r="F112" i="21"/>
  <c r="E112" i="21"/>
  <c r="D112" i="21"/>
  <c r="H111" i="21"/>
  <c r="C111" i="21"/>
  <c r="H110" i="21"/>
  <c r="C110" i="21"/>
  <c r="H109" i="21"/>
  <c r="C109" i="21"/>
  <c r="H108" i="21"/>
  <c r="C108" i="21"/>
  <c r="H107" i="21"/>
  <c r="C107" i="21"/>
  <c r="H106" i="21"/>
  <c r="C106" i="21"/>
  <c r="H105" i="21"/>
  <c r="C105" i="21"/>
  <c r="H104" i="21"/>
  <c r="C104" i="21"/>
  <c r="L103" i="21"/>
  <c r="K103" i="21"/>
  <c r="K83" i="21" s="1"/>
  <c r="J103" i="21"/>
  <c r="I103" i="21"/>
  <c r="G103" i="21"/>
  <c r="G83" i="21" s="1"/>
  <c r="F103" i="21"/>
  <c r="E103" i="21"/>
  <c r="D103" i="21"/>
  <c r="H102" i="21"/>
  <c r="C102" i="2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L95" i="21"/>
  <c r="K95" i="21"/>
  <c r="J95" i="21"/>
  <c r="I95" i="21"/>
  <c r="H95" i="21" s="1"/>
  <c r="G95" i="21"/>
  <c r="F95" i="21"/>
  <c r="E95" i="21"/>
  <c r="D95" i="21"/>
  <c r="H94" i="21"/>
  <c r="C94" i="21"/>
  <c r="H93" i="21"/>
  <c r="C93" i="21"/>
  <c r="H92" i="21"/>
  <c r="C92" i="21"/>
  <c r="H91" i="21"/>
  <c r="C91" i="21"/>
  <c r="H90" i="21"/>
  <c r="C90" i="21"/>
  <c r="L89" i="21"/>
  <c r="K89" i="21"/>
  <c r="J89" i="21"/>
  <c r="I89" i="21"/>
  <c r="H89" i="21" s="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K84" i="21"/>
  <c r="J84" i="21"/>
  <c r="I84" i="21"/>
  <c r="G84" i="21"/>
  <c r="F84" i="21"/>
  <c r="E84" i="21"/>
  <c r="E83" i="21" s="1"/>
  <c r="D84" i="21"/>
  <c r="H82" i="21"/>
  <c r="C82" i="21"/>
  <c r="H81" i="21"/>
  <c r="C81" i="21"/>
  <c r="L80" i="21"/>
  <c r="K80" i="21"/>
  <c r="J80" i="21"/>
  <c r="I80" i="21"/>
  <c r="G80" i="21"/>
  <c r="F80" i="21"/>
  <c r="E80" i="21"/>
  <c r="D80" i="21"/>
  <c r="H79" i="21"/>
  <c r="C79" i="21"/>
  <c r="H78" i="21"/>
  <c r="C78" i="21"/>
  <c r="L77" i="21"/>
  <c r="L76" i="21" s="1"/>
  <c r="K77" i="21"/>
  <c r="K76" i="21" s="1"/>
  <c r="J77" i="21"/>
  <c r="I77" i="21"/>
  <c r="H77" i="21"/>
  <c r="G77" i="21"/>
  <c r="F77" i="21"/>
  <c r="E77" i="21"/>
  <c r="D77" i="21"/>
  <c r="I76" i="21"/>
  <c r="E76" i="21"/>
  <c r="H74" i="21"/>
  <c r="C74" i="21"/>
  <c r="H73" i="21"/>
  <c r="C73" i="21"/>
  <c r="H72" i="21"/>
  <c r="C72" i="21"/>
  <c r="H71" i="21"/>
  <c r="C71" i="21"/>
  <c r="H70" i="21"/>
  <c r="C70" i="21"/>
  <c r="L69" i="21"/>
  <c r="L67" i="21" s="1"/>
  <c r="K69" i="21"/>
  <c r="J69" i="21"/>
  <c r="I69" i="21"/>
  <c r="I67" i="21" s="1"/>
  <c r="G69" i="21"/>
  <c r="G67" i="21" s="1"/>
  <c r="F69" i="21"/>
  <c r="E69" i="21"/>
  <c r="E67" i="21" s="1"/>
  <c r="D69" i="21"/>
  <c r="H68" i="21"/>
  <c r="C68" i="21"/>
  <c r="K67" i="21"/>
  <c r="J67" i="21"/>
  <c r="F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H58" i="21" s="1"/>
  <c r="I58" i="21"/>
  <c r="G58" i="21"/>
  <c r="F58" i="21"/>
  <c r="E58" i="21"/>
  <c r="E54" i="21" s="1"/>
  <c r="E53" i="21" s="1"/>
  <c r="D58" i="21"/>
  <c r="H57" i="21"/>
  <c r="C57" i="21"/>
  <c r="H56" i="21"/>
  <c r="C56" i="21"/>
  <c r="L55" i="21"/>
  <c r="L54" i="21" s="1"/>
  <c r="L53" i="21" s="1"/>
  <c r="K55" i="21"/>
  <c r="K54" i="21" s="1"/>
  <c r="J55" i="21"/>
  <c r="I55" i="21"/>
  <c r="H55" i="21" s="1"/>
  <c r="G55" i="21"/>
  <c r="G54" i="21" s="1"/>
  <c r="F55" i="21"/>
  <c r="E55" i="21"/>
  <c r="D55" i="21"/>
  <c r="F54" i="21"/>
  <c r="F53" i="21" s="1"/>
  <c r="H47" i="21"/>
  <c r="C47" i="21"/>
  <c r="H46" i="21"/>
  <c r="C46" i="21"/>
  <c r="L45" i="21"/>
  <c r="G45" i="21"/>
  <c r="H44" i="21"/>
  <c r="C44" i="21"/>
  <c r="K43" i="21"/>
  <c r="J43" i="21"/>
  <c r="I43" i="21"/>
  <c r="H43" i="21" s="1"/>
  <c r="F43" i="21"/>
  <c r="E43" i="21"/>
  <c r="D43" i="21"/>
  <c r="H42" i="21"/>
  <c r="C42" i="21"/>
  <c r="I41" i="21"/>
  <c r="H41" i="21" s="1"/>
  <c r="D41" i="21"/>
  <c r="C41" i="21" s="1"/>
  <c r="H40" i="21"/>
  <c r="C40" i="21"/>
  <c r="H39" i="21"/>
  <c r="C39" i="21"/>
  <c r="H38" i="21"/>
  <c r="C38" i="21"/>
  <c r="H37" i="21"/>
  <c r="C37" i="21"/>
  <c r="K36" i="21"/>
  <c r="H36" i="21" s="1"/>
  <c r="F36" i="21"/>
  <c r="C36" i="21" s="1"/>
  <c r="H35" i="21"/>
  <c r="C35" i="21"/>
  <c r="H34" i="21"/>
  <c r="C34" i="21"/>
  <c r="K33" i="21"/>
  <c r="H33" i="21" s="1"/>
  <c r="F33" i="21"/>
  <c r="C33" i="21" s="1"/>
  <c r="H32" i="21"/>
  <c r="C32" i="21"/>
  <c r="K31" i="21"/>
  <c r="H31" i="21" s="1"/>
  <c r="F31" i="21"/>
  <c r="H30" i="21"/>
  <c r="C30" i="21"/>
  <c r="H29" i="21"/>
  <c r="C29" i="21"/>
  <c r="H28" i="21"/>
  <c r="C28" i="21"/>
  <c r="K27" i="21"/>
  <c r="H27" i="21" s="1"/>
  <c r="F27" i="21"/>
  <c r="C27" i="21" s="1"/>
  <c r="H25" i="21"/>
  <c r="C25" i="21"/>
  <c r="C24" i="21"/>
  <c r="H23" i="21"/>
  <c r="C23" i="21"/>
  <c r="H22" i="21"/>
  <c r="C22" i="21"/>
  <c r="L21" i="21"/>
  <c r="L292" i="21" s="1"/>
  <c r="L291" i="21" s="1"/>
  <c r="K21" i="21"/>
  <c r="K292" i="21" s="1"/>
  <c r="K291" i="21" s="1"/>
  <c r="J21" i="21"/>
  <c r="I21" i="21"/>
  <c r="G21" i="21"/>
  <c r="G292" i="21" s="1"/>
  <c r="G291" i="21" s="1"/>
  <c r="F21" i="21"/>
  <c r="E21" i="21"/>
  <c r="D21" i="21"/>
  <c r="D292" i="21" s="1"/>
  <c r="D291" i="21" s="1"/>
  <c r="J20" i="21"/>
  <c r="G20" i="21"/>
  <c r="H301" i="20"/>
  <c r="C301" i="20"/>
  <c r="H300" i="20"/>
  <c r="C300" i="20"/>
  <c r="H299" i="20"/>
  <c r="C299" i="20"/>
  <c r="H298" i="20"/>
  <c r="C298" i="20"/>
  <c r="H297" i="20"/>
  <c r="C297" i="20"/>
  <c r="H296" i="20"/>
  <c r="C296" i="20"/>
  <c r="H295" i="20"/>
  <c r="C295" i="20"/>
  <c r="H294" i="20"/>
  <c r="H293" i="20" s="1"/>
  <c r="C294" i="20"/>
  <c r="C293" i="20" s="1"/>
  <c r="L293" i="20"/>
  <c r="K293" i="20"/>
  <c r="J293" i="20"/>
  <c r="I293" i="20"/>
  <c r="G293" i="20"/>
  <c r="F293" i="20"/>
  <c r="E293" i="20"/>
  <c r="D293" i="20"/>
  <c r="H288" i="20"/>
  <c r="C288" i="20"/>
  <c r="H287" i="20"/>
  <c r="C287" i="20"/>
  <c r="L286" i="20"/>
  <c r="K286" i="20"/>
  <c r="J286" i="20"/>
  <c r="I286" i="20"/>
  <c r="G286" i="20"/>
  <c r="F286" i="20"/>
  <c r="E286" i="20"/>
  <c r="D286" i="20"/>
  <c r="C286" i="20" s="1"/>
  <c r="H285" i="20"/>
  <c r="C285" i="20"/>
  <c r="L284" i="20"/>
  <c r="K284" i="20"/>
  <c r="K283" i="20" s="1"/>
  <c r="J284" i="20"/>
  <c r="J283" i="20" s="1"/>
  <c r="I284" i="20"/>
  <c r="G284" i="20"/>
  <c r="G283" i="20" s="1"/>
  <c r="F284" i="20"/>
  <c r="F283" i="20" s="1"/>
  <c r="E284" i="20"/>
  <c r="E283" i="20" s="1"/>
  <c r="D284" i="20"/>
  <c r="L283" i="20"/>
  <c r="I283" i="20"/>
  <c r="D283" i="20"/>
  <c r="H282" i="20"/>
  <c r="C282" i="20"/>
  <c r="L281" i="20"/>
  <c r="K281" i="20"/>
  <c r="J281" i="20"/>
  <c r="I281" i="20"/>
  <c r="H281" i="20" s="1"/>
  <c r="G281" i="20"/>
  <c r="F281" i="20"/>
  <c r="E281" i="20"/>
  <c r="D281" i="20"/>
  <c r="H280" i="20"/>
  <c r="C280" i="20"/>
  <c r="H279" i="20"/>
  <c r="C279" i="20"/>
  <c r="H278" i="20"/>
  <c r="C278" i="20"/>
  <c r="H277" i="20"/>
  <c r="C277" i="20"/>
  <c r="L276" i="20"/>
  <c r="K276" i="20"/>
  <c r="J276" i="20"/>
  <c r="I276" i="20"/>
  <c r="I270" i="20" s="1"/>
  <c r="I269" i="20" s="1"/>
  <c r="G276" i="20"/>
  <c r="F276" i="20"/>
  <c r="E276" i="20"/>
  <c r="D276" i="20"/>
  <c r="C276" i="20" s="1"/>
  <c r="H275" i="20"/>
  <c r="C275" i="20"/>
  <c r="H274" i="20"/>
  <c r="C274" i="20"/>
  <c r="H273" i="20"/>
  <c r="C273" i="20"/>
  <c r="L272" i="20"/>
  <c r="L270" i="20" s="1"/>
  <c r="L269" i="20" s="1"/>
  <c r="K272" i="20"/>
  <c r="K270" i="20" s="1"/>
  <c r="K269" i="20" s="1"/>
  <c r="J272" i="20"/>
  <c r="I272" i="20"/>
  <c r="G272" i="20"/>
  <c r="G270" i="20" s="1"/>
  <c r="G269" i="20" s="1"/>
  <c r="F272" i="20"/>
  <c r="F270" i="20" s="1"/>
  <c r="F269" i="20" s="1"/>
  <c r="E272" i="20"/>
  <c r="D272" i="20"/>
  <c r="C272" i="20"/>
  <c r="H271" i="20"/>
  <c r="C271" i="20"/>
  <c r="J270" i="20"/>
  <c r="J269" i="20" s="1"/>
  <c r="E270" i="20"/>
  <c r="H268" i="20"/>
  <c r="C268" i="20"/>
  <c r="H267" i="20"/>
  <c r="C267" i="20"/>
  <c r="H266" i="20"/>
  <c r="C266" i="20"/>
  <c r="H265" i="20"/>
  <c r="C265" i="20"/>
  <c r="L264" i="20"/>
  <c r="K264" i="20"/>
  <c r="J264" i="20"/>
  <c r="I264" i="20"/>
  <c r="G264" i="20"/>
  <c r="F264" i="20"/>
  <c r="E264" i="20"/>
  <c r="C264" i="20" s="1"/>
  <c r="D264" i="20"/>
  <c r="H263" i="20"/>
  <c r="C263" i="20"/>
  <c r="H262" i="20"/>
  <c r="C262" i="20"/>
  <c r="H261" i="20"/>
  <c r="C261" i="20"/>
  <c r="L260" i="20"/>
  <c r="K260" i="20"/>
  <c r="J260" i="20"/>
  <c r="I260" i="20"/>
  <c r="H260" i="20" s="1"/>
  <c r="G260" i="20"/>
  <c r="G259" i="20" s="1"/>
  <c r="F260" i="20"/>
  <c r="F259" i="20" s="1"/>
  <c r="E260" i="20"/>
  <c r="D260" i="20"/>
  <c r="C260" i="20" s="1"/>
  <c r="L259" i="20"/>
  <c r="E259" i="20"/>
  <c r="H258" i="20"/>
  <c r="C258" i="20"/>
  <c r="H257" i="20"/>
  <c r="C257" i="20"/>
  <c r="H256" i="20"/>
  <c r="C256" i="20"/>
  <c r="H255" i="20"/>
  <c r="C255" i="20"/>
  <c r="H254" i="20"/>
  <c r="C254" i="20"/>
  <c r="H253" i="20"/>
  <c r="C253" i="20"/>
  <c r="L252" i="20"/>
  <c r="K252" i="20"/>
  <c r="K251" i="20" s="1"/>
  <c r="J252" i="20"/>
  <c r="J251" i="20" s="1"/>
  <c r="I252" i="20"/>
  <c r="G252" i="20"/>
  <c r="G251" i="20" s="1"/>
  <c r="F252" i="20"/>
  <c r="F251" i="20" s="1"/>
  <c r="E252" i="20"/>
  <c r="E251" i="20" s="1"/>
  <c r="C251" i="20" s="1"/>
  <c r="D252" i="20"/>
  <c r="L251" i="20"/>
  <c r="I251" i="20"/>
  <c r="H251" i="20" s="1"/>
  <c r="D251" i="20"/>
  <c r="H250" i="20"/>
  <c r="C250" i="20"/>
  <c r="H249" i="20"/>
  <c r="C249" i="20"/>
  <c r="H248" i="20"/>
  <c r="C248" i="20"/>
  <c r="H247" i="20"/>
  <c r="C247" i="20"/>
  <c r="L246" i="20"/>
  <c r="K246" i="20"/>
  <c r="J246" i="20"/>
  <c r="I246" i="20"/>
  <c r="G246" i="20"/>
  <c r="F246" i="20"/>
  <c r="E246" i="20"/>
  <c r="D246" i="20"/>
  <c r="C246" i="20" s="1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J231" i="20" s="1"/>
  <c r="I238" i="20"/>
  <c r="G238" i="20"/>
  <c r="F238" i="20"/>
  <c r="E238" i="20"/>
  <c r="E231" i="20" s="1"/>
  <c r="D238" i="20"/>
  <c r="C238" i="20" s="1"/>
  <c r="H237" i="20"/>
  <c r="C237" i="20"/>
  <c r="H236" i="20"/>
  <c r="C236" i="20"/>
  <c r="L235" i="20"/>
  <c r="K235" i="20"/>
  <c r="J235" i="20"/>
  <c r="I235" i="20"/>
  <c r="G235" i="20"/>
  <c r="F235" i="20"/>
  <c r="E235" i="20"/>
  <c r="D235" i="20"/>
  <c r="H234" i="20"/>
  <c r="C234" i="20"/>
  <c r="L233" i="20"/>
  <c r="K233" i="20"/>
  <c r="J233" i="20"/>
  <c r="I233" i="20"/>
  <c r="H233" i="20" s="1"/>
  <c r="G233" i="20"/>
  <c r="F233" i="20"/>
  <c r="E233" i="20"/>
  <c r="D233" i="20"/>
  <c r="D231" i="20" s="1"/>
  <c r="H232" i="20"/>
  <c r="C232" i="20"/>
  <c r="L231" i="20"/>
  <c r="L230" i="20" s="1"/>
  <c r="I231" i="20"/>
  <c r="H229" i="20"/>
  <c r="C229" i="20"/>
  <c r="H228" i="20"/>
  <c r="C228" i="20"/>
  <c r="L227" i="20"/>
  <c r="K227" i="20"/>
  <c r="J227" i="20"/>
  <c r="I227" i="20"/>
  <c r="G227" i="20"/>
  <c r="F227" i="20"/>
  <c r="E227" i="20"/>
  <c r="D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K216" i="20"/>
  <c r="J216" i="20"/>
  <c r="I216" i="20"/>
  <c r="G216" i="20"/>
  <c r="F216" i="20"/>
  <c r="F204" i="20" s="1"/>
  <c r="E216" i="20"/>
  <c r="D216" i="20"/>
  <c r="C216" i="20" s="1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L204" i="20" s="1"/>
  <c r="L195" i="20" s="1"/>
  <c r="K205" i="20"/>
  <c r="J205" i="20"/>
  <c r="I205" i="20"/>
  <c r="G205" i="20"/>
  <c r="G204" i="20" s="1"/>
  <c r="F205" i="20"/>
  <c r="E205" i="20"/>
  <c r="D205" i="20"/>
  <c r="D204" i="20" s="1"/>
  <c r="K204" i="20"/>
  <c r="J204" i="20"/>
  <c r="H203" i="20"/>
  <c r="C203" i="20"/>
  <c r="H202" i="20"/>
  <c r="C202" i="20"/>
  <c r="H201" i="20"/>
  <c r="C201" i="20"/>
  <c r="H200" i="20"/>
  <c r="C200" i="20"/>
  <c r="H199" i="20"/>
  <c r="C199" i="20"/>
  <c r="L198" i="20"/>
  <c r="K198" i="20"/>
  <c r="K196" i="20" s="1"/>
  <c r="J198" i="20"/>
  <c r="J196" i="20" s="1"/>
  <c r="J195" i="20" s="1"/>
  <c r="I198" i="20"/>
  <c r="G198" i="20"/>
  <c r="F198" i="20"/>
  <c r="F196" i="20" s="1"/>
  <c r="F195" i="20" s="1"/>
  <c r="E198" i="20"/>
  <c r="E196" i="20" s="1"/>
  <c r="C196" i="20" s="1"/>
  <c r="D198" i="20"/>
  <c r="C198" i="20" s="1"/>
  <c r="H197" i="20"/>
  <c r="C197" i="20"/>
  <c r="L196" i="20"/>
  <c r="I196" i="20"/>
  <c r="G196" i="20"/>
  <c r="D196" i="20"/>
  <c r="H193" i="20"/>
  <c r="C193" i="20"/>
  <c r="L192" i="20"/>
  <c r="K192" i="20"/>
  <c r="K191" i="20" s="1"/>
  <c r="J192" i="20"/>
  <c r="J191" i="20" s="1"/>
  <c r="I192" i="20"/>
  <c r="G192" i="20"/>
  <c r="G191" i="20" s="1"/>
  <c r="F192" i="20"/>
  <c r="F191" i="20" s="1"/>
  <c r="E192" i="20"/>
  <c r="E191" i="20" s="1"/>
  <c r="E187" i="20" s="1"/>
  <c r="D192" i="20"/>
  <c r="L191" i="20"/>
  <c r="I191" i="20"/>
  <c r="D191" i="20"/>
  <c r="H190" i="20"/>
  <c r="C190" i="20"/>
  <c r="H189" i="20"/>
  <c r="C189" i="20"/>
  <c r="L188" i="20"/>
  <c r="L187" i="20" s="1"/>
  <c r="K188" i="20"/>
  <c r="J188" i="20"/>
  <c r="J187" i="20" s="1"/>
  <c r="I188" i="20"/>
  <c r="I187" i="20" s="1"/>
  <c r="G188" i="20"/>
  <c r="F188" i="20"/>
  <c r="E188" i="20"/>
  <c r="D188" i="20"/>
  <c r="C188" i="20"/>
  <c r="D187" i="20"/>
  <c r="H186" i="20"/>
  <c r="C186" i="20"/>
  <c r="H185" i="20"/>
  <c r="C185" i="20"/>
  <c r="L184" i="20"/>
  <c r="K184" i="20"/>
  <c r="J184" i="20"/>
  <c r="I184" i="20"/>
  <c r="G184" i="20"/>
  <c r="F184" i="20"/>
  <c r="E184" i="20"/>
  <c r="D184" i="20"/>
  <c r="C184" i="20" s="1"/>
  <c r="H183" i="20"/>
  <c r="C183" i="20"/>
  <c r="H182" i="20"/>
  <c r="C182" i="20"/>
  <c r="H181" i="20"/>
  <c r="C181" i="20"/>
  <c r="H180" i="20"/>
  <c r="C180" i="20"/>
  <c r="L179" i="20"/>
  <c r="K179" i="20"/>
  <c r="J179" i="20"/>
  <c r="J174" i="20" s="1"/>
  <c r="J173" i="20" s="1"/>
  <c r="I179" i="20"/>
  <c r="G179" i="20"/>
  <c r="F179" i="20"/>
  <c r="E179" i="20"/>
  <c r="C179" i="20" s="1"/>
  <c r="D179" i="20"/>
  <c r="H178" i="20"/>
  <c r="C178" i="20"/>
  <c r="H177" i="20"/>
  <c r="C177" i="20"/>
  <c r="H176" i="20"/>
  <c r="C176" i="20"/>
  <c r="L175" i="20"/>
  <c r="L174" i="20" s="1"/>
  <c r="L173" i="20" s="1"/>
  <c r="K175" i="20"/>
  <c r="J175" i="20"/>
  <c r="I175" i="20"/>
  <c r="G175" i="20"/>
  <c r="G174" i="20" s="1"/>
  <c r="G173" i="20" s="1"/>
  <c r="F175" i="20"/>
  <c r="E175" i="20"/>
  <c r="D175" i="20"/>
  <c r="D174" i="20" s="1"/>
  <c r="K174" i="20"/>
  <c r="F174" i="20"/>
  <c r="F173" i="20" s="1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L165" i="20" s="1"/>
  <c r="K166" i="20"/>
  <c r="K165" i="20" s="1"/>
  <c r="J166" i="20"/>
  <c r="J165" i="20" s="1"/>
  <c r="I166" i="20"/>
  <c r="G166" i="20"/>
  <c r="G165" i="20" s="1"/>
  <c r="F166" i="20"/>
  <c r="F165" i="20" s="1"/>
  <c r="E166" i="20"/>
  <c r="D166" i="20"/>
  <c r="C166" i="20"/>
  <c r="I165" i="20"/>
  <c r="E165" i="20"/>
  <c r="D165" i="20"/>
  <c r="H164" i="20"/>
  <c r="C164" i="20"/>
  <c r="H163" i="20"/>
  <c r="C163" i="20"/>
  <c r="H162" i="20"/>
  <c r="C162" i="20"/>
  <c r="H161" i="20"/>
  <c r="C161" i="20"/>
  <c r="L160" i="20"/>
  <c r="K160" i="20"/>
  <c r="J160" i="20"/>
  <c r="I160" i="20"/>
  <c r="H160" i="20" s="1"/>
  <c r="G160" i="20"/>
  <c r="F160" i="20"/>
  <c r="E160" i="20"/>
  <c r="D160" i="20"/>
  <c r="C160" i="20" s="1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G151" i="20"/>
  <c r="F151" i="20"/>
  <c r="E151" i="20"/>
  <c r="C151" i="20" s="1"/>
  <c r="D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J144" i="20"/>
  <c r="J130" i="20" s="1"/>
  <c r="I144" i="20"/>
  <c r="G144" i="20"/>
  <c r="F144" i="20"/>
  <c r="E144" i="20"/>
  <c r="D144" i="20"/>
  <c r="C144" i="20" s="1"/>
  <c r="H143" i="20"/>
  <c r="C143" i="20"/>
  <c r="H142" i="20"/>
  <c r="C142" i="20"/>
  <c r="L141" i="20"/>
  <c r="K141" i="20"/>
  <c r="J141" i="20"/>
  <c r="I141" i="20"/>
  <c r="G141" i="20"/>
  <c r="F141" i="20"/>
  <c r="E141" i="20"/>
  <c r="D141" i="20"/>
  <c r="H140" i="20"/>
  <c r="C140" i="20"/>
  <c r="H139" i="20"/>
  <c r="C139" i="20"/>
  <c r="H138" i="20"/>
  <c r="C138" i="20"/>
  <c r="H137" i="20"/>
  <c r="C137" i="20"/>
  <c r="L136" i="20"/>
  <c r="K136" i="20"/>
  <c r="J136" i="20"/>
  <c r="I136" i="20"/>
  <c r="G136" i="20"/>
  <c r="F136" i="20"/>
  <c r="C136" i="20" s="1"/>
  <c r="E136" i="20"/>
  <c r="D136" i="20"/>
  <c r="H135" i="20"/>
  <c r="C135" i="20"/>
  <c r="H134" i="20"/>
  <c r="C134" i="20"/>
  <c r="H133" i="20"/>
  <c r="C133" i="20"/>
  <c r="H132" i="20"/>
  <c r="C132" i="20"/>
  <c r="L131" i="20"/>
  <c r="L130" i="20" s="1"/>
  <c r="K131" i="20"/>
  <c r="J131" i="20"/>
  <c r="I131" i="20"/>
  <c r="G131" i="20"/>
  <c r="F131" i="20"/>
  <c r="E131" i="20"/>
  <c r="D131" i="20"/>
  <c r="K130" i="20"/>
  <c r="H129" i="20"/>
  <c r="H128" i="20" s="1"/>
  <c r="C129" i="20"/>
  <c r="C128" i="20" s="1"/>
  <c r="L128" i="20"/>
  <c r="K128" i="20"/>
  <c r="J128" i="20"/>
  <c r="I128" i="20"/>
  <c r="G128" i="20"/>
  <c r="F128" i="20"/>
  <c r="E128" i="20"/>
  <c r="D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G122" i="20"/>
  <c r="F122" i="20"/>
  <c r="E122" i="20"/>
  <c r="D122" i="20"/>
  <c r="C122" i="20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G116" i="20"/>
  <c r="F116" i="20"/>
  <c r="C116" i="20" s="1"/>
  <c r="E116" i="20"/>
  <c r="D116" i="20"/>
  <c r="H115" i="20"/>
  <c r="C115" i="20"/>
  <c r="H114" i="20"/>
  <c r="C114" i="20"/>
  <c r="H113" i="20"/>
  <c r="C113" i="20"/>
  <c r="L112" i="20"/>
  <c r="K112" i="20"/>
  <c r="J112" i="20"/>
  <c r="I112" i="20"/>
  <c r="G112" i="20"/>
  <c r="F112" i="20"/>
  <c r="E112" i="20"/>
  <c r="D112" i="20"/>
  <c r="C112" i="20" s="1"/>
  <c r="H111" i="20"/>
  <c r="C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L103" i="20"/>
  <c r="K103" i="20"/>
  <c r="J103" i="20"/>
  <c r="I103" i="20"/>
  <c r="G103" i="20"/>
  <c r="F103" i="20"/>
  <c r="E103" i="20"/>
  <c r="D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I95" i="20"/>
  <c r="H95" i="20" s="1"/>
  <c r="G95" i="20"/>
  <c r="F95" i="20"/>
  <c r="E95" i="20"/>
  <c r="D95" i="20"/>
  <c r="C95" i="20" s="1"/>
  <c r="H94" i="20"/>
  <c r="C94" i="20"/>
  <c r="H93" i="20"/>
  <c r="C93" i="20"/>
  <c r="H92" i="20"/>
  <c r="C92" i="20"/>
  <c r="H91" i="20"/>
  <c r="C91" i="20"/>
  <c r="H90" i="20"/>
  <c r="C90" i="20"/>
  <c r="L89" i="20"/>
  <c r="L83" i="20" s="1"/>
  <c r="K89" i="20"/>
  <c r="J89" i="20"/>
  <c r="I89" i="20"/>
  <c r="G89" i="20"/>
  <c r="G83" i="20" s="1"/>
  <c r="F89" i="20"/>
  <c r="E89" i="20"/>
  <c r="D89" i="20"/>
  <c r="C89" i="20"/>
  <c r="H88" i="20"/>
  <c r="C88" i="20"/>
  <c r="H87" i="20"/>
  <c r="C87" i="20"/>
  <c r="H86" i="20"/>
  <c r="C86" i="20"/>
  <c r="H85" i="20"/>
  <c r="C85" i="20"/>
  <c r="L84" i="20"/>
  <c r="K84" i="20"/>
  <c r="J84" i="20"/>
  <c r="I84" i="20"/>
  <c r="H84" i="20" s="1"/>
  <c r="G84" i="20"/>
  <c r="F84" i="20"/>
  <c r="E84" i="20"/>
  <c r="D84" i="20"/>
  <c r="C84" i="20" s="1"/>
  <c r="D83" i="20"/>
  <c r="H82" i="20"/>
  <c r="C82" i="20"/>
  <c r="H81" i="20"/>
  <c r="C81" i="20"/>
  <c r="L80" i="20"/>
  <c r="K80" i="20"/>
  <c r="J80" i="20"/>
  <c r="I80" i="20"/>
  <c r="H80" i="20" s="1"/>
  <c r="G80" i="20"/>
  <c r="F80" i="20"/>
  <c r="E80" i="20"/>
  <c r="D80" i="20"/>
  <c r="C80" i="20" s="1"/>
  <c r="H79" i="20"/>
  <c r="C79" i="20"/>
  <c r="H78" i="20"/>
  <c r="C78" i="20"/>
  <c r="L77" i="20"/>
  <c r="L76" i="20" s="1"/>
  <c r="K77" i="20"/>
  <c r="J77" i="20"/>
  <c r="J76" i="20" s="1"/>
  <c r="I77" i="20"/>
  <c r="G77" i="20"/>
  <c r="F77" i="20"/>
  <c r="E77" i="20"/>
  <c r="C77" i="20" s="1"/>
  <c r="D77" i="20"/>
  <c r="K76" i="20"/>
  <c r="I76" i="20"/>
  <c r="F76" i="20"/>
  <c r="H74" i="20"/>
  <c r="C74" i="20"/>
  <c r="H73" i="20"/>
  <c r="C73" i="20"/>
  <c r="H72" i="20"/>
  <c r="C72" i="20"/>
  <c r="H71" i="20"/>
  <c r="C71" i="20"/>
  <c r="H70" i="20"/>
  <c r="C70" i="20"/>
  <c r="L69" i="20"/>
  <c r="K69" i="20"/>
  <c r="J69" i="20"/>
  <c r="J67" i="20" s="1"/>
  <c r="I69" i="20"/>
  <c r="G69" i="20"/>
  <c r="G67" i="20" s="1"/>
  <c r="F69" i="20"/>
  <c r="E69" i="20"/>
  <c r="E67" i="20" s="1"/>
  <c r="D69" i="20"/>
  <c r="C69" i="20" s="1"/>
  <c r="H68" i="20"/>
  <c r="C68" i="20"/>
  <c r="L67" i="20"/>
  <c r="K67" i="20"/>
  <c r="F67" i="20"/>
  <c r="D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G58" i="20"/>
  <c r="F58" i="20"/>
  <c r="E58" i="20"/>
  <c r="E54" i="20" s="1"/>
  <c r="E53" i="20" s="1"/>
  <c r="D58" i="20"/>
  <c r="C58" i="20" s="1"/>
  <c r="H57" i="20"/>
  <c r="C57" i="20"/>
  <c r="H56" i="20"/>
  <c r="C56" i="20"/>
  <c r="L55" i="20"/>
  <c r="L54" i="20" s="1"/>
  <c r="L53" i="20" s="1"/>
  <c r="K55" i="20"/>
  <c r="K54" i="20" s="1"/>
  <c r="J55" i="20"/>
  <c r="I55" i="20"/>
  <c r="G55" i="20"/>
  <c r="F55" i="20"/>
  <c r="F54" i="20" s="1"/>
  <c r="F53" i="20" s="1"/>
  <c r="E55" i="20"/>
  <c r="D55" i="20"/>
  <c r="D54" i="20" s="1"/>
  <c r="J54" i="20"/>
  <c r="H47" i="20"/>
  <c r="C47" i="20"/>
  <c r="H46" i="20"/>
  <c r="C46" i="20"/>
  <c r="L45" i="20"/>
  <c r="H45" i="20" s="1"/>
  <c r="G45" i="20"/>
  <c r="C45" i="20" s="1"/>
  <c r="H44" i="20"/>
  <c r="C44" i="20"/>
  <c r="K43" i="20"/>
  <c r="J43" i="20"/>
  <c r="I43" i="20"/>
  <c r="H43" i="20" s="1"/>
  <c r="F43" i="20"/>
  <c r="E43" i="20"/>
  <c r="D43" i="20"/>
  <c r="D20" i="20" s="1"/>
  <c r="H42" i="20"/>
  <c r="C42" i="20"/>
  <c r="I41" i="20"/>
  <c r="H41" i="20" s="1"/>
  <c r="D41" i="20"/>
  <c r="C41" i="20" s="1"/>
  <c r="H40" i="20"/>
  <c r="C40" i="20"/>
  <c r="H39" i="20"/>
  <c r="C39" i="20"/>
  <c r="H38" i="20"/>
  <c r="C38" i="20"/>
  <c r="H37" i="20"/>
  <c r="C37" i="20"/>
  <c r="K36" i="20"/>
  <c r="H36" i="20" s="1"/>
  <c r="F36" i="20"/>
  <c r="C36" i="20" s="1"/>
  <c r="H35" i="20"/>
  <c r="C35" i="20"/>
  <c r="H34" i="20"/>
  <c r="C34" i="20"/>
  <c r="K33" i="20"/>
  <c r="H33" i="20" s="1"/>
  <c r="F33" i="20"/>
  <c r="C33" i="20" s="1"/>
  <c r="H32" i="20"/>
  <c r="C32" i="20"/>
  <c r="K31" i="20"/>
  <c r="H31" i="20" s="1"/>
  <c r="F31" i="20"/>
  <c r="F26" i="20" s="1"/>
  <c r="C26" i="20" s="1"/>
  <c r="H30" i="20"/>
  <c r="C30" i="20"/>
  <c r="H29" i="20"/>
  <c r="C29" i="20"/>
  <c r="H28" i="20"/>
  <c r="C28" i="20"/>
  <c r="K27" i="20"/>
  <c r="H27" i="20" s="1"/>
  <c r="F27" i="20"/>
  <c r="C27" i="20" s="1"/>
  <c r="K26" i="20"/>
  <c r="K20" i="20" s="1"/>
  <c r="H25" i="20"/>
  <c r="C25" i="20"/>
  <c r="C24" i="20"/>
  <c r="H23" i="20"/>
  <c r="C23" i="20"/>
  <c r="H22" i="20"/>
  <c r="C22" i="20"/>
  <c r="L21" i="20"/>
  <c r="L292" i="20" s="1"/>
  <c r="L291" i="20" s="1"/>
  <c r="K21" i="20"/>
  <c r="K292" i="20" s="1"/>
  <c r="K291" i="20" s="1"/>
  <c r="J21" i="20"/>
  <c r="I21" i="20"/>
  <c r="G21" i="20"/>
  <c r="F21" i="20"/>
  <c r="E21" i="20"/>
  <c r="E20" i="20" s="1"/>
  <c r="D21" i="20"/>
  <c r="D292" i="20" s="1"/>
  <c r="D291" i="20" s="1"/>
  <c r="L20" i="20"/>
  <c r="G20" i="20"/>
  <c r="H301" i="19"/>
  <c r="C301" i="19"/>
  <c r="H300" i="19"/>
  <c r="C300" i="19"/>
  <c r="H299" i="19"/>
  <c r="C299" i="19"/>
  <c r="H298" i="19"/>
  <c r="C298" i="19"/>
  <c r="H297" i="19"/>
  <c r="C297" i="19"/>
  <c r="H296" i="19"/>
  <c r="C296" i="19"/>
  <c r="H295" i="19"/>
  <c r="C295" i="19"/>
  <c r="C293" i="19" s="1"/>
  <c r="H294" i="19"/>
  <c r="H293" i="19" s="1"/>
  <c r="C294" i="19"/>
  <c r="L293" i="19"/>
  <c r="K293" i="19"/>
  <c r="J293" i="19"/>
  <c r="I293" i="19"/>
  <c r="G293" i="19"/>
  <c r="F293" i="19"/>
  <c r="E293" i="19"/>
  <c r="D293" i="19"/>
  <c r="H288" i="19"/>
  <c r="C288" i="19"/>
  <c r="H287" i="19"/>
  <c r="C287" i="19"/>
  <c r="L286" i="19"/>
  <c r="K286" i="19"/>
  <c r="H286" i="19" s="1"/>
  <c r="J286" i="19"/>
  <c r="I286" i="19"/>
  <c r="G286" i="19"/>
  <c r="F286" i="19"/>
  <c r="C286" i="19" s="1"/>
  <c r="E286" i="19"/>
  <c r="D286" i="19"/>
  <c r="H285" i="19"/>
  <c r="C285" i="19"/>
  <c r="L284" i="19"/>
  <c r="L283" i="19" s="1"/>
  <c r="K284" i="19"/>
  <c r="J284" i="19"/>
  <c r="I284" i="19"/>
  <c r="G284" i="19"/>
  <c r="F284" i="19"/>
  <c r="E284" i="19"/>
  <c r="D284" i="19"/>
  <c r="D283" i="19" s="1"/>
  <c r="C284" i="19"/>
  <c r="K283" i="19"/>
  <c r="J283" i="19"/>
  <c r="I283" i="19"/>
  <c r="G283" i="19"/>
  <c r="F283" i="19"/>
  <c r="C283" i="19" s="1"/>
  <c r="E283" i="19"/>
  <c r="H282" i="19"/>
  <c r="C282" i="19"/>
  <c r="L281" i="19"/>
  <c r="K281" i="19"/>
  <c r="J281" i="19"/>
  <c r="I281" i="19"/>
  <c r="G281" i="19"/>
  <c r="F281" i="19"/>
  <c r="E281" i="19"/>
  <c r="C281" i="19" s="1"/>
  <c r="D281" i="19"/>
  <c r="H280" i="19"/>
  <c r="C280" i="19"/>
  <c r="H279" i="19"/>
  <c r="C279" i="19"/>
  <c r="H278" i="19"/>
  <c r="C278" i="19"/>
  <c r="H277" i="19"/>
  <c r="C277" i="19"/>
  <c r="L276" i="19"/>
  <c r="K276" i="19"/>
  <c r="J276" i="19"/>
  <c r="I276" i="19"/>
  <c r="G276" i="19"/>
  <c r="F276" i="19"/>
  <c r="E276" i="19"/>
  <c r="D276" i="19"/>
  <c r="C276" i="19" s="1"/>
  <c r="H275" i="19"/>
  <c r="C275" i="19"/>
  <c r="H274" i="19"/>
  <c r="C274" i="19"/>
  <c r="H273" i="19"/>
  <c r="C273" i="19"/>
  <c r="L272" i="19"/>
  <c r="K272" i="19"/>
  <c r="J272" i="19"/>
  <c r="I272" i="19"/>
  <c r="G272" i="19"/>
  <c r="F272" i="19"/>
  <c r="E272" i="19"/>
  <c r="D272" i="19"/>
  <c r="C272" i="19" s="1"/>
  <c r="H271" i="19"/>
  <c r="C271" i="19"/>
  <c r="L270" i="19"/>
  <c r="L269" i="19" s="1"/>
  <c r="K270" i="19"/>
  <c r="H270" i="19" s="1"/>
  <c r="J270" i="19"/>
  <c r="I270" i="19"/>
  <c r="G270" i="19"/>
  <c r="F270" i="19"/>
  <c r="E270" i="19"/>
  <c r="D270" i="19"/>
  <c r="D269" i="19" s="1"/>
  <c r="C270" i="19"/>
  <c r="K269" i="19"/>
  <c r="G269" i="19"/>
  <c r="F269" i="19"/>
  <c r="H268" i="19"/>
  <c r="C268" i="19"/>
  <c r="H267" i="19"/>
  <c r="C267" i="19"/>
  <c r="H266" i="19"/>
  <c r="C266" i="19"/>
  <c r="H265" i="19"/>
  <c r="C265" i="19"/>
  <c r="L264" i="19"/>
  <c r="K264" i="19"/>
  <c r="H264" i="19" s="1"/>
  <c r="J264" i="19"/>
  <c r="I264" i="19"/>
  <c r="G264" i="19"/>
  <c r="F264" i="19"/>
  <c r="E264" i="19"/>
  <c r="D264" i="19"/>
  <c r="C264" i="19" s="1"/>
  <c r="H263" i="19"/>
  <c r="C263" i="19"/>
  <c r="H262" i="19"/>
  <c r="C262" i="19"/>
  <c r="H261" i="19"/>
  <c r="C261" i="19"/>
  <c r="L260" i="19"/>
  <c r="L259" i="19" s="1"/>
  <c r="K260" i="19"/>
  <c r="J260" i="19"/>
  <c r="J259" i="19" s="1"/>
  <c r="I260" i="19"/>
  <c r="G260" i="19"/>
  <c r="F260" i="19"/>
  <c r="E260" i="19"/>
  <c r="D260" i="19"/>
  <c r="D259" i="19" s="1"/>
  <c r="C260" i="19"/>
  <c r="I259" i="19"/>
  <c r="F259" i="19"/>
  <c r="E259" i="19"/>
  <c r="H258" i="19"/>
  <c r="C258" i="19"/>
  <c r="H257" i="19"/>
  <c r="C257" i="19"/>
  <c r="H256" i="19"/>
  <c r="C256" i="19"/>
  <c r="H255" i="19"/>
  <c r="C255" i="19"/>
  <c r="H254" i="19"/>
  <c r="C254" i="19"/>
  <c r="H253" i="19"/>
  <c r="C253" i="19"/>
  <c r="L252" i="19"/>
  <c r="L251" i="19" s="1"/>
  <c r="K252" i="19"/>
  <c r="J252" i="19"/>
  <c r="I252" i="19"/>
  <c r="H252" i="19"/>
  <c r="G252" i="19"/>
  <c r="F252" i="19"/>
  <c r="E252" i="19"/>
  <c r="D252" i="19"/>
  <c r="K251" i="19"/>
  <c r="J251" i="19"/>
  <c r="I251" i="19"/>
  <c r="G251" i="19"/>
  <c r="F251" i="19"/>
  <c r="E251" i="19"/>
  <c r="H250" i="19"/>
  <c r="C250" i="19"/>
  <c r="H249" i="19"/>
  <c r="C249" i="19"/>
  <c r="H248" i="19"/>
  <c r="C248" i="19"/>
  <c r="H247" i="19"/>
  <c r="C247" i="19"/>
  <c r="L246" i="19"/>
  <c r="K246" i="19"/>
  <c r="J246" i="19"/>
  <c r="I246" i="19"/>
  <c r="H246" i="19" s="1"/>
  <c r="G246" i="19"/>
  <c r="F246" i="19"/>
  <c r="E246" i="19"/>
  <c r="D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I238" i="19"/>
  <c r="G238" i="19"/>
  <c r="F238" i="19"/>
  <c r="E238" i="19"/>
  <c r="D238" i="19"/>
  <c r="H237" i="19"/>
  <c r="C237" i="19"/>
  <c r="H236" i="19"/>
  <c r="C236" i="19"/>
  <c r="L235" i="19"/>
  <c r="K235" i="19"/>
  <c r="J235" i="19"/>
  <c r="I235" i="19"/>
  <c r="G235" i="19"/>
  <c r="F235" i="19"/>
  <c r="E235" i="19"/>
  <c r="D235" i="19"/>
  <c r="H234" i="19"/>
  <c r="C234" i="19"/>
  <c r="L233" i="19"/>
  <c r="K233" i="19"/>
  <c r="J233" i="19"/>
  <c r="J231" i="19" s="1"/>
  <c r="I233" i="19"/>
  <c r="G233" i="19"/>
  <c r="F233" i="19"/>
  <c r="E233" i="19"/>
  <c r="D233" i="19"/>
  <c r="H232" i="19"/>
  <c r="C232" i="19"/>
  <c r="G231" i="19"/>
  <c r="H229" i="19"/>
  <c r="C229" i="19"/>
  <c r="H228" i="19"/>
  <c r="C228" i="19"/>
  <c r="L227" i="19"/>
  <c r="K227" i="19"/>
  <c r="J227" i="19"/>
  <c r="I227" i="19"/>
  <c r="G227" i="19"/>
  <c r="F227" i="19"/>
  <c r="E227" i="19"/>
  <c r="C227" i="19" s="1"/>
  <c r="D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I216" i="19"/>
  <c r="G216" i="19"/>
  <c r="F216" i="19"/>
  <c r="E216" i="19"/>
  <c r="D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K205" i="19"/>
  <c r="K204" i="19" s="1"/>
  <c r="J205" i="19"/>
  <c r="I205" i="19"/>
  <c r="G205" i="19"/>
  <c r="F205" i="19"/>
  <c r="E205" i="19"/>
  <c r="D205" i="19"/>
  <c r="L204" i="19"/>
  <c r="G204" i="19"/>
  <c r="D204" i="19"/>
  <c r="H203" i="19"/>
  <c r="C203" i="19"/>
  <c r="H202" i="19"/>
  <c r="C202" i="19"/>
  <c r="H201" i="19"/>
  <c r="C201" i="19"/>
  <c r="H200" i="19"/>
  <c r="C200" i="19"/>
  <c r="H199" i="19"/>
  <c r="C199" i="19"/>
  <c r="L198" i="19"/>
  <c r="L196" i="19" s="1"/>
  <c r="K198" i="19"/>
  <c r="J198" i="19"/>
  <c r="I198" i="19"/>
  <c r="I196" i="19" s="1"/>
  <c r="G198" i="19"/>
  <c r="G196" i="19" s="1"/>
  <c r="F198" i="19"/>
  <c r="E198" i="19"/>
  <c r="D198" i="19"/>
  <c r="D196" i="19" s="1"/>
  <c r="C198" i="19"/>
  <c r="H197" i="19"/>
  <c r="C197" i="19"/>
  <c r="K196" i="19"/>
  <c r="J196" i="19"/>
  <c r="F196" i="19"/>
  <c r="E196" i="19"/>
  <c r="K195" i="19"/>
  <c r="H193" i="19"/>
  <c r="C193" i="19"/>
  <c r="L192" i="19"/>
  <c r="L191" i="19" s="1"/>
  <c r="K192" i="19"/>
  <c r="K191" i="19" s="1"/>
  <c r="K187" i="19" s="1"/>
  <c r="J192" i="19"/>
  <c r="I192" i="19"/>
  <c r="G192" i="19"/>
  <c r="F192" i="19"/>
  <c r="F191" i="19" s="1"/>
  <c r="E192" i="19"/>
  <c r="D192" i="19"/>
  <c r="D191" i="19" s="1"/>
  <c r="J191" i="19"/>
  <c r="J187" i="19" s="1"/>
  <c r="G191" i="19"/>
  <c r="H190" i="19"/>
  <c r="C190" i="19"/>
  <c r="H189" i="19"/>
  <c r="C189" i="19"/>
  <c r="L188" i="19"/>
  <c r="L187" i="19" s="1"/>
  <c r="K188" i="19"/>
  <c r="H188" i="19" s="1"/>
  <c r="J188" i="19"/>
  <c r="I188" i="19"/>
  <c r="G188" i="19"/>
  <c r="G187" i="19" s="1"/>
  <c r="F188" i="19"/>
  <c r="E188" i="19"/>
  <c r="D188" i="19"/>
  <c r="D187" i="19" s="1"/>
  <c r="H186" i="19"/>
  <c r="C186" i="19"/>
  <c r="H185" i="19"/>
  <c r="C185" i="19"/>
  <c r="L184" i="19"/>
  <c r="K184" i="19"/>
  <c r="H184" i="19" s="1"/>
  <c r="J184" i="19"/>
  <c r="I184" i="19"/>
  <c r="G184" i="19"/>
  <c r="F184" i="19"/>
  <c r="C184" i="19" s="1"/>
  <c r="E184" i="19"/>
  <c r="D184" i="19"/>
  <c r="H183" i="19"/>
  <c r="C183" i="19"/>
  <c r="H182" i="19"/>
  <c r="C182" i="19"/>
  <c r="H181" i="19"/>
  <c r="C181" i="19"/>
  <c r="H180" i="19"/>
  <c r="C180" i="19"/>
  <c r="L179" i="19"/>
  <c r="L174" i="19" s="1"/>
  <c r="K179" i="19"/>
  <c r="J179" i="19"/>
  <c r="I179" i="19"/>
  <c r="G179" i="19"/>
  <c r="F179" i="19"/>
  <c r="E179" i="19"/>
  <c r="D179" i="19"/>
  <c r="H178" i="19"/>
  <c r="C178" i="19"/>
  <c r="H177" i="19"/>
  <c r="C177" i="19"/>
  <c r="H176" i="19"/>
  <c r="C176" i="19"/>
  <c r="L175" i="19"/>
  <c r="K175" i="19"/>
  <c r="J175" i="19"/>
  <c r="I175" i="19"/>
  <c r="G175" i="19"/>
  <c r="F175" i="19"/>
  <c r="E175" i="19"/>
  <c r="D175" i="19"/>
  <c r="C175" i="19" s="1"/>
  <c r="K174" i="19"/>
  <c r="K173" i="19" s="1"/>
  <c r="D174" i="19"/>
  <c r="D173" i="19" s="1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L165" i="19" s="1"/>
  <c r="K166" i="19"/>
  <c r="H166" i="19" s="1"/>
  <c r="J166" i="19"/>
  <c r="I166" i="19"/>
  <c r="G166" i="19"/>
  <c r="G165" i="19" s="1"/>
  <c r="F166" i="19"/>
  <c r="E166" i="19"/>
  <c r="D166" i="19"/>
  <c r="K165" i="19"/>
  <c r="J165" i="19"/>
  <c r="I165" i="19"/>
  <c r="F165" i="19"/>
  <c r="E165" i="19"/>
  <c r="H164" i="19"/>
  <c r="C164" i="19"/>
  <c r="H163" i="19"/>
  <c r="C163" i="19"/>
  <c r="H162" i="19"/>
  <c r="C162" i="19"/>
  <c r="H161" i="19"/>
  <c r="C161" i="19"/>
  <c r="L160" i="19"/>
  <c r="K160" i="19"/>
  <c r="J160" i="19"/>
  <c r="I160" i="19"/>
  <c r="G160" i="19"/>
  <c r="F160" i="19"/>
  <c r="E160" i="19"/>
  <c r="C160" i="19" s="1"/>
  <c r="D160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I151" i="19"/>
  <c r="G151" i="19"/>
  <c r="F151" i="19"/>
  <c r="E151" i="19"/>
  <c r="D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J144" i="19"/>
  <c r="I144" i="19"/>
  <c r="H144" i="19" s="1"/>
  <c r="G144" i="19"/>
  <c r="F144" i="19"/>
  <c r="E144" i="19"/>
  <c r="D144" i="19"/>
  <c r="H143" i="19"/>
  <c r="C143" i="19"/>
  <c r="H142" i="19"/>
  <c r="C142" i="19"/>
  <c r="L141" i="19"/>
  <c r="K141" i="19"/>
  <c r="J141" i="19"/>
  <c r="I141" i="19"/>
  <c r="G141" i="19"/>
  <c r="F141" i="19"/>
  <c r="E141" i="19"/>
  <c r="D141" i="19"/>
  <c r="H140" i="19"/>
  <c r="C140" i="19"/>
  <c r="H139" i="19"/>
  <c r="C139" i="19"/>
  <c r="H138" i="19"/>
  <c r="C138" i="19"/>
  <c r="H137" i="19"/>
  <c r="C137" i="19"/>
  <c r="L136" i="19"/>
  <c r="K136" i="19"/>
  <c r="J136" i="19"/>
  <c r="I136" i="19"/>
  <c r="G136" i="19"/>
  <c r="F136" i="19"/>
  <c r="C136" i="19" s="1"/>
  <c r="E136" i="19"/>
  <c r="D136" i="19"/>
  <c r="H135" i="19"/>
  <c r="C135" i="19"/>
  <c r="H134" i="19"/>
  <c r="C134" i="19"/>
  <c r="H133" i="19"/>
  <c r="C133" i="19"/>
  <c r="H132" i="19"/>
  <c r="C132" i="19"/>
  <c r="L131" i="19"/>
  <c r="K131" i="19"/>
  <c r="J131" i="19"/>
  <c r="I131" i="19"/>
  <c r="G131" i="19"/>
  <c r="F131" i="19"/>
  <c r="E131" i="19"/>
  <c r="D131" i="19"/>
  <c r="D130" i="19"/>
  <c r="H129" i="19"/>
  <c r="C129" i="19"/>
  <c r="C128" i="19" s="1"/>
  <c r="L128" i="19"/>
  <c r="K128" i="19"/>
  <c r="J128" i="19"/>
  <c r="I128" i="19"/>
  <c r="H128" i="19"/>
  <c r="G128" i="19"/>
  <c r="F128" i="19"/>
  <c r="E128" i="19"/>
  <c r="D128" i="19"/>
  <c r="H127" i="19"/>
  <c r="C127" i="19"/>
  <c r="H126" i="19"/>
  <c r="C126" i="19"/>
  <c r="H125" i="19"/>
  <c r="C125" i="19"/>
  <c r="H124" i="19"/>
  <c r="C124" i="19"/>
  <c r="H123" i="19"/>
  <c r="C123" i="19"/>
  <c r="L122" i="19"/>
  <c r="K122" i="19"/>
  <c r="J122" i="19"/>
  <c r="I122" i="19"/>
  <c r="H122" i="19" s="1"/>
  <c r="G122" i="19"/>
  <c r="F122" i="19"/>
  <c r="E122" i="19"/>
  <c r="D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H116" i="19" s="1"/>
  <c r="G116" i="19"/>
  <c r="F116" i="19"/>
  <c r="E116" i="19"/>
  <c r="D116" i="19"/>
  <c r="C116" i="19" s="1"/>
  <c r="H115" i="19"/>
  <c r="C115" i="19"/>
  <c r="H114" i="19"/>
  <c r="C114" i="19"/>
  <c r="H113" i="19"/>
  <c r="C113" i="19"/>
  <c r="L112" i="19"/>
  <c r="K112" i="19"/>
  <c r="K83" i="19" s="1"/>
  <c r="J112" i="19"/>
  <c r="I112" i="19"/>
  <c r="G112" i="19"/>
  <c r="F112" i="19"/>
  <c r="E112" i="19"/>
  <c r="D112" i="19"/>
  <c r="H111" i="19"/>
  <c r="C111" i="19"/>
  <c r="H110" i="19"/>
  <c r="C110" i="19"/>
  <c r="H109" i="19"/>
  <c r="C109" i="19"/>
  <c r="H108" i="19"/>
  <c r="C108" i="19"/>
  <c r="H107" i="19"/>
  <c r="C107" i="19"/>
  <c r="H106" i="19"/>
  <c r="C106" i="19"/>
  <c r="H105" i="19"/>
  <c r="C105" i="19"/>
  <c r="H104" i="19"/>
  <c r="C104" i="19"/>
  <c r="L103" i="19"/>
  <c r="K103" i="19"/>
  <c r="J103" i="19"/>
  <c r="I103" i="19"/>
  <c r="G103" i="19"/>
  <c r="F103" i="19"/>
  <c r="E103" i="19"/>
  <c r="D103" i="19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K95" i="19"/>
  <c r="J95" i="19"/>
  <c r="J83" i="19" s="1"/>
  <c r="I95" i="19"/>
  <c r="G95" i="19"/>
  <c r="F95" i="19"/>
  <c r="E95" i="19"/>
  <c r="C95" i="19" s="1"/>
  <c r="D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J89" i="19"/>
  <c r="I89" i="19"/>
  <c r="G89" i="19"/>
  <c r="F89" i="19"/>
  <c r="E89" i="19"/>
  <c r="D89" i="19"/>
  <c r="C89" i="19"/>
  <c r="H88" i="19"/>
  <c r="C88" i="19"/>
  <c r="H87" i="19"/>
  <c r="C87" i="19"/>
  <c r="H86" i="19"/>
  <c r="C86" i="19"/>
  <c r="H85" i="19"/>
  <c r="C85" i="19"/>
  <c r="L84" i="19"/>
  <c r="K84" i="19"/>
  <c r="J84" i="19"/>
  <c r="I84" i="19"/>
  <c r="G84" i="19"/>
  <c r="F84" i="19"/>
  <c r="E84" i="19"/>
  <c r="D84" i="19"/>
  <c r="F83" i="19"/>
  <c r="H82" i="19"/>
  <c r="C82" i="19"/>
  <c r="H81" i="19"/>
  <c r="C81" i="19"/>
  <c r="L80" i="19"/>
  <c r="L76" i="19" s="1"/>
  <c r="K80" i="19"/>
  <c r="J80" i="19"/>
  <c r="I80" i="19"/>
  <c r="G80" i="19"/>
  <c r="F80" i="19"/>
  <c r="E80" i="19"/>
  <c r="D80" i="19"/>
  <c r="C80" i="19"/>
  <c r="H79" i="19"/>
  <c r="C79" i="19"/>
  <c r="H78" i="19"/>
  <c r="C78" i="19"/>
  <c r="L77" i="19"/>
  <c r="K77" i="19"/>
  <c r="K76" i="19" s="1"/>
  <c r="J77" i="19"/>
  <c r="J76" i="19" s="1"/>
  <c r="I77" i="19"/>
  <c r="H77" i="19" s="1"/>
  <c r="G77" i="19"/>
  <c r="F77" i="19"/>
  <c r="F76" i="19" s="1"/>
  <c r="E77" i="19"/>
  <c r="D77" i="19"/>
  <c r="C77" i="19" s="1"/>
  <c r="E76" i="19"/>
  <c r="H74" i="19"/>
  <c r="C74" i="19"/>
  <c r="H73" i="19"/>
  <c r="C73" i="19"/>
  <c r="H72" i="19"/>
  <c r="C72" i="19"/>
  <c r="H71" i="19"/>
  <c r="C71" i="19"/>
  <c r="H70" i="19"/>
  <c r="C70" i="19"/>
  <c r="L69" i="19"/>
  <c r="K69" i="19"/>
  <c r="K67" i="19" s="1"/>
  <c r="J69" i="19"/>
  <c r="J67" i="19" s="1"/>
  <c r="I69" i="19"/>
  <c r="G69" i="19"/>
  <c r="F69" i="19"/>
  <c r="F67" i="19" s="1"/>
  <c r="E69" i="19"/>
  <c r="D69" i="19"/>
  <c r="D67" i="19" s="1"/>
  <c r="H68" i="19"/>
  <c r="C68" i="19"/>
  <c r="L67" i="19"/>
  <c r="I67" i="19"/>
  <c r="G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K54" i="19" s="1"/>
  <c r="J58" i="19"/>
  <c r="I58" i="19"/>
  <c r="G58" i="19"/>
  <c r="F58" i="19"/>
  <c r="C58" i="19" s="1"/>
  <c r="E58" i="19"/>
  <c r="D58" i="19"/>
  <c r="H57" i="19"/>
  <c r="C57" i="19"/>
  <c r="H56" i="19"/>
  <c r="C56" i="19"/>
  <c r="L55" i="19"/>
  <c r="L54" i="19" s="1"/>
  <c r="L53" i="19" s="1"/>
  <c r="K55" i="19"/>
  <c r="J55" i="19"/>
  <c r="J54" i="19" s="1"/>
  <c r="I55" i="19"/>
  <c r="G55" i="19"/>
  <c r="G54" i="19" s="1"/>
  <c r="F55" i="19"/>
  <c r="E55" i="19"/>
  <c r="D55" i="19"/>
  <c r="C55" i="19"/>
  <c r="I54" i="19"/>
  <c r="E54" i="19"/>
  <c r="D54" i="19"/>
  <c r="H47" i="19"/>
  <c r="C47" i="19"/>
  <c r="H46" i="19"/>
  <c r="C46" i="19"/>
  <c r="L45" i="19"/>
  <c r="H45" i="19"/>
  <c r="G45" i="19"/>
  <c r="C45" i="19" s="1"/>
  <c r="H44" i="19"/>
  <c r="C44" i="19"/>
  <c r="K43" i="19"/>
  <c r="J43" i="19"/>
  <c r="I43" i="19"/>
  <c r="H43" i="19" s="1"/>
  <c r="F43" i="19"/>
  <c r="E43" i="19"/>
  <c r="D43" i="19"/>
  <c r="C43" i="19" s="1"/>
  <c r="H42" i="19"/>
  <c r="C42" i="19"/>
  <c r="I41" i="19"/>
  <c r="H41" i="19" s="1"/>
  <c r="D41" i="19"/>
  <c r="C41" i="19" s="1"/>
  <c r="H40" i="19"/>
  <c r="C40" i="19"/>
  <c r="H39" i="19"/>
  <c r="C39" i="19"/>
  <c r="H38" i="19"/>
  <c r="C38" i="19"/>
  <c r="H37" i="19"/>
  <c r="C37" i="19"/>
  <c r="K36" i="19"/>
  <c r="H36" i="19"/>
  <c r="F36" i="19"/>
  <c r="C36" i="19" s="1"/>
  <c r="H35" i="19"/>
  <c r="C35" i="19"/>
  <c r="H34" i="19"/>
  <c r="C34" i="19"/>
  <c r="K33" i="19"/>
  <c r="H33" i="19" s="1"/>
  <c r="F33" i="19"/>
  <c r="C33" i="19" s="1"/>
  <c r="H32" i="19"/>
  <c r="C32" i="19"/>
  <c r="K31" i="19"/>
  <c r="F31" i="19"/>
  <c r="C31" i="19" s="1"/>
  <c r="H30" i="19"/>
  <c r="C30" i="19"/>
  <c r="H29" i="19"/>
  <c r="C29" i="19"/>
  <c r="H28" i="19"/>
  <c r="C28" i="19"/>
  <c r="K27" i="19"/>
  <c r="H27" i="19" s="1"/>
  <c r="F27" i="19"/>
  <c r="C27" i="19" s="1"/>
  <c r="F26" i="19"/>
  <c r="H25" i="19"/>
  <c r="C25" i="19"/>
  <c r="C24" i="19"/>
  <c r="H23" i="19"/>
  <c r="C23" i="19"/>
  <c r="H22" i="19"/>
  <c r="C22" i="19"/>
  <c r="L21" i="19"/>
  <c r="L20" i="19" s="1"/>
  <c r="K21" i="19"/>
  <c r="J21" i="19"/>
  <c r="J292" i="19" s="1"/>
  <c r="J291" i="19" s="1"/>
  <c r="I21" i="19"/>
  <c r="I292" i="19" s="1"/>
  <c r="I291" i="19" s="1"/>
  <c r="G21" i="19"/>
  <c r="G20" i="19" s="1"/>
  <c r="F21" i="19"/>
  <c r="F292" i="19" s="1"/>
  <c r="F291" i="19" s="1"/>
  <c r="E21" i="19"/>
  <c r="E20" i="19" s="1"/>
  <c r="D21" i="19"/>
  <c r="D292" i="19" s="1"/>
  <c r="D291" i="19" s="1"/>
  <c r="C21" i="19"/>
  <c r="H301" i="18"/>
  <c r="C301" i="18"/>
  <c r="H300" i="18"/>
  <c r="C300" i="18"/>
  <c r="H299" i="18"/>
  <c r="C299" i="18"/>
  <c r="H298" i="18"/>
  <c r="C298" i="18"/>
  <c r="H297" i="18"/>
  <c r="C297" i="18"/>
  <c r="H296" i="18"/>
  <c r="C296" i="18"/>
  <c r="H295" i="18"/>
  <c r="C295" i="18"/>
  <c r="H294" i="18"/>
  <c r="C294" i="18"/>
  <c r="L293" i="18"/>
  <c r="K293" i="18"/>
  <c r="J293" i="18"/>
  <c r="I293" i="18"/>
  <c r="H293" i="18"/>
  <c r="G293" i="18"/>
  <c r="F293" i="18"/>
  <c r="E293" i="18"/>
  <c r="D293" i="18"/>
  <c r="C293" i="18"/>
  <c r="H288" i="18"/>
  <c r="C288" i="18"/>
  <c r="H287" i="18"/>
  <c r="C287" i="18"/>
  <c r="L286" i="18"/>
  <c r="K286" i="18"/>
  <c r="J286" i="18"/>
  <c r="I286" i="18"/>
  <c r="H286" i="18" s="1"/>
  <c r="G286" i="18"/>
  <c r="F286" i="18"/>
  <c r="E286" i="18"/>
  <c r="D286" i="18"/>
  <c r="H285" i="18"/>
  <c r="C285" i="18"/>
  <c r="L284" i="18"/>
  <c r="L283" i="18" s="1"/>
  <c r="H283" i="18" s="1"/>
  <c r="K284" i="18"/>
  <c r="J284" i="18"/>
  <c r="I284" i="18"/>
  <c r="I283" i="18" s="1"/>
  <c r="G284" i="18"/>
  <c r="F284" i="18"/>
  <c r="E284" i="18"/>
  <c r="E283" i="18" s="1"/>
  <c r="D284" i="18"/>
  <c r="K283" i="18"/>
  <c r="J283" i="18"/>
  <c r="G283" i="18"/>
  <c r="F283" i="18"/>
  <c r="H282" i="18"/>
  <c r="C282" i="18"/>
  <c r="L281" i="18"/>
  <c r="K281" i="18"/>
  <c r="J281" i="18"/>
  <c r="I281" i="18"/>
  <c r="G281" i="18"/>
  <c r="F281" i="18"/>
  <c r="E281" i="18"/>
  <c r="D281" i="18"/>
  <c r="H280" i="18"/>
  <c r="C280" i="18"/>
  <c r="H279" i="18"/>
  <c r="C279" i="18"/>
  <c r="H278" i="18"/>
  <c r="C278" i="18"/>
  <c r="H277" i="18"/>
  <c r="C277" i="18"/>
  <c r="L276" i="18"/>
  <c r="K276" i="18"/>
  <c r="J276" i="18"/>
  <c r="I276" i="18"/>
  <c r="H276" i="18" s="1"/>
  <c r="G276" i="18"/>
  <c r="F276" i="18"/>
  <c r="E276" i="18"/>
  <c r="D276" i="18"/>
  <c r="C276" i="18" s="1"/>
  <c r="H275" i="18"/>
  <c r="C275" i="18"/>
  <c r="H274" i="18"/>
  <c r="C274" i="18"/>
  <c r="H273" i="18"/>
  <c r="C273" i="18"/>
  <c r="L272" i="18"/>
  <c r="K272" i="18"/>
  <c r="J272" i="18"/>
  <c r="I272" i="18"/>
  <c r="I270" i="18" s="1"/>
  <c r="H272" i="18"/>
  <c r="G272" i="18"/>
  <c r="F272" i="18"/>
  <c r="E272" i="18"/>
  <c r="D272" i="18"/>
  <c r="C272" i="18" s="1"/>
  <c r="H271" i="18"/>
  <c r="C271" i="18"/>
  <c r="K270" i="18"/>
  <c r="J270" i="18"/>
  <c r="J269" i="18" s="1"/>
  <c r="G270" i="18"/>
  <c r="F270" i="18"/>
  <c r="K269" i="18"/>
  <c r="G269" i="18"/>
  <c r="F269" i="18"/>
  <c r="H268" i="18"/>
  <c r="C268" i="18"/>
  <c r="H267" i="18"/>
  <c r="C267" i="18"/>
  <c r="H266" i="18"/>
  <c r="C266" i="18"/>
  <c r="H265" i="18"/>
  <c r="C265" i="18"/>
  <c r="L264" i="18"/>
  <c r="K264" i="18"/>
  <c r="J264" i="18"/>
  <c r="H264" i="18" s="1"/>
  <c r="I264" i="18"/>
  <c r="G264" i="18"/>
  <c r="F264" i="18"/>
  <c r="E264" i="18"/>
  <c r="D264" i="18"/>
  <c r="H263" i="18"/>
  <c r="C263" i="18"/>
  <c r="H262" i="18"/>
  <c r="C262" i="18"/>
  <c r="H261" i="18"/>
  <c r="C261" i="18"/>
  <c r="L260" i="18"/>
  <c r="K260" i="18"/>
  <c r="J260" i="18"/>
  <c r="I260" i="18"/>
  <c r="I259" i="18" s="1"/>
  <c r="G260" i="18"/>
  <c r="F260" i="18"/>
  <c r="F259" i="18" s="1"/>
  <c r="E260" i="18"/>
  <c r="E259" i="18" s="1"/>
  <c r="D260" i="18"/>
  <c r="L259" i="18"/>
  <c r="K259" i="18"/>
  <c r="G259" i="18"/>
  <c r="H258" i="18"/>
  <c r="C258" i="18"/>
  <c r="H257" i="18"/>
  <c r="C257" i="18"/>
  <c r="H256" i="18"/>
  <c r="C256" i="18"/>
  <c r="H255" i="18"/>
  <c r="C255" i="18"/>
  <c r="H254" i="18"/>
  <c r="C254" i="18"/>
  <c r="H253" i="18"/>
  <c r="C253" i="18"/>
  <c r="L252" i="18"/>
  <c r="K252" i="18"/>
  <c r="J252" i="18"/>
  <c r="I252" i="18"/>
  <c r="I251" i="18" s="1"/>
  <c r="H252" i="18"/>
  <c r="G252" i="18"/>
  <c r="F252" i="18"/>
  <c r="E252" i="18"/>
  <c r="E251" i="18" s="1"/>
  <c r="D252" i="18"/>
  <c r="L251" i="18"/>
  <c r="K251" i="18"/>
  <c r="J251" i="18"/>
  <c r="G251" i="18"/>
  <c r="F251" i="18"/>
  <c r="H250" i="18"/>
  <c r="C250" i="18"/>
  <c r="H249" i="18"/>
  <c r="C249" i="18"/>
  <c r="H248" i="18"/>
  <c r="C248" i="18"/>
  <c r="H247" i="18"/>
  <c r="C247" i="18"/>
  <c r="L246" i="18"/>
  <c r="K246" i="18"/>
  <c r="J246" i="18"/>
  <c r="I246" i="18"/>
  <c r="H246" i="18" s="1"/>
  <c r="G246" i="18"/>
  <c r="F246" i="18"/>
  <c r="E246" i="18"/>
  <c r="D246" i="18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K238" i="18"/>
  <c r="J238" i="18"/>
  <c r="I238" i="18"/>
  <c r="H238" i="18" s="1"/>
  <c r="G238" i="18"/>
  <c r="F238" i="18"/>
  <c r="E238" i="18"/>
  <c r="D238" i="18"/>
  <c r="C238" i="18" s="1"/>
  <c r="H237" i="18"/>
  <c r="C237" i="18"/>
  <c r="H236" i="18"/>
  <c r="C236" i="18"/>
  <c r="L235" i="18"/>
  <c r="K235" i="18"/>
  <c r="J235" i="18"/>
  <c r="I235" i="18"/>
  <c r="H235" i="18" s="1"/>
  <c r="G235" i="18"/>
  <c r="F235" i="18"/>
  <c r="E235" i="18"/>
  <c r="D235" i="18"/>
  <c r="H234" i="18"/>
  <c r="C234" i="18"/>
  <c r="L233" i="18"/>
  <c r="K233" i="18"/>
  <c r="J233" i="18"/>
  <c r="I233" i="18"/>
  <c r="H233" i="18" s="1"/>
  <c r="G233" i="18"/>
  <c r="F233" i="18"/>
  <c r="F231" i="18" s="1"/>
  <c r="E233" i="18"/>
  <c r="D233" i="18"/>
  <c r="H232" i="18"/>
  <c r="C232" i="18"/>
  <c r="L231" i="18"/>
  <c r="K231" i="18"/>
  <c r="J231" i="18"/>
  <c r="G231" i="18"/>
  <c r="L230" i="18"/>
  <c r="H229" i="18"/>
  <c r="C229" i="18"/>
  <c r="H228" i="18"/>
  <c r="C228" i="18"/>
  <c r="L227" i="18"/>
  <c r="K227" i="18"/>
  <c r="J227" i="18"/>
  <c r="I227" i="18"/>
  <c r="G227" i="18"/>
  <c r="F227" i="18"/>
  <c r="E227" i="18"/>
  <c r="D227" i="18"/>
  <c r="C227" i="18" s="1"/>
  <c r="H226" i="18"/>
  <c r="C226" i="18"/>
  <c r="H225" i="18"/>
  <c r="C225" i="18"/>
  <c r="H224" i="18"/>
  <c r="C224" i="18"/>
  <c r="H223" i="18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K216" i="18"/>
  <c r="J216" i="18"/>
  <c r="I216" i="18"/>
  <c r="G216" i="18"/>
  <c r="F216" i="18"/>
  <c r="E216" i="18"/>
  <c r="D216" i="18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J205" i="18"/>
  <c r="I205" i="18"/>
  <c r="G205" i="18"/>
  <c r="F205" i="18"/>
  <c r="E205" i="18"/>
  <c r="D205" i="18"/>
  <c r="L204" i="18"/>
  <c r="F204" i="18"/>
  <c r="H203" i="18"/>
  <c r="C203" i="18"/>
  <c r="H202" i="18"/>
  <c r="C202" i="18"/>
  <c r="H201" i="18"/>
  <c r="C201" i="18"/>
  <c r="H200" i="18"/>
  <c r="C200" i="18"/>
  <c r="H199" i="18"/>
  <c r="C199" i="18"/>
  <c r="L198" i="18"/>
  <c r="K198" i="18"/>
  <c r="J198" i="18"/>
  <c r="J196" i="18" s="1"/>
  <c r="I198" i="18"/>
  <c r="G198" i="18"/>
  <c r="F198" i="18"/>
  <c r="F196" i="18" s="1"/>
  <c r="F195" i="18" s="1"/>
  <c r="E198" i="18"/>
  <c r="E196" i="18" s="1"/>
  <c r="D198" i="18"/>
  <c r="D196" i="18" s="1"/>
  <c r="H197" i="18"/>
  <c r="C197" i="18"/>
  <c r="L196" i="18"/>
  <c r="L195" i="18" s="1"/>
  <c r="K196" i="18"/>
  <c r="G196" i="18"/>
  <c r="H193" i="18"/>
  <c r="C193" i="18"/>
  <c r="L192" i="18"/>
  <c r="K192" i="18"/>
  <c r="J192" i="18"/>
  <c r="I192" i="18"/>
  <c r="I191" i="18" s="1"/>
  <c r="G192" i="18"/>
  <c r="F192" i="18"/>
  <c r="F191" i="18" s="1"/>
  <c r="E192" i="18"/>
  <c r="E191" i="18" s="1"/>
  <c r="D192" i="18"/>
  <c r="L191" i="18"/>
  <c r="K191" i="18"/>
  <c r="G191" i="18"/>
  <c r="D191" i="18"/>
  <c r="H190" i="18"/>
  <c r="C190" i="18"/>
  <c r="H189" i="18"/>
  <c r="C189" i="18"/>
  <c r="L188" i="18"/>
  <c r="K188" i="18"/>
  <c r="J188" i="18"/>
  <c r="I188" i="18"/>
  <c r="I187" i="18" s="1"/>
  <c r="G188" i="18"/>
  <c r="G187" i="18" s="1"/>
  <c r="F188" i="18"/>
  <c r="E188" i="18"/>
  <c r="E187" i="18" s="1"/>
  <c r="D188" i="18"/>
  <c r="L187" i="18"/>
  <c r="H186" i="18"/>
  <c r="C186" i="18"/>
  <c r="H185" i="18"/>
  <c r="C185" i="18"/>
  <c r="L184" i="18"/>
  <c r="K184" i="18"/>
  <c r="J184" i="18"/>
  <c r="I184" i="18"/>
  <c r="H184" i="18"/>
  <c r="G184" i="18"/>
  <c r="F184" i="18"/>
  <c r="E184" i="18"/>
  <c r="D184" i="18"/>
  <c r="C184" i="18" s="1"/>
  <c r="H183" i="18"/>
  <c r="C183" i="18"/>
  <c r="H182" i="18"/>
  <c r="C182" i="18"/>
  <c r="H181" i="18"/>
  <c r="C181" i="18"/>
  <c r="H180" i="18"/>
  <c r="C180" i="18"/>
  <c r="L179" i="18"/>
  <c r="K179" i="18"/>
  <c r="J179" i="18"/>
  <c r="I179" i="18"/>
  <c r="I174" i="18" s="1"/>
  <c r="G179" i="18"/>
  <c r="F179" i="18"/>
  <c r="E179" i="18"/>
  <c r="D179" i="18"/>
  <c r="H178" i="18"/>
  <c r="C178" i="18"/>
  <c r="H177" i="18"/>
  <c r="C177" i="18"/>
  <c r="H176" i="18"/>
  <c r="C176" i="18"/>
  <c r="L175" i="18"/>
  <c r="K175" i="18"/>
  <c r="K174" i="18" s="1"/>
  <c r="K173" i="18" s="1"/>
  <c r="J175" i="18"/>
  <c r="I175" i="18"/>
  <c r="G175" i="18"/>
  <c r="G174" i="18" s="1"/>
  <c r="F175" i="18"/>
  <c r="C175" i="18" s="1"/>
  <c r="E175" i="18"/>
  <c r="D175" i="18"/>
  <c r="L174" i="18"/>
  <c r="J174" i="18"/>
  <c r="J173" i="18" s="1"/>
  <c r="E174" i="18"/>
  <c r="E173" i="18" s="1"/>
  <c r="D174" i="18"/>
  <c r="D173" i="18" s="1"/>
  <c r="G173" i="18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K166" i="18"/>
  <c r="J166" i="18"/>
  <c r="I166" i="18"/>
  <c r="I165" i="18" s="1"/>
  <c r="G166" i="18"/>
  <c r="F166" i="18"/>
  <c r="E166" i="18"/>
  <c r="E165" i="18" s="1"/>
  <c r="D166" i="18"/>
  <c r="L165" i="18"/>
  <c r="K165" i="18"/>
  <c r="G165" i="18"/>
  <c r="F165" i="18"/>
  <c r="H164" i="18"/>
  <c r="C164" i="18"/>
  <c r="H163" i="18"/>
  <c r="C163" i="18"/>
  <c r="H162" i="18"/>
  <c r="C162" i="18"/>
  <c r="H161" i="18"/>
  <c r="C161" i="18"/>
  <c r="L160" i="18"/>
  <c r="K160" i="18"/>
  <c r="J160" i="18"/>
  <c r="I160" i="18"/>
  <c r="H160" i="18" s="1"/>
  <c r="G160" i="18"/>
  <c r="F160" i="18"/>
  <c r="E160" i="18"/>
  <c r="D160" i="18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H153" i="18"/>
  <c r="C153" i="18"/>
  <c r="H152" i="18"/>
  <c r="C152" i="18"/>
  <c r="L151" i="18"/>
  <c r="K151" i="18"/>
  <c r="H151" i="18" s="1"/>
  <c r="J151" i="18"/>
  <c r="I151" i="18"/>
  <c r="G151" i="18"/>
  <c r="F151" i="18"/>
  <c r="E151" i="18"/>
  <c r="D151" i="18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J144" i="18"/>
  <c r="I144" i="18"/>
  <c r="G144" i="18"/>
  <c r="F144" i="18"/>
  <c r="E144" i="18"/>
  <c r="D144" i="18"/>
  <c r="H143" i="18"/>
  <c r="C143" i="18"/>
  <c r="H142" i="18"/>
  <c r="C142" i="18"/>
  <c r="L141" i="18"/>
  <c r="L130" i="18" s="1"/>
  <c r="K141" i="18"/>
  <c r="J141" i="18"/>
  <c r="I141" i="18"/>
  <c r="G141" i="18"/>
  <c r="F141" i="18"/>
  <c r="E141" i="18"/>
  <c r="D141" i="18"/>
  <c r="C141" i="18"/>
  <c r="H140" i="18"/>
  <c r="C140" i="18"/>
  <c r="H139" i="18"/>
  <c r="C139" i="18"/>
  <c r="H138" i="18"/>
  <c r="C138" i="18"/>
  <c r="H137" i="18"/>
  <c r="C137" i="18"/>
  <c r="L136" i="18"/>
  <c r="K136" i="18"/>
  <c r="J136" i="18"/>
  <c r="I136" i="18"/>
  <c r="G136" i="18"/>
  <c r="F136" i="18"/>
  <c r="E136" i="18"/>
  <c r="D136" i="18"/>
  <c r="H135" i="18"/>
  <c r="C135" i="18"/>
  <c r="H134" i="18"/>
  <c r="C134" i="18"/>
  <c r="H133" i="18"/>
  <c r="C133" i="18"/>
  <c r="H132" i="18"/>
  <c r="C132" i="18"/>
  <c r="L131" i="18"/>
  <c r="K131" i="18"/>
  <c r="J131" i="18"/>
  <c r="I131" i="18"/>
  <c r="H131" i="18" s="1"/>
  <c r="G131" i="18"/>
  <c r="F131" i="18"/>
  <c r="E131" i="18"/>
  <c r="D131" i="18"/>
  <c r="D130" i="18" s="1"/>
  <c r="H129" i="18"/>
  <c r="C129" i="18"/>
  <c r="C128" i="18" s="1"/>
  <c r="L128" i="18"/>
  <c r="K128" i="18"/>
  <c r="J128" i="18"/>
  <c r="I128" i="18"/>
  <c r="H128" i="18"/>
  <c r="G128" i="18"/>
  <c r="F128" i="18"/>
  <c r="E128" i="18"/>
  <c r="D128" i="18"/>
  <c r="H127" i="18"/>
  <c r="C127" i="18"/>
  <c r="H126" i="18"/>
  <c r="C126" i="18"/>
  <c r="H125" i="18"/>
  <c r="C125" i="18"/>
  <c r="H124" i="18"/>
  <c r="C124" i="18"/>
  <c r="H123" i="18"/>
  <c r="C123" i="18"/>
  <c r="L122" i="18"/>
  <c r="K122" i="18"/>
  <c r="J122" i="18"/>
  <c r="I122" i="18"/>
  <c r="H122" i="18"/>
  <c r="G122" i="18"/>
  <c r="F122" i="18"/>
  <c r="E122" i="18"/>
  <c r="D122" i="18"/>
  <c r="C122" i="18" s="1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H116" i="18" s="1"/>
  <c r="J116" i="18"/>
  <c r="I116" i="18"/>
  <c r="G116" i="18"/>
  <c r="F116" i="18"/>
  <c r="E116" i="18"/>
  <c r="D116" i="18"/>
  <c r="H115" i="18"/>
  <c r="C115" i="18"/>
  <c r="H114" i="18"/>
  <c r="C114" i="18"/>
  <c r="H113" i="18"/>
  <c r="C113" i="18"/>
  <c r="L112" i="18"/>
  <c r="K112" i="18"/>
  <c r="J112" i="18"/>
  <c r="J83" i="18" s="1"/>
  <c r="I112" i="18"/>
  <c r="G112" i="18"/>
  <c r="F112" i="18"/>
  <c r="E112" i="18"/>
  <c r="D112" i="18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5" i="18"/>
  <c r="C105" i="18"/>
  <c r="H104" i="18"/>
  <c r="C104" i="18"/>
  <c r="L103" i="18"/>
  <c r="K103" i="18"/>
  <c r="J103" i="18"/>
  <c r="I103" i="18"/>
  <c r="G103" i="18"/>
  <c r="F103" i="18"/>
  <c r="C103" i="18" s="1"/>
  <c r="E103" i="18"/>
  <c r="D103" i="18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I95" i="18"/>
  <c r="H95" i="18" s="1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I89" i="18"/>
  <c r="G89" i="18"/>
  <c r="F89" i="18"/>
  <c r="E89" i="18"/>
  <c r="D89" i="18"/>
  <c r="H88" i="18"/>
  <c r="C88" i="18"/>
  <c r="H87" i="18"/>
  <c r="C87" i="18"/>
  <c r="H86" i="18"/>
  <c r="C86" i="18"/>
  <c r="H85" i="18"/>
  <c r="C85" i="18"/>
  <c r="L84" i="18"/>
  <c r="K84" i="18"/>
  <c r="J84" i="18"/>
  <c r="I84" i="18"/>
  <c r="H84" i="18" s="1"/>
  <c r="G84" i="18"/>
  <c r="G83" i="18" s="1"/>
  <c r="F84" i="18"/>
  <c r="E84" i="18"/>
  <c r="D84" i="18"/>
  <c r="K83" i="18"/>
  <c r="H82" i="18"/>
  <c r="C82" i="18"/>
  <c r="H81" i="18"/>
  <c r="C81" i="18"/>
  <c r="L80" i="18"/>
  <c r="K80" i="18"/>
  <c r="J80" i="18"/>
  <c r="I80" i="18"/>
  <c r="H80" i="18" s="1"/>
  <c r="G80" i="18"/>
  <c r="F80" i="18"/>
  <c r="E80" i="18"/>
  <c r="D80" i="18"/>
  <c r="H79" i="18"/>
  <c r="C79" i="18"/>
  <c r="H78" i="18"/>
  <c r="C78" i="18"/>
  <c r="L77" i="18"/>
  <c r="K77" i="18"/>
  <c r="J77" i="18"/>
  <c r="I77" i="18"/>
  <c r="G77" i="18"/>
  <c r="G76" i="18" s="1"/>
  <c r="F77" i="18"/>
  <c r="E77" i="18"/>
  <c r="E76" i="18" s="1"/>
  <c r="D77" i="18"/>
  <c r="I76" i="18"/>
  <c r="H74" i="18"/>
  <c r="C74" i="18"/>
  <c r="H73" i="18"/>
  <c r="C73" i="18"/>
  <c r="H72" i="18"/>
  <c r="C72" i="18"/>
  <c r="H71" i="18"/>
  <c r="C71" i="18"/>
  <c r="H70" i="18"/>
  <c r="C70" i="18"/>
  <c r="L69" i="18"/>
  <c r="L67" i="18" s="1"/>
  <c r="K69" i="18"/>
  <c r="J69" i="18"/>
  <c r="I69" i="18"/>
  <c r="G69" i="18"/>
  <c r="G67" i="18" s="1"/>
  <c r="F69" i="18"/>
  <c r="E69" i="18"/>
  <c r="E67" i="18" s="1"/>
  <c r="D69" i="18"/>
  <c r="H68" i="18"/>
  <c r="C68" i="18"/>
  <c r="K67" i="18"/>
  <c r="I67" i="18"/>
  <c r="F67" i="18"/>
  <c r="D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J58" i="18"/>
  <c r="I58" i="18"/>
  <c r="H58" i="18" s="1"/>
  <c r="G58" i="18"/>
  <c r="F58" i="18"/>
  <c r="E58" i="18"/>
  <c r="D58" i="18"/>
  <c r="H57" i="18"/>
  <c r="C57" i="18"/>
  <c r="H56" i="18"/>
  <c r="C56" i="18"/>
  <c r="L55" i="18"/>
  <c r="K55" i="18"/>
  <c r="J55" i="18"/>
  <c r="I55" i="18"/>
  <c r="G55" i="18"/>
  <c r="G54" i="18" s="1"/>
  <c r="F55" i="18"/>
  <c r="E55" i="18"/>
  <c r="E54" i="18" s="1"/>
  <c r="E53" i="18" s="1"/>
  <c r="D55" i="18"/>
  <c r="H47" i="18"/>
  <c r="C47" i="18"/>
  <c r="H46" i="18"/>
  <c r="C46" i="18"/>
  <c r="L45" i="18"/>
  <c r="H45" i="18" s="1"/>
  <c r="G45" i="18"/>
  <c r="H44" i="18"/>
  <c r="C44" i="18"/>
  <c r="K43" i="18"/>
  <c r="J43" i="18"/>
  <c r="I43" i="18"/>
  <c r="F43" i="18"/>
  <c r="C43" i="18" s="1"/>
  <c r="E43" i="18"/>
  <c r="D43" i="18"/>
  <c r="H42" i="18"/>
  <c r="C42" i="18"/>
  <c r="I41" i="18"/>
  <c r="H41" i="18" s="1"/>
  <c r="D41" i="18"/>
  <c r="C41" i="18" s="1"/>
  <c r="H40" i="18"/>
  <c r="C40" i="18"/>
  <c r="H39" i="18"/>
  <c r="C39" i="18"/>
  <c r="H38" i="18"/>
  <c r="C38" i="18"/>
  <c r="H37" i="18"/>
  <c r="C37" i="18"/>
  <c r="K36" i="18"/>
  <c r="H36" i="18" s="1"/>
  <c r="F36" i="18"/>
  <c r="C36" i="18" s="1"/>
  <c r="H35" i="18"/>
  <c r="C35" i="18"/>
  <c r="H34" i="18"/>
  <c r="C34" i="18"/>
  <c r="K33" i="18"/>
  <c r="H33" i="18"/>
  <c r="F33" i="18"/>
  <c r="C33" i="18" s="1"/>
  <c r="H32" i="18"/>
  <c r="C32" i="18"/>
  <c r="K31" i="18"/>
  <c r="F31" i="18"/>
  <c r="C31" i="18"/>
  <c r="H30" i="18"/>
  <c r="C30" i="18"/>
  <c r="H29" i="18"/>
  <c r="C29" i="18"/>
  <c r="H28" i="18"/>
  <c r="C28" i="18"/>
  <c r="K27" i="18"/>
  <c r="H27" i="18"/>
  <c r="F27" i="18"/>
  <c r="C27" i="18" s="1"/>
  <c r="F26" i="18"/>
  <c r="H25" i="18"/>
  <c r="C25" i="18"/>
  <c r="C24" i="18"/>
  <c r="H23" i="18"/>
  <c r="C23" i="18"/>
  <c r="H22" i="18"/>
  <c r="C22" i="18"/>
  <c r="L21" i="18"/>
  <c r="K21" i="18"/>
  <c r="K292" i="18" s="1"/>
  <c r="K291" i="18" s="1"/>
  <c r="J21" i="18"/>
  <c r="J292" i="18" s="1"/>
  <c r="J291" i="18" s="1"/>
  <c r="I21" i="18"/>
  <c r="I292" i="18" s="1"/>
  <c r="I291" i="18" s="1"/>
  <c r="H21" i="18"/>
  <c r="G21" i="18"/>
  <c r="G292" i="18" s="1"/>
  <c r="G291" i="18" s="1"/>
  <c r="F21" i="18"/>
  <c r="F292" i="18" s="1"/>
  <c r="F291" i="18" s="1"/>
  <c r="E21" i="18"/>
  <c r="E20" i="18" s="1"/>
  <c r="D21" i="18"/>
  <c r="D292" i="18" s="1"/>
  <c r="D291" i="18" s="1"/>
  <c r="H301" i="17"/>
  <c r="C301" i="17"/>
  <c r="H300" i="17"/>
  <c r="C300" i="17"/>
  <c r="H299" i="17"/>
  <c r="C299" i="17"/>
  <c r="H298" i="17"/>
  <c r="C298" i="17"/>
  <c r="H297" i="17"/>
  <c r="C297" i="17"/>
  <c r="H296" i="17"/>
  <c r="C296" i="17"/>
  <c r="H295" i="17"/>
  <c r="C295" i="17"/>
  <c r="H294" i="17"/>
  <c r="C294" i="17"/>
  <c r="C293" i="17" s="1"/>
  <c r="L293" i="17"/>
  <c r="K293" i="17"/>
  <c r="J293" i="17"/>
  <c r="I293" i="17"/>
  <c r="H293" i="17"/>
  <c r="G293" i="17"/>
  <c r="F293" i="17"/>
  <c r="E293" i="17"/>
  <c r="D293" i="17"/>
  <c r="H288" i="17"/>
  <c r="C288" i="17"/>
  <c r="H287" i="17"/>
  <c r="C287" i="17"/>
  <c r="L286" i="17"/>
  <c r="K286" i="17"/>
  <c r="J286" i="17"/>
  <c r="I286" i="17"/>
  <c r="G286" i="17"/>
  <c r="F286" i="17"/>
  <c r="E286" i="17"/>
  <c r="D286" i="17"/>
  <c r="H285" i="17"/>
  <c r="C285" i="17"/>
  <c r="L284" i="17"/>
  <c r="K284" i="17"/>
  <c r="K283" i="17" s="1"/>
  <c r="J284" i="17"/>
  <c r="I284" i="17"/>
  <c r="G284" i="17"/>
  <c r="G283" i="17" s="1"/>
  <c r="F284" i="17"/>
  <c r="E284" i="17"/>
  <c r="D284" i="17"/>
  <c r="L283" i="17"/>
  <c r="I283" i="17"/>
  <c r="E283" i="17"/>
  <c r="D283" i="17"/>
  <c r="H282" i="17"/>
  <c r="C282" i="17"/>
  <c r="L281" i="17"/>
  <c r="K281" i="17"/>
  <c r="J281" i="17"/>
  <c r="I281" i="17"/>
  <c r="H281" i="17"/>
  <c r="G281" i="17"/>
  <c r="F281" i="17"/>
  <c r="E281" i="17"/>
  <c r="D281" i="17"/>
  <c r="H280" i="17"/>
  <c r="C280" i="17"/>
  <c r="H279" i="17"/>
  <c r="C279" i="17"/>
  <c r="H278" i="17"/>
  <c r="C278" i="17"/>
  <c r="H277" i="17"/>
  <c r="C277" i="17"/>
  <c r="L276" i="17"/>
  <c r="K276" i="17"/>
  <c r="J276" i="17"/>
  <c r="I276" i="17"/>
  <c r="G276" i="17"/>
  <c r="F276" i="17"/>
  <c r="E276" i="17"/>
  <c r="D276" i="17"/>
  <c r="H275" i="17"/>
  <c r="C275" i="17"/>
  <c r="H274" i="17"/>
  <c r="C274" i="17"/>
  <c r="H273" i="17"/>
  <c r="C273" i="17"/>
  <c r="L272" i="17"/>
  <c r="K272" i="17"/>
  <c r="J272" i="17"/>
  <c r="I272" i="17"/>
  <c r="G272" i="17"/>
  <c r="F272" i="17"/>
  <c r="E272" i="17"/>
  <c r="D272" i="17"/>
  <c r="H271" i="17"/>
  <c r="C271" i="17"/>
  <c r="L270" i="17"/>
  <c r="K270" i="17"/>
  <c r="K269" i="17" s="1"/>
  <c r="I270" i="17"/>
  <c r="G270" i="17"/>
  <c r="G269" i="17" s="1"/>
  <c r="E270" i="17"/>
  <c r="D270" i="17"/>
  <c r="I269" i="17"/>
  <c r="E269" i="17"/>
  <c r="H268" i="17"/>
  <c r="C268" i="17"/>
  <c r="H267" i="17"/>
  <c r="C267" i="17"/>
  <c r="H266" i="17"/>
  <c r="C266" i="17"/>
  <c r="H265" i="17"/>
  <c r="C265" i="17"/>
  <c r="L264" i="17"/>
  <c r="K264" i="17"/>
  <c r="J264" i="17"/>
  <c r="I264" i="17"/>
  <c r="G264" i="17"/>
  <c r="F264" i="17"/>
  <c r="C264" i="17" s="1"/>
  <c r="E264" i="17"/>
  <c r="D264" i="17"/>
  <c r="H263" i="17"/>
  <c r="C263" i="17"/>
  <c r="H262" i="17"/>
  <c r="C262" i="17"/>
  <c r="H261" i="17"/>
  <c r="C261" i="17"/>
  <c r="L260" i="17"/>
  <c r="K260" i="17"/>
  <c r="K259" i="17" s="1"/>
  <c r="J260" i="17"/>
  <c r="I260" i="17"/>
  <c r="G260" i="17"/>
  <c r="G259" i="17" s="1"/>
  <c r="F260" i="17"/>
  <c r="E260" i="17"/>
  <c r="D260" i="17"/>
  <c r="L259" i="17"/>
  <c r="I259" i="17"/>
  <c r="E259" i="17"/>
  <c r="D259" i="17"/>
  <c r="H258" i="17"/>
  <c r="C258" i="17"/>
  <c r="H257" i="17"/>
  <c r="C257" i="17"/>
  <c r="H256" i="17"/>
  <c r="C256" i="17"/>
  <c r="H255" i="17"/>
  <c r="C255" i="17"/>
  <c r="H254" i="17"/>
  <c r="C254" i="17"/>
  <c r="H253" i="17"/>
  <c r="C253" i="17"/>
  <c r="L252" i="17"/>
  <c r="K252" i="17"/>
  <c r="K251" i="17" s="1"/>
  <c r="J252" i="17"/>
  <c r="I252" i="17"/>
  <c r="G252" i="17"/>
  <c r="G251" i="17" s="1"/>
  <c r="F252" i="17"/>
  <c r="E252" i="17"/>
  <c r="D252" i="17"/>
  <c r="L251" i="17"/>
  <c r="I251" i="17"/>
  <c r="E251" i="17"/>
  <c r="D251" i="17"/>
  <c r="H250" i="17"/>
  <c r="C250" i="17"/>
  <c r="H249" i="17"/>
  <c r="C249" i="17"/>
  <c r="H248" i="17"/>
  <c r="C248" i="17"/>
  <c r="H247" i="17"/>
  <c r="C247" i="17"/>
  <c r="L246" i="17"/>
  <c r="K246" i="17"/>
  <c r="J246" i="17"/>
  <c r="H246" i="17" s="1"/>
  <c r="I246" i="17"/>
  <c r="G246" i="17"/>
  <c r="F246" i="17"/>
  <c r="E246" i="17"/>
  <c r="D246" i="17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L238" i="17"/>
  <c r="K238" i="17"/>
  <c r="J238" i="17"/>
  <c r="I238" i="17"/>
  <c r="G238" i="17"/>
  <c r="F238" i="17"/>
  <c r="E238" i="17"/>
  <c r="D238" i="17"/>
  <c r="H237" i="17"/>
  <c r="C237" i="17"/>
  <c r="H236" i="17"/>
  <c r="C236" i="17"/>
  <c r="L235" i="17"/>
  <c r="K235" i="17"/>
  <c r="J235" i="17"/>
  <c r="I235" i="17"/>
  <c r="H235" i="17"/>
  <c r="G235" i="17"/>
  <c r="F235" i="17"/>
  <c r="E235" i="17"/>
  <c r="D235" i="17"/>
  <c r="C235" i="17" s="1"/>
  <c r="H234" i="17"/>
  <c r="C234" i="17"/>
  <c r="L233" i="17"/>
  <c r="K233" i="17"/>
  <c r="H233" i="17" s="1"/>
  <c r="J233" i="17"/>
  <c r="I233" i="17"/>
  <c r="G233" i="17"/>
  <c r="F233" i="17"/>
  <c r="E233" i="17"/>
  <c r="D233" i="17"/>
  <c r="H232" i="17"/>
  <c r="C232" i="17"/>
  <c r="I231" i="17"/>
  <c r="I230" i="17" s="1"/>
  <c r="E231" i="17"/>
  <c r="E230" i="17" s="1"/>
  <c r="H229" i="17"/>
  <c r="C229" i="17"/>
  <c r="H228" i="17"/>
  <c r="C228" i="17"/>
  <c r="L227" i="17"/>
  <c r="K227" i="17"/>
  <c r="J227" i="17"/>
  <c r="I227" i="17"/>
  <c r="H227" i="17" s="1"/>
  <c r="G227" i="17"/>
  <c r="F227" i="17"/>
  <c r="E227" i="17"/>
  <c r="D227" i="17"/>
  <c r="H226" i="17"/>
  <c r="C226" i="17"/>
  <c r="H225" i="17"/>
  <c r="C225" i="17"/>
  <c r="H224" i="17"/>
  <c r="C224" i="17"/>
  <c r="H223" i="17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L216" i="17"/>
  <c r="K216" i="17"/>
  <c r="J216" i="17"/>
  <c r="I216" i="17"/>
  <c r="G216" i="17"/>
  <c r="F216" i="17"/>
  <c r="E216" i="17"/>
  <c r="D216" i="17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L205" i="17"/>
  <c r="K205" i="17"/>
  <c r="J205" i="17"/>
  <c r="I205" i="17"/>
  <c r="I204" i="17" s="1"/>
  <c r="G205" i="17"/>
  <c r="F205" i="17"/>
  <c r="E205" i="17"/>
  <c r="E204" i="17" s="1"/>
  <c r="D205" i="17"/>
  <c r="K204" i="17"/>
  <c r="J204" i="17"/>
  <c r="G204" i="17"/>
  <c r="H203" i="17"/>
  <c r="C203" i="17"/>
  <c r="H202" i="17"/>
  <c r="C202" i="17"/>
  <c r="H201" i="17"/>
  <c r="C201" i="17"/>
  <c r="H200" i="17"/>
  <c r="C200" i="17"/>
  <c r="H199" i="17"/>
  <c r="C199" i="17"/>
  <c r="L198" i="17"/>
  <c r="L196" i="17" s="1"/>
  <c r="K198" i="17"/>
  <c r="K196" i="17" s="1"/>
  <c r="K195" i="17" s="1"/>
  <c r="J198" i="17"/>
  <c r="I198" i="17"/>
  <c r="G198" i="17"/>
  <c r="G196" i="17" s="1"/>
  <c r="G195" i="17" s="1"/>
  <c r="F198" i="17"/>
  <c r="C198" i="17" s="1"/>
  <c r="E198" i="17"/>
  <c r="D198" i="17"/>
  <c r="H197" i="17"/>
  <c r="C197" i="17"/>
  <c r="J196" i="17"/>
  <c r="I196" i="17"/>
  <c r="E196" i="17"/>
  <c r="D196" i="17"/>
  <c r="H193" i="17"/>
  <c r="C193" i="17"/>
  <c r="L192" i="17"/>
  <c r="K192" i="17"/>
  <c r="K191" i="17" s="1"/>
  <c r="J192" i="17"/>
  <c r="J191" i="17" s="1"/>
  <c r="I192" i="17"/>
  <c r="G192" i="17"/>
  <c r="G191" i="17" s="1"/>
  <c r="F192" i="17"/>
  <c r="E192" i="17"/>
  <c r="D192" i="17"/>
  <c r="L191" i="17"/>
  <c r="I191" i="17"/>
  <c r="H191" i="17" s="1"/>
  <c r="E191" i="17"/>
  <c r="D191" i="17"/>
  <c r="H190" i="17"/>
  <c r="C190" i="17"/>
  <c r="H189" i="17"/>
  <c r="C189" i="17"/>
  <c r="L188" i="17"/>
  <c r="K188" i="17"/>
  <c r="J188" i="17"/>
  <c r="I188" i="17"/>
  <c r="G188" i="17"/>
  <c r="G187" i="17" s="1"/>
  <c r="F188" i="17"/>
  <c r="E188" i="17"/>
  <c r="D188" i="17"/>
  <c r="L187" i="17"/>
  <c r="E187" i="17"/>
  <c r="D187" i="17"/>
  <c r="H186" i="17"/>
  <c r="C186" i="17"/>
  <c r="H185" i="17"/>
  <c r="C185" i="17"/>
  <c r="L184" i="17"/>
  <c r="K184" i="17"/>
  <c r="J184" i="17"/>
  <c r="I184" i="17"/>
  <c r="G184" i="17"/>
  <c r="F184" i="17"/>
  <c r="E184" i="17"/>
  <c r="D184" i="17"/>
  <c r="H183" i="17"/>
  <c r="C183" i="17"/>
  <c r="H182" i="17"/>
  <c r="C182" i="17"/>
  <c r="H181" i="17"/>
  <c r="C181" i="17"/>
  <c r="H180" i="17"/>
  <c r="C180" i="17"/>
  <c r="L179" i="17"/>
  <c r="K179" i="17"/>
  <c r="J179" i="17"/>
  <c r="I179" i="17"/>
  <c r="H179" i="17"/>
  <c r="G179" i="17"/>
  <c r="F179" i="17"/>
  <c r="E179" i="17"/>
  <c r="D179" i="17"/>
  <c r="C179" i="17" s="1"/>
  <c r="H178" i="17"/>
  <c r="C178" i="17"/>
  <c r="H177" i="17"/>
  <c r="C177" i="17"/>
  <c r="H176" i="17"/>
  <c r="C176" i="17"/>
  <c r="L175" i="17"/>
  <c r="K175" i="17"/>
  <c r="J175" i="17"/>
  <c r="H175" i="17" s="1"/>
  <c r="I175" i="17"/>
  <c r="I174" i="17" s="1"/>
  <c r="G175" i="17"/>
  <c r="F175" i="17"/>
  <c r="E175" i="17"/>
  <c r="E174" i="17" s="1"/>
  <c r="E173" i="17" s="1"/>
  <c r="D175" i="17"/>
  <c r="K174" i="17"/>
  <c r="K173" i="17" s="1"/>
  <c r="J174" i="17"/>
  <c r="J173" i="17" s="1"/>
  <c r="G174" i="17"/>
  <c r="G173" i="17" s="1"/>
  <c r="F174" i="17"/>
  <c r="H172" i="17"/>
  <c r="C172" i="17"/>
  <c r="H171" i="17"/>
  <c r="C171" i="17"/>
  <c r="H170" i="17"/>
  <c r="C170" i="17"/>
  <c r="H169" i="17"/>
  <c r="C169" i="17"/>
  <c r="H168" i="17"/>
  <c r="C168" i="17"/>
  <c r="H167" i="17"/>
  <c r="C167" i="17"/>
  <c r="L166" i="17"/>
  <c r="K166" i="17"/>
  <c r="K165" i="17" s="1"/>
  <c r="J166" i="17"/>
  <c r="I166" i="17"/>
  <c r="G166" i="17"/>
  <c r="G165" i="17" s="1"/>
  <c r="F166" i="17"/>
  <c r="E166" i="17"/>
  <c r="D166" i="17"/>
  <c r="L165" i="17"/>
  <c r="I165" i="17"/>
  <c r="E165" i="17"/>
  <c r="D165" i="17"/>
  <c r="H164" i="17"/>
  <c r="C164" i="17"/>
  <c r="H163" i="17"/>
  <c r="C163" i="17"/>
  <c r="H162" i="17"/>
  <c r="C162" i="17"/>
  <c r="H161" i="17"/>
  <c r="C161" i="17"/>
  <c r="L160" i="17"/>
  <c r="K160" i="17"/>
  <c r="J160" i="17"/>
  <c r="I160" i="17"/>
  <c r="G160" i="17"/>
  <c r="F160" i="17"/>
  <c r="E160" i="17"/>
  <c r="D160" i="17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H152" i="17"/>
  <c r="C152" i="17"/>
  <c r="L151" i="17"/>
  <c r="K151" i="17"/>
  <c r="J151" i="17"/>
  <c r="I151" i="17"/>
  <c r="H151" i="17"/>
  <c r="G151" i="17"/>
  <c r="F151" i="17"/>
  <c r="E151" i="17"/>
  <c r="D151" i="17"/>
  <c r="C151" i="17" s="1"/>
  <c r="H150" i="17"/>
  <c r="C150" i="17"/>
  <c r="H149" i="17"/>
  <c r="C149" i="17"/>
  <c r="H148" i="17"/>
  <c r="C148" i="17"/>
  <c r="H147" i="17"/>
  <c r="C147" i="17"/>
  <c r="H146" i="17"/>
  <c r="C146" i="17"/>
  <c r="H145" i="17"/>
  <c r="C145" i="17"/>
  <c r="L144" i="17"/>
  <c r="K144" i="17"/>
  <c r="J144" i="17"/>
  <c r="I144" i="17"/>
  <c r="G144" i="17"/>
  <c r="F144" i="17"/>
  <c r="E144" i="17"/>
  <c r="D144" i="17"/>
  <c r="H143" i="17"/>
  <c r="C143" i="17"/>
  <c r="H142" i="17"/>
  <c r="C142" i="17"/>
  <c r="L141" i="17"/>
  <c r="K141" i="17"/>
  <c r="J141" i="17"/>
  <c r="I141" i="17"/>
  <c r="H141" i="17" s="1"/>
  <c r="G141" i="17"/>
  <c r="F141" i="17"/>
  <c r="E141" i="17"/>
  <c r="D141" i="17"/>
  <c r="H140" i="17"/>
  <c r="C140" i="17"/>
  <c r="H139" i="17"/>
  <c r="C139" i="17"/>
  <c r="H138" i="17"/>
  <c r="C138" i="17"/>
  <c r="H137" i="17"/>
  <c r="C137" i="17"/>
  <c r="L136" i="17"/>
  <c r="K136" i="17"/>
  <c r="J136" i="17"/>
  <c r="H136" i="17" s="1"/>
  <c r="I136" i="17"/>
  <c r="G136" i="17"/>
  <c r="F136" i="17"/>
  <c r="E136" i="17"/>
  <c r="D136" i="17"/>
  <c r="H135" i="17"/>
  <c r="C135" i="17"/>
  <c r="H134" i="17"/>
  <c r="C134" i="17"/>
  <c r="H133" i="17"/>
  <c r="C133" i="17"/>
  <c r="H132" i="17"/>
  <c r="C132" i="17"/>
  <c r="L131" i="17"/>
  <c r="K131" i="17"/>
  <c r="J131" i="17"/>
  <c r="I131" i="17"/>
  <c r="I130" i="17" s="1"/>
  <c r="G131" i="17"/>
  <c r="F131" i="17"/>
  <c r="E131" i="17"/>
  <c r="E130" i="17" s="1"/>
  <c r="D131" i="17"/>
  <c r="K130" i="17"/>
  <c r="J130" i="17"/>
  <c r="G130" i="17"/>
  <c r="H129" i="17"/>
  <c r="H128" i="17" s="1"/>
  <c r="C129" i="17"/>
  <c r="L128" i="17"/>
  <c r="K128" i="17"/>
  <c r="J128" i="17"/>
  <c r="I128" i="17"/>
  <c r="G128" i="17"/>
  <c r="F128" i="17"/>
  <c r="E128" i="17"/>
  <c r="D128" i="17"/>
  <c r="C128" i="17"/>
  <c r="H127" i="17"/>
  <c r="C127" i="17"/>
  <c r="H126" i="17"/>
  <c r="C126" i="17"/>
  <c r="H125" i="17"/>
  <c r="C125" i="17"/>
  <c r="H124" i="17"/>
  <c r="C124" i="17"/>
  <c r="H123" i="17"/>
  <c r="C123" i="17"/>
  <c r="L122" i="17"/>
  <c r="K122" i="17"/>
  <c r="J122" i="17"/>
  <c r="I122" i="17"/>
  <c r="G122" i="17"/>
  <c r="F122" i="17"/>
  <c r="E122" i="17"/>
  <c r="D122" i="17"/>
  <c r="H121" i="17"/>
  <c r="C121" i="17"/>
  <c r="H120" i="17"/>
  <c r="C120" i="17"/>
  <c r="H119" i="17"/>
  <c r="C119" i="17"/>
  <c r="H118" i="17"/>
  <c r="C118" i="17"/>
  <c r="H117" i="17"/>
  <c r="C117" i="17"/>
  <c r="L116" i="17"/>
  <c r="K116" i="17"/>
  <c r="J116" i="17"/>
  <c r="I116" i="17"/>
  <c r="G116" i="17"/>
  <c r="F116" i="17"/>
  <c r="E116" i="17"/>
  <c r="D116" i="17"/>
  <c r="H115" i="17"/>
  <c r="C115" i="17"/>
  <c r="H114" i="17"/>
  <c r="C114" i="17"/>
  <c r="H113" i="17"/>
  <c r="C113" i="17"/>
  <c r="L112" i="17"/>
  <c r="K112" i="17"/>
  <c r="J112" i="17"/>
  <c r="H112" i="17" s="1"/>
  <c r="I112" i="17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L103" i="17"/>
  <c r="K103" i="17"/>
  <c r="J103" i="17"/>
  <c r="H103" i="17" s="1"/>
  <c r="I103" i="17"/>
  <c r="G103" i="17"/>
  <c r="F103" i="17"/>
  <c r="E103" i="17"/>
  <c r="D103" i="17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H96" i="17"/>
  <c r="C96" i="17"/>
  <c r="L95" i="17"/>
  <c r="K95" i="17"/>
  <c r="J95" i="17"/>
  <c r="I95" i="17"/>
  <c r="H95" i="17" s="1"/>
  <c r="G95" i="17"/>
  <c r="F95" i="17"/>
  <c r="E95" i="17"/>
  <c r="D95" i="17"/>
  <c r="H94" i="17"/>
  <c r="C94" i="17"/>
  <c r="H93" i="17"/>
  <c r="C93" i="17"/>
  <c r="H92" i="17"/>
  <c r="C92" i="17"/>
  <c r="H91" i="17"/>
  <c r="C91" i="17"/>
  <c r="H90" i="17"/>
  <c r="C90" i="17"/>
  <c r="L89" i="17"/>
  <c r="K89" i="17"/>
  <c r="J89" i="17"/>
  <c r="I89" i="17"/>
  <c r="H89" i="17" s="1"/>
  <c r="G89" i="17"/>
  <c r="F89" i="17"/>
  <c r="E89" i="17"/>
  <c r="D89" i="17"/>
  <c r="H88" i="17"/>
  <c r="C88" i="17"/>
  <c r="H87" i="17"/>
  <c r="C87" i="17"/>
  <c r="H86" i="17"/>
  <c r="C86" i="17"/>
  <c r="H85" i="17"/>
  <c r="C85" i="17"/>
  <c r="L84" i="17"/>
  <c r="K84" i="17"/>
  <c r="K83" i="17" s="1"/>
  <c r="J84" i="17"/>
  <c r="I84" i="17"/>
  <c r="I83" i="17" s="1"/>
  <c r="G84" i="17"/>
  <c r="G83" i="17" s="1"/>
  <c r="F84" i="17"/>
  <c r="E84" i="17"/>
  <c r="E83" i="17" s="1"/>
  <c r="D84" i="17"/>
  <c r="H82" i="17"/>
  <c r="C82" i="17"/>
  <c r="H81" i="17"/>
  <c r="C81" i="17"/>
  <c r="L80" i="17"/>
  <c r="K80" i="17"/>
  <c r="J80" i="17"/>
  <c r="I80" i="17"/>
  <c r="G80" i="17"/>
  <c r="F80" i="17"/>
  <c r="E80" i="17"/>
  <c r="D80" i="17"/>
  <c r="H79" i="17"/>
  <c r="C79" i="17"/>
  <c r="H78" i="17"/>
  <c r="C78" i="17"/>
  <c r="L77" i="17"/>
  <c r="L76" i="17" s="1"/>
  <c r="K77" i="17"/>
  <c r="J77" i="17"/>
  <c r="I77" i="17"/>
  <c r="I76" i="17" s="1"/>
  <c r="H77" i="17"/>
  <c r="G77" i="17"/>
  <c r="F77" i="17"/>
  <c r="E77" i="17"/>
  <c r="E76" i="17" s="1"/>
  <c r="D77" i="17"/>
  <c r="K76" i="17"/>
  <c r="J76" i="17"/>
  <c r="G76" i="17"/>
  <c r="G75" i="17" s="1"/>
  <c r="F76" i="17"/>
  <c r="H74" i="17"/>
  <c r="C74" i="17"/>
  <c r="H73" i="17"/>
  <c r="C73" i="17"/>
  <c r="H72" i="17"/>
  <c r="C72" i="17"/>
  <c r="H71" i="17"/>
  <c r="C71" i="17"/>
  <c r="H70" i="17"/>
  <c r="C70" i="17"/>
  <c r="L69" i="17"/>
  <c r="L67" i="17" s="1"/>
  <c r="L53" i="17" s="1"/>
  <c r="K69" i="17"/>
  <c r="H69" i="17" s="1"/>
  <c r="J69" i="17"/>
  <c r="I69" i="17"/>
  <c r="G69" i="17"/>
  <c r="F69" i="17"/>
  <c r="E69" i="17"/>
  <c r="D69" i="17"/>
  <c r="H68" i="17"/>
  <c r="C68" i="17"/>
  <c r="K67" i="17"/>
  <c r="J67" i="17"/>
  <c r="I67" i="17"/>
  <c r="H67" i="17" s="1"/>
  <c r="G67" i="17"/>
  <c r="F67" i="17"/>
  <c r="E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L58" i="17"/>
  <c r="K58" i="17"/>
  <c r="J58" i="17"/>
  <c r="I58" i="17"/>
  <c r="G58" i="17"/>
  <c r="F58" i="17"/>
  <c r="C58" i="17" s="1"/>
  <c r="E58" i="17"/>
  <c r="D58" i="17"/>
  <c r="H57" i="17"/>
  <c r="C57" i="17"/>
  <c r="H56" i="17"/>
  <c r="C56" i="17"/>
  <c r="L55" i="17"/>
  <c r="L54" i="17" s="1"/>
  <c r="K55" i="17"/>
  <c r="J55" i="17"/>
  <c r="I55" i="17"/>
  <c r="I54" i="17" s="1"/>
  <c r="H55" i="17"/>
  <c r="G55" i="17"/>
  <c r="G54" i="17" s="1"/>
  <c r="G53" i="17" s="1"/>
  <c r="G52" i="17" s="1"/>
  <c r="F55" i="17"/>
  <c r="E55" i="17"/>
  <c r="D55" i="17"/>
  <c r="K54" i="17"/>
  <c r="K53" i="17" s="1"/>
  <c r="J54" i="17"/>
  <c r="J53" i="17" s="1"/>
  <c r="H47" i="17"/>
  <c r="C47" i="17"/>
  <c r="H46" i="17"/>
  <c r="C46" i="17"/>
  <c r="L45" i="17"/>
  <c r="G45" i="17"/>
  <c r="C45" i="17" s="1"/>
  <c r="H44" i="17"/>
  <c r="C44" i="17"/>
  <c r="K43" i="17"/>
  <c r="J43" i="17"/>
  <c r="I43" i="17"/>
  <c r="F43" i="17"/>
  <c r="E43" i="17"/>
  <c r="D43" i="17"/>
  <c r="H42" i="17"/>
  <c r="C42" i="17"/>
  <c r="I41" i="17"/>
  <c r="H41" i="17" s="1"/>
  <c r="D41" i="17"/>
  <c r="C41" i="17" s="1"/>
  <c r="H40" i="17"/>
  <c r="C40" i="17"/>
  <c r="H39" i="17"/>
  <c r="C39" i="17"/>
  <c r="H38" i="17"/>
  <c r="C38" i="17"/>
  <c r="H37" i="17"/>
  <c r="C37" i="17"/>
  <c r="K36" i="17"/>
  <c r="H36" i="17" s="1"/>
  <c r="F36" i="17"/>
  <c r="C36" i="17" s="1"/>
  <c r="H35" i="17"/>
  <c r="C35" i="17"/>
  <c r="H34" i="17"/>
  <c r="C34" i="17"/>
  <c r="K33" i="17"/>
  <c r="F33" i="17"/>
  <c r="C33" i="17"/>
  <c r="H32" i="17"/>
  <c r="C32" i="17"/>
  <c r="K31" i="17"/>
  <c r="H31" i="17"/>
  <c r="F31" i="17"/>
  <c r="H30" i="17"/>
  <c r="C30" i="17"/>
  <c r="H29" i="17"/>
  <c r="C29" i="17"/>
  <c r="H28" i="17"/>
  <c r="C28" i="17"/>
  <c r="K27" i="17"/>
  <c r="H27" i="17" s="1"/>
  <c r="F27" i="17"/>
  <c r="C27" i="17" s="1"/>
  <c r="H25" i="17"/>
  <c r="C25" i="17"/>
  <c r="C24" i="17"/>
  <c r="H23" i="17"/>
  <c r="C23" i="17"/>
  <c r="H22" i="17"/>
  <c r="C22" i="17"/>
  <c r="L21" i="17"/>
  <c r="L292" i="17" s="1"/>
  <c r="L291" i="17" s="1"/>
  <c r="K21" i="17"/>
  <c r="J21" i="17"/>
  <c r="I21" i="17"/>
  <c r="I292" i="17" s="1"/>
  <c r="I291" i="17" s="1"/>
  <c r="G21" i="17"/>
  <c r="G20" i="17" s="1"/>
  <c r="F21" i="17"/>
  <c r="E21" i="17"/>
  <c r="E292" i="17" s="1"/>
  <c r="E291" i="17" s="1"/>
  <c r="D21" i="17"/>
  <c r="D292" i="17" s="1"/>
  <c r="D291" i="17" s="1"/>
  <c r="H301" i="16"/>
  <c r="C301" i="16"/>
  <c r="H300" i="16"/>
  <c r="C300" i="16"/>
  <c r="H299" i="16"/>
  <c r="C299" i="16"/>
  <c r="H298" i="16"/>
  <c r="C298" i="16"/>
  <c r="H297" i="16"/>
  <c r="C297" i="16"/>
  <c r="H296" i="16"/>
  <c r="C296" i="16"/>
  <c r="H295" i="16"/>
  <c r="C295" i="16"/>
  <c r="H294" i="16"/>
  <c r="C294" i="16"/>
  <c r="C293" i="16" s="1"/>
  <c r="L293" i="16"/>
  <c r="K293" i="16"/>
  <c r="J293" i="16"/>
  <c r="I293" i="16"/>
  <c r="G293" i="16"/>
  <c r="F293" i="16"/>
  <c r="E293" i="16"/>
  <c r="D293" i="16"/>
  <c r="H288" i="16"/>
  <c r="C288" i="16"/>
  <c r="H287" i="16"/>
  <c r="C287" i="16"/>
  <c r="L286" i="16"/>
  <c r="K286" i="16"/>
  <c r="J286" i="16"/>
  <c r="I286" i="16"/>
  <c r="H286" i="16" s="1"/>
  <c r="G286" i="16"/>
  <c r="F286" i="16"/>
  <c r="E286" i="16"/>
  <c r="D286" i="16"/>
  <c r="H285" i="16"/>
  <c r="C285" i="16"/>
  <c r="L284" i="16"/>
  <c r="L283" i="16" s="1"/>
  <c r="K284" i="16"/>
  <c r="J284" i="16"/>
  <c r="I284" i="16"/>
  <c r="I283" i="16" s="1"/>
  <c r="G284" i="16"/>
  <c r="F284" i="16"/>
  <c r="E284" i="16"/>
  <c r="E283" i="16" s="1"/>
  <c r="D284" i="16"/>
  <c r="K283" i="16"/>
  <c r="J283" i="16"/>
  <c r="G283" i="16"/>
  <c r="F283" i="16"/>
  <c r="H282" i="16"/>
  <c r="C282" i="16"/>
  <c r="L281" i="16"/>
  <c r="K281" i="16"/>
  <c r="J281" i="16"/>
  <c r="I281" i="16"/>
  <c r="G281" i="16"/>
  <c r="F281" i="16"/>
  <c r="E281" i="16"/>
  <c r="D281" i="16"/>
  <c r="H280" i="16"/>
  <c r="C280" i="16"/>
  <c r="H279" i="16"/>
  <c r="C279" i="16"/>
  <c r="H278" i="16"/>
  <c r="C278" i="16"/>
  <c r="H277" i="16"/>
  <c r="C277" i="16"/>
  <c r="L276" i="16"/>
  <c r="L270" i="16" s="1"/>
  <c r="L269" i="16" s="1"/>
  <c r="K276" i="16"/>
  <c r="J276" i="16"/>
  <c r="I276" i="16"/>
  <c r="H276" i="16"/>
  <c r="G276" i="16"/>
  <c r="F276" i="16"/>
  <c r="E276" i="16"/>
  <c r="D276" i="16"/>
  <c r="C276" i="16" s="1"/>
  <c r="H275" i="16"/>
  <c r="C275" i="16"/>
  <c r="H274" i="16"/>
  <c r="C274" i="16"/>
  <c r="H273" i="16"/>
  <c r="C273" i="16"/>
  <c r="L272" i="16"/>
  <c r="K272" i="16"/>
  <c r="K270" i="16" s="1"/>
  <c r="K269" i="16" s="1"/>
  <c r="J272" i="16"/>
  <c r="I272" i="16"/>
  <c r="H272" i="16" s="1"/>
  <c r="G272" i="16"/>
  <c r="G270" i="16" s="1"/>
  <c r="G269" i="16" s="1"/>
  <c r="F272" i="16"/>
  <c r="E272" i="16"/>
  <c r="D272" i="16"/>
  <c r="H271" i="16"/>
  <c r="C271" i="16"/>
  <c r="J270" i="16"/>
  <c r="I270" i="16"/>
  <c r="I269" i="16" s="1"/>
  <c r="F270" i="16"/>
  <c r="E270" i="16"/>
  <c r="E269" i="16" s="1"/>
  <c r="H268" i="16"/>
  <c r="C268" i="16"/>
  <c r="H267" i="16"/>
  <c r="C267" i="16"/>
  <c r="H266" i="16"/>
  <c r="C266" i="16"/>
  <c r="H265" i="16"/>
  <c r="C265" i="16"/>
  <c r="L264" i="16"/>
  <c r="K264" i="16"/>
  <c r="J264" i="16"/>
  <c r="I264" i="16"/>
  <c r="H264" i="16" s="1"/>
  <c r="G264" i="16"/>
  <c r="F264" i="16"/>
  <c r="E264" i="16"/>
  <c r="D264" i="16"/>
  <c r="H263" i="16"/>
  <c r="C263" i="16"/>
  <c r="H262" i="16"/>
  <c r="C262" i="16"/>
  <c r="H261" i="16"/>
  <c r="C261" i="16"/>
  <c r="L260" i="16"/>
  <c r="L259" i="16" s="1"/>
  <c r="K260" i="16"/>
  <c r="J260" i="16"/>
  <c r="I260" i="16"/>
  <c r="H260" i="16"/>
  <c r="G260" i="16"/>
  <c r="G259" i="16" s="1"/>
  <c r="F260" i="16"/>
  <c r="E260" i="16"/>
  <c r="D260" i="16"/>
  <c r="K259" i="16"/>
  <c r="J259" i="16"/>
  <c r="F259" i="16"/>
  <c r="H258" i="16"/>
  <c r="C258" i="16"/>
  <c r="H257" i="16"/>
  <c r="C257" i="16"/>
  <c r="H256" i="16"/>
  <c r="C256" i="16"/>
  <c r="H255" i="16"/>
  <c r="C255" i="16"/>
  <c r="H254" i="16"/>
  <c r="C254" i="16"/>
  <c r="H253" i="16"/>
  <c r="C253" i="16"/>
  <c r="L252" i="16"/>
  <c r="L251" i="16" s="1"/>
  <c r="K252" i="16"/>
  <c r="J252" i="16"/>
  <c r="I252" i="16"/>
  <c r="I251" i="16" s="1"/>
  <c r="G252" i="16"/>
  <c r="F252" i="16"/>
  <c r="E252" i="16"/>
  <c r="E251" i="16" s="1"/>
  <c r="D252" i="16"/>
  <c r="K251" i="16"/>
  <c r="J251" i="16"/>
  <c r="G251" i="16"/>
  <c r="F251" i="16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H246" i="16" s="1"/>
  <c r="G246" i="16"/>
  <c r="F246" i="16"/>
  <c r="E246" i="16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L238" i="16"/>
  <c r="K238" i="16"/>
  <c r="J238" i="16"/>
  <c r="I238" i="16"/>
  <c r="I231" i="16" s="1"/>
  <c r="G238" i="16"/>
  <c r="F238" i="16"/>
  <c r="E238" i="16"/>
  <c r="D238" i="16"/>
  <c r="H237" i="16"/>
  <c r="C237" i="16"/>
  <c r="H236" i="16"/>
  <c r="C236" i="16"/>
  <c r="L235" i="16"/>
  <c r="K235" i="16"/>
  <c r="J235" i="16"/>
  <c r="J231" i="16" s="1"/>
  <c r="J230" i="16" s="1"/>
  <c r="I235" i="16"/>
  <c r="G235" i="16"/>
  <c r="F235" i="16"/>
  <c r="E235" i="16"/>
  <c r="D235" i="16"/>
  <c r="H234" i="16"/>
  <c r="C234" i="16"/>
  <c r="L233" i="16"/>
  <c r="K233" i="16"/>
  <c r="J233" i="16"/>
  <c r="I233" i="16"/>
  <c r="G233" i="16"/>
  <c r="F233" i="16"/>
  <c r="E233" i="16"/>
  <c r="D233" i="16"/>
  <c r="H232" i="16"/>
  <c r="C232" i="16"/>
  <c r="K231" i="16"/>
  <c r="K230" i="16" s="1"/>
  <c r="G231" i="16"/>
  <c r="H229" i="16"/>
  <c r="C229" i="16"/>
  <c r="H228" i="16"/>
  <c r="C228" i="16"/>
  <c r="L227" i="16"/>
  <c r="K227" i="16"/>
  <c r="J227" i="16"/>
  <c r="I227" i="16"/>
  <c r="G227" i="16"/>
  <c r="F227" i="16"/>
  <c r="E227" i="16"/>
  <c r="D227" i="16"/>
  <c r="D204" i="16" s="1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L216" i="16"/>
  <c r="K216" i="16"/>
  <c r="J216" i="16"/>
  <c r="I216" i="16"/>
  <c r="I204" i="16" s="1"/>
  <c r="G216" i="16"/>
  <c r="F216" i="16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K205" i="16"/>
  <c r="K204" i="16" s="1"/>
  <c r="J205" i="16"/>
  <c r="I205" i="16"/>
  <c r="G205" i="16"/>
  <c r="G204" i="16" s="1"/>
  <c r="F205" i="16"/>
  <c r="E205" i="16"/>
  <c r="D205" i="16"/>
  <c r="L204" i="16"/>
  <c r="E204" i="16"/>
  <c r="H203" i="16"/>
  <c r="C203" i="16"/>
  <c r="H202" i="16"/>
  <c r="C202" i="16"/>
  <c r="H201" i="16"/>
  <c r="C201" i="16"/>
  <c r="H200" i="16"/>
  <c r="C200" i="16"/>
  <c r="H199" i="16"/>
  <c r="C199" i="16"/>
  <c r="L198" i="16"/>
  <c r="L196" i="16" s="1"/>
  <c r="L195" i="16" s="1"/>
  <c r="K198" i="16"/>
  <c r="J198" i="16"/>
  <c r="I198" i="16"/>
  <c r="H198" i="16"/>
  <c r="G198" i="16"/>
  <c r="F198" i="16"/>
  <c r="E198" i="16"/>
  <c r="D198" i="16"/>
  <c r="C198" i="16" s="1"/>
  <c r="H197" i="16"/>
  <c r="C197" i="16"/>
  <c r="K196" i="16"/>
  <c r="J196" i="16"/>
  <c r="I196" i="16"/>
  <c r="G196" i="16"/>
  <c r="F196" i="16"/>
  <c r="E196" i="16"/>
  <c r="H193" i="16"/>
  <c r="C193" i="16"/>
  <c r="L192" i="16"/>
  <c r="L191" i="16" s="1"/>
  <c r="K192" i="16"/>
  <c r="J192" i="16"/>
  <c r="H192" i="16" s="1"/>
  <c r="I192" i="16"/>
  <c r="I191" i="16" s="1"/>
  <c r="G192" i="16"/>
  <c r="F192" i="16"/>
  <c r="F191" i="16" s="1"/>
  <c r="F187" i="16" s="1"/>
  <c r="E192" i="16"/>
  <c r="E191" i="16" s="1"/>
  <c r="D192" i="16"/>
  <c r="K191" i="16"/>
  <c r="J191" i="16"/>
  <c r="J187" i="16" s="1"/>
  <c r="G191" i="16"/>
  <c r="H190" i="16"/>
  <c r="C190" i="16"/>
  <c r="H189" i="16"/>
  <c r="C189" i="16"/>
  <c r="L188" i="16"/>
  <c r="K188" i="16"/>
  <c r="J188" i="16"/>
  <c r="I188" i="16"/>
  <c r="H188" i="16" s="1"/>
  <c r="G188" i="16"/>
  <c r="G187" i="16" s="1"/>
  <c r="F188" i="16"/>
  <c r="E188" i="16"/>
  <c r="D188" i="16"/>
  <c r="K187" i="16"/>
  <c r="H186" i="16"/>
  <c r="C186" i="16"/>
  <c r="H185" i="16"/>
  <c r="C185" i="16"/>
  <c r="L184" i="16"/>
  <c r="K184" i="16"/>
  <c r="J184" i="16"/>
  <c r="I184" i="16"/>
  <c r="H184" i="16" s="1"/>
  <c r="G184" i="16"/>
  <c r="F184" i="16"/>
  <c r="E184" i="16"/>
  <c r="D184" i="16"/>
  <c r="H183" i="16"/>
  <c r="C183" i="16"/>
  <c r="H182" i="16"/>
  <c r="C182" i="16"/>
  <c r="H181" i="16"/>
  <c r="C181" i="16"/>
  <c r="H180" i="16"/>
  <c r="C180" i="16"/>
  <c r="L179" i="16"/>
  <c r="L174" i="16" s="1"/>
  <c r="K179" i="16"/>
  <c r="J179" i="16"/>
  <c r="I179" i="16"/>
  <c r="G179" i="16"/>
  <c r="F179" i="16"/>
  <c r="E179" i="16"/>
  <c r="D179" i="16"/>
  <c r="H178" i="16"/>
  <c r="C178" i="16"/>
  <c r="H177" i="16"/>
  <c r="C177" i="16"/>
  <c r="H176" i="16"/>
  <c r="C176" i="16"/>
  <c r="L175" i="16"/>
  <c r="K175" i="16"/>
  <c r="K174" i="16" s="1"/>
  <c r="J175" i="16"/>
  <c r="I175" i="16"/>
  <c r="G175" i="16"/>
  <c r="F175" i="16"/>
  <c r="E175" i="16"/>
  <c r="D175" i="16"/>
  <c r="I174" i="16"/>
  <c r="I173" i="16" s="1"/>
  <c r="E174" i="16"/>
  <c r="E173" i="16" s="1"/>
  <c r="D174" i="16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L166" i="16"/>
  <c r="L165" i="16" s="1"/>
  <c r="K166" i="16"/>
  <c r="J166" i="16"/>
  <c r="H166" i="16" s="1"/>
  <c r="I166" i="16"/>
  <c r="I165" i="16" s="1"/>
  <c r="G166" i="16"/>
  <c r="F166" i="16"/>
  <c r="F165" i="16" s="1"/>
  <c r="E166" i="16"/>
  <c r="E165" i="16" s="1"/>
  <c r="D166" i="16"/>
  <c r="K165" i="16"/>
  <c r="J165" i="16"/>
  <c r="G165" i="16"/>
  <c r="H164" i="16"/>
  <c r="C164" i="16"/>
  <c r="H163" i="16"/>
  <c r="C163" i="16"/>
  <c r="H162" i="16"/>
  <c r="C162" i="16"/>
  <c r="H161" i="16"/>
  <c r="C161" i="16"/>
  <c r="L160" i="16"/>
  <c r="K160" i="16"/>
  <c r="J160" i="16"/>
  <c r="I160" i="16"/>
  <c r="H160" i="16" s="1"/>
  <c r="G160" i="16"/>
  <c r="F160" i="16"/>
  <c r="E160" i="16"/>
  <c r="D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G151" i="16"/>
  <c r="F151" i="16"/>
  <c r="E151" i="16"/>
  <c r="D151" i="16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L144" i="16"/>
  <c r="K144" i="16"/>
  <c r="J144" i="16"/>
  <c r="I144" i="16"/>
  <c r="H144" i="16"/>
  <c r="G144" i="16"/>
  <c r="F144" i="16"/>
  <c r="E144" i="16"/>
  <c r="D144" i="16"/>
  <c r="C144" i="16" s="1"/>
  <c r="H143" i="16"/>
  <c r="C143" i="16"/>
  <c r="H142" i="16"/>
  <c r="C142" i="16"/>
  <c r="L141" i="16"/>
  <c r="K141" i="16"/>
  <c r="J141" i="16"/>
  <c r="I141" i="16"/>
  <c r="H141" i="16" s="1"/>
  <c r="G141" i="16"/>
  <c r="F141" i="16"/>
  <c r="E141" i="16"/>
  <c r="D141" i="16"/>
  <c r="H140" i="16"/>
  <c r="C140" i="16"/>
  <c r="H139" i="16"/>
  <c r="C139" i="16"/>
  <c r="H138" i="16"/>
  <c r="C138" i="16"/>
  <c r="H137" i="16"/>
  <c r="C137" i="16"/>
  <c r="L136" i="16"/>
  <c r="K136" i="16"/>
  <c r="J136" i="16"/>
  <c r="I136" i="16"/>
  <c r="H136" i="16" s="1"/>
  <c r="G136" i="16"/>
  <c r="F136" i="16"/>
  <c r="E136" i="16"/>
  <c r="D136" i="16"/>
  <c r="H135" i="16"/>
  <c r="C135" i="16"/>
  <c r="H134" i="16"/>
  <c r="C134" i="16"/>
  <c r="H133" i="16"/>
  <c r="C133" i="16"/>
  <c r="H132" i="16"/>
  <c r="C132" i="16"/>
  <c r="L131" i="16"/>
  <c r="K131" i="16"/>
  <c r="J131" i="16"/>
  <c r="I131" i="16"/>
  <c r="G131" i="16"/>
  <c r="F131" i="16"/>
  <c r="E131" i="16"/>
  <c r="E130" i="16" s="1"/>
  <c r="D131" i="16"/>
  <c r="H129" i="16"/>
  <c r="H128" i="16" s="1"/>
  <c r="C129" i="16"/>
  <c r="C128" i="16" s="1"/>
  <c r="L128" i="16"/>
  <c r="K128" i="16"/>
  <c r="J128" i="16"/>
  <c r="I128" i="16"/>
  <c r="G128" i="16"/>
  <c r="F128" i="16"/>
  <c r="E128" i="16"/>
  <c r="D128" i="16"/>
  <c r="H127" i="16"/>
  <c r="C127" i="16"/>
  <c r="H126" i="16"/>
  <c r="C126" i="16"/>
  <c r="H125" i="16"/>
  <c r="C125" i="16"/>
  <c r="H124" i="16"/>
  <c r="C124" i="16"/>
  <c r="H123" i="16"/>
  <c r="C123" i="16"/>
  <c r="L122" i="16"/>
  <c r="K122" i="16"/>
  <c r="J122" i="16"/>
  <c r="I122" i="16"/>
  <c r="H122" i="16" s="1"/>
  <c r="G122" i="16"/>
  <c r="F122" i="16"/>
  <c r="E122" i="16"/>
  <c r="D122" i="16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J116" i="16"/>
  <c r="I116" i="16"/>
  <c r="H116" i="16"/>
  <c r="G116" i="16"/>
  <c r="F116" i="16"/>
  <c r="E116" i="16"/>
  <c r="D116" i="16"/>
  <c r="C116" i="16" s="1"/>
  <c r="H115" i="16"/>
  <c r="C115" i="16"/>
  <c r="H114" i="16"/>
  <c r="C114" i="16"/>
  <c r="H113" i="16"/>
  <c r="C113" i="16"/>
  <c r="L112" i="16"/>
  <c r="K112" i="16"/>
  <c r="J112" i="16"/>
  <c r="I112" i="16"/>
  <c r="H112" i="16" s="1"/>
  <c r="G112" i="16"/>
  <c r="F112" i="16"/>
  <c r="E112" i="16"/>
  <c r="D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G103" i="16"/>
  <c r="G83" i="16" s="1"/>
  <c r="F103" i="16"/>
  <c r="E103" i="16"/>
  <c r="D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L95" i="16"/>
  <c r="K95" i="16"/>
  <c r="J95" i="16"/>
  <c r="I95" i="16"/>
  <c r="H95" i="16" s="1"/>
  <c r="G95" i="16"/>
  <c r="F95" i="16"/>
  <c r="E95" i="16"/>
  <c r="D95" i="16"/>
  <c r="H94" i="16"/>
  <c r="C94" i="16"/>
  <c r="H93" i="16"/>
  <c r="C93" i="16"/>
  <c r="H92" i="16"/>
  <c r="C92" i="16"/>
  <c r="H91" i="16"/>
  <c r="C91" i="16"/>
  <c r="H90" i="16"/>
  <c r="C90" i="16"/>
  <c r="L89" i="16"/>
  <c r="K89" i="16"/>
  <c r="K83" i="16" s="1"/>
  <c r="J89" i="16"/>
  <c r="I89" i="16"/>
  <c r="H89" i="16" s="1"/>
  <c r="G89" i="16"/>
  <c r="F89" i="16"/>
  <c r="E89" i="16"/>
  <c r="D89" i="16"/>
  <c r="H88" i="16"/>
  <c r="C88" i="16"/>
  <c r="H87" i="16"/>
  <c r="C87" i="16"/>
  <c r="H86" i="16"/>
  <c r="C86" i="16"/>
  <c r="H85" i="16"/>
  <c r="C85" i="16"/>
  <c r="L84" i="16"/>
  <c r="K84" i="16"/>
  <c r="J84" i="16"/>
  <c r="H84" i="16" s="1"/>
  <c r="I84" i="16"/>
  <c r="G84" i="16"/>
  <c r="F84" i="16"/>
  <c r="E84" i="16"/>
  <c r="D84" i="16"/>
  <c r="J83" i="16"/>
  <c r="H82" i="16"/>
  <c r="C82" i="16"/>
  <c r="H81" i="16"/>
  <c r="C81" i="16"/>
  <c r="L80" i="16"/>
  <c r="K80" i="16"/>
  <c r="J80" i="16"/>
  <c r="I80" i="16"/>
  <c r="H80" i="16" s="1"/>
  <c r="G80" i="16"/>
  <c r="F80" i="16"/>
  <c r="E80" i="16"/>
  <c r="D80" i="16"/>
  <c r="H79" i="16"/>
  <c r="C79" i="16"/>
  <c r="H78" i="16"/>
  <c r="C78" i="16"/>
  <c r="L77" i="16"/>
  <c r="K77" i="16"/>
  <c r="J77" i="16"/>
  <c r="I77" i="16"/>
  <c r="G77" i="16"/>
  <c r="G76" i="16" s="1"/>
  <c r="F77" i="16"/>
  <c r="F76" i="16" s="1"/>
  <c r="E77" i="16"/>
  <c r="D77" i="16"/>
  <c r="J76" i="16"/>
  <c r="I76" i="16"/>
  <c r="E76" i="16"/>
  <c r="D76" i="16"/>
  <c r="H74" i="16"/>
  <c r="C74" i="16"/>
  <c r="H73" i="16"/>
  <c r="C73" i="16"/>
  <c r="H72" i="16"/>
  <c r="C72" i="16"/>
  <c r="H71" i="16"/>
  <c r="C71" i="16"/>
  <c r="H70" i="16"/>
  <c r="C70" i="16"/>
  <c r="L69" i="16"/>
  <c r="K69" i="16"/>
  <c r="J69" i="16"/>
  <c r="J67" i="16" s="1"/>
  <c r="I69" i="16"/>
  <c r="I67" i="16" s="1"/>
  <c r="G69" i="16"/>
  <c r="F69" i="16"/>
  <c r="F67" i="16" s="1"/>
  <c r="E69" i="16"/>
  <c r="D69" i="16"/>
  <c r="H68" i="16"/>
  <c r="C68" i="16"/>
  <c r="L67" i="16"/>
  <c r="K67" i="16"/>
  <c r="G67" i="16"/>
  <c r="E67" i="16"/>
  <c r="D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J58" i="16"/>
  <c r="I58" i="16"/>
  <c r="H58" i="16" s="1"/>
  <c r="G58" i="16"/>
  <c r="F58" i="16"/>
  <c r="E58" i="16"/>
  <c r="D58" i="16"/>
  <c r="H57" i="16"/>
  <c r="C57" i="16"/>
  <c r="H56" i="16"/>
  <c r="C56" i="16"/>
  <c r="L55" i="16"/>
  <c r="K55" i="16"/>
  <c r="J55" i="16"/>
  <c r="I55" i="16"/>
  <c r="G55" i="16"/>
  <c r="G54" i="16" s="1"/>
  <c r="G53" i="16" s="1"/>
  <c r="F55" i="16"/>
  <c r="F54" i="16" s="1"/>
  <c r="E55" i="16"/>
  <c r="D55" i="16"/>
  <c r="I54" i="16"/>
  <c r="E54" i="16"/>
  <c r="E53" i="16" s="1"/>
  <c r="D54" i="16"/>
  <c r="H47" i="16"/>
  <c r="C47" i="16"/>
  <c r="H46" i="16"/>
  <c r="C46" i="16"/>
  <c r="L45" i="16"/>
  <c r="H45" i="16" s="1"/>
  <c r="G45" i="16"/>
  <c r="G20" i="16" s="1"/>
  <c r="H44" i="16"/>
  <c r="C44" i="16"/>
  <c r="K43" i="16"/>
  <c r="J43" i="16"/>
  <c r="I43" i="16"/>
  <c r="F43" i="16"/>
  <c r="E43" i="16"/>
  <c r="D43" i="16"/>
  <c r="H42" i="16"/>
  <c r="C42" i="16"/>
  <c r="I41" i="16"/>
  <c r="H41" i="16" s="1"/>
  <c r="D41" i="16"/>
  <c r="C41" i="16" s="1"/>
  <c r="H40" i="16"/>
  <c r="C40" i="16"/>
  <c r="H39" i="16"/>
  <c r="C39" i="16"/>
  <c r="H38" i="16"/>
  <c r="C38" i="16"/>
  <c r="H37" i="16"/>
  <c r="C37" i="16"/>
  <c r="K36" i="16"/>
  <c r="H36" i="16" s="1"/>
  <c r="F36" i="16"/>
  <c r="C36" i="16" s="1"/>
  <c r="H35" i="16"/>
  <c r="C35" i="16"/>
  <c r="H34" i="16"/>
  <c r="C34" i="16"/>
  <c r="K33" i="16"/>
  <c r="H33" i="16" s="1"/>
  <c r="F33" i="16"/>
  <c r="C33" i="16" s="1"/>
  <c r="H32" i="16"/>
  <c r="C32" i="16"/>
  <c r="K31" i="16"/>
  <c r="H31" i="16" s="1"/>
  <c r="F31" i="16"/>
  <c r="C31" i="16" s="1"/>
  <c r="H30" i="16"/>
  <c r="C30" i="16"/>
  <c r="H29" i="16"/>
  <c r="C29" i="16"/>
  <c r="H28" i="16"/>
  <c r="C28" i="16"/>
  <c r="K27" i="16"/>
  <c r="H27" i="16" s="1"/>
  <c r="F27" i="16"/>
  <c r="C27" i="16" s="1"/>
  <c r="K26" i="16"/>
  <c r="H25" i="16"/>
  <c r="C25" i="16"/>
  <c r="C24" i="16"/>
  <c r="H23" i="16"/>
  <c r="C23" i="16"/>
  <c r="H22" i="16"/>
  <c r="C22" i="16"/>
  <c r="L21" i="16"/>
  <c r="K21" i="16"/>
  <c r="K292" i="16" s="1"/>
  <c r="K291" i="16" s="1"/>
  <c r="J21" i="16"/>
  <c r="J292" i="16" s="1"/>
  <c r="I21" i="16"/>
  <c r="H21" i="16" s="1"/>
  <c r="H292" i="16" s="1"/>
  <c r="G21" i="16"/>
  <c r="G292" i="16" s="1"/>
  <c r="G291" i="16" s="1"/>
  <c r="F21" i="16"/>
  <c r="F292" i="16" s="1"/>
  <c r="F291" i="16" s="1"/>
  <c r="E21" i="16"/>
  <c r="D21" i="16"/>
  <c r="H301" i="15"/>
  <c r="C301" i="15"/>
  <c r="H300" i="15"/>
  <c r="C300" i="15"/>
  <c r="H299" i="15"/>
  <c r="C299" i="15"/>
  <c r="H298" i="15"/>
  <c r="C298" i="15"/>
  <c r="H297" i="15"/>
  <c r="C297" i="15"/>
  <c r="H296" i="15"/>
  <c r="C296" i="15"/>
  <c r="H295" i="15"/>
  <c r="C295" i="15"/>
  <c r="H294" i="15"/>
  <c r="C294" i="15"/>
  <c r="C293" i="15" s="1"/>
  <c r="L293" i="15"/>
  <c r="K293" i="15"/>
  <c r="J293" i="15"/>
  <c r="I293" i="15"/>
  <c r="H293" i="15"/>
  <c r="G293" i="15"/>
  <c r="F293" i="15"/>
  <c r="E293" i="15"/>
  <c r="D293" i="15"/>
  <c r="H288" i="15"/>
  <c r="C288" i="15"/>
  <c r="H287" i="15"/>
  <c r="C287" i="15"/>
  <c r="L286" i="15"/>
  <c r="K286" i="15"/>
  <c r="H286" i="15" s="1"/>
  <c r="J286" i="15"/>
  <c r="I286" i="15"/>
  <c r="G286" i="15"/>
  <c r="F286" i="15"/>
  <c r="E286" i="15"/>
  <c r="D286" i="15"/>
  <c r="H285" i="15"/>
  <c r="C285" i="15"/>
  <c r="L284" i="15"/>
  <c r="L283" i="15" s="1"/>
  <c r="K284" i="15"/>
  <c r="K283" i="15" s="1"/>
  <c r="J284" i="15"/>
  <c r="H284" i="15" s="1"/>
  <c r="I284" i="15"/>
  <c r="G284" i="15"/>
  <c r="G283" i="15" s="1"/>
  <c r="F284" i="15"/>
  <c r="F283" i="15" s="1"/>
  <c r="E284" i="15"/>
  <c r="D284" i="15"/>
  <c r="I283" i="15"/>
  <c r="E283" i="15"/>
  <c r="H282" i="15"/>
  <c r="C282" i="15"/>
  <c r="L281" i="15"/>
  <c r="K281" i="15"/>
  <c r="J281" i="15"/>
  <c r="I281" i="15"/>
  <c r="G281" i="15"/>
  <c r="F281" i="15"/>
  <c r="E281" i="15"/>
  <c r="D281" i="15"/>
  <c r="H280" i="15"/>
  <c r="C280" i="15"/>
  <c r="H279" i="15"/>
  <c r="C279" i="15"/>
  <c r="H278" i="15"/>
  <c r="C278" i="15"/>
  <c r="H277" i="15"/>
  <c r="C277" i="15"/>
  <c r="L276" i="15"/>
  <c r="K276" i="15"/>
  <c r="K270" i="15" s="1"/>
  <c r="K269" i="15" s="1"/>
  <c r="J276" i="15"/>
  <c r="H276" i="15" s="1"/>
  <c r="I276" i="15"/>
  <c r="G276" i="15"/>
  <c r="G270" i="15" s="1"/>
  <c r="G269" i="15" s="1"/>
  <c r="F276" i="15"/>
  <c r="E276" i="15"/>
  <c r="D276" i="15"/>
  <c r="H275" i="15"/>
  <c r="C275" i="15"/>
  <c r="H274" i="15"/>
  <c r="C274" i="15"/>
  <c r="H273" i="15"/>
  <c r="C273" i="15"/>
  <c r="L272" i="15"/>
  <c r="K272" i="15"/>
  <c r="J272" i="15"/>
  <c r="J270" i="15" s="1"/>
  <c r="I272" i="15"/>
  <c r="H272" i="15" s="1"/>
  <c r="G272" i="15"/>
  <c r="F272" i="15"/>
  <c r="F270" i="15" s="1"/>
  <c r="E272" i="15"/>
  <c r="E270" i="15" s="1"/>
  <c r="E269" i="15" s="1"/>
  <c r="D272" i="15"/>
  <c r="H271" i="15"/>
  <c r="C271" i="15"/>
  <c r="L270" i="15"/>
  <c r="L269" i="15" s="1"/>
  <c r="D270" i="15"/>
  <c r="H268" i="15"/>
  <c r="C268" i="15"/>
  <c r="H267" i="15"/>
  <c r="C267" i="15"/>
  <c r="H266" i="15"/>
  <c r="C266" i="15"/>
  <c r="H265" i="15"/>
  <c r="C265" i="15"/>
  <c r="L264" i="15"/>
  <c r="K264" i="15"/>
  <c r="H264" i="15" s="1"/>
  <c r="J264" i="15"/>
  <c r="I264" i="15"/>
  <c r="G264" i="15"/>
  <c r="F264" i="15"/>
  <c r="E264" i="15"/>
  <c r="D264" i="15"/>
  <c r="H263" i="15"/>
  <c r="C263" i="15"/>
  <c r="H262" i="15"/>
  <c r="C262" i="15"/>
  <c r="H261" i="15"/>
  <c r="C261" i="15"/>
  <c r="L260" i="15"/>
  <c r="K260" i="15"/>
  <c r="J260" i="15"/>
  <c r="H260" i="15" s="1"/>
  <c r="I260" i="15"/>
  <c r="G260" i="15"/>
  <c r="F260" i="15"/>
  <c r="F259" i="15" s="1"/>
  <c r="E260" i="15"/>
  <c r="D260" i="15"/>
  <c r="I259" i="15"/>
  <c r="E259" i="15"/>
  <c r="D259" i="15"/>
  <c r="H258" i="15"/>
  <c r="C258" i="15"/>
  <c r="H257" i="15"/>
  <c r="C257" i="15"/>
  <c r="H256" i="15"/>
  <c r="C256" i="15"/>
  <c r="H255" i="15"/>
  <c r="C255" i="15"/>
  <c r="H254" i="15"/>
  <c r="C254" i="15"/>
  <c r="H253" i="15"/>
  <c r="C253" i="15"/>
  <c r="L252" i="15"/>
  <c r="K252" i="15"/>
  <c r="K251" i="15" s="1"/>
  <c r="J252" i="15"/>
  <c r="I252" i="15"/>
  <c r="I251" i="15" s="1"/>
  <c r="G252" i="15"/>
  <c r="G251" i="15" s="1"/>
  <c r="F252" i="15"/>
  <c r="E252" i="15"/>
  <c r="D252" i="15"/>
  <c r="L251" i="15"/>
  <c r="J251" i="15"/>
  <c r="E251" i="15"/>
  <c r="D251" i="15"/>
  <c r="H250" i="15"/>
  <c r="C250" i="15"/>
  <c r="H249" i="15"/>
  <c r="C249" i="15"/>
  <c r="H248" i="15"/>
  <c r="C248" i="15"/>
  <c r="H247" i="15"/>
  <c r="C247" i="15"/>
  <c r="L246" i="15"/>
  <c r="K246" i="15"/>
  <c r="J246" i="15"/>
  <c r="I246" i="15"/>
  <c r="G246" i="15"/>
  <c r="F246" i="15"/>
  <c r="E246" i="15"/>
  <c r="D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J238" i="15"/>
  <c r="I238" i="15"/>
  <c r="G238" i="15"/>
  <c r="F238" i="15"/>
  <c r="C238" i="15" s="1"/>
  <c r="E238" i="15"/>
  <c r="D238" i="15"/>
  <c r="H237" i="15"/>
  <c r="C237" i="15"/>
  <c r="H236" i="15"/>
  <c r="C236" i="15"/>
  <c r="L235" i="15"/>
  <c r="K235" i="15"/>
  <c r="J235" i="15"/>
  <c r="I235" i="15"/>
  <c r="G235" i="15"/>
  <c r="F235" i="15"/>
  <c r="E235" i="15"/>
  <c r="D235" i="15"/>
  <c r="H234" i="15"/>
  <c r="C234" i="15"/>
  <c r="L233" i="15"/>
  <c r="K233" i="15"/>
  <c r="J233" i="15"/>
  <c r="H233" i="15" s="1"/>
  <c r="I233" i="15"/>
  <c r="G233" i="15"/>
  <c r="F233" i="15"/>
  <c r="E233" i="15"/>
  <c r="D233" i="15"/>
  <c r="H232" i="15"/>
  <c r="C232" i="15"/>
  <c r="H229" i="15"/>
  <c r="C229" i="15"/>
  <c r="H228" i="15"/>
  <c r="C228" i="15"/>
  <c r="L227" i="15"/>
  <c r="K227" i="15"/>
  <c r="J227" i="15"/>
  <c r="I227" i="15"/>
  <c r="G227" i="15"/>
  <c r="F227" i="15"/>
  <c r="E227" i="15"/>
  <c r="D227" i="15"/>
  <c r="H226" i="15"/>
  <c r="C226" i="15"/>
  <c r="H225" i="15"/>
  <c r="C225" i="15"/>
  <c r="H224" i="15"/>
  <c r="C224" i="15"/>
  <c r="H223" i="15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J216" i="15"/>
  <c r="I216" i="15"/>
  <c r="G216" i="15"/>
  <c r="F216" i="15"/>
  <c r="E216" i="15"/>
  <c r="D216" i="15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L204" i="15" s="1"/>
  <c r="K205" i="15"/>
  <c r="J205" i="15"/>
  <c r="H205" i="15" s="1"/>
  <c r="I205" i="15"/>
  <c r="G205" i="15"/>
  <c r="F205" i="15"/>
  <c r="E205" i="15"/>
  <c r="D205" i="15"/>
  <c r="H203" i="15"/>
  <c r="C203" i="15"/>
  <c r="H202" i="15"/>
  <c r="C202" i="15"/>
  <c r="H201" i="15"/>
  <c r="C201" i="15"/>
  <c r="H200" i="15"/>
  <c r="C200" i="15"/>
  <c r="H199" i="15"/>
  <c r="C199" i="15"/>
  <c r="L198" i="15"/>
  <c r="L196" i="15" s="1"/>
  <c r="K198" i="15"/>
  <c r="J198" i="15"/>
  <c r="J196" i="15" s="1"/>
  <c r="I198" i="15"/>
  <c r="G198" i="15"/>
  <c r="G196" i="15" s="1"/>
  <c r="F198" i="15"/>
  <c r="F196" i="15" s="1"/>
  <c r="E198" i="15"/>
  <c r="C198" i="15" s="1"/>
  <c r="D198" i="15"/>
  <c r="H197" i="15"/>
  <c r="C197" i="15"/>
  <c r="I196" i="15"/>
  <c r="D196" i="15"/>
  <c r="H193" i="15"/>
  <c r="C193" i="15"/>
  <c r="L192" i="15"/>
  <c r="K192" i="15"/>
  <c r="K191" i="15" s="1"/>
  <c r="J192" i="15"/>
  <c r="I192" i="15"/>
  <c r="I191" i="15" s="1"/>
  <c r="G192" i="15"/>
  <c r="G191" i="15" s="1"/>
  <c r="F192" i="15"/>
  <c r="E192" i="15"/>
  <c r="D192" i="15"/>
  <c r="L191" i="15"/>
  <c r="E191" i="15"/>
  <c r="D191" i="15"/>
  <c r="H190" i="15"/>
  <c r="C190" i="15"/>
  <c r="H189" i="15"/>
  <c r="C189" i="15"/>
  <c r="L188" i="15"/>
  <c r="K188" i="15"/>
  <c r="J188" i="15"/>
  <c r="I188" i="15"/>
  <c r="G188" i="15"/>
  <c r="G187" i="15" s="1"/>
  <c r="F188" i="15"/>
  <c r="E188" i="15"/>
  <c r="D188" i="15"/>
  <c r="C188" i="15"/>
  <c r="E187" i="15"/>
  <c r="D187" i="15"/>
  <c r="H186" i="15"/>
  <c r="C186" i="15"/>
  <c r="H185" i="15"/>
  <c r="C185" i="15"/>
  <c r="L184" i="15"/>
  <c r="K184" i="15"/>
  <c r="J184" i="15"/>
  <c r="I184" i="15"/>
  <c r="H184" i="15"/>
  <c r="G184" i="15"/>
  <c r="F184" i="15"/>
  <c r="E184" i="15"/>
  <c r="D184" i="15"/>
  <c r="C184" i="15" s="1"/>
  <c r="H183" i="15"/>
  <c r="C183" i="15"/>
  <c r="H182" i="15"/>
  <c r="C182" i="15"/>
  <c r="H181" i="15"/>
  <c r="C181" i="15"/>
  <c r="H180" i="15"/>
  <c r="C180" i="15"/>
  <c r="L179" i="15"/>
  <c r="K179" i="15"/>
  <c r="J179" i="15"/>
  <c r="I179" i="15"/>
  <c r="G179" i="15"/>
  <c r="F179" i="15"/>
  <c r="E179" i="15"/>
  <c r="D179" i="15"/>
  <c r="D174" i="15" s="1"/>
  <c r="D173" i="15" s="1"/>
  <c r="H178" i="15"/>
  <c r="C178" i="15"/>
  <c r="H177" i="15"/>
  <c r="C177" i="15"/>
  <c r="H176" i="15"/>
  <c r="C176" i="15"/>
  <c r="L175" i="15"/>
  <c r="K175" i="15"/>
  <c r="J175" i="15"/>
  <c r="I175" i="15"/>
  <c r="G175" i="15"/>
  <c r="F175" i="15"/>
  <c r="F174" i="15" s="1"/>
  <c r="F173" i="15" s="1"/>
  <c r="E175" i="15"/>
  <c r="E174" i="15" s="1"/>
  <c r="D175" i="15"/>
  <c r="L174" i="15"/>
  <c r="K174" i="15"/>
  <c r="K173" i="15" s="1"/>
  <c r="J174" i="15"/>
  <c r="J173" i="15" s="1"/>
  <c r="G174" i="15"/>
  <c r="G173" i="15" s="1"/>
  <c r="L173" i="15"/>
  <c r="E173" i="15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K166" i="15"/>
  <c r="K165" i="15" s="1"/>
  <c r="J166" i="15"/>
  <c r="H166" i="15" s="1"/>
  <c r="I166" i="15"/>
  <c r="G166" i="15"/>
  <c r="G165" i="15" s="1"/>
  <c r="F166" i="15"/>
  <c r="E166" i="15"/>
  <c r="E165" i="15" s="1"/>
  <c r="D166" i="15"/>
  <c r="L165" i="15"/>
  <c r="I165" i="15"/>
  <c r="D165" i="15"/>
  <c r="H164" i="15"/>
  <c r="C164" i="15"/>
  <c r="H163" i="15"/>
  <c r="C163" i="15"/>
  <c r="H162" i="15"/>
  <c r="C162" i="15"/>
  <c r="H161" i="15"/>
  <c r="C161" i="15"/>
  <c r="L160" i="15"/>
  <c r="K160" i="15"/>
  <c r="J160" i="15"/>
  <c r="I160" i="15"/>
  <c r="G160" i="15"/>
  <c r="F160" i="15"/>
  <c r="E160" i="15"/>
  <c r="D160" i="15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I151" i="15"/>
  <c r="H151" i="15"/>
  <c r="G151" i="15"/>
  <c r="F151" i="15"/>
  <c r="E151" i="15"/>
  <c r="D151" i="15"/>
  <c r="C151" i="15" s="1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G144" i="15"/>
  <c r="F144" i="15"/>
  <c r="E144" i="15"/>
  <c r="D144" i="15"/>
  <c r="H143" i="15"/>
  <c r="C143" i="15"/>
  <c r="H142" i="15"/>
  <c r="C142" i="15"/>
  <c r="L141" i="15"/>
  <c r="K141" i="15"/>
  <c r="J141" i="15"/>
  <c r="I141" i="15"/>
  <c r="H141" i="15" s="1"/>
  <c r="G141" i="15"/>
  <c r="F141" i="15"/>
  <c r="E141" i="15"/>
  <c r="D141" i="15"/>
  <c r="H140" i="15"/>
  <c r="C140" i="15"/>
  <c r="H139" i="15"/>
  <c r="C139" i="15"/>
  <c r="H138" i="15"/>
  <c r="C138" i="15"/>
  <c r="H137" i="15"/>
  <c r="C137" i="15"/>
  <c r="L136" i="15"/>
  <c r="K136" i="15"/>
  <c r="J136" i="15"/>
  <c r="I136" i="15"/>
  <c r="H136" i="15" s="1"/>
  <c r="G136" i="15"/>
  <c r="F136" i="15"/>
  <c r="E136" i="15"/>
  <c r="D136" i="15"/>
  <c r="H135" i="15"/>
  <c r="C135" i="15"/>
  <c r="H134" i="15"/>
  <c r="C134" i="15"/>
  <c r="H133" i="15"/>
  <c r="C133" i="15"/>
  <c r="H132" i="15"/>
  <c r="C132" i="15"/>
  <c r="L131" i="15"/>
  <c r="K131" i="15"/>
  <c r="H131" i="15" s="1"/>
  <c r="J131" i="15"/>
  <c r="I131" i="15"/>
  <c r="G131" i="15"/>
  <c r="F131" i="15"/>
  <c r="E131" i="15"/>
  <c r="D131" i="15"/>
  <c r="G130" i="15"/>
  <c r="H129" i="15"/>
  <c r="H128" i="15" s="1"/>
  <c r="C129" i="15"/>
  <c r="L128" i="15"/>
  <c r="K128" i="15"/>
  <c r="J128" i="15"/>
  <c r="I128" i="15"/>
  <c r="G128" i="15"/>
  <c r="F128" i="15"/>
  <c r="E128" i="15"/>
  <c r="D128" i="15"/>
  <c r="C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H122" i="15" s="1"/>
  <c r="I122" i="15"/>
  <c r="G122" i="15"/>
  <c r="F122" i="15"/>
  <c r="E122" i="15"/>
  <c r="D122" i="15"/>
  <c r="C122" i="15" s="1"/>
  <c r="H121" i="15"/>
  <c r="C121" i="15"/>
  <c r="H120" i="15"/>
  <c r="C120" i="15"/>
  <c r="H119" i="15"/>
  <c r="C119" i="15"/>
  <c r="H118" i="15"/>
  <c r="C118" i="15"/>
  <c r="H117" i="15"/>
  <c r="C117" i="15"/>
  <c r="L116" i="15"/>
  <c r="K116" i="15"/>
  <c r="J116" i="15"/>
  <c r="I116" i="15"/>
  <c r="G116" i="15"/>
  <c r="F116" i="15"/>
  <c r="E116" i="15"/>
  <c r="D116" i="15"/>
  <c r="D83" i="15" s="1"/>
  <c r="H115" i="15"/>
  <c r="C115" i="15"/>
  <c r="H114" i="15"/>
  <c r="C114" i="15"/>
  <c r="H113" i="15"/>
  <c r="C113" i="15"/>
  <c r="L112" i="15"/>
  <c r="K112" i="15"/>
  <c r="J112" i="15"/>
  <c r="I112" i="15"/>
  <c r="G112" i="15"/>
  <c r="F112" i="15"/>
  <c r="C112" i="15" s="1"/>
  <c r="E112" i="15"/>
  <c r="D112" i="15"/>
  <c r="H111" i="15"/>
  <c r="C111" i="15"/>
  <c r="H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L103" i="15"/>
  <c r="K103" i="15"/>
  <c r="J103" i="15"/>
  <c r="I103" i="15"/>
  <c r="H103" i="15" s="1"/>
  <c r="G103" i="15"/>
  <c r="F103" i="15"/>
  <c r="E103" i="15"/>
  <c r="D103" i="15"/>
  <c r="H102" i="15"/>
  <c r="C102" i="15"/>
  <c r="H101" i="15"/>
  <c r="C101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H95" i="15" s="1"/>
  <c r="I95" i="15"/>
  <c r="G95" i="15"/>
  <c r="F95" i="15"/>
  <c r="E95" i="15"/>
  <c r="D95" i="15"/>
  <c r="H94" i="15"/>
  <c r="C94" i="15"/>
  <c r="H93" i="15"/>
  <c r="C93" i="15"/>
  <c r="H92" i="15"/>
  <c r="C92" i="15"/>
  <c r="H91" i="15"/>
  <c r="C91" i="15"/>
  <c r="H90" i="15"/>
  <c r="C90" i="15"/>
  <c r="L89" i="15"/>
  <c r="K89" i="15"/>
  <c r="J89" i="15"/>
  <c r="I89" i="15"/>
  <c r="G89" i="15"/>
  <c r="F89" i="15"/>
  <c r="E89" i="15"/>
  <c r="D89" i="15"/>
  <c r="H88" i="15"/>
  <c r="C88" i="15"/>
  <c r="H87" i="15"/>
  <c r="C87" i="15"/>
  <c r="H86" i="15"/>
  <c r="C86" i="15"/>
  <c r="H85" i="15"/>
  <c r="C85" i="15"/>
  <c r="L84" i="15"/>
  <c r="K84" i="15"/>
  <c r="J84" i="15"/>
  <c r="I84" i="15"/>
  <c r="I83" i="15" s="1"/>
  <c r="G84" i="15"/>
  <c r="F84" i="15"/>
  <c r="E84" i="15"/>
  <c r="D84" i="15"/>
  <c r="L83" i="15"/>
  <c r="H82" i="15"/>
  <c r="C82" i="15"/>
  <c r="H81" i="15"/>
  <c r="C81" i="15"/>
  <c r="L80" i="15"/>
  <c r="K80" i="15"/>
  <c r="H80" i="15" s="1"/>
  <c r="J80" i="15"/>
  <c r="I80" i="15"/>
  <c r="G80" i="15"/>
  <c r="F80" i="15"/>
  <c r="E80" i="15"/>
  <c r="D80" i="15"/>
  <c r="H79" i="15"/>
  <c r="C79" i="15"/>
  <c r="H78" i="15"/>
  <c r="C78" i="15"/>
  <c r="L77" i="15"/>
  <c r="K77" i="15"/>
  <c r="J77" i="15"/>
  <c r="J76" i="15" s="1"/>
  <c r="I77" i="15"/>
  <c r="G77" i="15"/>
  <c r="G76" i="15" s="1"/>
  <c r="F77" i="15"/>
  <c r="F76" i="15" s="1"/>
  <c r="E77" i="15"/>
  <c r="E76" i="15" s="1"/>
  <c r="D77" i="15"/>
  <c r="K76" i="15"/>
  <c r="H74" i="15"/>
  <c r="C74" i="15"/>
  <c r="H73" i="15"/>
  <c r="C73" i="15"/>
  <c r="H72" i="15"/>
  <c r="C72" i="15"/>
  <c r="H71" i="15"/>
  <c r="C71" i="15"/>
  <c r="H70" i="15"/>
  <c r="C70" i="15"/>
  <c r="L69" i="15"/>
  <c r="K69" i="15"/>
  <c r="J69" i="15"/>
  <c r="J67" i="15" s="1"/>
  <c r="I69" i="15"/>
  <c r="I67" i="15" s="1"/>
  <c r="G69" i="15"/>
  <c r="F69" i="15"/>
  <c r="F67" i="15" s="1"/>
  <c r="E69" i="15"/>
  <c r="E67" i="15" s="1"/>
  <c r="D69" i="15"/>
  <c r="D67" i="15" s="1"/>
  <c r="H68" i="15"/>
  <c r="C68" i="15"/>
  <c r="L67" i="15"/>
  <c r="K67" i="15"/>
  <c r="G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K58" i="15"/>
  <c r="J58" i="15"/>
  <c r="I58" i="15"/>
  <c r="G58" i="15"/>
  <c r="F58" i="15"/>
  <c r="C58" i="15" s="1"/>
  <c r="E58" i="15"/>
  <c r="D58" i="15"/>
  <c r="H57" i="15"/>
  <c r="C57" i="15"/>
  <c r="H56" i="15"/>
  <c r="C56" i="15"/>
  <c r="L55" i="15"/>
  <c r="K55" i="15"/>
  <c r="H55" i="15" s="1"/>
  <c r="J55" i="15"/>
  <c r="I55" i="15"/>
  <c r="I54" i="15" s="1"/>
  <c r="G55" i="15"/>
  <c r="G54" i="15" s="1"/>
  <c r="G53" i="15" s="1"/>
  <c r="F55" i="15"/>
  <c r="E55" i="15"/>
  <c r="E54" i="15" s="1"/>
  <c r="E53" i="15" s="1"/>
  <c r="D55" i="15"/>
  <c r="L54" i="15"/>
  <c r="L53" i="15" s="1"/>
  <c r="H47" i="15"/>
  <c r="C47" i="15"/>
  <c r="H46" i="15"/>
  <c r="C46" i="15"/>
  <c r="L45" i="15"/>
  <c r="G45" i="15"/>
  <c r="C45" i="15" s="1"/>
  <c r="H44" i="15"/>
  <c r="C44" i="15"/>
  <c r="K43" i="15"/>
  <c r="J43" i="15"/>
  <c r="I43" i="15"/>
  <c r="F43" i="15"/>
  <c r="E43" i="15"/>
  <c r="E20" i="15" s="1"/>
  <c r="D43" i="15"/>
  <c r="H42" i="15"/>
  <c r="C42" i="15"/>
  <c r="I41" i="15"/>
  <c r="H41" i="15" s="1"/>
  <c r="D41" i="15"/>
  <c r="H40" i="15"/>
  <c r="C40" i="15"/>
  <c r="H39" i="15"/>
  <c r="C39" i="15"/>
  <c r="H38" i="15"/>
  <c r="C38" i="15"/>
  <c r="H37" i="15"/>
  <c r="C37" i="15"/>
  <c r="K36" i="15"/>
  <c r="H36" i="15" s="1"/>
  <c r="F36" i="15"/>
  <c r="C36" i="15"/>
  <c r="H35" i="15"/>
  <c r="C35" i="15"/>
  <c r="H34" i="15"/>
  <c r="C34" i="15"/>
  <c r="K33" i="15"/>
  <c r="H33" i="15" s="1"/>
  <c r="F33" i="15"/>
  <c r="C33" i="15" s="1"/>
  <c r="H32" i="15"/>
  <c r="C32" i="15"/>
  <c r="K31" i="15"/>
  <c r="H31" i="15" s="1"/>
  <c r="F31" i="15"/>
  <c r="C31" i="15" s="1"/>
  <c r="H30" i="15"/>
  <c r="C30" i="15"/>
  <c r="H29" i="15"/>
  <c r="C29" i="15"/>
  <c r="H28" i="15"/>
  <c r="C28" i="15"/>
  <c r="K27" i="15"/>
  <c r="H27" i="15" s="1"/>
  <c r="F27" i="15"/>
  <c r="F26" i="15" s="1"/>
  <c r="H25" i="15"/>
  <c r="C25" i="15"/>
  <c r="C24" i="15"/>
  <c r="H23" i="15"/>
  <c r="C23" i="15"/>
  <c r="H22" i="15"/>
  <c r="C22" i="15"/>
  <c r="L21" i="15"/>
  <c r="L292" i="15" s="1"/>
  <c r="L291" i="15" s="1"/>
  <c r="K21" i="15"/>
  <c r="J21" i="15"/>
  <c r="J292" i="15" s="1"/>
  <c r="J291" i="15" s="1"/>
  <c r="I21" i="15"/>
  <c r="I292" i="15" s="1"/>
  <c r="I291" i="15" s="1"/>
  <c r="G21" i="15"/>
  <c r="F21" i="15"/>
  <c r="F292" i="15" s="1"/>
  <c r="F291" i="15" s="1"/>
  <c r="E21" i="15"/>
  <c r="E292" i="15" s="1"/>
  <c r="D21" i="15"/>
  <c r="D292" i="15" s="1"/>
  <c r="D291" i="15" s="1"/>
  <c r="C21" i="15"/>
  <c r="H301" i="14"/>
  <c r="C301" i="14"/>
  <c r="H300" i="14"/>
  <c r="C300" i="14"/>
  <c r="H299" i="14"/>
  <c r="C299" i="14"/>
  <c r="H298" i="14"/>
  <c r="C298" i="14"/>
  <c r="H297" i="14"/>
  <c r="C297" i="14"/>
  <c r="H296" i="14"/>
  <c r="C296" i="14"/>
  <c r="H295" i="14"/>
  <c r="C295" i="14"/>
  <c r="H294" i="14"/>
  <c r="C294" i="14"/>
  <c r="C293" i="14" s="1"/>
  <c r="L293" i="14"/>
  <c r="K293" i="14"/>
  <c r="J293" i="14"/>
  <c r="I293" i="14"/>
  <c r="H293" i="14"/>
  <c r="G293" i="14"/>
  <c r="F293" i="14"/>
  <c r="E293" i="14"/>
  <c r="D293" i="14"/>
  <c r="H288" i="14"/>
  <c r="C288" i="14"/>
  <c r="H287" i="14"/>
  <c r="C287" i="14"/>
  <c r="L286" i="14"/>
  <c r="K286" i="14"/>
  <c r="J286" i="14"/>
  <c r="I286" i="14"/>
  <c r="G286" i="14"/>
  <c r="F286" i="14"/>
  <c r="E286" i="14"/>
  <c r="D286" i="14"/>
  <c r="H285" i="14"/>
  <c r="C285" i="14"/>
  <c r="L284" i="14"/>
  <c r="K284" i="14"/>
  <c r="J284" i="14"/>
  <c r="J283" i="14" s="1"/>
  <c r="I284" i="14"/>
  <c r="I283" i="14" s="1"/>
  <c r="G284" i="14"/>
  <c r="F284" i="14"/>
  <c r="F283" i="14" s="1"/>
  <c r="E284" i="14"/>
  <c r="C284" i="14" s="1"/>
  <c r="D284" i="14"/>
  <c r="L283" i="14"/>
  <c r="K283" i="14"/>
  <c r="G283" i="14"/>
  <c r="D283" i="14"/>
  <c r="H282" i="14"/>
  <c r="C282" i="14"/>
  <c r="L281" i="14"/>
  <c r="L269" i="14" s="1"/>
  <c r="K281" i="14"/>
  <c r="J281" i="14"/>
  <c r="I281" i="14"/>
  <c r="G281" i="14"/>
  <c r="G269" i="14" s="1"/>
  <c r="F281" i="14"/>
  <c r="E281" i="14"/>
  <c r="D281" i="14"/>
  <c r="C281" i="14"/>
  <c r="H280" i="14"/>
  <c r="C280" i="14"/>
  <c r="H279" i="14"/>
  <c r="C279" i="14"/>
  <c r="H278" i="14"/>
  <c r="C278" i="14"/>
  <c r="H277" i="14"/>
  <c r="C277" i="14"/>
  <c r="L276" i="14"/>
  <c r="K276" i="14"/>
  <c r="J276" i="14"/>
  <c r="I276" i="14"/>
  <c r="H276" i="14" s="1"/>
  <c r="G276" i="14"/>
  <c r="F276" i="14"/>
  <c r="E276" i="14"/>
  <c r="D276" i="14"/>
  <c r="H275" i="14"/>
  <c r="C275" i="14"/>
  <c r="H274" i="14"/>
  <c r="C274" i="14"/>
  <c r="H273" i="14"/>
  <c r="C273" i="14"/>
  <c r="L272" i="14"/>
  <c r="K272" i="14"/>
  <c r="K270" i="14" s="1"/>
  <c r="K269" i="14" s="1"/>
  <c r="J272" i="14"/>
  <c r="I272" i="14"/>
  <c r="G272" i="14"/>
  <c r="F272" i="14"/>
  <c r="F270" i="14" s="1"/>
  <c r="F269" i="14" s="1"/>
  <c r="E272" i="14"/>
  <c r="D272" i="14"/>
  <c r="H271" i="14"/>
  <c r="C271" i="14"/>
  <c r="L270" i="14"/>
  <c r="J270" i="14"/>
  <c r="J269" i="14" s="1"/>
  <c r="I270" i="14"/>
  <c r="I269" i="14" s="1"/>
  <c r="G270" i="14"/>
  <c r="E270" i="14"/>
  <c r="D270" i="14"/>
  <c r="D269" i="14"/>
  <c r="H268" i="14"/>
  <c r="C268" i="14"/>
  <c r="H267" i="14"/>
  <c r="C267" i="14"/>
  <c r="H266" i="14"/>
  <c r="C266" i="14"/>
  <c r="H265" i="14"/>
  <c r="C265" i="14"/>
  <c r="L264" i="14"/>
  <c r="K264" i="14"/>
  <c r="J264" i="14"/>
  <c r="I264" i="14"/>
  <c r="H264" i="14" s="1"/>
  <c r="G264" i="14"/>
  <c r="F264" i="14"/>
  <c r="E264" i="14"/>
  <c r="D264" i="14"/>
  <c r="D259" i="14" s="1"/>
  <c r="H263" i="14"/>
  <c r="C263" i="14"/>
  <c r="H262" i="14"/>
  <c r="C262" i="14"/>
  <c r="H261" i="14"/>
  <c r="C261" i="14"/>
  <c r="L260" i="14"/>
  <c r="K260" i="14"/>
  <c r="J260" i="14"/>
  <c r="J259" i="14" s="1"/>
  <c r="I260" i="14"/>
  <c r="G260" i="14"/>
  <c r="F260" i="14"/>
  <c r="F259" i="14" s="1"/>
  <c r="E260" i="14"/>
  <c r="D260" i="14"/>
  <c r="L259" i="14"/>
  <c r="K259" i="14"/>
  <c r="G259" i="14"/>
  <c r="H258" i="14"/>
  <c r="C258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J252" i="14"/>
  <c r="J251" i="14" s="1"/>
  <c r="I252" i="14"/>
  <c r="I251" i="14" s="1"/>
  <c r="G252" i="14"/>
  <c r="F252" i="14"/>
  <c r="F251" i="14" s="1"/>
  <c r="E252" i="14"/>
  <c r="D252" i="14"/>
  <c r="L251" i="14"/>
  <c r="K251" i="14"/>
  <c r="G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G246" i="14"/>
  <c r="F246" i="14"/>
  <c r="E246" i="14"/>
  <c r="D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J238" i="14"/>
  <c r="I238" i="14"/>
  <c r="G238" i="14"/>
  <c r="F238" i="14"/>
  <c r="E238" i="14"/>
  <c r="D238" i="14"/>
  <c r="H237" i="14"/>
  <c r="C237" i="14"/>
  <c r="H236" i="14"/>
  <c r="C236" i="14"/>
  <c r="L235" i="14"/>
  <c r="K235" i="14"/>
  <c r="J235" i="14"/>
  <c r="I235" i="14"/>
  <c r="G235" i="14"/>
  <c r="F235" i="14"/>
  <c r="E235" i="14"/>
  <c r="D235" i="14"/>
  <c r="C235" i="14" s="1"/>
  <c r="H234" i="14"/>
  <c r="C234" i="14"/>
  <c r="L233" i="14"/>
  <c r="L231" i="14" s="1"/>
  <c r="L230" i="14" s="1"/>
  <c r="K233" i="14"/>
  <c r="J233" i="14"/>
  <c r="I233" i="14"/>
  <c r="G233" i="14"/>
  <c r="G231" i="14" s="1"/>
  <c r="G230" i="14" s="1"/>
  <c r="F233" i="14"/>
  <c r="E233" i="14"/>
  <c r="D233" i="14"/>
  <c r="C233" i="14"/>
  <c r="H232" i="14"/>
  <c r="C232" i="14"/>
  <c r="K231" i="14"/>
  <c r="K230" i="14" s="1"/>
  <c r="H229" i="14"/>
  <c r="C229" i="14"/>
  <c r="H228" i="14"/>
  <c r="C228" i="14"/>
  <c r="L227" i="14"/>
  <c r="K227" i="14"/>
  <c r="H227" i="14" s="1"/>
  <c r="J227" i="14"/>
  <c r="I227" i="14"/>
  <c r="G227" i="14"/>
  <c r="F227" i="14"/>
  <c r="F204" i="14" s="1"/>
  <c r="E227" i="14"/>
  <c r="D227" i="14"/>
  <c r="C227" i="14" s="1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I216" i="14"/>
  <c r="G216" i="14"/>
  <c r="F216" i="14"/>
  <c r="E216" i="14"/>
  <c r="D216" i="14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L204" i="14" s="1"/>
  <c r="L195" i="14" s="1"/>
  <c r="K205" i="14"/>
  <c r="J205" i="14"/>
  <c r="I205" i="14"/>
  <c r="G205" i="14"/>
  <c r="G204" i="14" s="1"/>
  <c r="G195" i="14" s="1"/>
  <c r="F205" i="14"/>
  <c r="E205" i="14"/>
  <c r="D205" i="14"/>
  <c r="D204" i="14" s="1"/>
  <c r="C205" i="14"/>
  <c r="J204" i="14"/>
  <c r="I204" i="14"/>
  <c r="E204" i="14"/>
  <c r="H203" i="14"/>
  <c r="C203" i="14"/>
  <c r="H202" i="14"/>
  <c r="C202" i="14"/>
  <c r="H201" i="14"/>
  <c r="C201" i="14"/>
  <c r="H200" i="14"/>
  <c r="C200" i="14"/>
  <c r="H199" i="14"/>
  <c r="C199" i="14"/>
  <c r="L198" i="14"/>
  <c r="K198" i="14"/>
  <c r="K196" i="14" s="1"/>
  <c r="J198" i="14"/>
  <c r="I198" i="14"/>
  <c r="G198" i="14"/>
  <c r="F198" i="14"/>
  <c r="F196" i="14" s="1"/>
  <c r="E198" i="14"/>
  <c r="D198" i="14"/>
  <c r="H197" i="14"/>
  <c r="C197" i="14"/>
  <c r="L196" i="14"/>
  <c r="J196" i="14"/>
  <c r="J195" i="14" s="1"/>
  <c r="I196" i="14"/>
  <c r="I195" i="14" s="1"/>
  <c r="G196" i="14"/>
  <c r="E196" i="14"/>
  <c r="D196" i="14"/>
  <c r="H193" i="14"/>
  <c r="C193" i="14"/>
  <c r="L192" i="14"/>
  <c r="K192" i="14"/>
  <c r="J192" i="14"/>
  <c r="J191" i="14" s="1"/>
  <c r="I192" i="14"/>
  <c r="I191" i="14" s="1"/>
  <c r="G192" i="14"/>
  <c r="F192" i="14"/>
  <c r="F191" i="14" s="1"/>
  <c r="E192" i="14"/>
  <c r="D192" i="14"/>
  <c r="L191" i="14"/>
  <c r="K191" i="14"/>
  <c r="G191" i="14"/>
  <c r="D191" i="14"/>
  <c r="H190" i="14"/>
  <c r="C190" i="14"/>
  <c r="H189" i="14"/>
  <c r="C189" i="14"/>
  <c r="L188" i="14"/>
  <c r="K188" i="14"/>
  <c r="J188" i="14"/>
  <c r="J187" i="14" s="1"/>
  <c r="I188" i="14"/>
  <c r="I187" i="14" s="1"/>
  <c r="G188" i="14"/>
  <c r="F188" i="14"/>
  <c r="F187" i="14" s="1"/>
  <c r="E188" i="14"/>
  <c r="D188" i="14"/>
  <c r="L187" i="14"/>
  <c r="K187" i="14"/>
  <c r="G187" i="14"/>
  <c r="D187" i="14"/>
  <c r="H186" i="14"/>
  <c r="C186" i="14"/>
  <c r="H185" i="14"/>
  <c r="C185" i="14"/>
  <c r="L184" i="14"/>
  <c r="K184" i="14"/>
  <c r="J184" i="14"/>
  <c r="I184" i="14"/>
  <c r="G184" i="14"/>
  <c r="F184" i="14"/>
  <c r="E184" i="14"/>
  <c r="D184" i="14"/>
  <c r="H183" i="14"/>
  <c r="C183" i="14"/>
  <c r="H182" i="14"/>
  <c r="C182" i="14"/>
  <c r="H181" i="14"/>
  <c r="C181" i="14"/>
  <c r="H180" i="14"/>
  <c r="C180" i="14"/>
  <c r="L179" i="14"/>
  <c r="K179" i="14"/>
  <c r="H179" i="14" s="1"/>
  <c r="J179" i="14"/>
  <c r="I179" i="14"/>
  <c r="G179" i="14"/>
  <c r="F179" i="14"/>
  <c r="F174" i="14" s="1"/>
  <c r="F173" i="14" s="1"/>
  <c r="E179" i="14"/>
  <c r="D179" i="14"/>
  <c r="C179" i="14" s="1"/>
  <c r="H178" i="14"/>
  <c r="C178" i="14"/>
  <c r="H177" i="14"/>
  <c r="C177" i="14"/>
  <c r="H176" i="14"/>
  <c r="C176" i="14"/>
  <c r="L175" i="14"/>
  <c r="L174" i="14" s="1"/>
  <c r="L173" i="14" s="1"/>
  <c r="K175" i="14"/>
  <c r="J175" i="14"/>
  <c r="J174" i="14" s="1"/>
  <c r="J173" i="14" s="1"/>
  <c r="I175" i="14"/>
  <c r="G175" i="14"/>
  <c r="G174" i="14" s="1"/>
  <c r="G173" i="14" s="1"/>
  <c r="F175" i="14"/>
  <c r="E175" i="14"/>
  <c r="C175" i="14" s="1"/>
  <c r="D175" i="14"/>
  <c r="D174" i="14" s="1"/>
  <c r="I174" i="14"/>
  <c r="I173" i="14" s="1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K166" i="14"/>
  <c r="J166" i="14"/>
  <c r="J165" i="14" s="1"/>
  <c r="I166" i="14"/>
  <c r="I165" i="14" s="1"/>
  <c r="G166" i="14"/>
  <c r="F166" i="14"/>
  <c r="F165" i="14" s="1"/>
  <c r="E166" i="14"/>
  <c r="D166" i="14"/>
  <c r="L165" i="14"/>
  <c r="K165" i="14"/>
  <c r="G165" i="14"/>
  <c r="D165" i="14"/>
  <c r="H164" i="14"/>
  <c r="C164" i="14"/>
  <c r="H163" i="14"/>
  <c r="C163" i="14"/>
  <c r="H162" i="14"/>
  <c r="C162" i="14"/>
  <c r="H161" i="14"/>
  <c r="C161" i="14"/>
  <c r="L160" i="14"/>
  <c r="K160" i="14"/>
  <c r="J160" i="14"/>
  <c r="I160" i="14"/>
  <c r="G160" i="14"/>
  <c r="F160" i="14"/>
  <c r="E160" i="14"/>
  <c r="D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H151" i="14" s="1"/>
  <c r="J151" i="14"/>
  <c r="I151" i="14"/>
  <c r="G151" i="14"/>
  <c r="F151" i="14"/>
  <c r="E151" i="14"/>
  <c r="D151" i="14"/>
  <c r="C151" i="14" s="1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J144" i="14"/>
  <c r="I144" i="14"/>
  <c r="G144" i="14"/>
  <c r="F144" i="14"/>
  <c r="E144" i="14"/>
  <c r="D144" i="14"/>
  <c r="H143" i="14"/>
  <c r="C143" i="14"/>
  <c r="H142" i="14"/>
  <c r="C142" i="14"/>
  <c r="L141" i="14"/>
  <c r="K141" i="14"/>
  <c r="J141" i="14"/>
  <c r="I141" i="14"/>
  <c r="G141" i="14"/>
  <c r="F141" i="14"/>
  <c r="E141" i="14"/>
  <c r="D141" i="14"/>
  <c r="C141" i="14"/>
  <c r="H140" i="14"/>
  <c r="C140" i="14"/>
  <c r="H139" i="14"/>
  <c r="C139" i="14"/>
  <c r="H138" i="14"/>
  <c r="C138" i="14"/>
  <c r="H137" i="14"/>
  <c r="C137" i="14"/>
  <c r="L136" i="14"/>
  <c r="K136" i="14"/>
  <c r="J136" i="14"/>
  <c r="I136" i="14"/>
  <c r="H136" i="14" s="1"/>
  <c r="G136" i="14"/>
  <c r="F136" i="14"/>
  <c r="E136" i="14"/>
  <c r="D136" i="14"/>
  <c r="H135" i="14"/>
  <c r="C135" i="14"/>
  <c r="H134" i="14"/>
  <c r="C134" i="14"/>
  <c r="H133" i="14"/>
  <c r="C133" i="14"/>
  <c r="H132" i="14"/>
  <c r="C132" i="14"/>
  <c r="L131" i="14"/>
  <c r="K131" i="14"/>
  <c r="J131" i="14"/>
  <c r="I131" i="14"/>
  <c r="I130" i="14" s="1"/>
  <c r="G131" i="14"/>
  <c r="F131" i="14"/>
  <c r="E131" i="14"/>
  <c r="D131" i="14"/>
  <c r="D130" i="14" s="1"/>
  <c r="J130" i="14"/>
  <c r="F130" i="14"/>
  <c r="E130" i="14"/>
  <c r="H129" i="14"/>
  <c r="H128" i="14" s="1"/>
  <c r="C129" i="14"/>
  <c r="C128" i="14" s="1"/>
  <c r="L128" i="14"/>
  <c r="K128" i="14"/>
  <c r="J128" i="14"/>
  <c r="I128" i="14"/>
  <c r="G128" i="14"/>
  <c r="F128" i="14"/>
  <c r="E128" i="14"/>
  <c r="D128" i="14"/>
  <c r="H127" i="14"/>
  <c r="C127" i="14"/>
  <c r="H126" i="14"/>
  <c r="C126" i="14"/>
  <c r="H125" i="14"/>
  <c r="C125" i="14"/>
  <c r="H124" i="14"/>
  <c r="C124" i="14"/>
  <c r="H123" i="14"/>
  <c r="C123" i="14"/>
  <c r="L122" i="14"/>
  <c r="K122" i="14"/>
  <c r="J122" i="14"/>
  <c r="I122" i="14"/>
  <c r="G122" i="14"/>
  <c r="F122" i="14"/>
  <c r="E122" i="14"/>
  <c r="C122" i="14" s="1"/>
  <c r="D122" i="14"/>
  <c r="H121" i="14"/>
  <c r="C121" i="14"/>
  <c r="H120" i="14"/>
  <c r="C120" i="14"/>
  <c r="H119" i="14"/>
  <c r="C119" i="14"/>
  <c r="H118" i="14"/>
  <c r="C118" i="14"/>
  <c r="H117" i="14"/>
  <c r="C117" i="14"/>
  <c r="L116" i="14"/>
  <c r="K116" i="14"/>
  <c r="J116" i="14"/>
  <c r="I116" i="14"/>
  <c r="G116" i="14"/>
  <c r="F116" i="14"/>
  <c r="E116" i="14"/>
  <c r="D116" i="14"/>
  <c r="H115" i="14"/>
  <c r="C115" i="14"/>
  <c r="H114" i="14"/>
  <c r="C114" i="14"/>
  <c r="H113" i="14"/>
  <c r="C113" i="14"/>
  <c r="L112" i="14"/>
  <c r="K112" i="14"/>
  <c r="J112" i="14"/>
  <c r="I112" i="14"/>
  <c r="G112" i="14"/>
  <c r="F112" i="14"/>
  <c r="E112" i="14"/>
  <c r="C112" i="14" s="1"/>
  <c r="D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L103" i="14"/>
  <c r="K103" i="14"/>
  <c r="J103" i="14"/>
  <c r="I103" i="14"/>
  <c r="G103" i="14"/>
  <c r="F103" i="14"/>
  <c r="E103" i="14"/>
  <c r="D103" i="14"/>
  <c r="C103" i="14" s="1"/>
  <c r="H102" i="14"/>
  <c r="C102" i="14"/>
  <c r="H101" i="14"/>
  <c r="C101" i="14"/>
  <c r="H100" i="14"/>
  <c r="C100" i="14"/>
  <c r="H99" i="14"/>
  <c r="C99" i="14"/>
  <c r="H98" i="14"/>
  <c r="C98" i="14"/>
  <c r="H97" i="14"/>
  <c r="C97" i="14"/>
  <c r="H96" i="14"/>
  <c r="C96" i="14"/>
  <c r="L95" i="14"/>
  <c r="K95" i="14"/>
  <c r="J95" i="14"/>
  <c r="I95" i="14"/>
  <c r="G95" i="14"/>
  <c r="F95" i="14"/>
  <c r="E95" i="14"/>
  <c r="D95" i="14"/>
  <c r="C95" i="14" s="1"/>
  <c r="H94" i="14"/>
  <c r="C94" i="14"/>
  <c r="H93" i="14"/>
  <c r="C93" i="14"/>
  <c r="H92" i="14"/>
  <c r="C92" i="14"/>
  <c r="H91" i="14"/>
  <c r="C91" i="14"/>
  <c r="H90" i="14"/>
  <c r="C90" i="14"/>
  <c r="L89" i="14"/>
  <c r="L83" i="14" s="1"/>
  <c r="K89" i="14"/>
  <c r="J89" i="14"/>
  <c r="I89" i="14"/>
  <c r="G89" i="14"/>
  <c r="G83" i="14" s="1"/>
  <c r="F89" i="14"/>
  <c r="E89" i="14"/>
  <c r="D89" i="14"/>
  <c r="C89" i="14"/>
  <c r="H88" i="14"/>
  <c r="C88" i="14"/>
  <c r="H87" i="14"/>
  <c r="C87" i="14"/>
  <c r="H86" i="14"/>
  <c r="C86" i="14"/>
  <c r="H85" i="14"/>
  <c r="C85" i="14"/>
  <c r="L84" i="14"/>
  <c r="K84" i="14"/>
  <c r="J84" i="14"/>
  <c r="I84" i="14"/>
  <c r="I83" i="14" s="1"/>
  <c r="G84" i="14"/>
  <c r="F84" i="14"/>
  <c r="F83" i="14" s="1"/>
  <c r="E84" i="14"/>
  <c r="D84" i="14"/>
  <c r="K83" i="14"/>
  <c r="D83" i="14"/>
  <c r="H82" i="14"/>
  <c r="C82" i="14"/>
  <c r="H81" i="14"/>
  <c r="C81" i="14"/>
  <c r="L80" i="14"/>
  <c r="K80" i="14"/>
  <c r="J80" i="14"/>
  <c r="I80" i="14"/>
  <c r="H80" i="14" s="1"/>
  <c r="G80" i="14"/>
  <c r="F80" i="14"/>
  <c r="E80" i="14"/>
  <c r="D80" i="14"/>
  <c r="H79" i="14"/>
  <c r="C79" i="14"/>
  <c r="H78" i="14"/>
  <c r="C78" i="14"/>
  <c r="L77" i="14"/>
  <c r="L76" i="14" s="1"/>
  <c r="K77" i="14"/>
  <c r="K76" i="14" s="1"/>
  <c r="J77" i="14"/>
  <c r="I77" i="14"/>
  <c r="I76" i="14" s="1"/>
  <c r="G77" i="14"/>
  <c r="G76" i="14" s="1"/>
  <c r="F77" i="14"/>
  <c r="E77" i="14"/>
  <c r="D77" i="14"/>
  <c r="D76" i="14" s="1"/>
  <c r="J76" i="14"/>
  <c r="F76" i="14"/>
  <c r="F75" i="14" s="1"/>
  <c r="E76" i="14"/>
  <c r="H74" i="14"/>
  <c r="C74" i="14"/>
  <c r="H73" i="14"/>
  <c r="C73" i="14"/>
  <c r="H72" i="14"/>
  <c r="C72" i="14"/>
  <c r="H71" i="14"/>
  <c r="C71" i="14"/>
  <c r="H70" i="14"/>
  <c r="C70" i="14"/>
  <c r="L69" i="14"/>
  <c r="L67" i="14" s="1"/>
  <c r="K69" i="14"/>
  <c r="J69" i="14"/>
  <c r="I69" i="14"/>
  <c r="G69" i="14"/>
  <c r="G67" i="14" s="1"/>
  <c r="F69" i="14"/>
  <c r="E69" i="14"/>
  <c r="D69" i="14"/>
  <c r="C69" i="14"/>
  <c r="H68" i="14"/>
  <c r="C68" i="14"/>
  <c r="K67" i="14"/>
  <c r="J67" i="14"/>
  <c r="I67" i="14"/>
  <c r="F67" i="14"/>
  <c r="E67" i="14"/>
  <c r="D67" i="14"/>
  <c r="C67" i="14" s="1"/>
  <c r="H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I58" i="14"/>
  <c r="G58" i="14"/>
  <c r="F58" i="14"/>
  <c r="E58" i="14"/>
  <c r="D58" i="14"/>
  <c r="H57" i="14"/>
  <c r="C57" i="14"/>
  <c r="H56" i="14"/>
  <c r="C56" i="14"/>
  <c r="L55" i="14"/>
  <c r="L54" i="14" s="1"/>
  <c r="K55" i="14"/>
  <c r="K54" i="14" s="1"/>
  <c r="J55" i="14"/>
  <c r="I55" i="14"/>
  <c r="G55" i="14"/>
  <c r="G54" i="14" s="1"/>
  <c r="F55" i="14"/>
  <c r="E55" i="14"/>
  <c r="D55" i="14"/>
  <c r="D54" i="14" s="1"/>
  <c r="C55" i="14"/>
  <c r="J54" i="14"/>
  <c r="J53" i="14" s="1"/>
  <c r="I54" i="14"/>
  <c r="I53" i="14" s="1"/>
  <c r="F54" i="14"/>
  <c r="E54" i="14"/>
  <c r="E53" i="14" s="1"/>
  <c r="H47" i="14"/>
  <c r="C47" i="14"/>
  <c r="H46" i="14"/>
  <c r="C46" i="14"/>
  <c r="L45" i="14"/>
  <c r="H45" i="14"/>
  <c r="G45" i="14"/>
  <c r="C45" i="14"/>
  <c r="H44" i="14"/>
  <c r="C44" i="14"/>
  <c r="K43" i="14"/>
  <c r="J43" i="14"/>
  <c r="H43" i="14" s="1"/>
  <c r="I43" i="14"/>
  <c r="F43" i="14"/>
  <c r="E43" i="14"/>
  <c r="C43" i="14" s="1"/>
  <c r="D43" i="14"/>
  <c r="H42" i="14"/>
  <c r="C42" i="14"/>
  <c r="I41" i="14"/>
  <c r="H41" i="14"/>
  <c r="D41" i="14"/>
  <c r="C41" i="14"/>
  <c r="H40" i="14"/>
  <c r="C40" i="14"/>
  <c r="H39" i="14"/>
  <c r="C39" i="14"/>
  <c r="H38" i="14"/>
  <c r="C38" i="14"/>
  <c r="H37" i="14"/>
  <c r="C37" i="14"/>
  <c r="K36" i="14"/>
  <c r="H36" i="14"/>
  <c r="F36" i="14"/>
  <c r="C36" i="14"/>
  <c r="H35" i="14"/>
  <c r="C35" i="14"/>
  <c r="H34" i="14"/>
  <c r="C34" i="14"/>
  <c r="K33" i="14"/>
  <c r="H33" i="14"/>
  <c r="F33" i="14"/>
  <c r="C33" i="14"/>
  <c r="H32" i="14"/>
  <c r="C32" i="14"/>
  <c r="K31" i="14"/>
  <c r="H31" i="14"/>
  <c r="F31" i="14"/>
  <c r="C31" i="14"/>
  <c r="H30" i="14"/>
  <c r="C30" i="14"/>
  <c r="H29" i="14"/>
  <c r="C29" i="14"/>
  <c r="H28" i="14"/>
  <c r="C28" i="14"/>
  <c r="K27" i="14"/>
  <c r="H27" i="14" s="1"/>
  <c r="F27" i="14"/>
  <c r="C27" i="14"/>
  <c r="K26" i="14"/>
  <c r="H26" i="14" s="1"/>
  <c r="H25" i="14"/>
  <c r="C25" i="14"/>
  <c r="C24" i="14"/>
  <c r="H23" i="14"/>
  <c r="C23" i="14"/>
  <c r="H22" i="14"/>
  <c r="C22" i="14"/>
  <c r="L21" i="14"/>
  <c r="L292" i="14" s="1"/>
  <c r="L291" i="14" s="1"/>
  <c r="K21" i="14"/>
  <c r="K292" i="14" s="1"/>
  <c r="K291" i="14" s="1"/>
  <c r="J21" i="14"/>
  <c r="J292" i="14" s="1"/>
  <c r="J291" i="14" s="1"/>
  <c r="I21" i="14"/>
  <c r="G21" i="14"/>
  <c r="G292" i="14" s="1"/>
  <c r="G291" i="14" s="1"/>
  <c r="F21" i="14"/>
  <c r="F292" i="14" s="1"/>
  <c r="F291" i="14" s="1"/>
  <c r="E21" i="14"/>
  <c r="D21" i="14"/>
  <c r="D20" i="14" s="1"/>
  <c r="K20" i="14"/>
  <c r="J20" i="14"/>
  <c r="G20" i="14"/>
  <c r="H301" i="13"/>
  <c r="C301" i="13"/>
  <c r="H300" i="13"/>
  <c r="C300" i="13"/>
  <c r="H299" i="13"/>
  <c r="C299" i="13"/>
  <c r="H298" i="13"/>
  <c r="C298" i="13"/>
  <c r="H297" i="13"/>
  <c r="C297" i="13"/>
  <c r="H296" i="13"/>
  <c r="C296" i="13"/>
  <c r="H295" i="13"/>
  <c r="C295" i="13"/>
  <c r="H294" i="13"/>
  <c r="H293" i="13" s="1"/>
  <c r="C294" i="13"/>
  <c r="C293" i="13" s="1"/>
  <c r="L293" i="13"/>
  <c r="K293" i="13"/>
  <c r="J293" i="13"/>
  <c r="I293" i="13"/>
  <c r="G293" i="13"/>
  <c r="F293" i="13"/>
  <c r="E293" i="13"/>
  <c r="D293" i="13"/>
  <c r="H288" i="13"/>
  <c r="C288" i="13"/>
  <c r="H287" i="13"/>
  <c r="C287" i="13"/>
  <c r="L286" i="13"/>
  <c r="K286" i="13"/>
  <c r="J286" i="13"/>
  <c r="I286" i="13"/>
  <c r="G286" i="13"/>
  <c r="F286" i="13"/>
  <c r="E286" i="13"/>
  <c r="D286" i="13"/>
  <c r="H285" i="13"/>
  <c r="C285" i="13"/>
  <c r="L284" i="13"/>
  <c r="K284" i="13"/>
  <c r="K283" i="13" s="1"/>
  <c r="J284" i="13"/>
  <c r="I284" i="13"/>
  <c r="I283" i="13" s="1"/>
  <c r="G284" i="13"/>
  <c r="G283" i="13" s="1"/>
  <c r="F284" i="13"/>
  <c r="F283" i="13" s="1"/>
  <c r="E284" i="13"/>
  <c r="D284" i="13"/>
  <c r="L283" i="13"/>
  <c r="E283" i="13"/>
  <c r="D283" i="13"/>
  <c r="C283" i="13" s="1"/>
  <c r="H282" i="13"/>
  <c r="C282" i="13"/>
  <c r="L281" i="13"/>
  <c r="K281" i="13"/>
  <c r="J281" i="13"/>
  <c r="I281" i="13"/>
  <c r="H281" i="13" s="1"/>
  <c r="G281" i="13"/>
  <c r="F281" i="13"/>
  <c r="E281" i="13"/>
  <c r="D281" i="13"/>
  <c r="H280" i="13"/>
  <c r="C280" i="13"/>
  <c r="H279" i="13"/>
  <c r="C279" i="13"/>
  <c r="H278" i="13"/>
  <c r="C278" i="13"/>
  <c r="H277" i="13"/>
  <c r="C277" i="13"/>
  <c r="L276" i="13"/>
  <c r="K276" i="13"/>
  <c r="J276" i="13"/>
  <c r="I276" i="13"/>
  <c r="G276" i="13"/>
  <c r="F276" i="13"/>
  <c r="E276" i="13"/>
  <c r="D276" i="13"/>
  <c r="H275" i="13"/>
  <c r="C275" i="13"/>
  <c r="H274" i="13"/>
  <c r="C274" i="13"/>
  <c r="H273" i="13"/>
  <c r="C273" i="13"/>
  <c r="L272" i="13"/>
  <c r="K272" i="13"/>
  <c r="J272" i="13"/>
  <c r="H272" i="13" s="1"/>
  <c r="I272" i="13"/>
  <c r="G272" i="13"/>
  <c r="F272" i="13"/>
  <c r="E272" i="13"/>
  <c r="E270" i="13" s="1"/>
  <c r="E269" i="13" s="1"/>
  <c r="D272" i="13"/>
  <c r="H271" i="13"/>
  <c r="C271" i="13"/>
  <c r="L270" i="13"/>
  <c r="K270" i="13"/>
  <c r="I270" i="13"/>
  <c r="G270" i="13"/>
  <c r="G269" i="13" s="1"/>
  <c r="F270" i="13"/>
  <c r="F269" i="13" s="1"/>
  <c r="D270" i="13"/>
  <c r="L269" i="13"/>
  <c r="I269" i="13"/>
  <c r="D269" i="13"/>
  <c r="H268" i="13"/>
  <c r="C268" i="13"/>
  <c r="H267" i="13"/>
  <c r="C267" i="13"/>
  <c r="H266" i="13"/>
  <c r="C266" i="13"/>
  <c r="H265" i="13"/>
  <c r="C265" i="13"/>
  <c r="L264" i="13"/>
  <c r="L259" i="13" s="1"/>
  <c r="K264" i="13"/>
  <c r="J264" i="13"/>
  <c r="I264" i="13"/>
  <c r="G264" i="13"/>
  <c r="F264" i="13"/>
  <c r="E264" i="13"/>
  <c r="D264" i="13"/>
  <c r="H263" i="13"/>
  <c r="C263" i="13"/>
  <c r="H262" i="13"/>
  <c r="C262" i="13"/>
  <c r="H261" i="13"/>
  <c r="C261" i="13"/>
  <c r="L260" i="13"/>
  <c r="K260" i="13"/>
  <c r="K259" i="13" s="1"/>
  <c r="J260" i="13"/>
  <c r="H260" i="13" s="1"/>
  <c r="I260" i="13"/>
  <c r="G260" i="13"/>
  <c r="F260" i="13"/>
  <c r="F259" i="13" s="1"/>
  <c r="E260" i="13"/>
  <c r="D260" i="13"/>
  <c r="I259" i="13"/>
  <c r="E259" i="13"/>
  <c r="D259" i="13"/>
  <c r="H258" i="13"/>
  <c r="C258" i="13"/>
  <c r="H257" i="13"/>
  <c r="C257" i="13"/>
  <c r="H256" i="13"/>
  <c r="C256" i="13"/>
  <c r="H255" i="13"/>
  <c r="C255" i="13"/>
  <c r="H254" i="13"/>
  <c r="C254" i="13"/>
  <c r="H253" i="13"/>
  <c r="C253" i="13"/>
  <c r="L252" i="13"/>
  <c r="K252" i="13"/>
  <c r="K251" i="13" s="1"/>
  <c r="J252" i="13"/>
  <c r="H252" i="13" s="1"/>
  <c r="I252" i="13"/>
  <c r="G252" i="13"/>
  <c r="G251" i="13" s="1"/>
  <c r="F252" i="13"/>
  <c r="F251" i="13" s="1"/>
  <c r="E252" i="13"/>
  <c r="D252" i="13"/>
  <c r="L251" i="13"/>
  <c r="I251" i="13"/>
  <c r="E251" i="13"/>
  <c r="D251" i="13"/>
  <c r="H250" i="13"/>
  <c r="C250" i="13"/>
  <c r="H249" i="13"/>
  <c r="C249" i="13"/>
  <c r="H248" i="13"/>
  <c r="C248" i="13"/>
  <c r="H247" i="13"/>
  <c r="C247" i="13"/>
  <c r="L246" i="13"/>
  <c r="K246" i="13"/>
  <c r="J246" i="13"/>
  <c r="H246" i="13" s="1"/>
  <c r="I246" i="13"/>
  <c r="G246" i="13"/>
  <c r="F246" i="13"/>
  <c r="E246" i="13"/>
  <c r="E231" i="13" s="1"/>
  <c r="E230" i="13" s="1"/>
  <c r="D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J238" i="13"/>
  <c r="I238" i="13"/>
  <c r="G238" i="13"/>
  <c r="F238" i="13"/>
  <c r="E238" i="13"/>
  <c r="D238" i="13"/>
  <c r="H237" i="13"/>
  <c r="C237" i="13"/>
  <c r="H236" i="13"/>
  <c r="C236" i="13"/>
  <c r="L235" i="13"/>
  <c r="L231" i="13" s="1"/>
  <c r="K235" i="13"/>
  <c r="J235" i="13"/>
  <c r="I235" i="13"/>
  <c r="H235" i="13"/>
  <c r="G235" i="13"/>
  <c r="F235" i="13"/>
  <c r="E235" i="13"/>
  <c r="D235" i="13"/>
  <c r="C235" i="13" s="1"/>
  <c r="H234" i="13"/>
  <c r="C234" i="13"/>
  <c r="L233" i="13"/>
  <c r="K233" i="13"/>
  <c r="K231" i="13" s="1"/>
  <c r="J233" i="13"/>
  <c r="I233" i="13"/>
  <c r="H233" i="13" s="1"/>
  <c r="G233" i="13"/>
  <c r="G231" i="13" s="1"/>
  <c r="F233" i="13"/>
  <c r="E233" i="13"/>
  <c r="D233" i="13"/>
  <c r="H232" i="13"/>
  <c r="C232" i="13"/>
  <c r="I231" i="13"/>
  <c r="I230" i="13" s="1"/>
  <c r="H229" i="13"/>
  <c r="C229" i="13"/>
  <c r="H228" i="13"/>
  <c r="C228" i="13"/>
  <c r="L227" i="13"/>
  <c r="K227" i="13"/>
  <c r="J227" i="13"/>
  <c r="I227" i="13"/>
  <c r="H227" i="13"/>
  <c r="G227" i="13"/>
  <c r="F227" i="13"/>
  <c r="E227" i="13"/>
  <c r="D227" i="13"/>
  <c r="C227" i="13" s="1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I216" i="13"/>
  <c r="H216" i="13" s="1"/>
  <c r="G216" i="13"/>
  <c r="F216" i="13"/>
  <c r="E216" i="13"/>
  <c r="D216" i="13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K205" i="13"/>
  <c r="J205" i="13"/>
  <c r="I205" i="13"/>
  <c r="H205" i="13" s="1"/>
  <c r="G205" i="13"/>
  <c r="F205" i="13"/>
  <c r="E205" i="13"/>
  <c r="E204" i="13" s="1"/>
  <c r="D205" i="13"/>
  <c r="K204" i="13"/>
  <c r="J204" i="13"/>
  <c r="I204" i="13"/>
  <c r="G204" i="13"/>
  <c r="F204" i="13"/>
  <c r="H203" i="13"/>
  <c r="C203" i="13"/>
  <c r="H202" i="13"/>
  <c r="C202" i="13"/>
  <c r="H201" i="13"/>
  <c r="C201" i="13"/>
  <c r="H200" i="13"/>
  <c r="C200" i="13"/>
  <c r="H199" i="13"/>
  <c r="C199" i="13"/>
  <c r="L198" i="13"/>
  <c r="K198" i="13"/>
  <c r="J198" i="13"/>
  <c r="H198" i="13" s="1"/>
  <c r="I198" i="13"/>
  <c r="G198" i="13"/>
  <c r="F198" i="13"/>
  <c r="E198" i="13"/>
  <c r="E196" i="13" s="1"/>
  <c r="D198" i="13"/>
  <c r="H197" i="13"/>
  <c r="C197" i="13"/>
  <c r="L196" i="13"/>
  <c r="K196" i="13"/>
  <c r="I196" i="13"/>
  <c r="G196" i="13"/>
  <c r="G195" i="13" s="1"/>
  <c r="F196" i="13"/>
  <c r="F195" i="13" s="1"/>
  <c r="D196" i="13"/>
  <c r="K195" i="13"/>
  <c r="H193" i="13"/>
  <c r="C193" i="13"/>
  <c r="L192" i="13"/>
  <c r="K192" i="13"/>
  <c r="J192" i="13"/>
  <c r="J191" i="13" s="1"/>
  <c r="I192" i="13"/>
  <c r="G192" i="13"/>
  <c r="F192" i="13"/>
  <c r="E192" i="13"/>
  <c r="D192" i="13"/>
  <c r="L191" i="13"/>
  <c r="H191" i="13" s="1"/>
  <c r="K191" i="13"/>
  <c r="I191" i="13"/>
  <c r="G191" i="13"/>
  <c r="G187" i="13" s="1"/>
  <c r="E191" i="13"/>
  <c r="D191" i="13"/>
  <c r="H190" i="13"/>
  <c r="C190" i="13"/>
  <c r="H189" i="13"/>
  <c r="C189" i="13"/>
  <c r="L188" i="13"/>
  <c r="K188" i="13"/>
  <c r="J188" i="13"/>
  <c r="I188" i="13"/>
  <c r="G188" i="13"/>
  <c r="F188" i="13"/>
  <c r="E188" i="13"/>
  <c r="D188" i="13"/>
  <c r="K187" i="13"/>
  <c r="I187" i="13"/>
  <c r="E187" i="13"/>
  <c r="D187" i="13"/>
  <c r="H186" i="13"/>
  <c r="C186" i="13"/>
  <c r="H185" i="13"/>
  <c r="C185" i="13"/>
  <c r="L184" i="13"/>
  <c r="K184" i="13"/>
  <c r="J184" i="13"/>
  <c r="I184" i="13"/>
  <c r="H184" i="13" s="1"/>
  <c r="G184" i="13"/>
  <c r="F184" i="13"/>
  <c r="E184" i="13"/>
  <c r="D184" i="13"/>
  <c r="H183" i="13"/>
  <c r="C183" i="13"/>
  <c r="H182" i="13"/>
  <c r="C182" i="13"/>
  <c r="H181" i="13"/>
  <c r="C181" i="13"/>
  <c r="H180" i="13"/>
  <c r="C180" i="13"/>
  <c r="L179" i="13"/>
  <c r="K179" i="13"/>
  <c r="J179" i="13"/>
  <c r="I179" i="13"/>
  <c r="H179" i="13" s="1"/>
  <c r="G179" i="13"/>
  <c r="F179" i="13"/>
  <c r="E179" i="13"/>
  <c r="E174" i="13" s="1"/>
  <c r="E173" i="13" s="1"/>
  <c r="D179" i="13"/>
  <c r="H178" i="13"/>
  <c r="C178" i="13"/>
  <c r="H177" i="13"/>
  <c r="C177" i="13"/>
  <c r="H176" i="13"/>
  <c r="C176" i="13"/>
  <c r="L175" i="13"/>
  <c r="L174" i="13" s="1"/>
  <c r="L173" i="13" s="1"/>
  <c r="K175" i="13"/>
  <c r="J175" i="13"/>
  <c r="I175" i="13"/>
  <c r="H175" i="13"/>
  <c r="G175" i="13"/>
  <c r="F175" i="13"/>
  <c r="E175" i="13"/>
  <c r="D175" i="13"/>
  <c r="K174" i="13"/>
  <c r="J174" i="13"/>
  <c r="G174" i="13"/>
  <c r="G173" i="13" s="1"/>
  <c r="F174" i="13"/>
  <c r="K173" i="13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K166" i="13"/>
  <c r="J166" i="13"/>
  <c r="J165" i="13" s="1"/>
  <c r="I166" i="13"/>
  <c r="G166" i="13"/>
  <c r="F166" i="13"/>
  <c r="E166" i="13"/>
  <c r="D166" i="13"/>
  <c r="L165" i="13"/>
  <c r="K165" i="13"/>
  <c r="I165" i="13"/>
  <c r="G165" i="13"/>
  <c r="E165" i="13"/>
  <c r="D165" i="13"/>
  <c r="H164" i="13"/>
  <c r="C164" i="13"/>
  <c r="H163" i="13"/>
  <c r="C163" i="13"/>
  <c r="H162" i="13"/>
  <c r="C162" i="13"/>
  <c r="H161" i="13"/>
  <c r="C161" i="13"/>
  <c r="L160" i="13"/>
  <c r="K160" i="13"/>
  <c r="J160" i="13"/>
  <c r="I160" i="13"/>
  <c r="G160" i="13"/>
  <c r="F160" i="13"/>
  <c r="E160" i="13"/>
  <c r="D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H152" i="13"/>
  <c r="C152" i="13"/>
  <c r="L151" i="13"/>
  <c r="K151" i="13"/>
  <c r="J151" i="13"/>
  <c r="I151" i="13"/>
  <c r="H151" i="13" s="1"/>
  <c r="G151" i="13"/>
  <c r="F151" i="13"/>
  <c r="E151" i="13"/>
  <c r="D151" i="13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J144" i="13"/>
  <c r="H144" i="13" s="1"/>
  <c r="I144" i="13"/>
  <c r="G144" i="13"/>
  <c r="F144" i="13"/>
  <c r="E144" i="13"/>
  <c r="D144" i="13"/>
  <c r="H143" i="13"/>
  <c r="C143" i="13"/>
  <c r="H142" i="13"/>
  <c r="C142" i="13"/>
  <c r="L141" i="13"/>
  <c r="K141" i="13"/>
  <c r="J141" i="13"/>
  <c r="H141" i="13" s="1"/>
  <c r="I141" i="13"/>
  <c r="G141" i="13"/>
  <c r="F141" i="13"/>
  <c r="E141" i="13"/>
  <c r="D141" i="13"/>
  <c r="H140" i="13"/>
  <c r="C140" i="13"/>
  <c r="H139" i="13"/>
  <c r="C139" i="13"/>
  <c r="H138" i="13"/>
  <c r="C138" i="13"/>
  <c r="H137" i="13"/>
  <c r="C137" i="13"/>
  <c r="L136" i="13"/>
  <c r="K136" i="13"/>
  <c r="J136" i="13"/>
  <c r="I136" i="13"/>
  <c r="G136" i="13"/>
  <c r="F136" i="13"/>
  <c r="C136" i="13" s="1"/>
  <c r="E136" i="13"/>
  <c r="D136" i="13"/>
  <c r="H135" i="13"/>
  <c r="C135" i="13"/>
  <c r="H134" i="13"/>
  <c r="C134" i="13"/>
  <c r="H133" i="13"/>
  <c r="C133" i="13"/>
  <c r="H132" i="13"/>
  <c r="C132" i="13"/>
  <c r="L131" i="13"/>
  <c r="K131" i="13"/>
  <c r="H131" i="13" s="1"/>
  <c r="J131" i="13"/>
  <c r="I131" i="13"/>
  <c r="G131" i="13"/>
  <c r="G130" i="13" s="1"/>
  <c r="F131" i="13"/>
  <c r="E131" i="13"/>
  <c r="D131" i="13"/>
  <c r="K130" i="13"/>
  <c r="E130" i="13"/>
  <c r="H129" i="13"/>
  <c r="H128" i="13" s="1"/>
  <c r="C129" i="13"/>
  <c r="L128" i="13"/>
  <c r="K128" i="13"/>
  <c r="K83" i="13" s="1"/>
  <c r="J128" i="13"/>
  <c r="I128" i="13"/>
  <c r="G128" i="13"/>
  <c r="F128" i="13"/>
  <c r="E128" i="13"/>
  <c r="D128" i="13"/>
  <c r="C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I122" i="13"/>
  <c r="G122" i="13"/>
  <c r="F122" i="13"/>
  <c r="E122" i="13"/>
  <c r="D122" i="13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I116" i="13"/>
  <c r="G116" i="13"/>
  <c r="F116" i="13"/>
  <c r="E116" i="13"/>
  <c r="D116" i="13"/>
  <c r="H115" i="13"/>
  <c r="C115" i="13"/>
  <c r="H114" i="13"/>
  <c r="C114" i="13"/>
  <c r="H113" i="13"/>
  <c r="C113" i="13"/>
  <c r="L112" i="13"/>
  <c r="K112" i="13"/>
  <c r="J112" i="13"/>
  <c r="I112" i="13"/>
  <c r="G112" i="13"/>
  <c r="F112" i="13"/>
  <c r="E112" i="13"/>
  <c r="D112" i="13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L103" i="13"/>
  <c r="K103" i="13"/>
  <c r="J103" i="13"/>
  <c r="I103" i="13"/>
  <c r="H103" i="13" s="1"/>
  <c r="G103" i="13"/>
  <c r="F103" i="13"/>
  <c r="E103" i="13"/>
  <c r="D103" i="13"/>
  <c r="H102" i="13"/>
  <c r="C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I95" i="13"/>
  <c r="H95" i="13" s="1"/>
  <c r="G95" i="13"/>
  <c r="F95" i="13"/>
  <c r="E95" i="13"/>
  <c r="D95" i="13"/>
  <c r="H94" i="13"/>
  <c r="C94" i="13"/>
  <c r="H93" i="13"/>
  <c r="C93" i="13"/>
  <c r="H92" i="13"/>
  <c r="C92" i="13"/>
  <c r="H91" i="13"/>
  <c r="C91" i="13"/>
  <c r="H90" i="13"/>
  <c r="C90" i="13"/>
  <c r="L89" i="13"/>
  <c r="L83" i="13" s="1"/>
  <c r="K89" i="13"/>
  <c r="J89" i="13"/>
  <c r="I89" i="13"/>
  <c r="H89" i="13"/>
  <c r="G89" i="13"/>
  <c r="F89" i="13"/>
  <c r="E89" i="13"/>
  <c r="D89" i="13"/>
  <c r="C89" i="13" s="1"/>
  <c r="H88" i="13"/>
  <c r="C88" i="13"/>
  <c r="H87" i="13"/>
  <c r="C87" i="13"/>
  <c r="H86" i="13"/>
  <c r="C86" i="13"/>
  <c r="H85" i="13"/>
  <c r="C85" i="13"/>
  <c r="L84" i="13"/>
  <c r="K84" i="13"/>
  <c r="J84" i="13"/>
  <c r="I84" i="13"/>
  <c r="I83" i="13" s="1"/>
  <c r="G84" i="13"/>
  <c r="F84" i="13"/>
  <c r="E84" i="13"/>
  <c r="D84" i="13"/>
  <c r="D83" i="13" s="1"/>
  <c r="G83" i="13"/>
  <c r="H82" i="13"/>
  <c r="C82" i="13"/>
  <c r="H81" i="13"/>
  <c r="C81" i="13"/>
  <c r="L80" i="13"/>
  <c r="K80" i="13"/>
  <c r="J80" i="13"/>
  <c r="I80" i="13"/>
  <c r="G80" i="13"/>
  <c r="F80" i="13"/>
  <c r="C80" i="13" s="1"/>
  <c r="E80" i="13"/>
  <c r="D80" i="13"/>
  <c r="H79" i="13"/>
  <c r="C79" i="13"/>
  <c r="H78" i="13"/>
  <c r="C78" i="13"/>
  <c r="L77" i="13"/>
  <c r="L76" i="13" s="1"/>
  <c r="K77" i="13"/>
  <c r="H77" i="13" s="1"/>
  <c r="J77" i="13"/>
  <c r="I77" i="13"/>
  <c r="I76" i="13" s="1"/>
  <c r="G77" i="13"/>
  <c r="G76" i="13" s="1"/>
  <c r="F77" i="13"/>
  <c r="E77" i="13"/>
  <c r="E76" i="13" s="1"/>
  <c r="D77" i="13"/>
  <c r="K76" i="13"/>
  <c r="J76" i="13"/>
  <c r="H74" i="13"/>
  <c r="C74" i="13"/>
  <c r="H73" i="13"/>
  <c r="C73" i="13"/>
  <c r="H72" i="13"/>
  <c r="C72" i="13"/>
  <c r="H71" i="13"/>
  <c r="C71" i="13"/>
  <c r="H70" i="13"/>
  <c r="C70" i="13"/>
  <c r="L69" i="13"/>
  <c r="L67" i="13" s="1"/>
  <c r="K69" i="13"/>
  <c r="K67" i="13" s="1"/>
  <c r="J69" i="13"/>
  <c r="H69" i="13" s="1"/>
  <c r="I69" i="13"/>
  <c r="G69" i="13"/>
  <c r="F69" i="13"/>
  <c r="F67" i="13" s="1"/>
  <c r="E69" i="13"/>
  <c r="D69" i="13"/>
  <c r="H68" i="13"/>
  <c r="C68" i="13"/>
  <c r="I67" i="13"/>
  <c r="G67" i="13"/>
  <c r="E67" i="13"/>
  <c r="H66" i="13"/>
  <c r="C66" i="13"/>
  <c r="H65" i="13"/>
  <c r="C65" i="13"/>
  <c r="H64" i="13"/>
  <c r="C64" i="13"/>
  <c r="H63" i="13"/>
  <c r="C63" i="13"/>
  <c r="H62" i="13"/>
  <c r="C62" i="13"/>
  <c r="H61" i="13"/>
  <c r="C61" i="13"/>
  <c r="H60" i="13"/>
  <c r="C60" i="13"/>
  <c r="H59" i="13"/>
  <c r="C59" i="13"/>
  <c r="L58" i="13"/>
  <c r="K58" i="13"/>
  <c r="J58" i="13"/>
  <c r="I58" i="13"/>
  <c r="G58" i="13"/>
  <c r="F58" i="13"/>
  <c r="F54" i="13" s="1"/>
  <c r="E58" i="13"/>
  <c r="D58" i="13"/>
  <c r="C58" i="13" s="1"/>
  <c r="H57" i="13"/>
  <c r="C57" i="13"/>
  <c r="H56" i="13"/>
  <c r="C56" i="13"/>
  <c r="L55" i="13"/>
  <c r="L54" i="13" s="1"/>
  <c r="L53" i="13" s="1"/>
  <c r="K55" i="13"/>
  <c r="J55" i="13"/>
  <c r="I55" i="13"/>
  <c r="I54" i="13" s="1"/>
  <c r="G55" i="13"/>
  <c r="G54" i="13" s="1"/>
  <c r="G53" i="13" s="1"/>
  <c r="F55" i="13"/>
  <c r="E55" i="13"/>
  <c r="E54" i="13" s="1"/>
  <c r="D55" i="13"/>
  <c r="K54" i="13"/>
  <c r="E53" i="13"/>
  <c r="H47" i="13"/>
  <c r="C47" i="13"/>
  <c r="H46" i="13"/>
  <c r="C46" i="13"/>
  <c r="L45" i="13"/>
  <c r="G45" i="13"/>
  <c r="C45" i="13" s="1"/>
  <c r="H44" i="13"/>
  <c r="C44" i="13"/>
  <c r="K43" i="13"/>
  <c r="J43" i="13"/>
  <c r="I43" i="13"/>
  <c r="H43" i="13" s="1"/>
  <c r="F43" i="13"/>
  <c r="E43" i="13"/>
  <c r="D43" i="13"/>
  <c r="H42" i="13"/>
  <c r="C42" i="13"/>
  <c r="I41" i="13"/>
  <c r="H41" i="13" s="1"/>
  <c r="D41" i="13"/>
  <c r="C41" i="13"/>
  <c r="H40" i="13"/>
  <c r="C40" i="13"/>
  <c r="H39" i="13"/>
  <c r="C39" i="13"/>
  <c r="H38" i="13"/>
  <c r="C38" i="13"/>
  <c r="H37" i="13"/>
  <c r="C37" i="13"/>
  <c r="K36" i="13"/>
  <c r="H36" i="13" s="1"/>
  <c r="F36" i="13"/>
  <c r="C36" i="13"/>
  <c r="H35" i="13"/>
  <c r="C35" i="13"/>
  <c r="H34" i="13"/>
  <c r="C34" i="13"/>
  <c r="K33" i="13"/>
  <c r="H33" i="13" s="1"/>
  <c r="F33" i="13"/>
  <c r="C33" i="13"/>
  <c r="H32" i="13"/>
  <c r="C32" i="13"/>
  <c r="K31" i="13"/>
  <c r="H31" i="13"/>
  <c r="F31" i="13"/>
  <c r="H30" i="13"/>
  <c r="C30" i="13"/>
  <c r="H29" i="13"/>
  <c r="C29" i="13"/>
  <c r="H28" i="13"/>
  <c r="C28" i="13"/>
  <c r="K27" i="13"/>
  <c r="H27" i="13" s="1"/>
  <c r="F27" i="13"/>
  <c r="C27" i="13"/>
  <c r="H25" i="13"/>
  <c r="C25" i="13"/>
  <c r="C24" i="13"/>
  <c r="H23" i="13"/>
  <c r="C23" i="13"/>
  <c r="H22" i="13"/>
  <c r="C22" i="13"/>
  <c r="L21" i="13"/>
  <c r="L292" i="13" s="1"/>
  <c r="L291" i="13" s="1"/>
  <c r="K21" i="13"/>
  <c r="J21" i="13"/>
  <c r="I21" i="13"/>
  <c r="I292" i="13" s="1"/>
  <c r="I291" i="13" s="1"/>
  <c r="G21" i="13"/>
  <c r="F21" i="13"/>
  <c r="E21" i="13"/>
  <c r="E292" i="13" s="1"/>
  <c r="E291" i="13" s="1"/>
  <c r="D21" i="13"/>
  <c r="D292" i="13" s="1"/>
  <c r="D291" i="13" s="1"/>
  <c r="C21" i="13"/>
  <c r="E20" i="13"/>
  <c r="H301" i="12"/>
  <c r="C301" i="12"/>
  <c r="H300" i="12"/>
  <c r="C300" i="12"/>
  <c r="H299" i="12"/>
  <c r="C299" i="12"/>
  <c r="H298" i="12"/>
  <c r="C298" i="12"/>
  <c r="H297" i="12"/>
  <c r="C297" i="12"/>
  <c r="H296" i="12"/>
  <c r="C296" i="12"/>
  <c r="H295" i="12"/>
  <c r="C295" i="12"/>
  <c r="H294" i="12"/>
  <c r="H293" i="12" s="1"/>
  <c r="C294" i="12"/>
  <c r="L293" i="12"/>
  <c r="K293" i="12"/>
  <c r="J293" i="12"/>
  <c r="I293" i="12"/>
  <c r="G293" i="12"/>
  <c r="F293" i="12"/>
  <c r="E293" i="12"/>
  <c r="D293" i="12"/>
  <c r="C293" i="12"/>
  <c r="H288" i="12"/>
  <c r="C288" i="12"/>
  <c r="H287" i="12"/>
  <c r="C287" i="12"/>
  <c r="L286" i="12"/>
  <c r="K286" i="12"/>
  <c r="J286" i="12"/>
  <c r="I286" i="12"/>
  <c r="G286" i="12"/>
  <c r="F286" i="12"/>
  <c r="E286" i="12"/>
  <c r="D286" i="12"/>
  <c r="H285" i="12"/>
  <c r="C285" i="12"/>
  <c r="L284" i="12"/>
  <c r="L283" i="12" s="1"/>
  <c r="K284" i="12"/>
  <c r="J284" i="12"/>
  <c r="I284" i="12"/>
  <c r="I283" i="12" s="1"/>
  <c r="G284" i="12"/>
  <c r="F284" i="12"/>
  <c r="E284" i="12"/>
  <c r="E283" i="12" s="1"/>
  <c r="D284" i="12"/>
  <c r="K283" i="12"/>
  <c r="J283" i="12"/>
  <c r="G283" i="12"/>
  <c r="F283" i="12"/>
  <c r="H282" i="12"/>
  <c r="C282" i="12"/>
  <c r="L281" i="12"/>
  <c r="K281" i="12"/>
  <c r="J281" i="12"/>
  <c r="I281" i="12"/>
  <c r="G281" i="12"/>
  <c r="F281" i="12"/>
  <c r="E281" i="12"/>
  <c r="D281" i="12"/>
  <c r="C281" i="12"/>
  <c r="H280" i="12"/>
  <c r="C280" i="12"/>
  <c r="H279" i="12"/>
  <c r="C279" i="12"/>
  <c r="H278" i="12"/>
  <c r="C278" i="12"/>
  <c r="H277" i="12"/>
  <c r="C277" i="12"/>
  <c r="L276" i="12"/>
  <c r="K276" i="12"/>
  <c r="J276" i="12"/>
  <c r="I276" i="12"/>
  <c r="H276" i="12" s="1"/>
  <c r="G276" i="12"/>
  <c r="F276" i="12"/>
  <c r="E276" i="12"/>
  <c r="D276" i="12"/>
  <c r="H275" i="12"/>
  <c r="C275" i="12"/>
  <c r="H274" i="12"/>
  <c r="C274" i="12"/>
  <c r="H273" i="12"/>
  <c r="C273" i="12"/>
  <c r="L272" i="12"/>
  <c r="K272" i="12"/>
  <c r="K270" i="12" s="1"/>
  <c r="K269" i="12" s="1"/>
  <c r="J272" i="12"/>
  <c r="I272" i="12"/>
  <c r="H272" i="12" s="1"/>
  <c r="G272" i="12"/>
  <c r="G270" i="12" s="1"/>
  <c r="G269" i="12" s="1"/>
  <c r="F272" i="12"/>
  <c r="E272" i="12"/>
  <c r="D272" i="12"/>
  <c r="H271" i="12"/>
  <c r="C271" i="12"/>
  <c r="J270" i="12"/>
  <c r="I270" i="12"/>
  <c r="I269" i="12" s="1"/>
  <c r="F270" i="12"/>
  <c r="E270" i="12"/>
  <c r="E269" i="12" s="1"/>
  <c r="H268" i="12"/>
  <c r="C268" i="12"/>
  <c r="H267" i="12"/>
  <c r="C267" i="12"/>
  <c r="H266" i="12"/>
  <c r="C266" i="12"/>
  <c r="H265" i="12"/>
  <c r="C265" i="12"/>
  <c r="L264" i="12"/>
  <c r="K264" i="12"/>
  <c r="J264" i="12"/>
  <c r="J259" i="12" s="1"/>
  <c r="I264" i="12"/>
  <c r="G264" i="12"/>
  <c r="F264" i="12"/>
  <c r="E264" i="12"/>
  <c r="D264" i="12"/>
  <c r="H263" i="12"/>
  <c r="C263" i="12"/>
  <c r="H262" i="12"/>
  <c r="C262" i="12"/>
  <c r="H261" i="12"/>
  <c r="C261" i="12"/>
  <c r="L260" i="12"/>
  <c r="L259" i="12" s="1"/>
  <c r="K260" i="12"/>
  <c r="J260" i="12"/>
  <c r="I260" i="12"/>
  <c r="H260" i="12"/>
  <c r="G260" i="12"/>
  <c r="F260" i="12"/>
  <c r="E260" i="12"/>
  <c r="D260" i="12"/>
  <c r="K259" i="12"/>
  <c r="G259" i="12"/>
  <c r="F259" i="12"/>
  <c r="H258" i="12"/>
  <c r="C258" i="12"/>
  <c r="H257" i="12"/>
  <c r="C257" i="12"/>
  <c r="H256" i="12"/>
  <c r="C256" i="12"/>
  <c r="H255" i="12"/>
  <c r="C255" i="12"/>
  <c r="H254" i="12"/>
  <c r="C254" i="12"/>
  <c r="H253" i="12"/>
  <c r="C253" i="12"/>
  <c r="L252" i="12"/>
  <c r="L251" i="12" s="1"/>
  <c r="K252" i="12"/>
  <c r="J252" i="12"/>
  <c r="I252" i="12"/>
  <c r="I251" i="12" s="1"/>
  <c r="G252" i="12"/>
  <c r="F252" i="12"/>
  <c r="E252" i="12"/>
  <c r="E251" i="12" s="1"/>
  <c r="D252" i="12"/>
  <c r="K251" i="12"/>
  <c r="J251" i="12"/>
  <c r="G251" i="12"/>
  <c r="F251" i="12"/>
  <c r="H250" i="12"/>
  <c r="C250" i="12"/>
  <c r="H249" i="12"/>
  <c r="C249" i="12"/>
  <c r="H248" i="12"/>
  <c r="C248" i="12"/>
  <c r="H247" i="12"/>
  <c r="C247" i="12"/>
  <c r="L246" i="12"/>
  <c r="K246" i="12"/>
  <c r="J246" i="12"/>
  <c r="I246" i="12"/>
  <c r="G246" i="12"/>
  <c r="F246" i="12"/>
  <c r="E246" i="12"/>
  <c r="D246" i="12"/>
  <c r="H245" i="12"/>
  <c r="C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L238" i="12"/>
  <c r="K238" i="12"/>
  <c r="J238" i="12"/>
  <c r="I238" i="12"/>
  <c r="G238" i="12"/>
  <c r="F238" i="12"/>
  <c r="E238" i="12"/>
  <c r="D238" i="12"/>
  <c r="H237" i="12"/>
  <c r="C237" i="12"/>
  <c r="H236" i="12"/>
  <c r="C236" i="12"/>
  <c r="L235" i="12"/>
  <c r="K235" i="12"/>
  <c r="J235" i="12"/>
  <c r="I235" i="12"/>
  <c r="G235" i="12"/>
  <c r="G231" i="12" s="1"/>
  <c r="G230" i="12" s="1"/>
  <c r="F235" i="12"/>
  <c r="E235" i="12"/>
  <c r="D235" i="12"/>
  <c r="C235" i="12"/>
  <c r="H234" i="12"/>
  <c r="C234" i="12"/>
  <c r="L233" i="12"/>
  <c r="K233" i="12"/>
  <c r="K231" i="12" s="1"/>
  <c r="K230" i="12" s="1"/>
  <c r="J233" i="12"/>
  <c r="I233" i="12"/>
  <c r="G233" i="12"/>
  <c r="F233" i="12"/>
  <c r="F231" i="12" s="1"/>
  <c r="F230" i="12" s="1"/>
  <c r="E233" i="12"/>
  <c r="D233" i="12"/>
  <c r="H232" i="12"/>
  <c r="C232" i="12"/>
  <c r="H229" i="12"/>
  <c r="C229" i="12"/>
  <c r="H228" i="12"/>
  <c r="C228" i="12"/>
  <c r="L227" i="12"/>
  <c r="K227" i="12"/>
  <c r="J227" i="12"/>
  <c r="I227" i="12"/>
  <c r="G227" i="12"/>
  <c r="F227" i="12"/>
  <c r="E227" i="12"/>
  <c r="D227" i="12"/>
  <c r="C227" i="12" s="1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H219" i="12"/>
  <c r="C219" i="12"/>
  <c r="H218" i="12"/>
  <c r="C218" i="12"/>
  <c r="H217" i="12"/>
  <c r="C217" i="12"/>
  <c r="L216" i="12"/>
  <c r="K216" i="12"/>
  <c r="J216" i="12"/>
  <c r="I216" i="12"/>
  <c r="G216" i="12"/>
  <c r="F216" i="12"/>
  <c r="E216" i="12"/>
  <c r="D216" i="12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L205" i="12"/>
  <c r="K205" i="12"/>
  <c r="J205" i="12"/>
  <c r="I205" i="12"/>
  <c r="G205" i="12"/>
  <c r="G204" i="12" s="1"/>
  <c r="F205" i="12"/>
  <c r="E205" i="12"/>
  <c r="D205" i="12"/>
  <c r="I204" i="12"/>
  <c r="E204" i="12"/>
  <c r="H203" i="12"/>
  <c r="C203" i="12"/>
  <c r="H202" i="12"/>
  <c r="C202" i="12"/>
  <c r="H201" i="12"/>
  <c r="C201" i="12"/>
  <c r="H200" i="12"/>
  <c r="C200" i="12"/>
  <c r="H199" i="12"/>
  <c r="C199" i="12"/>
  <c r="L198" i="12"/>
  <c r="L196" i="12" s="1"/>
  <c r="K198" i="12"/>
  <c r="K196" i="12" s="1"/>
  <c r="J198" i="12"/>
  <c r="I198" i="12"/>
  <c r="G198" i="12"/>
  <c r="G196" i="12" s="1"/>
  <c r="F198" i="12"/>
  <c r="F196" i="12" s="1"/>
  <c r="E198" i="12"/>
  <c r="D198" i="12"/>
  <c r="H197" i="12"/>
  <c r="C197" i="12"/>
  <c r="J196" i="12"/>
  <c r="I196" i="12"/>
  <c r="I195" i="12" s="1"/>
  <c r="E196" i="12"/>
  <c r="H193" i="12"/>
  <c r="C193" i="12"/>
  <c r="L192" i="12"/>
  <c r="L191" i="12" s="1"/>
  <c r="K192" i="12"/>
  <c r="J192" i="12"/>
  <c r="I192" i="12"/>
  <c r="I191" i="12" s="1"/>
  <c r="G192" i="12"/>
  <c r="F192" i="12"/>
  <c r="F191" i="12" s="1"/>
  <c r="F187" i="12" s="1"/>
  <c r="E192" i="12"/>
  <c r="E191" i="12" s="1"/>
  <c r="D192" i="12"/>
  <c r="K191" i="12"/>
  <c r="J191" i="12"/>
  <c r="G191" i="12"/>
  <c r="H190" i="12"/>
  <c r="C190" i="12"/>
  <c r="H189" i="12"/>
  <c r="C189" i="12"/>
  <c r="L188" i="12"/>
  <c r="K188" i="12"/>
  <c r="K187" i="12" s="1"/>
  <c r="J188" i="12"/>
  <c r="I188" i="12"/>
  <c r="G188" i="12"/>
  <c r="F188" i="12"/>
  <c r="E188" i="12"/>
  <c r="D188" i="12"/>
  <c r="J187" i="12"/>
  <c r="H186" i="12"/>
  <c r="C186" i="12"/>
  <c r="H185" i="12"/>
  <c r="C185" i="12"/>
  <c r="L184" i="12"/>
  <c r="K184" i="12"/>
  <c r="J184" i="12"/>
  <c r="I184" i="12"/>
  <c r="H184" i="12" s="1"/>
  <c r="G184" i="12"/>
  <c r="F184" i="12"/>
  <c r="E184" i="12"/>
  <c r="D184" i="12"/>
  <c r="H183" i="12"/>
  <c r="C183" i="12"/>
  <c r="H182" i="12"/>
  <c r="C182" i="12"/>
  <c r="H181" i="12"/>
  <c r="C181" i="12"/>
  <c r="H180" i="12"/>
  <c r="C180" i="12"/>
  <c r="L179" i="12"/>
  <c r="K179" i="12"/>
  <c r="J179" i="12"/>
  <c r="I179" i="12"/>
  <c r="G179" i="12"/>
  <c r="F179" i="12"/>
  <c r="E179" i="12"/>
  <c r="E174" i="12" s="1"/>
  <c r="E173" i="12" s="1"/>
  <c r="D179" i="12"/>
  <c r="H178" i="12"/>
  <c r="C178" i="12"/>
  <c r="H177" i="12"/>
  <c r="C177" i="12"/>
  <c r="H176" i="12"/>
  <c r="C176" i="12"/>
  <c r="L175" i="12"/>
  <c r="L174" i="12" s="1"/>
  <c r="K175" i="12"/>
  <c r="J175" i="12"/>
  <c r="I175" i="12"/>
  <c r="G175" i="12"/>
  <c r="G174" i="12" s="1"/>
  <c r="G173" i="12" s="1"/>
  <c r="F175" i="12"/>
  <c r="E175" i="12"/>
  <c r="D175" i="12"/>
  <c r="C175" i="12"/>
  <c r="I174" i="12"/>
  <c r="D174" i="12"/>
  <c r="H172" i="12"/>
  <c r="C172" i="12"/>
  <c r="H171" i="12"/>
  <c r="C171" i="12"/>
  <c r="H170" i="12"/>
  <c r="C170" i="12"/>
  <c r="H169" i="12"/>
  <c r="C169" i="12"/>
  <c r="H168" i="12"/>
  <c r="C168" i="12"/>
  <c r="H167" i="12"/>
  <c r="C167" i="12"/>
  <c r="L166" i="12"/>
  <c r="L165" i="12" s="1"/>
  <c r="K166" i="12"/>
  <c r="J166" i="12"/>
  <c r="J165" i="12" s="1"/>
  <c r="I166" i="12"/>
  <c r="I165" i="12" s="1"/>
  <c r="G166" i="12"/>
  <c r="F166" i="12"/>
  <c r="E166" i="12"/>
  <c r="E165" i="12" s="1"/>
  <c r="D166" i="12"/>
  <c r="K165" i="12"/>
  <c r="G165" i="12"/>
  <c r="F165" i="12"/>
  <c r="H164" i="12"/>
  <c r="C164" i="12"/>
  <c r="H163" i="12"/>
  <c r="C163" i="12"/>
  <c r="H162" i="12"/>
  <c r="C162" i="12"/>
  <c r="H161" i="12"/>
  <c r="C161" i="12"/>
  <c r="L160" i="12"/>
  <c r="K160" i="12"/>
  <c r="J160" i="12"/>
  <c r="I160" i="12"/>
  <c r="G160" i="12"/>
  <c r="F160" i="12"/>
  <c r="E160" i="12"/>
  <c r="D160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L151" i="12"/>
  <c r="K151" i="12"/>
  <c r="J151" i="12"/>
  <c r="I151" i="12"/>
  <c r="G151" i="12"/>
  <c r="F151" i="12"/>
  <c r="E151" i="12"/>
  <c r="D151" i="12"/>
  <c r="H150" i="12"/>
  <c r="C150" i="12"/>
  <c r="H149" i="12"/>
  <c r="C149" i="12"/>
  <c r="H148" i="12"/>
  <c r="C148" i="12"/>
  <c r="H147" i="12"/>
  <c r="C147" i="12"/>
  <c r="H146" i="12"/>
  <c r="C146" i="12"/>
  <c r="H145" i="12"/>
  <c r="C145" i="12"/>
  <c r="L144" i="12"/>
  <c r="K144" i="12"/>
  <c r="J144" i="12"/>
  <c r="I144" i="12"/>
  <c r="G144" i="12"/>
  <c r="F144" i="12"/>
  <c r="E144" i="12"/>
  <c r="D144" i="12"/>
  <c r="H143" i="12"/>
  <c r="C143" i="12"/>
  <c r="H142" i="12"/>
  <c r="C142" i="12"/>
  <c r="L141" i="12"/>
  <c r="K141" i="12"/>
  <c r="J141" i="12"/>
  <c r="H141" i="12" s="1"/>
  <c r="I141" i="12"/>
  <c r="G141" i="12"/>
  <c r="F141" i="12"/>
  <c r="E141" i="12"/>
  <c r="D141" i="12"/>
  <c r="H140" i="12"/>
  <c r="C140" i="12"/>
  <c r="H139" i="12"/>
  <c r="C139" i="12"/>
  <c r="H138" i="12"/>
  <c r="C138" i="12"/>
  <c r="H137" i="12"/>
  <c r="C137" i="12"/>
  <c r="L136" i="12"/>
  <c r="K136" i="12"/>
  <c r="J136" i="12"/>
  <c r="I136" i="12"/>
  <c r="G136" i="12"/>
  <c r="F136" i="12"/>
  <c r="E136" i="12"/>
  <c r="D136" i="12"/>
  <c r="H135" i="12"/>
  <c r="C135" i="12"/>
  <c r="H134" i="12"/>
  <c r="C134" i="12"/>
  <c r="H133" i="12"/>
  <c r="C133" i="12"/>
  <c r="H132" i="12"/>
  <c r="C132" i="12"/>
  <c r="L131" i="12"/>
  <c r="K131" i="12"/>
  <c r="K130" i="12" s="1"/>
  <c r="J131" i="12"/>
  <c r="I131" i="12"/>
  <c r="G131" i="12"/>
  <c r="F131" i="12"/>
  <c r="F130" i="12" s="1"/>
  <c r="E131" i="12"/>
  <c r="D131" i="12"/>
  <c r="C131" i="12" s="1"/>
  <c r="L130" i="12"/>
  <c r="I130" i="12"/>
  <c r="D130" i="12"/>
  <c r="H129" i="12"/>
  <c r="C129" i="12"/>
  <c r="C128" i="12" s="1"/>
  <c r="L128" i="12"/>
  <c r="K128" i="12"/>
  <c r="J128" i="12"/>
  <c r="I128" i="12"/>
  <c r="H128" i="12"/>
  <c r="G128" i="12"/>
  <c r="F128" i="12"/>
  <c r="E128" i="12"/>
  <c r="D128" i="12"/>
  <c r="H127" i="12"/>
  <c r="C127" i="12"/>
  <c r="H126" i="12"/>
  <c r="C126" i="12"/>
  <c r="H125" i="12"/>
  <c r="C125" i="12"/>
  <c r="H124" i="12"/>
  <c r="C124" i="12"/>
  <c r="H123" i="12"/>
  <c r="C123" i="12"/>
  <c r="L122" i="12"/>
  <c r="K122" i="12"/>
  <c r="J122" i="12"/>
  <c r="I122" i="12"/>
  <c r="G122" i="12"/>
  <c r="F122" i="12"/>
  <c r="E122" i="12"/>
  <c r="D122" i="12"/>
  <c r="H121" i="12"/>
  <c r="C121" i="12"/>
  <c r="H120" i="12"/>
  <c r="C120" i="12"/>
  <c r="H119" i="12"/>
  <c r="C119" i="12"/>
  <c r="H118" i="12"/>
  <c r="C118" i="12"/>
  <c r="H117" i="12"/>
  <c r="C117" i="12"/>
  <c r="L116" i="12"/>
  <c r="K116" i="12"/>
  <c r="J116" i="12"/>
  <c r="I116" i="12"/>
  <c r="G116" i="12"/>
  <c r="F116" i="12"/>
  <c r="E116" i="12"/>
  <c r="D116" i="12"/>
  <c r="C116" i="12" s="1"/>
  <c r="H115" i="12"/>
  <c r="C115" i="12"/>
  <c r="H114" i="12"/>
  <c r="C114" i="12"/>
  <c r="H113" i="12"/>
  <c r="C113" i="12"/>
  <c r="L112" i="12"/>
  <c r="K112" i="12"/>
  <c r="J112" i="12"/>
  <c r="I112" i="12"/>
  <c r="G112" i="12"/>
  <c r="F112" i="12"/>
  <c r="E112" i="12"/>
  <c r="D112" i="12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K83" i="12" s="1"/>
  <c r="J103" i="12"/>
  <c r="I103" i="12"/>
  <c r="G103" i="12"/>
  <c r="F103" i="12"/>
  <c r="C103" i="12" s="1"/>
  <c r="E103" i="12"/>
  <c r="D103" i="12"/>
  <c r="H102" i="12"/>
  <c r="C102" i="12"/>
  <c r="H101" i="12"/>
  <c r="C101" i="12"/>
  <c r="H100" i="12"/>
  <c r="C100" i="12"/>
  <c r="H99" i="12"/>
  <c r="C99" i="12"/>
  <c r="H98" i="12"/>
  <c r="C98" i="12"/>
  <c r="H97" i="12"/>
  <c r="C97" i="12"/>
  <c r="H96" i="12"/>
  <c r="C96" i="12"/>
  <c r="L95" i="12"/>
  <c r="K95" i="12"/>
  <c r="J95" i="12"/>
  <c r="I95" i="12"/>
  <c r="G95" i="12"/>
  <c r="F95" i="12"/>
  <c r="E95" i="12"/>
  <c r="D95" i="12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I89" i="12"/>
  <c r="G89" i="12"/>
  <c r="F89" i="12"/>
  <c r="E89" i="12"/>
  <c r="D89" i="12"/>
  <c r="C89" i="12"/>
  <c r="H88" i="12"/>
  <c r="C88" i="12"/>
  <c r="H87" i="12"/>
  <c r="C87" i="12"/>
  <c r="H86" i="12"/>
  <c r="C86" i="12"/>
  <c r="H85" i="12"/>
  <c r="C85" i="12"/>
  <c r="L84" i="12"/>
  <c r="K84" i="12"/>
  <c r="J84" i="12"/>
  <c r="I84" i="12"/>
  <c r="H84" i="12" s="1"/>
  <c r="G84" i="12"/>
  <c r="F84" i="12"/>
  <c r="E84" i="12"/>
  <c r="D84" i="12"/>
  <c r="H82" i="12"/>
  <c r="C82" i="12"/>
  <c r="H81" i="12"/>
  <c r="C81" i="12"/>
  <c r="L80" i="12"/>
  <c r="K80" i="12"/>
  <c r="J80" i="12"/>
  <c r="I80" i="12"/>
  <c r="G80" i="12"/>
  <c r="F80" i="12"/>
  <c r="E80" i="12"/>
  <c r="D80" i="12"/>
  <c r="H79" i="12"/>
  <c r="C79" i="12"/>
  <c r="H78" i="12"/>
  <c r="C78" i="12"/>
  <c r="L77" i="12"/>
  <c r="K77" i="12"/>
  <c r="K76" i="12" s="1"/>
  <c r="K75" i="12" s="1"/>
  <c r="J77" i="12"/>
  <c r="I77" i="12"/>
  <c r="G77" i="12"/>
  <c r="G76" i="12" s="1"/>
  <c r="F77" i="12"/>
  <c r="E77" i="12"/>
  <c r="D77" i="12"/>
  <c r="D76" i="12" s="1"/>
  <c r="L76" i="12"/>
  <c r="I76" i="12"/>
  <c r="H74" i="12"/>
  <c r="C74" i="12"/>
  <c r="H73" i="12"/>
  <c r="C73" i="12"/>
  <c r="H72" i="12"/>
  <c r="C72" i="12"/>
  <c r="H71" i="12"/>
  <c r="C71" i="12"/>
  <c r="H70" i="12"/>
  <c r="C70" i="12"/>
  <c r="L69" i="12"/>
  <c r="K69" i="12"/>
  <c r="K67" i="12" s="1"/>
  <c r="J69" i="12"/>
  <c r="I69" i="12"/>
  <c r="I67" i="12" s="1"/>
  <c r="G69" i="12"/>
  <c r="G67" i="12" s="1"/>
  <c r="F69" i="12"/>
  <c r="E69" i="12"/>
  <c r="D69" i="12"/>
  <c r="D67" i="12" s="1"/>
  <c r="H68" i="12"/>
  <c r="C68" i="12"/>
  <c r="L67" i="12"/>
  <c r="J67" i="12"/>
  <c r="E67" i="12"/>
  <c r="H66" i="12"/>
  <c r="C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J58" i="12"/>
  <c r="I58" i="12"/>
  <c r="H58" i="12"/>
  <c r="G58" i="12"/>
  <c r="F58" i="12"/>
  <c r="E58" i="12"/>
  <c r="D58" i="12"/>
  <c r="C58" i="12" s="1"/>
  <c r="H57" i="12"/>
  <c r="C57" i="12"/>
  <c r="H56" i="12"/>
  <c r="C56" i="12"/>
  <c r="L55" i="12"/>
  <c r="K55" i="12"/>
  <c r="J55" i="12"/>
  <c r="I55" i="12"/>
  <c r="I54" i="12" s="1"/>
  <c r="G55" i="12"/>
  <c r="F55" i="12"/>
  <c r="E55" i="12"/>
  <c r="E54" i="12" s="1"/>
  <c r="E53" i="12" s="1"/>
  <c r="D55" i="12"/>
  <c r="K54" i="12"/>
  <c r="K53" i="12" s="1"/>
  <c r="J54" i="12"/>
  <c r="G54" i="12"/>
  <c r="F54" i="12"/>
  <c r="H47" i="12"/>
  <c r="C47" i="12"/>
  <c r="H46" i="12"/>
  <c r="C46" i="12"/>
  <c r="L45" i="12"/>
  <c r="G45" i="12"/>
  <c r="C45" i="12"/>
  <c r="H44" i="12"/>
  <c r="C44" i="12"/>
  <c r="K43" i="12"/>
  <c r="J43" i="12"/>
  <c r="I43" i="12"/>
  <c r="F43" i="12"/>
  <c r="E43" i="12"/>
  <c r="D43" i="12"/>
  <c r="C43" i="12" s="1"/>
  <c r="H42" i="12"/>
  <c r="C42" i="12"/>
  <c r="I41" i="12"/>
  <c r="H41" i="12" s="1"/>
  <c r="D41" i="12"/>
  <c r="C41" i="12" s="1"/>
  <c r="H40" i="12"/>
  <c r="C40" i="12"/>
  <c r="H39" i="12"/>
  <c r="C39" i="12"/>
  <c r="H38" i="12"/>
  <c r="C38" i="12"/>
  <c r="H37" i="12"/>
  <c r="C37" i="12"/>
  <c r="K36" i="12"/>
  <c r="H36" i="12" s="1"/>
  <c r="F36" i="12"/>
  <c r="C36" i="12"/>
  <c r="H35" i="12"/>
  <c r="C35" i="12"/>
  <c r="H34" i="12"/>
  <c r="C34" i="12"/>
  <c r="K33" i="12"/>
  <c r="H33" i="12" s="1"/>
  <c r="F33" i="12"/>
  <c r="C33" i="12"/>
  <c r="H32" i="12"/>
  <c r="C32" i="12"/>
  <c r="K31" i="12"/>
  <c r="H31" i="12"/>
  <c r="F31" i="12"/>
  <c r="C31" i="12" s="1"/>
  <c r="H30" i="12"/>
  <c r="C30" i="12"/>
  <c r="H29" i="12"/>
  <c r="C29" i="12"/>
  <c r="H28" i="12"/>
  <c r="C28" i="12"/>
  <c r="K27" i="12"/>
  <c r="H27" i="12" s="1"/>
  <c r="F27" i="12"/>
  <c r="C27" i="12" s="1"/>
  <c r="K26" i="12"/>
  <c r="H25" i="12"/>
  <c r="C25" i="12"/>
  <c r="C24" i="12"/>
  <c r="H23" i="12"/>
  <c r="C23" i="12"/>
  <c r="H22" i="12"/>
  <c r="C22" i="12"/>
  <c r="L21" i="12"/>
  <c r="L292" i="12" s="1"/>
  <c r="L291" i="12" s="1"/>
  <c r="K21" i="12"/>
  <c r="J21" i="12"/>
  <c r="J292" i="12" s="1"/>
  <c r="J291" i="12" s="1"/>
  <c r="I21" i="12"/>
  <c r="I292" i="12" s="1"/>
  <c r="I291" i="12" s="1"/>
  <c r="G21" i="12"/>
  <c r="G292" i="12" s="1"/>
  <c r="F21" i="12"/>
  <c r="E21" i="12"/>
  <c r="E292" i="12" s="1"/>
  <c r="E291" i="12" s="1"/>
  <c r="D21" i="12"/>
  <c r="D292" i="12" s="1"/>
  <c r="D291" i="12" s="1"/>
  <c r="L20" i="12"/>
  <c r="D20" i="12"/>
  <c r="H270" i="37" l="1"/>
  <c r="L53" i="37"/>
  <c r="G204" i="37"/>
  <c r="G195" i="37" s="1"/>
  <c r="D20" i="37"/>
  <c r="H58" i="37"/>
  <c r="L83" i="37"/>
  <c r="G83" i="37"/>
  <c r="C131" i="37"/>
  <c r="C151" i="37"/>
  <c r="L204" i="37"/>
  <c r="H246" i="37"/>
  <c r="I251" i="37"/>
  <c r="H251" i="37" s="1"/>
  <c r="D259" i="37"/>
  <c r="C272" i="37"/>
  <c r="C281" i="37"/>
  <c r="I283" i="37"/>
  <c r="H283" i="37" s="1"/>
  <c r="C55" i="37"/>
  <c r="K53" i="37"/>
  <c r="C69" i="37"/>
  <c r="H116" i="37"/>
  <c r="C136" i="37"/>
  <c r="H166" i="37"/>
  <c r="C184" i="37"/>
  <c r="E191" i="37"/>
  <c r="E187" i="37" s="1"/>
  <c r="G187" i="37"/>
  <c r="C205" i="37"/>
  <c r="J195" i="37"/>
  <c r="J194" i="37" s="1"/>
  <c r="K231" i="37"/>
  <c r="H264" i="37"/>
  <c r="D270" i="37"/>
  <c r="D269" i="37" s="1"/>
  <c r="E269" i="37"/>
  <c r="C286" i="37"/>
  <c r="L20" i="37"/>
  <c r="H43" i="37"/>
  <c r="L76" i="37"/>
  <c r="J83" i="37"/>
  <c r="H112" i="37"/>
  <c r="H141" i="37"/>
  <c r="C166" i="37"/>
  <c r="C191" i="37"/>
  <c r="H198" i="37"/>
  <c r="C238" i="37"/>
  <c r="G231" i="37"/>
  <c r="G230" i="37" s="1"/>
  <c r="G194" i="37" s="1"/>
  <c r="L231" i="37"/>
  <c r="K20" i="36"/>
  <c r="E67" i="36"/>
  <c r="C67" i="36" s="1"/>
  <c r="H67" i="36"/>
  <c r="H89" i="36"/>
  <c r="H112" i="36"/>
  <c r="H122" i="36"/>
  <c r="E130" i="36"/>
  <c r="D130" i="36"/>
  <c r="C130" i="36" s="1"/>
  <c r="H151" i="36"/>
  <c r="F174" i="36"/>
  <c r="F173" i="36" s="1"/>
  <c r="C184" i="36"/>
  <c r="C198" i="36"/>
  <c r="C205" i="36"/>
  <c r="L195" i="36"/>
  <c r="L194" i="36" s="1"/>
  <c r="H227" i="36"/>
  <c r="F231" i="36"/>
  <c r="C246" i="36"/>
  <c r="H246" i="36"/>
  <c r="H272" i="36"/>
  <c r="H284" i="36"/>
  <c r="L20" i="36"/>
  <c r="C31" i="36"/>
  <c r="J53" i="36"/>
  <c r="C84" i="36"/>
  <c r="G83" i="36"/>
  <c r="F130" i="36"/>
  <c r="C136" i="36"/>
  <c r="C144" i="36"/>
  <c r="H144" i="36"/>
  <c r="H179" i="36"/>
  <c r="C216" i="36"/>
  <c r="E195" i="36"/>
  <c r="E194" i="36" s="1"/>
  <c r="J195" i="36"/>
  <c r="J194" i="36" s="1"/>
  <c r="D231" i="36"/>
  <c r="D230" i="36" s="1"/>
  <c r="G231" i="36"/>
  <c r="G230" i="36" s="1"/>
  <c r="C259" i="36"/>
  <c r="H276" i="36"/>
  <c r="H281" i="36"/>
  <c r="C58" i="36"/>
  <c r="H58" i="36"/>
  <c r="H69" i="36"/>
  <c r="H80" i="36"/>
  <c r="D83" i="36"/>
  <c r="D75" i="36" s="1"/>
  <c r="D289" i="36" s="1"/>
  <c r="F83" i="36"/>
  <c r="F75" i="36" s="1"/>
  <c r="H95" i="36"/>
  <c r="H141" i="36"/>
  <c r="G174" i="36"/>
  <c r="G173" i="36" s="1"/>
  <c r="L174" i="36"/>
  <c r="L173" i="36" s="1"/>
  <c r="H184" i="36"/>
  <c r="C192" i="36"/>
  <c r="H198" i="36"/>
  <c r="E231" i="36"/>
  <c r="E230" i="36" s="1"/>
  <c r="J231" i="36"/>
  <c r="J230" i="36" s="1"/>
  <c r="F259" i="36"/>
  <c r="C264" i="36"/>
  <c r="H264" i="36"/>
  <c r="C281" i="36"/>
  <c r="C286" i="36"/>
  <c r="I53" i="35"/>
  <c r="G75" i="35"/>
  <c r="G52" i="35" s="1"/>
  <c r="H67" i="35"/>
  <c r="H21" i="35"/>
  <c r="H292" i="35" s="1"/>
  <c r="F26" i="35"/>
  <c r="K54" i="35"/>
  <c r="K53" i="35" s="1"/>
  <c r="F53" i="35"/>
  <c r="L76" i="35"/>
  <c r="K83" i="35"/>
  <c r="H95" i="35"/>
  <c r="C122" i="35"/>
  <c r="C144" i="35"/>
  <c r="F174" i="35"/>
  <c r="F173" i="35" s="1"/>
  <c r="C184" i="35"/>
  <c r="H196" i="35"/>
  <c r="C205" i="35"/>
  <c r="C216" i="35"/>
  <c r="H233" i="35"/>
  <c r="E53" i="35"/>
  <c r="G230" i="35"/>
  <c r="G194" i="35" s="1"/>
  <c r="C58" i="35"/>
  <c r="H69" i="35"/>
  <c r="K75" i="35"/>
  <c r="K52" i="35" s="1"/>
  <c r="C89" i="35"/>
  <c r="C103" i="35"/>
  <c r="C112" i="35"/>
  <c r="C179" i="35"/>
  <c r="D204" i="35"/>
  <c r="F230" i="35"/>
  <c r="H235" i="35"/>
  <c r="H238" i="35"/>
  <c r="L231" i="35"/>
  <c r="L230" i="35" s="1"/>
  <c r="H252" i="35"/>
  <c r="K259" i="35"/>
  <c r="K230" i="35" s="1"/>
  <c r="C276" i="35"/>
  <c r="E20" i="35"/>
  <c r="D67" i="35"/>
  <c r="H89" i="35"/>
  <c r="H103" i="35"/>
  <c r="E130" i="35"/>
  <c r="E75" i="35" s="1"/>
  <c r="H131" i="35"/>
  <c r="L130" i="35"/>
  <c r="J187" i="35"/>
  <c r="C198" i="35"/>
  <c r="E259" i="35"/>
  <c r="E230" i="35" s="1"/>
  <c r="J270" i="35"/>
  <c r="J269" i="35" s="1"/>
  <c r="H281" i="35"/>
  <c r="H293" i="35"/>
  <c r="F83" i="34"/>
  <c r="C141" i="34"/>
  <c r="H160" i="34"/>
  <c r="I174" i="34"/>
  <c r="I173" i="34" s="1"/>
  <c r="H184" i="34"/>
  <c r="L187" i="34"/>
  <c r="C227" i="34"/>
  <c r="K194" i="34"/>
  <c r="H116" i="34"/>
  <c r="C184" i="34"/>
  <c r="F231" i="34"/>
  <c r="C272" i="34"/>
  <c r="G194" i="34"/>
  <c r="J54" i="34"/>
  <c r="K53" i="34"/>
  <c r="E75" i="34"/>
  <c r="E52" i="34" s="1"/>
  <c r="E51" i="34" s="1"/>
  <c r="E83" i="34"/>
  <c r="C83" i="34" s="1"/>
  <c r="H84" i="34"/>
  <c r="C151" i="34"/>
  <c r="C179" i="34"/>
  <c r="C216" i="34"/>
  <c r="C260" i="34"/>
  <c r="H272" i="34"/>
  <c r="F75" i="34"/>
  <c r="H77" i="34"/>
  <c r="H80" i="34"/>
  <c r="H103" i="34"/>
  <c r="H112" i="34"/>
  <c r="C191" i="34"/>
  <c r="H198" i="34"/>
  <c r="L195" i="34"/>
  <c r="C233" i="34"/>
  <c r="C264" i="34"/>
  <c r="C281" i="34"/>
  <c r="L269" i="34"/>
  <c r="F52" i="33"/>
  <c r="E52" i="33"/>
  <c r="I194" i="33"/>
  <c r="E289" i="33"/>
  <c r="G75" i="33"/>
  <c r="G52" i="33" s="1"/>
  <c r="K26" i="33"/>
  <c r="H43" i="33"/>
  <c r="H55" i="33"/>
  <c r="H67" i="33"/>
  <c r="C112" i="33"/>
  <c r="H112" i="33"/>
  <c r="H116" i="33"/>
  <c r="I130" i="33"/>
  <c r="I75" i="33" s="1"/>
  <c r="H141" i="33"/>
  <c r="L130" i="33"/>
  <c r="C173" i="33"/>
  <c r="K195" i="33"/>
  <c r="K230" i="33"/>
  <c r="H184" i="33"/>
  <c r="G195" i="33"/>
  <c r="G230" i="33"/>
  <c r="H21" i="33"/>
  <c r="F76" i="33"/>
  <c r="C89" i="33"/>
  <c r="H122" i="33"/>
  <c r="C131" i="33"/>
  <c r="H160" i="33"/>
  <c r="H192" i="33"/>
  <c r="L204" i="33"/>
  <c r="L195" i="33" s="1"/>
  <c r="C251" i="33"/>
  <c r="C276" i="33"/>
  <c r="K289" i="33"/>
  <c r="F26" i="33"/>
  <c r="C69" i="33"/>
  <c r="H69" i="33"/>
  <c r="C77" i="33"/>
  <c r="J83" i="33"/>
  <c r="F83" i="33"/>
  <c r="F75" i="33" s="1"/>
  <c r="C144" i="33"/>
  <c r="J174" i="33"/>
  <c r="H175" i="33"/>
  <c r="E194" i="33"/>
  <c r="E51" i="33" s="1"/>
  <c r="H205" i="33"/>
  <c r="C227" i="33"/>
  <c r="H246" i="33"/>
  <c r="G289" i="33"/>
  <c r="H43" i="32"/>
  <c r="C69" i="32"/>
  <c r="C89" i="32"/>
  <c r="C103" i="32"/>
  <c r="C116" i="32"/>
  <c r="H116" i="32"/>
  <c r="H141" i="32"/>
  <c r="H198" i="32"/>
  <c r="L269" i="32"/>
  <c r="C43" i="32"/>
  <c r="C80" i="32"/>
  <c r="H136" i="32"/>
  <c r="C276" i="32"/>
  <c r="G53" i="32"/>
  <c r="C67" i="32"/>
  <c r="H103" i="32"/>
  <c r="C151" i="32"/>
  <c r="E174" i="32"/>
  <c r="L195" i="32"/>
  <c r="H227" i="32"/>
  <c r="C58" i="32"/>
  <c r="E130" i="32"/>
  <c r="J130" i="32"/>
  <c r="J75" i="32" s="1"/>
  <c r="C160" i="32"/>
  <c r="H160" i="32"/>
  <c r="C184" i="32"/>
  <c r="K187" i="32"/>
  <c r="H216" i="32"/>
  <c r="L20" i="31"/>
  <c r="H26" i="31"/>
  <c r="C31" i="31"/>
  <c r="G54" i="31"/>
  <c r="G53" i="31" s="1"/>
  <c r="K53" i="31"/>
  <c r="F54" i="31"/>
  <c r="F53" i="31" s="1"/>
  <c r="H77" i="31"/>
  <c r="C95" i="31"/>
  <c r="H112" i="31"/>
  <c r="H122" i="31"/>
  <c r="C151" i="31"/>
  <c r="H196" i="31"/>
  <c r="L195" i="31"/>
  <c r="L194" i="31" s="1"/>
  <c r="C233" i="31"/>
  <c r="H264" i="31"/>
  <c r="H166" i="31"/>
  <c r="L174" i="31"/>
  <c r="L173" i="31" s="1"/>
  <c r="J231" i="31"/>
  <c r="G20" i="31"/>
  <c r="C69" i="31"/>
  <c r="H69" i="31"/>
  <c r="H67" i="31"/>
  <c r="C80" i="31"/>
  <c r="J76" i="31"/>
  <c r="H131" i="31"/>
  <c r="F130" i="31"/>
  <c r="C160" i="31"/>
  <c r="J130" i="31"/>
  <c r="C166" i="31"/>
  <c r="C184" i="31"/>
  <c r="L187" i="31"/>
  <c r="F231" i="31"/>
  <c r="H246" i="31"/>
  <c r="F20" i="31"/>
  <c r="C103" i="31"/>
  <c r="H136" i="31"/>
  <c r="C141" i="31"/>
  <c r="H188" i="31"/>
  <c r="H192" i="31"/>
  <c r="G195" i="31"/>
  <c r="K195" i="31"/>
  <c r="K194" i="31" s="1"/>
  <c r="C235" i="31"/>
  <c r="C27" i="30"/>
  <c r="H31" i="30"/>
  <c r="G53" i="30"/>
  <c r="J76" i="30"/>
  <c r="H122" i="30"/>
  <c r="H144" i="30"/>
  <c r="I191" i="30"/>
  <c r="F195" i="30"/>
  <c r="F230" i="30"/>
  <c r="H233" i="30"/>
  <c r="J269" i="30"/>
  <c r="J53" i="30"/>
  <c r="H116" i="30"/>
  <c r="G130" i="30"/>
  <c r="G231" i="30"/>
  <c r="K231" i="30"/>
  <c r="K230" i="30" s="1"/>
  <c r="C246" i="30"/>
  <c r="F269" i="30"/>
  <c r="C284" i="30"/>
  <c r="E20" i="30"/>
  <c r="J83" i="30"/>
  <c r="H112" i="30"/>
  <c r="F75" i="30"/>
  <c r="C160" i="30"/>
  <c r="C184" i="30"/>
  <c r="L204" i="30"/>
  <c r="G230" i="30"/>
  <c r="G194" i="30" s="1"/>
  <c r="H272" i="30"/>
  <c r="E291" i="30"/>
  <c r="C43" i="30"/>
  <c r="L53" i="30"/>
  <c r="H89" i="30"/>
  <c r="H103" i="30"/>
  <c r="F187" i="30"/>
  <c r="H227" i="30"/>
  <c r="J231" i="30"/>
  <c r="F53" i="29"/>
  <c r="L75" i="29"/>
  <c r="J83" i="29"/>
  <c r="H112" i="29"/>
  <c r="G130" i="29"/>
  <c r="C179" i="29"/>
  <c r="G187" i="29"/>
  <c r="J187" i="29"/>
  <c r="I196" i="29"/>
  <c r="E204" i="29"/>
  <c r="F230" i="29"/>
  <c r="H21" i="29"/>
  <c r="H292" i="29" s="1"/>
  <c r="H31" i="29"/>
  <c r="K54" i="29"/>
  <c r="K53" i="29" s="1"/>
  <c r="C77" i="29"/>
  <c r="C89" i="29"/>
  <c r="H89" i="29"/>
  <c r="K187" i="29"/>
  <c r="K195" i="29"/>
  <c r="J230" i="29"/>
  <c r="L259" i="29"/>
  <c r="H272" i="29"/>
  <c r="E270" i="29"/>
  <c r="E269" i="29" s="1"/>
  <c r="I270" i="29"/>
  <c r="H283" i="29"/>
  <c r="C55" i="29"/>
  <c r="H122" i="29"/>
  <c r="C166" i="29"/>
  <c r="G195" i="29"/>
  <c r="H233" i="29"/>
  <c r="C238" i="29"/>
  <c r="H293" i="29"/>
  <c r="C43" i="29"/>
  <c r="E54" i="29"/>
  <c r="J54" i="29"/>
  <c r="D67" i="29"/>
  <c r="J53" i="29"/>
  <c r="F76" i="29"/>
  <c r="F75" i="29" s="1"/>
  <c r="H116" i="29"/>
  <c r="L130" i="29"/>
  <c r="H144" i="29"/>
  <c r="H175" i="29"/>
  <c r="L204" i="29"/>
  <c r="H252" i="29"/>
  <c r="H259" i="29"/>
  <c r="K269" i="29"/>
  <c r="H284" i="29"/>
  <c r="L20" i="28"/>
  <c r="E54" i="28"/>
  <c r="E53" i="28" s="1"/>
  <c r="C69" i="28"/>
  <c r="G53" i="28"/>
  <c r="C89" i="28"/>
  <c r="K83" i="28"/>
  <c r="G83" i="28"/>
  <c r="G75" i="28" s="1"/>
  <c r="J83" i="28"/>
  <c r="C122" i="28"/>
  <c r="C141" i="28"/>
  <c r="J195" i="28"/>
  <c r="E204" i="28"/>
  <c r="C235" i="28"/>
  <c r="C276" i="28"/>
  <c r="H276" i="28"/>
  <c r="G269" i="28"/>
  <c r="H69" i="28"/>
  <c r="H95" i="28"/>
  <c r="C103" i="28"/>
  <c r="C136" i="28"/>
  <c r="C151" i="28"/>
  <c r="H175" i="28"/>
  <c r="C179" i="28"/>
  <c r="E195" i="28"/>
  <c r="J231" i="28"/>
  <c r="J230" i="28" s="1"/>
  <c r="C246" i="28"/>
  <c r="C264" i="28"/>
  <c r="J270" i="28"/>
  <c r="J269" i="28" s="1"/>
  <c r="C272" i="28"/>
  <c r="F291" i="28"/>
  <c r="C293" i="28"/>
  <c r="L53" i="28"/>
  <c r="K269" i="28"/>
  <c r="H43" i="28"/>
  <c r="I54" i="28"/>
  <c r="H116" i="28"/>
  <c r="H141" i="28"/>
  <c r="C144" i="28"/>
  <c r="H144" i="28"/>
  <c r="I204" i="28"/>
  <c r="C227" i="28"/>
  <c r="C233" i="28"/>
  <c r="G230" i="27"/>
  <c r="D291" i="27"/>
  <c r="E53" i="27"/>
  <c r="K54" i="27"/>
  <c r="K53" i="27" s="1"/>
  <c r="H80" i="27"/>
  <c r="L76" i="27"/>
  <c r="H95" i="27"/>
  <c r="C116" i="27"/>
  <c r="C144" i="27"/>
  <c r="H188" i="27"/>
  <c r="F204" i="27"/>
  <c r="F195" i="27" s="1"/>
  <c r="H233" i="27"/>
  <c r="C272" i="27"/>
  <c r="C31" i="27"/>
  <c r="G53" i="27"/>
  <c r="G52" i="27" s="1"/>
  <c r="F67" i="27"/>
  <c r="C67" i="27" s="1"/>
  <c r="E83" i="27"/>
  <c r="I83" i="27"/>
  <c r="C95" i="27"/>
  <c r="C112" i="27"/>
  <c r="K130" i="27"/>
  <c r="H141" i="27"/>
  <c r="C160" i="27"/>
  <c r="I173" i="27"/>
  <c r="C184" i="27"/>
  <c r="E187" i="27"/>
  <c r="C198" i="27"/>
  <c r="H227" i="27"/>
  <c r="C233" i="27"/>
  <c r="C264" i="27"/>
  <c r="H264" i="27"/>
  <c r="C269" i="27"/>
  <c r="H281" i="27"/>
  <c r="C284" i="27"/>
  <c r="E75" i="27"/>
  <c r="K75" i="27"/>
  <c r="J231" i="27"/>
  <c r="C21" i="27"/>
  <c r="L292" i="27"/>
  <c r="L291" i="27" s="1"/>
  <c r="C43" i="27"/>
  <c r="G75" i="27"/>
  <c r="C103" i="27"/>
  <c r="C122" i="27"/>
  <c r="C136" i="27"/>
  <c r="L130" i="27"/>
  <c r="C151" i="27"/>
  <c r="C179" i="27"/>
  <c r="E204" i="27"/>
  <c r="H235" i="27"/>
  <c r="H246" i="27"/>
  <c r="D259" i="27"/>
  <c r="D230" i="27" s="1"/>
  <c r="C55" i="26"/>
  <c r="L53" i="26"/>
  <c r="C112" i="26"/>
  <c r="C122" i="26"/>
  <c r="C144" i="26"/>
  <c r="H160" i="26"/>
  <c r="H184" i="26"/>
  <c r="K187" i="26"/>
  <c r="J195" i="26"/>
  <c r="H216" i="26"/>
  <c r="H235" i="26"/>
  <c r="F231" i="26"/>
  <c r="H246" i="26"/>
  <c r="H281" i="26"/>
  <c r="H198" i="26"/>
  <c r="H233" i="26"/>
  <c r="C58" i="26"/>
  <c r="F83" i="26"/>
  <c r="H95" i="26"/>
  <c r="C116" i="26"/>
  <c r="H136" i="26"/>
  <c r="H151" i="26"/>
  <c r="H179" i="26"/>
  <c r="C198" i="26"/>
  <c r="C276" i="26"/>
  <c r="E292" i="26"/>
  <c r="E291" i="26" s="1"/>
  <c r="G20" i="26"/>
  <c r="F26" i="26"/>
  <c r="F20" i="26" s="1"/>
  <c r="J53" i="26"/>
  <c r="E67" i="26"/>
  <c r="C67" i="26" s="1"/>
  <c r="F75" i="26"/>
  <c r="C80" i="26"/>
  <c r="G83" i="26"/>
  <c r="H112" i="26"/>
  <c r="H122" i="26"/>
  <c r="C136" i="26"/>
  <c r="H144" i="26"/>
  <c r="G187" i="26"/>
  <c r="G195" i="26"/>
  <c r="L195" i="26"/>
  <c r="J231" i="26"/>
  <c r="C264" i="26"/>
  <c r="F53" i="25"/>
  <c r="E53" i="25"/>
  <c r="C67" i="25"/>
  <c r="L187" i="25"/>
  <c r="E195" i="25"/>
  <c r="E194" i="25" s="1"/>
  <c r="L230" i="25"/>
  <c r="G231" i="25"/>
  <c r="J20" i="25"/>
  <c r="J53" i="25"/>
  <c r="H58" i="25"/>
  <c r="I67" i="25"/>
  <c r="H67" i="25" s="1"/>
  <c r="C80" i="25"/>
  <c r="C89" i="25"/>
  <c r="L83" i="25"/>
  <c r="H112" i="25"/>
  <c r="H122" i="25"/>
  <c r="E130" i="25"/>
  <c r="C141" i="25"/>
  <c r="C160" i="25"/>
  <c r="C184" i="25"/>
  <c r="D187" i="25"/>
  <c r="K194" i="25"/>
  <c r="H216" i="25"/>
  <c r="C233" i="25"/>
  <c r="C246" i="25"/>
  <c r="L269" i="25"/>
  <c r="C58" i="25"/>
  <c r="H77" i="25"/>
  <c r="C112" i="25"/>
  <c r="C122" i="25"/>
  <c r="J130" i="25"/>
  <c r="H136" i="25"/>
  <c r="C151" i="25"/>
  <c r="C179" i="25"/>
  <c r="H198" i="25"/>
  <c r="C216" i="25"/>
  <c r="G259" i="25"/>
  <c r="H264" i="25"/>
  <c r="H276" i="25"/>
  <c r="D291" i="25"/>
  <c r="K26" i="25"/>
  <c r="K20" i="25" s="1"/>
  <c r="H43" i="25"/>
  <c r="H55" i="25"/>
  <c r="L53" i="25"/>
  <c r="C69" i="25"/>
  <c r="E76" i="25"/>
  <c r="K83" i="25"/>
  <c r="C103" i="25"/>
  <c r="H116" i="25"/>
  <c r="C136" i="25"/>
  <c r="H144" i="25"/>
  <c r="H175" i="25"/>
  <c r="C198" i="25"/>
  <c r="H205" i="25"/>
  <c r="K231" i="25"/>
  <c r="K230" i="25" s="1"/>
  <c r="C264" i="25"/>
  <c r="K269" i="25"/>
  <c r="C276" i="25"/>
  <c r="D195" i="24"/>
  <c r="F230" i="24"/>
  <c r="K20" i="24"/>
  <c r="I130" i="24"/>
  <c r="C191" i="24"/>
  <c r="J230" i="24"/>
  <c r="H21" i="24"/>
  <c r="F26" i="24"/>
  <c r="C26" i="24" s="1"/>
  <c r="D54" i="24"/>
  <c r="J53" i="24"/>
  <c r="J52" i="24" s="1"/>
  <c r="E76" i="24"/>
  <c r="C116" i="24"/>
  <c r="H116" i="24"/>
  <c r="C136" i="24"/>
  <c r="H144" i="24"/>
  <c r="H175" i="24"/>
  <c r="I191" i="24"/>
  <c r="I187" i="24" s="1"/>
  <c r="F196" i="24"/>
  <c r="F195" i="24" s="1"/>
  <c r="J195" i="24"/>
  <c r="H216" i="24"/>
  <c r="H227" i="24"/>
  <c r="H235" i="24"/>
  <c r="C238" i="24"/>
  <c r="G231" i="24"/>
  <c r="G230" i="24" s="1"/>
  <c r="L231" i="24"/>
  <c r="C252" i="24"/>
  <c r="K259" i="24"/>
  <c r="K270" i="24"/>
  <c r="K269" i="24" s="1"/>
  <c r="C284" i="24"/>
  <c r="I292" i="24"/>
  <c r="I291" i="24" s="1"/>
  <c r="G292" i="24"/>
  <c r="G291" i="24" s="1"/>
  <c r="K26" i="24"/>
  <c r="H26" i="24" s="1"/>
  <c r="E54" i="24"/>
  <c r="E53" i="24" s="1"/>
  <c r="C67" i="24"/>
  <c r="C69" i="24"/>
  <c r="C84" i="24"/>
  <c r="H84" i="24"/>
  <c r="G83" i="24"/>
  <c r="G75" i="24" s="1"/>
  <c r="J83" i="24"/>
  <c r="J75" i="24" s="1"/>
  <c r="F130" i="24"/>
  <c r="F75" i="24" s="1"/>
  <c r="F52" i="24" s="1"/>
  <c r="E165" i="24"/>
  <c r="C165" i="24" s="1"/>
  <c r="J174" i="24"/>
  <c r="J173" i="24" s="1"/>
  <c r="H173" i="24" s="1"/>
  <c r="K187" i="24"/>
  <c r="G195" i="24"/>
  <c r="L195" i="24"/>
  <c r="H198" i="24"/>
  <c r="C227" i="24"/>
  <c r="C235" i="24"/>
  <c r="D231" i="24"/>
  <c r="D230" i="24" s="1"/>
  <c r="H238" i="24"/>
  <c r="C251" i="24"/>
  <c r="H252" i="24"/>
  <c r="E259" i="24"/>
  <c r="H264" i="24"/>
  <c r="D270" i="24"/>
  <c r="I270" i="24"/>
  <c r="E292" i="24"/>
  <c r="E291" i="24" s="1"/>
  <c r="C293" i="24"/>
  <c r="G54" i="24"/>
  <c r="G53" i="24" s="1"/>
  <c r="F53" i="24"/>
  <c r="D76" i="24"/>
  <c r="H77" i="24"/>
  <c r="H89" i="24"/>
  <c r="H112" i="24"/>
  <c r="H122" i="24"/>
  <c r="C160" i="24"/>
  <c r="F174" i="24"/>
  <c r="F173" i="24" s="1"/>
  <c r="H184" i="24"/>
  <c r="E187" i="24"/>
  <c r="H188" i="24"/>
  <c r="C192" i="24"/>
  <c r="G187" i="24"/>
  <c r="I196" i="24"/>
  <c r="H196" i="24" s="1"/>
  <c r="I231" i="24"/>
  <c r="H233" i="24"/>
  <c r="H251" i="24"/>
  <c r="C259" i="24"/>
  <c r="H260" i="24"/>
  <c r="H281" i="24"/>
  <c r="C67" i="23"/>
  <c r="F230" i="23"/>
  <c r="D204" i="23"/>
  <c r="G269" i="23"/>
  <c r="C21" i="23"/>
  <c r="C43" i="23"/>
  <c r="L53" i="23"/>
  <c r="C77" i="23"/>
  <c r="C103" i="23"/>
  <c r="H103" i="23"/>
  <c r="J130" i="23"/>
  <c r="E130" i="23"/>
  <c r="H144" i="23"/>
  <c r="C151" i="23"/>
  <c r="H184" i="23"/>
  <c r="K187" i="23"/>
  <c r="H198" i="23"/>
  <c r="E204" i="23"/>
  <c r="J231" i="23"/>
  <c r="J230" i="23" s="1"/>
  <c r="H272" i="23"/>
  <c r="E270" i="23"/>
  <c r="E269" i="23" s="1"/>
  <c r="G187" i="23"/>
  <c r="C55" i="23"/>
  <c r="D54" i="23"/>
  <c r="H69" i="23"/>
  <c r="H80" i="23"/>
  <c r="L83" i="23"/>
  <c r="G83" i="23"/>
  <c r="C95" i="23"/>
  <c r="H112" i="23"/>
  <c r="K130" i="23"/>
  <c r="F130" i="23"/>
  <c r="C160" i="23"/>
  <c r="G174" i="23"/>
  <c r="G173" i="23" s="1"/>
  <c r="H179" i="23"/>
  <c r="C191" i="23"/>
  <c r="E195" i="23"/>
  <c r="J194" i="23"/>
  <c r="K195" i="23"/>
  <c r="F204" i="23"/>
  <c r="F195" i="23" s="1"/>
  <c r="C235" i="23"/>
  <c r="H246" i="23"/>
  <c r="H252" i="23"/>
  <c r="H281" i="23"/>
  <c r="G20" i="23"/>
  <c r="K292" i="23"/>
  <c r="K291" i="23" s="1"/>
  <c r="E54" i="23"/>
  <c r="E53" i="23" s="1"/>
  <c r="K53" i="23"/>
  <c r="E76" i="23"/>
  <c r="H84" i="23"/>
  <c r="H122" i="23"/>
  <c r="F83" i="23"/>
  <c r="G130" i="23"/>
  <c r="C175" i="23"/>
  <c r="F174" i="23"/>
  <c r="F173" i="23" s="1"/>
  <c r="J187" i="23"/>
  <c r="F187" i="23"/>
  <c r="G195" i="23"/>
  <c r="C233" i="23"/>
  <c r="C238" i="23"/>
  <c r="L231" i="23"/>
  <c r="K269" i="23"/>
  <c r="H284" i="23"/>
  <c r="K83" i="22"/>
  <c r="K75" i="22" s="1"/>
  <c r="K52" i="22" s="1"/>
  <c r="F194" i="22"/>
  <c r="F20" i="22"/>
  <c r="E20" i="22"/>
  <c r="D53" i="22"/>
  <c r="H58" i="22"/>
  <c r="D67" i="22"/>
  <c r="C80" i="22"/>
  <c r="L83" i="22"/>
  <c r="H103" i="22"/>
  <c r="C112" i="22"/>
  <c r="H112" i="22"/>
  <c r="C122" i="22"/>
  <c r="H122" i="22"/>
  <c r="C175" i="22"/>
  <c r="H179" i="22"/>
  <c r="C184" i="22"/>
  <c r="H184" i="22"/>
  <c r="G187" i="22"/>
  <c r="L195" i="22"/>
  <c r="C205" i="22"/>
  <c r="J230" i="22"/>
  <c r="C272" i="22"/>
  <c r="H272" i="22"/>
  <c r="K26" i="22"/>
  <c r="J53" i="22"/>
  <c r="C58" i="22"/>
  <c r="D83" i="22"/>
  <c r="G83" i="22"/>
  <c r="D130" i="22"/>
  <c r="H136" i="22"/>
  <c r="H216" i="22"/>
  <c r="H246" i="22"/>
  <c r="C252" i="22"/>
  <c r="C260" i="22"/>
  <c r="C284" i="22"/>
  <c r="F53" i="22"/>
  <c r="H116" i="22"/>
  <c r="I130" i="22"/>
  <c r="J130" i="22"/>
  <c r="E130" i="22"/>
  <c r="H141" i="22"/>
  <c r="C144" i="22"/>
  <c r="H144" i="22"/>
  <c r="H204" i="22"/>
  <c r="J204" i="22"/>
  <c r="J195" i="22" s="1"/>
  <c r="J194" i="22" s="1"/>
  <c r="E204" i="22"/>
  <c r="E195" i="22" s="1"/>
  <c r="H227" i="22"/>
  <c r="K231" i="22"/>
  <c r="K230" i="22" s="1"/>
  <c r="K289" i="22" s="1"/>
  <c r="L231" i="22"/>
  <c r="L230" i="22" s="1"/>
  <c r="C270" i="22"/>
  <c r="C276" i="22"/>
  <c r="H276" i="22"/>
  <c r="G269" i="22"/>
  <c r="C58" i="21"/>
  <c r="C69" i="21"/>
  <c r="H69" i="21"/>
  <c r="H67" i="21"/>
  <c r="I75" i="21"/>
  <c r="G76" i="21"/>
  <c r="G75" i="21" s="1"/>
  <c r="K75" i="21"/>
  <c r="F76" i="21"/>
  <c r="C84" i="21"/>
  <c r="I83" i="21"/>
  <c r="C89" i="21"/>
  <c r="L83" i="21"/>
  <c r="H112" i="21"/>
  <c r="H122" i="21"/>
  <c r="H136" i="21"/>
  <c r="C144" i="21"/>
  <c r="C151" i="21"/>
  <c r="C179" i="21"/>
  <c r="H179" i="21"/>
  <c r="H216" i="21"/>
  <c r="C233" i="21"/>
  <c r="L231" i="21"/>
  <c r="L230" i="21" s="1"/>
  <c r="I231" i="21"/>
  <c r="C264" i="21"/>
  <c r="G195" i="21"/>
  <c r="K195" i="21"/>
  <c r="E231" i="21"/>
  <c r="C43" i="21"/>
  <c r="I54" i="21"/>
  <c r="I53" i="21" s="1"/>
  <c r="G53" i="21"/>
  <c r="K53" i="21"/>
  <c r="C103" i="21"/>
  <c r="H103" i="21"/>
  <c r="H116" i="21"/>
  <c r="H160" i="21"/>
  <c r="H184" i="21"/>
  <c r="H198" i="21"/>
  <c r="F231" i="21"/>
  <c r="F230" i="21" s="1"/>
  <c r="C246" i="21"/>
  <c r="C251" i="21"/>
  <c r="C252" i="21"/>
  <c r="K269" i="21"/>
  <c r="C276" i="21"/>
  <c r="C281" i="21"/>
  <c r="H80" i="21"/>
  <c r="C95" i="21"/>
  <c r="C136" i="21"/>
  <c r="C141" i="21"/>
  <c r="D196" i="21"/>
  <c r="C216" i="21"/>
  <c r="C227" i="21"/>
  <c r="C235" i="21"/>
  <c r="H246" i="21"/>
  <c r="E259" i="21"/>
  <c r="H276" i="21"/>
  <c r="D230" i="20"/>
  <c r="G54" i="20"/>
  <c r="G53" i="20" s="1"/>
  <c r="E76" i="20"/>
  <c r="F83" i="20"/>
  <c r="F75" i="20" s="1"/>
  <c r="H116" i="20"/>
  <c r="F130" i="20"/>
  <c r="H141" i="20"/>
  <c r="H165" i="20"/>
  <c r="H192" i="20"/>
  <c r="H216" i="20"/>
  <c r="H227" i="20"/>
  <c r="H235" i="20"/>
  <c r="C252" i="20"/>
  <c r="C284" i="20"/>
  <c r="H286" i="20"/>
  <c r="H26" i="20"/>
  <c r="C31" i="20"/>
  <c r="C43" i="20"/>
  <c r="C55" i="20"/>
  <c r="H58" i="20"/>
  <c r="H69" i="20"/>
  <c r="D76" i="20"/>
  <c r="H77" i="20"/>
  <c r="G76" i="20"/>
  <c r="C103" i="20"/>
  <c r="H112" i="20"/>
  <c r="C141" i="20"/>
  <c r="H151" i="20"/>
  <c r="H179" i="20"/>
  <c r="F187" i="20"/>
  <c r="K187" i="20"/>
  <c r="H187" i="20" s="1"/>
  <c r="H191" i="20"/>
  <c r="H198" i="20"/>
  <c r="C227" i="20"/>
  <c r="C235" i="20"/>
  <c r="H238" i="20"/>
  <c r="H252" i="20"/>
  <c r="D259" i="20"/>
  <c r="H264" i="20"/>
  <c r="D270" i="20"/>
  <c r="J53" i="20"/>
  <c r="G195" i="20"/>
  <c r="L194" i="20"/>
  <c r="J230" i="20"/>
  <c r="E83" i="20"/>
  <c r="J83" i="20"/>
  <c r="J75" i="20" s="1"/>
  <c r="J289" i="20" s="1"/>
  <c r="D130" i="20"/>
  <c r="G130" i="20"/>
  <c r="H166" i="20"/>
  <c r="D173" i="20"/>
  <c r="H188" i="20"/>
  <c r="C192" i="20"/>
  <c r="K195" i="20"/>
  <c r="D195" i="20"/>
  <c r="C233" i="20"/>
  <c r="F231" i="20"/>
  <c r="F230" i="20" s="1"/>
  <c r="I259" i="20"/>
  <c r="J259" i="20"/>
  <c r="H272" i="20"/>
  <c r="C281" i="20"/>
  <c r="D195" i="19"/>
  <c r="C196" i="19"/>
  <c r="F187" i="19"/>
  <c r="H175" i="19"/>
  <c r="H198" i="19"/>
  <c r="H227" i="19"/>
  <c r="C235" i="19"/>
  <c r="H272" i="19"/>
  <c r="H284" i="19"/>
  <c r="L292" i="19"/>
  <c r="L291" i="19" s="1"/>
  <c r="G83" i="19"/>
  <c r="K26" i="19"/>
  <c r="H26" i="19" s="1"/>
  <c r="H55" i="19"/>
  <c r="J53" i="19"/>
  <c r="I76" i="19"/>
  <c r="H80" i="19"/>
  <c r="E83" i="19"/>
  <c r="H89" i="19"/>
  <c r="C112" i="19"/>
  <c r="H112" i="19"/>
  <c r="H196" i="19"/>
  <c r="G195" i="19"/>
  <c r="J230" i="19"/>
  <c r="L231" i="19"/>
  <c r="L230" i="19" s="1"/>
  <c r="C246" i="19"/>
  <c r="D20" i="19"/>
  <c r="H58" i="19"/>
  <c r="F53" i="19"/>
  <c r="C103" i="19"/>
  <c r="H131" i="19"/>
  <c r="G130" i="19"/>
  <c r="C151" i="19"/>
  <c r="C188" i="19"/>
  <c r="D231" i="19"/>
  <c r="J269" i="19"/>
  <c r="E292" i="19"/>
  <c r="E291" i="19" s="1"/>
  <c r="C292" i="19"/>
  <c r="D53" i="19"/>
  <c r="F54" i="19"/>
  <c r="D76" i="19"/>
  <c r="C76" i="19" s="1"/>
  <c r="G76" i="19"/>
  <c r="H95" i="19"/>
  <c r="C122" i="19"/>
  <c r="C131" i="19"/>
  <c r="C144" i="19"/>
  <c r="H165" i="19"/>
  <c r="G174" i="19"/>
  <c r="G173" i="19" s="1"/>
  <c r="C179" i="19"/>
  <c r="C238" i="19"/>
  <c r="H251" i="19"/>
  <c r="H276" i="19"/>
  <c r="H251" i="18"/>
  <c r="C284" i="18"/>
  <c r="H284" i="18"/>
  <c r="K54" i="18"/>
  <c r="K53" i="18" s="1"/>
  <c r="L76" i="18"/>
  <c r="C116" i="18"/>
  <c r="E130" i="18"/>
  <c r="C151" i="18"/>
  <c r="H179" i="18"/>
  <c r="E195" i="18"/>
  <c r="E194" i="18" s="1"/>
  <c r="E204" i="18"/>
  <c r="D204" i="18"/>
  <c r="C252" i="18"/>
  <c r="E270" i="18"/>
  <c r="E269" i="18" s="1"/>
  <c r="H292" i="18"/>
  <c r="H291" i="18" s="1"/>
  <c r="I54" i="18"/>
  <c r="I53" i="18" s="1"/>
  <c r="G53" i="18"/>
  <c r="C67" i="18"/>
  <c r="E83" i="18"/>
  <c r="E75" i="18" s="1"/>
  <c r="E52" i="18" s="1"/>
  <c r="I83" i="18"/>
  <c r="C95" i="18"/>
  <c r="C112" i="18"/>
  <c r="H112" i="18"/>
  <c r="H144" i="18"/>
  <c r="C160" i="18"/>
  <c r="F174" i="18"/>
  <c r="F173" i="18" s="1"/>
  <c r="C173" i="18" s="1"/>
  <c r="C179" i="18"/>
  <c r="K187" i="18"/>
  <c r="C205" i="18"/>
  <c r="H281" i="18"/>
  <c r="H174" i="18"/>
  <c r="H43" i="18"/>
  <c r="L54" i="18"/>
  <c r="L53" i="18" s="1"/>
  <c r="C69" i="18"/>
  <c r="K76" i="18"/>
  <c r="H89" i="18"/>
  <c r="G130" i="18"/>
  <c r="G75" i="18" s="1"/>
  <c r="G52" i="18" s="1"/>
  <c r="G51" i="18" s="1"/>
  <c r="H141" i="18"/>
  <c r="H175" i="18"/>
  <c r="C188" i="18"/>
  <c r="H188" i="18"/>
  <c r="H227" i="18"/>
  <c r="C235" i="18"/>
  <c r="C246" i="18"/>
  <c r="F230" i="18"/>
  <c r="F194" i="18" s="1"/>
  <c r="C264" i="18"/>
  <c r="C281" i="18"/>
  <c r="K194" i="17"/>
  <c r="C43" i="17"/>
  <c r="C80" i="17"/>
  <c r="C89" i="17"/>
  <c r="C141" i="17"/>
  <c r="C160" i="17"/>
  <c r="C184" i="17"/>
  <c r="I187" i="17"/>
  <c r="K187" i="17"/>
  <c r="H198" i="17"/>
  <c r="H205" i="17"/>
  <c r="K231" i="17"/>
  <c r="K230" i="17" s="1"/>
  <c r="C276" i="17"/>
  <c r="C112" i="17"/>
  <c r="C122" i="17"/>
  <c r="E195" i="17"/>
  <c r="E194" i="17" s="1"/>
  <c r="C227" i="17"/>
  <c r="G231" i="17"/>
  <c r="H272" i="17"/>
  <c r="D20" i="17"/>
  <c r="L20" i="17"/>
  <c r="C69" i="17"/>
  <c r="H80" i="17"/>
  <c r="L83" i="17"/>
  <c r="C136" i="17"/>
  <c r="H144" i="17"/>
  <c r="H184" i="17"/>
  <c r="H216" i="17"/>
  <c r="C233" i="17"/>
  <c r="C246" i="17"/>
  <c r="L269" i="17"/>
  <c r="E20" i="17"/>
  <c r="H43" i="17"/>
  <c r="E54" i="17"/>
  <c r="E53" i="17" s="1"/>
  <c r="D67" i="17"/>
  <c r="C67" i="17" s="1"/>
  <c r="C95" i="17"/>
  <c r="C116" i="17"/>
  <c r="H122" i="17"/>
  <c r="H131" i="17"/>
  <c r="C144" i="17"/>
  <c r="H160" i="17"/>
  <c r="F196" i="17"/>
  <c r="C216" i="17"/>
  <c r="H264" i="17"/>
  <c r="H276" i="17"/>
  <c r="H55" i="16"/>
  <c r="C67" i="16"/>
  <c r="C69" i="16"/>
  <c r="H69" i="16"/>
  <c r="H77" i="16"/>
  <c r="D83" i="16"/>
  <c r="C84" i="16"/>
  <c r="L83" i="16"/>
  <c r="C95" i="16"/>
  <c r="H103" i="16"/>
  <c r="I130" i="16"/>
  <c r="G130" i="16"/>
  <c r="C141" i="16"/>
  <c r="G174" i="16"/>
  <c r="G173" i="16" s="1"/>
  <c r="H179" i="16"/>
  <c r="E195" i="16"/>
  <c r="I195" i="16"/>
  <c r="G195" i="16"/>
  <c r="C227" i="16"/>
  <c r="C246" i="16"/>
  <c r="D270" i="16"/>
  <c r="H270" i="16"/>
  <c r="H281" i="16"/>
  <c r="H43" i="16"/>
  <c r="F53" i="16"/>
  <c r="K54" i="16"/>
  <c r="K53" i="16" s="1"/>
  <c r="H67" i="16"/>
  <c r="K76" i="16"/>
  <c r="E83" i="16"/>
  <c r="E75" i="16" s="1"/>
  <c r="I83" i="16"/>
  <c r="C89" i="16"/>
  <c r="F83" i="16"/>
  <c r="C122" i="16"/>
  <c r="H131" i="16"/>
  <c r="L130" i="16"/>
  <c r="C151" i="16"/>
  <c r="H165" i="16"/>
  <c r="C179" i="16"/>
  <c r="H191" i="16"/>
  <c r="C216" i="16"/>
  <c r="H216" i="16"/>
  <c r="C233" i="16"/>
  <c r="H238" i="16"/>
  <c r="H252" i="16"/>
  <c r="C264" i="16"/>
  <c r="H284" i="16"/>
  <c r="I53" i="16"/>
  <c r="G230" i="16"/>
  <c r="E231" i="16"/>
  <c r="C58" i="16"/>
  <c r="L54" i="16"/>
  <c r="C80" i="16"/>
  <c r="L76" i="16"/>
  <c r="C112" i="16"/>
  <c r="K130" i="16"/>
  <c r="C160" i="16"/>
  <c r="K173" i="16"/>
  <c r="C184" i="16"/>
  <c r="D196" i="16"/>
  <c r="H196" i="16"/>
  <c r="K195" i="16"/>
  <c r="K194" i="16" s="1"/>
  <c r="H227" i="16"/>
  <c r="H233" i="16"/>
  <c r="E259" i="16"/>
  <c r="I259" i="16"/>
  <c r="H259" i="16" s="1"/>
  <c r="C272" i="16"/>
  <c r="H293" i="16"/>
  <c r="C196" i="15"/>
  <c r="I187" i="15"/>
  <c r="K54" i="15"/>
  <c r="K53" i="15" s="1"/>
  <c r="C270" i="15"/>
  <c r="C55" i="15"/>
  <c r="D76" i="15"/>
  <c r="L76" i="15"/>
  <c r="H89" i="15"/>
  <c r="C103" i="15"/>
  <c r="L130" i="15"/>
  <c r="H144" i="15"/>
  <c r="J165" i="15"/>
  <c r="H165" i="15" s="1"/>
  <c r="C166" i="15"/>
  <c r="H179" i="15"/>
  <c r="E196" i="15"/>
  <c r="H198" i="15"/>
  <c r="J204" i="15"/>
  <c r="J195" i="15" s="1"/>
  <c r="F204" i="15"/>
  <c r="F195" i="15" s="1"/>
  <c r="K204" i="15"/>
  <c r="H235" i="15"/>
  <c r="G231" i="15"/>
  <c r="G230" i="15" s="1"/>
  <c r="J259" i="15"/>
  <c r="G259" i="15"/>
  <c r="C259" i="15" s="1"/>
  <c r="K259" i="15"/>
  <c r="C264" i="15"/>
  <c r="I270" i="15"/>
  <c r="F269" i="15"/>
  <c r="J283" i="15"/>
  <c r="H283" i="15" s="1"/>
  <c r="C286" i="15"/>
  <c r="H84" i="15"/>
  <c r="E83" i="15"/>
  <c r="C116" i="15"/>
  <c r="C136" i="15"/>
  <c r="C144" i="15"/>
  <c r="H160" i="15"/>
  <c r="K196" i="15"/>
  <c r="K195" i="15" s="1"/>
  <c r="C205" i="15"/>
  <c r="G204" i="15"/>
  <c r="G195" i="15" s="1"/>
  <c r="G194" i="15" s="1"/>
  <c r="C233" i="15"/>
  <c r="L231" i="15"/>
  <c r="E231" i="15"/>
  <c r="E230" i="15" s="1"/>
  <c r="C246" i="15"/>
  <c r="H252" i="15"/>
  <c r="C260" i="15"/>
  <c r="C276" i="15"/>
  <c r="C284" i="15"/>
  <c r="D20" i="15"/>
  <c r="C43" i="15"/>
  <c r="J54" i="15"/>
  <c r="C84" i="15"/>
  <c r="H112" i="15"/>
  <c r="F130" i="15"/>
  <c r="C141" i="15"/>
  <c r="C160" i="15"/>
  <c r="K130" i="15"/>
  <c r="F165" i="15"/>
  <c r="H188" i="15"/>
  <c r="C192" i="15"/>
  <c r="E204" i="15"/>
  <c r="E195" i="15" s="1"/>
  <c r="H227" i="15"/>
  <c r="I231" i="15"/>
  <c r="H238" i="15"/>
  <c r="H251" i="15"/>
  <c r="C252" i="15"/>
  <c r="C272" i="15"/>
  <c r="F195" i="14"/>
  <c r="G53" i="14"/>
  <c r="L53" i="14"/>
  <c r="H67" i="14"/>
  <c r="G194" i="14"/>
  <c r="L194" i="14"/>
  <c r="I231" i="14"/>
  <c r="H269" i="14"/>
  <c r="F53" i="14"/>
  <c r="H58" i="14"/>
  <c r="C80" i="14"/>
  <c r="C84" i="14"/>
  <c r="J83" i="14"/>
  <c r="H83" i="14" s="1"/>
  <c r="H103" i="14"/>
  <c r="H116" i="14"/>
  <c r="C136" i="14"/>
  <c r="H144" i="14"/>
  <c r="K174" i="14"/>
  <c r="K173" i="14" s="1"/>
  <c r="H173" i="14" s="1"/>
  <c r="C196" i="14"/>
  <c r="H216" i="14"/>
  <c r="C238" i="14"/>
  <c r="J231" i="14"/>
  <c r="C264" i="14"/>
  <c r="C270" i="14"/>
  <c r="C276" i="14"/>
  <c r="H21" i="14"/>
  <c r="C58" i="14"/>
  <c r="J75" i="14"/>
  <c r="H95" i="14"/>
  <c r="C116" i="14"/>
  <c r="K130" i="14"/>
  <c r="K75" i="14" s="1"/>
  <c r="C144" i="14"/>
  <c r="H160" i="14"/>
  <c r="H165" i="14"/>
  <c r="E174" i="14"/>
  <c r="E173" i="14" s="1"/>
  <c r="H184" i="14"/>
  <c r="H187" i="14"/>
  <c r="H191" i="14"/>
  <c r="H198" i="14"/>
  <c r="C216" i="14"/>
  <c r="D231" i="14"/>
  <c r="D230" i="14" s="1"/>
  <c r="H235" i="14"/>
  <c r="F231" i="14"/>
  <c r="F230" i="14" s="1"/>
  <c r="H246" i="14"/>
  <c r="H251" i="14"/>
  <c r="I259" i="14"/>
  <c r="H259" i="14" s="1"/>
  <c r="H272" i="14"/>
  <c r="E20" i="14"/>
  <c r="F26" i="14"/>
  <c r="K53" i="14"/>
  <c r="H69" i="14"/>
  <c r="C77" i="14"/>
  <c r="L75" i="14"/>
  <c r="H89" i="14"/>
  <c r="H112" i="14"/>
  <c r="H122" i="14"/>
  <c r="C131" i="14"/>
  <c r="G130" i="14"/>
  <c r="C130" i="14" s="1"/>
  <c r="L130" i="14"/>
  <c r="H141" i="14"/>
  <c r="C160" i="14"/>
  <c r="C166" i="14"/>
  <c r="C184" i="14"/>
  <c r="C188" i="14"/>
  <c r="C192" i="14"/>
  <c r="C198" i="14"/>
  <c r="K204" i="14"/>
  <c r="K195" i="14" s="1"/>
  <c r="H233" i="14"/>
  <c r="C246" i="14"/>
  <c r="C252" i="14"/>
  <c r="C260" i="14"/>
  <c r="C272" i="14"/>
  <c r="H281" i="14"/>
  <c r="G75" i="13"/>
  <c r="G52" i="13" s="1"/>
  <c r="G51" i="13" s="1"/>
  <c r="G50" i="13" s="1"/>
  <c r="F53" i="13"/>
  <c r="I75" i="13"/>
  <c r="C196" i="13"/>
  <c r="E195" i="13"/>
  <c r="L230" i="13"/>
  <c r="E194" i="13"/>
  <c r="K75" i="13"/>
  <c r="D20" i="13"/>
  <c r="C84" i="13"/>
  <c r="J83" i="13"/>
  <c r="H83" i="13" s="1"/>
  <c r="C112" i="13"/>
  <c r="H116" i="13"/>
  <c r="C122" i="13"/>
  <c r="F130" i="13"/>
  <c r="C144" i="13"/>
  <c r="H160" i="13"/>
  <c r="I174" i="13"/>
  <c r="I173" i="13" s="1"/>
  <c r="L187" i="13"/>
  <c r="H192" i="13"/>
  <c r="C198" i="13"/>
  <c r="D231" i="13"/>
  <c r="D230" i="13" s="1"/>
  <c r="C233" i="13"/>
  <c r="C246" i="13"/>
  <c r="K230" i="13"/>
  <c r="K194" i="13" s="1"/>
  <c r="K51" i="13" s="1"/>
  <c r="K50" i="13" s="1"/>
  <c r="C272" i="13"/>
  <c r="C281" i="13"/>
  <c r="H284" i="13"/>
  <c r="K53" i="13"/>
  <c r="K52" i="13" s="1"/>
  <c r="J67" i="13"/>
  <c r="C69" i="13"/>
  <c r="H76" i="13"/>
  <c r="H80" i="13"/>
  <c r="C103" i="13"/>
  <c r="C141" i="13"/>
  <c r="C160" i="13"/>
  <c r="J196" i="13"/>
  <c r="J195" i="13" s="1"/>
  <c r="C216" i="13"/>
  <c r="H238" i="13"/>
  <c r="G230" i="13"/>
  <c r="G289" i="13" s="1"/>
  <c r="G259" i="13"/>
  <c r="H264" i="13"/>
  <c r="J270" i="13"/>
  <c r="H270" i="13" s="1"/>
  <c r="H276" i="13"/>
  <c r="H286" i="13"/>
  <c r="L20" i="13"/>
  <c r="J54" i="13"/>
  <c r="J53" i="13" s="1"/>
  <c r="E83" i="13"/>
  <c r="E75" i="13" s="1"/>
  <c r="E52" i="13" s="1"/>
  <c r="E51" i="13" s="1"/>
  <c r="C95" i="13"/>
  <c r="H112" i="13"/>
  <c r="C116" i="13"/>
  <c r="H122" i="13"/>
  <c r="I130" i="13"/>
  <c r="H136" i="13"/>
  <c r="C151" i="13"/>
  <c r="H165" i="13"/>
  <c r="C179" i="13"/>
  <c r="I195" i="13"/>
  <c r="I194" i="13" s="1"/>
  <c r="D204" i="13"/>
  <c r="L204" i="13"/>
  <c r="L195" i="13" s="1"/>
  <c r="F231" i="13"/>
  <c r="F230" i="13" s="1"/>
  <c r="F194" i="13" s="1"/>
  <c r="C264" i="13"/>
  <c r="K269" i="13"/>
  <c r="C276" i="13"/>
  <c r="F76" i="12"/>
  <c r="G195" i="12"/>
  <c r="G194" i="12" s="1"/>
  <c r="H43" i="12"/>
  <c r="C55" i="12"/>
  <c r="H55" i="12"/>
  <c r="L54" i="12"/>
  <c r="L53" i="12" s="1"/>
  <c r="E76" i="12"/>
  <c r="H116" i="12"/>
  <c r="H136" i="12"/>
  <c r="H144" i="12"/>
  <c r="H160" i="12"/>
  <c r="C184" i="12"/>
  <c r="G187" i="12"/>
  <c r="H227" i="12"/>
  <c r="J231" i="12"/>
  <c r="J230" i="12" s="1"/>
  <c r="C246" i="12"/>
  <c r="H252" i="12"/>
  <c r="H264" i="12"/>
  <c r="F269" i="12"/>
  <c r="H284" i="12"/>
  <c r="E130" i="12"/>
  <c r="L204" i="12"/>
  <c r="L195" i="12" s="1"/>
  <c r="E20" i="12"/>
  <c r="F292" i="12"/>
  <c r="F291" i="12" s="1"/>
  <c r="K292" i="12"/>
  <c r="K291" i="12" s="1"/>
  <c r="J53" i="12"/>
  <c r="C95" i="12"/>
  <c r="G83" i="12"/>
  <c r="C179" i="12"/>
  <c r="C198" i="12"/>
  <c r="D204" i="12"/>
  <c r="H216" i="12"/>
  <c r="I231" i="12"/>
  <c r="C272" i="12"/>
  <c r="L270" i="12"/>
  <c r="L269" i="12" s="1"/>
  <c r="G291" i="12"/>
  <c r="C69" i="12"/>
  <c r="H80" i="12"/>
  <c r="J83" i="12"/>
  <c r="H112" i="12"/>
  <c r="H122" i="12"/>
  <c r="C141" i="12"/>
  <c r="C151" i="12"/>
  <c r="I173" i="12"/>
  <c r="H192" i="12"/>
  <c r="H233" i="12"/>
  <c r="E231" i="12"/>
  <c r="H246" i="12"/>
  <c r="H281" i="12"/>
  <c r="G53" i="12"/>
  <c r="I53" i="12"/>
  <c r="H54" i="12"/>
  <c r="H67" i="13"/>
  <c r="H67" i="12"/>
  <c r="H131" i="12"/>
  <c r="J130" i="12"/>
  <c r="H130" i="12" s="1"/>
  <c r="D191" i="12"/>
  <c r="C191" i="12" s="1"/>
  <c r="C192" i="12"/>
  <c r="C21" i="12"/>
  <c r="E83" i="12"/>
  <c r="E75" i="12" s="1"/>
  <c r="H95" i="12"/>
  <c r="L187" i="12"/>
  <c r="E195" i="12"/>
  <c r="H205" i="12"/>
  <c r="J204" i="12"/>
  <c r="J195" i="12" s="1"/>
  <c r="D283" i="12"/>
  <c r="C283" i="12" s="1"/>
  <c r="C284" i="12"/>
  <c r="H21" i="13"/>
  <c r="H292" i="13" s="1"/>
  <c r="H291" i="13" s="1"/>
  <c r="J292" i="13"/>
  <c r="J291" i="13" s="1"/>
  <c r="I53" i="13"/>
  <c r="H54" i="13"/>
  <c r="J173" i="13"/>
  <c r="C76" i="14"/>
  <c r="D75" i="14"/>
  <c r="H195" i="14"/>
  <c r="H231" i="14"/>
  <c r="I230" i="14"/>
  <c r="C26" i="15"/>
  <c r="F20" i="15"/>
  <c r="I53" i="15"/>
  <c r="H67" i="15"/>
  <c r="H77" i="12"/>
  <c r="J76" i="12"/>
  <c r="J75" i="12" s="1"/>
  <c r="H198" i="12"/>
  <c r="G292" i="13"/>
  <c r="G291" i="13" s="1"/>
  <c r="G20" i="13"/>
  <c r="H21" i="12"/>
  <c r="F26" i="12"/>
  <c r="F20" i="12" s="1"/>
  <c r="C20" i="12" s="1"/>
  <c r="D54" i="12"/>
  <c r="C77" i="12"/>
  <c r="I83" i="12"/>
  <c r="G130" i="12"/>
  <c r="G75" i="12" s="1"/>
  <c r="G289" i="12" s="1"/>
  <c r="H165" i="12"/>
  <c r="H175" i="12"/>
  <c r="J174" i="12"/>
  <c r="J173" i="12" s="1"/>
  <c r="C188" i="12"/>
  <c r="H188" i="12"/>
  <c r="D259" i="12"/>
  <c r="C260" i="12"/>
  <c r="G20" i="12"/>
  <c r="K20" i="12"/>
  <c r="H26" i="12"/>
  <c r="H45" i="12"/>
  <c r="H69" i="12"/>
  <c r="C80" i="12"/>
  <c r="H89" i="12"/>
  <c r="C122" i="12"/>
  <c r="C136" i="12"/>
  <c r="H151" i="12"/>
  <c r="C160" i="12"/>
  <c r="D173" i="12"/>
  <c r="C173" i="12" s="1"/>
  <c r="C174" i="12"/>
  <c r="L173" i="12"/>
  <c r="F174" i="12"/>
  <c r="F173" i="12" s="1"/>
  <c r="K174" i="12"/>
  <c r="K173" i="12" s="1"/>
  <c r="K52" i="12" s="1"/>
  <c r="E187" i="12"/>
  <c r="I187" i="12"/>
  <c r="F204" i="12"/>
  <c r="F195" i="12" s="1"/>
  <c r="F194" i="12" s="1"/>
  <c r="K204" i="12"/>
  <c r="K195" i="12" s="1"/>
  <c r="K194" i="12" s="1"/>
  <c r="C233" i="12"/>
  <c r="H235" i="12"/>
  <c r="D231" i="12"/>
  <c r="C238" i="12"/>
  <c r="H238" i="12"/>
  <c r="L231" i="12"/>
  <c r="L230" i="12" s="1"/>
  <c r="E259" i="12"/>
  <c r="E230" i="12" s="1"/>
  <c r="E289" i="12" s="1"/>
  <c r="I259" i="12"/>
  <c r="H259" i="12" s="1"/>
  <c r="D270" i="12"/>
  <c r="H270" i="12"/>
  <c r="H283" i="12"/>
  <c r="F292" i="13"/>
  <c r="F291" i="13" s="1"/>
  <c r="K292" i="13"/>
  <c r="K291" i="13" s="1"/>
  <c r="K26" i="13"/>
  <c r="K20" i="13" s="1"/>
  <c r="H45" i="13"/>
  <c r="H58" i="13"/>
  <c r="D67" i="13"/>
  <c r="C67" i="13" s="1"/>
  <c r="F76" i="13"/>
  <c r="F75" i="13" s="1"/>
  <c r="D76" i="13"/>
  <c r="C77" i="13"/>
  <c r="H84" i="13"/>
  <c r="J130" i="13"/>
  <c r="H166" i="13"/>
  <c r="F173" i="13"/>
  <c r="C188" i="13"/>
  <c r="C230" i="13"/>
  <c r="F52" i="14"/>
  <c r="C54" i="14"/>
  <c r="D53" i="14"/>
  <c r="I75" i="14"/>
  <c r="H130" i="14"/>
  <c r="J194" i="14"/>
  <c r="C204" i="14"/>
  <c r="D195" i="14"/>
  <c r="J230" i="14"/>
  <c r="I289" i="14"/>
  <c r="C76" i="15"/>
  <c r="C173" i="15"/>
  <c r="D174" i="13"/>
  <c r="C175" i="13"/>
  <c r="C184" i="13"/>
  <c r="H188" i="13"/>
  <c r="J187" i="13"/>
  <c r="H187" i="13" s="1"/>
  <c r="F191" i="13"/>
  <c r="C191" i="13" s="1"/>
  <c r="C192" i="13"/>
  <c r="G194" i="13"/>
  <c r="H53" i="14"/>
  <c r="I52" i="14"/>
  <c r="J289" i="14"/>
  <c r="I75" i="12"/>
  <c r="C205" i="12"/>
  <c r="H231" i="12"/>
  <c r="D251" i="12"/>
  <c r="C251" i="12" s="1"/>
  <c r="C252" i="12"/>
  <c r="C83" i="13"/>
  <c r="F67" i="12"/>
  <c r="C67" i="12" s="1"/>
  <c r="C76" i="12"/>
  <c r="F83" i="12"/>
  <c r="F75" i="12" s="1"/>
  <c r="D83" i="12"/>
  <c r="C83" i="12" s="1"/>
  <c r="C84" i="12"/>
  <c r="L83" i="12"/>
  <c r="L75" i="12" s="1"/>
  <c r="L52" i="12" s="1"/>
  <c r="H103" i="12"/>
  <c r="C112" i="12"/>
  <c r="C130" i="12"/>
  <c r="C144" i="12"/>
  <c r="D165" i="12"/>
  <c r="C165" i="12" s="1"/>
  <c r="C166" i="12"/>
  <c r="H166" i="12"/>
  <c r="H174" i="12"/>
  <c r="H179" i="12"/>
  <c r="H191" i="12"/>
  <c r="D196" i="12"/>
  <c r="H196" i="12"/>
  <c r="C216" i="12"/>
  <c r="H251" i="12"/>
  <c r="C264" i="12"/>
  <c r="J269" i="12"/>
  <c r="J289" i="12" s="1"/>
  <c r="C276" i="12"/>
  <c r="C286" i="12"/>
  <c r="H286" i="12"/>
  <c r="F26" i="13"/>
  <c r="C31" i="13"/>
  <c r="C43" i="13"/>
  <c r="D54" i="13"/>
  <c r="C55" i="13"/>
  <c r="H55" i="13"/>
  <c r="F83" i="13"/>
  <c r="D130" i="13"/>
  <c r="C130" i="13" s="1"/>
  <c r="C131" i="13"/>
  <c r="L130" i="13"/>
  <c r="L75" i="13" s="1"/>
  <c r="F165" i="13"/>
  <c r="C165" i="13" s="1"/>
  <c r="C166" i="13"/>
  <c r="L194" i="13"/>
  <c r="C251" i="13"/>
  <c r="C259" i="13"/>
  <c r="C26" i="14"/>
  <c r="F20" i="14"/>
  <c r="C20" i="14" s="1"/>
  <c r="J52" i="14"/>
  <c r="J51" i="14" s="1"/>
  <c r="C174" i="14"/>
  <c r="D173" i="14"/>
  <c r="C173" i="14" s="1"/>
  <c r="K194" i="14"/>
  <c r="L289" i="14"/>
  <c r="H283" i="14"/>
  <c r="F289" i="14"/>
  <c r="H54" i="15"/>
  <c r="J53" i="15"/>
  <c r="C205" i="13"/>
  <c r="C231" i="13"/>
  <c r="C269" i="13"/>
  <c r="C21" i="14"/>
  <c r="H54" i="14"/>
  <c r="H76" i="14"/>
  <c r="H84" i="14"/>
  <c r="H166" i="14"/>
  <c r="H174" i="14"/>
  <c r="H188" i="14"/>
  <c r="H192" i="14"/>
  <c r="H196" i="14"/>
  <c r="H238" i="14"/>
  <c r="H252" i="14"/>
  <c r="H260" i="14"/>
  <c r="H270" i="14"/>
  <c r="H284" i="14"/>
  <c r="H286" i="14"/>
  <c r="H292" i="14" s="1"/>
  <c r="H291" i="14" s="1"/>
  <c r="D292" i="14"/>
  <c r="D291" i="14" s="1"/>
  <c r="L20" i="15"/>
  <c r="C27" i="15"/>
  <c r="C41" i="15"/>
  <c r="H43" i="15"/>
  <c r="F54" i="15"/>
  <c r="F53" i="15" s="1"/>
  <c r="H58" i="15"/>
  <c r="C69" i="15"/>
  <c r="H69" i="15"/>
  <c r="I76" i="15"/>
  <c r="H77" i="15"/>
  <c r="C80" i="15"/>
  <c r="H116" i="15"/>
  <c r="I174" i="15"/>
  <c r="H175" i="15"/>
  <c r="L187" i="15"/>
  <c r="H216" i="15"/>
  <c r="C235" i="15"/>
  <c r="F231" i="15"/>
  <c r="K231" i="15"/>
  <c r="K230" i="15" s="1"/>
  <c r="L259" i="15"/>
  <c r="D269" i="15"/>
  <c r="C269" i="15" s="1"/>
  <c r="D283" i="15"/>
  <c r="C283" i="15" s="1"/>
  <c r="C21" i="16"/>
  <c r="D20" i="16"/>
  <c r="D292" i="16"/>
  <c r="D291" i="16" s="1"/>
  <c r="L292" i="16"/>
  <c r="L291" i="16" s="1"/>
  <c r="L20" i="16"/>
  <c r="H26" i="16"/>
  <c r="K20" i="16"/>
  <c r="D53" i="16"/>
  <c r="L53" i="16"/>
  <c r="H83" i="16"/>
  <c r="C136" i="16"/>
  <c r="D130" i="16"/>
  <c r="C281" i="16"/>
  <c r="F269" i="16"/>
  <c r="C284" i="16"/>
  <c r="D283" i="16"/>
  <c r="C283" i="16" s="1"/>
  <c r="F292" i="17"/>
  <c r="F291" i="17" s="1"/>
  <c r="F83" i="17"/>
  <c r="C84" i="17"/>
  <c r="C103" i="17"/>
  <c r="D83" i="17"/>
  <c r="L231" i="17"/>
  <c r="L230" i="17" s="1"/>
  <c r="C272" i="17"/>
  <c r="F270" i="17"/>
  <c r="C281" i="17"/>
  <c r="D269" i="17"/>
  <c r="C26" i="18"/>
  <c r="F20" i="18"/>
  <c r="H31" i="18"/>
  <c r="K26" i="18"/>
  <c r="H69" i="18"/>
  <c r="J67" i="18"/>
  <c r="H67" i="18" s="1"/>
  <c r="F187" i="18"/>
  <c r="C191" i="18"/>
  <c r="C192" i="19"/>
  <c r="E191" i="19"/>
  <c r="G259" i="19"/>
  <c r="D53" i="20"/>
  <c r="C54" i="20"/>
  <c r="H55" i="20"/>
  <c r="I54" i="20"/>
  <c r="E292" i="14"/>
  <c r="E291" i="14" s="1"/>
  <c r="I292" i="14"/>
  <c r="I291" i="14" s="1"/>
  <c r="C292" i="15"/>
  <c r="C291" i="15" s="1"/>
  <c r="G20" i="15"/>
  <c r="C20" i="15" s="1"/>
  <c r="G292" i="15"/>
  <c r="G291" i="15" s="1"/>
  <c r="K292" i="15"/>
  <c r="K291" i="15" s="1"/>
  <c r="C67" i="15"/>
  <c r="C131" i="15"/>
  <c r="D130" i="15"/>
  <c r="H192" i="15"/>
  <c r="J191" i="15"/>
  <c r="K194" i="15"/>
  <c r="I230" i="15"/>
  <c r="L230" i="15"/>
  <c r="H76" i="16"/>
  <c r="F204" i="16"/>
  <c r="F195" i="16" s="1"/>
  <c r="C205" i="16"/>
  <c r="H291" i="16"/>
  <c r="C58" i="18"/>
  <c r="D54" i="18"/>
  <c r="H76" i="19"/>
  <c r="F204" i="19"/>
  <c r="F195" i="19" s="1"/>
  <c r="C205" i="19"/>
  <c r="C238" i="13"/>
  <c r="C252" i="13"/>
  <c r="C260" i="13"/>
  <c r="C270" i="13"/>
  <c r="C284" i="13"/>
  <c r="C286" i="13"/>
  <c r="C292" i="13" s="1"/>
  <c r="C291" i="13" s="1"/>
  <c r="H55" i="14"/>
  <c r="H77" i="14"/>
  <c r="H131" i="14"/>
  <c r="H175" i="14"/>
  <c r="H205" i="14"/>
  <c r="H21" i="15"/>
  <c r="H292" i="15" s="1"/>
  <c r="H291" i="15" s="1"/>
  <c r="C83" i="15"/>
  <c r="J83" i="15"/>
  <c r="C174" i="15"/>
  <c r="H196" i="15"/>
  <c r="L195" i="15"/>
  <c r="L194" i="15" s="1"/>
  <c r="D204" i="15"/>
  <c r="E194" i="15"/>
  <c r="I204" i="15"/>
  <c r="C216" i="15"/>
  <c r="J231" i="15"/>
  <c r="J230" i="15" s="1"/>
  <c r="H246" i="15"/>
  <c r="H259" i="15"/>
  <c r="J291" i="16"/>
  <c r="L75" i="16"/>
  <c r="C235" i="16"/>
  <c r="F231" i="16"/>
  <c r="F230" i="16" s="1"/>
  <c r="H33" i="17"/>
  <c r="K26" i="17"/>
  <c r="K20" i="17" s="1"/>
  <c r="F165" i="17"/>
  <c r="C166" i="17"/>
  <c r="C89" i="18"/>
  <c r="F83" i="18"/>
  <c r="J231" i="13"/>
  <c r="J251" i="13"/>
  <c r="H251" i="13" s="1"/>
  <c r="J259" i="13"/>
  <c r="H259" i="13" s="1"/>
  <c r="J269" i="13"/>
  <c r="H269" i="13" s="1"/>
  <c r="J283" i="13"/>
  <c r="H283" i="13" s="1"/>
  <c r="L20" i="14"/>
  <c r="E83" i="14"/>
  <c r="C83" i="14" s="1"/>
  <c r="E165" i="14"/>
  <c r="C165" i="14" s="1"/>
  <c r="E191" i="14"/>
  <c r="C191" i="14" s="1"/>
  <c r="E195" i="14"/>
  <c r="E231" i="14"/>
  <c r="E251" i="14"/>
  <c r="C251" i="14" s="1"/>
  <c r="E259" i="14"/>
  <c r="C259" i="14" s="1"/>
  <c r="E269" i="14"/>
  <c r="C269" i="14" s="1"/>
  <c r="E283" i="14"/>
  <c r="C283" i="14" s="1"/>
  <c r="C286" i="14"/>
  <c r="E291" i="15"/>
  <c r="K26" i="15"/>
  <c r="H45" i="15"/>
  <c r="D54" i="15"/>
  <c r="F83" i="15"/>
  <c r="F75" i="15" s="1"/>
  <c r="G83" i="15"/>
  <c r="G75" i="15" s="1"/>
  <c r="K83" i="15"/>
  <c r="K75" i="15" s="1"/>
  <c r="K52" i="15" s="1"/>
  <c r="K51" i="15" s="1"/>
  <c r="K50" i="15" s="1"/>
  <c r="C95" i="15"/>
  <c r="J130" i="15"/>
  <c r="J75" i="15" s="1"/>
  <c r="K187" i="15"/>
  <c r="F191" i="15"/>
  <c r="F187" i="15" s="1"/>
  <c r="C187" i="15" s="1"/>
  <c r="D231" i="15"/>
  <c r="F251" i="15"/>
  <c r="H281" i="15"/>
  <c r="J269" i="15"/>
  <c r="J54" i="16"/>
  <c r="H175" i="16"/>
  <c r="J174" i="16"/>
  <c r="J292" i="17"/>
  <c r="J291" i="17" s="1"/>
  <c r="C77" i="17"/>
  <c r="D76" i="17"/>
  <c r="C188" i="17"/>
  <c r="F195" i="17"/>
  <c r="C196" i="17"/>
  <c r="G230" i="17"/>
  <c r="C286" i="17"/>
  <c r="C80" i="18"/>
  <c r="D76" i="18"/>
  <c r="G53" i="19"/>
  <c r="C54" i="19"/>
  <c r="K53" i="19"/>
  <c r="H54" i="19"/>
  <c r="H67" i="19"/>
  <c r="I53" i="19"/>
  <c r="C141" i="19"/>
  <c r="E130" i="19"/>
  <c r="H160" i="19"/>
  <c r="I130" i="19"/>
  <c r="K259" i="19"/>
  <c r="H259" i="19" s="1"/>
  <c r="H260" i="19"/>
  <c r="C83" i="20"/>
  <c r="C77" i="15"/>
  <c r="C89" i="15"/>
  <c r="E130" i="15"/>
  <c r="E75" i="15" s="1"/>
  <c r="I130" i="15"/>
  <c r="H130" i="15" s="1"/>
  <c r="C165" i="15"/>
  <c r="C175" i="15"/>
  <c r="C227" i="15"/>
  <c r="C251" i="15"/>
  <c r="F26" i="16"/>
  <c r="C55" i="16"/>
  <c r="C77" i="16"/>
  <c r="C103" i="16"/>
  <c r="F130" i="16"/>
  <c r="F75" i="16" s="1"/>
  <c r="C131" i="16"/>
  <c r="H151" i="16"/>
  <c r="D173" i="16"/>
  <c r="L173" i="16"/>
  <c r="C188" i="16"/>
  <c r="L187" i="16"/>
  <c r="H205" i="16"/>
  <c r="H235" i="16"/>
  <c r="C238" i="16"/>
  <c r="D231" i="16"/>
  <c r="L231" i="16"/>
  <c r="L230" i="16" s="1"/>
  <c r="L194" i="16" s="1"/>
  <c r="C252" i="16"/>
  <c r="D251" i="16"/>
  <c r="C251" i="16" s="1"/>
  <c r="F54" i="17"/>
  <c r="F53" i="17" s="1"/>
  <c r="C55" i="17"/>
  <c r="D54" i="17"/>
  <c r="H84" i="17"/>
  <c r="F130" i="17"/>
  <c r="F75" i="17" s="1"/>
  <c r="C131" i="17"/>
  <c r="D130" i="17"/>
  <c r="C130" i="17" s="1"/>
  <c r="L130" i="17"/>
  <c r="L75" i="17" s="1"/>
  <c r="I173" i="17"/>
  <c r="C191" i="17"/>
  <c r="F204" i="17"/>
  <c r="C205" i="17"/>
  <c r="D204" i="17"/>
  <c r="L204" i="17"/>
  <c r="L195" i="17" s="1"/>
  <c r="L194" i="17" s="1"/>
  <c r="D231" i="17"/>
  <c r="H238" i="17"/>
  <c r="J231" i="17"/>
  <c r="F251" i="17"/>
  <c r="C252" i="17"/>
  <c r="H260" i="17"/>
  <c r="J259" i="17"/>
  <c r="H259" i="17" s="1"/>
  <c r="F283" i="17"/>
  <c r="C283" i="17" s="1"/>
  <c r="C284" i="17"/>
  <c r="C45" i="18"/>
  <c r="G20" i="18"/>
  <c r="F54" i="18"/>
  <c r="F53" i="18" s="1"/>
  <c r="C55" i="18"/>
  <c r="F76" i="18"/>
  <c r="C77" i="18"/>
  <c r="H103" i="18"/>
  <c r="J130" i="18"/>
  <c r="L173" i="18"/>
  <c r="H198" i="18"/>
  <c r="I196" i="18"/>
  <c r="H216" i="18"/>
  <c r="I204" i="18"/>
  <c r="J259" i="18"/>
  <c r="H259" i="18" s="1"/>
  <c r="H260" i="18"/>
  <c r="I269" i="18"/>
  <c r="L130" i="19"/>
  <c r="H216" i="19"/>
  <c r="I204" i="19"/>
  <c r="F231" i="19"/>
  <c r="F230" i="19" s="1"/>
  <c r="K231" i="19"/>
  <c r="K230" i="19" s="1"/>
  <c r="K194" i="19" s="1"/>
  <c r="H238" i="19"/>
  <c r="I231" i="19"/>
  <c r="G292" i="19"/>
  <c r="G291" i="19" s="1"/>
  <c r="E292" i="20"/>
  <c r="E291" i="20" s="1"/>
  <c r="C21" i="20"/>
  <c r="C292" i="20" s="1"/>
  <c r="J292" i="20"/>
  <c r="J291" i="20" s="1"/>
  <c r="C67" i="20"/>
  <c r="G75" i="20"/>
  <c r="K83" i="20"/>
  <c r="K75" i="20" s="1"/>
  <c r="C54" i="16"/>
  <c r="C76" i="16"/>
  <c r="I75" i="16"/>
  <c r="C166" i="16"/>
  <c r="D165" i="16"/>
  <c r="C165" i="16" s="1"/>
  <c r="E187" i="16"/>
  <c r="I187" i="16"/>
  <c r="C192" i="16"/>
  <c r="D191" i="16"/>
  <c r="C191" i="16" s="1"/>
  <c r="C196" i="16"/>
  <c r="D195" i="16"/>
  <c r="J204" i="16"/>
  <c r="E230" i="16"/>
  <c r="E194" i="16" s="1"/>
  <c r="H231" i="16"/>
  <c r="I230" i="16"/>
  <c r="I194" i="16" s="1"/>
  <c r="H251" i="16"/>
  <c r="C260" i="16"/>
  <c r="D259" i="16"/>
  <c r="C259" i="16" s="1"/>
  <c r="C270" i="16"/>
  <c r="D269" i="16"/>
  <c r="C269" i="16" s="1"/>
  <c r="C286" i="16"/>
  <c r="L289" i="16"/>
  <c r="H45" i="17"/>
  <c r="H54" i="17"/>
  <c r="I53" i="17"/>
  <c r="H58" i="17"/>
  <c r="K75" i="17"/>
  <c r="K289" i="17" s="1"/>
  <c r="J83" i="17"/>
  <c r="H83" i="17" s="1"/>
  <c r="H116" i="17"/>
  <c r="H130" i="17"/>
  <c r="H166" i="17"/>
  <c r="J165" i="17"/>
  <c r="H165" i="17" s="1"/>
  <c r="H188" i="17"/>
  <c r="J187" i="17"/>
  <c r="H187" i="17" s="1"/>
  <c r="H192" i="17"/>
  <c r="H196" i="17"/>
  <c r="J195" i="17"/>
  <c r="H204" i="17"/>
  <c r="I195" i="17"/>
  <c r="F231" i="17"/>
  <c r="C238" i="17"/>
  <c r="C251" i="17"/>
  <c r="F259" i="17"/>
  <c r="C259" i="17" s="1"/>
  <c r="C260" i="17"/>
  <c r="H286" i="17"/>
  <c r="C21" i="18"/>
  <c r="D20" i="18"/>
  <c r="C20" i="18" s="1"/>
  <c r="L292" i="18"/>
  <c r="L291" i="18" s="1"/>
  <c r="L20" i="18"/>
  <c r="F130" i="18"/>
  <c r="C130" i="18" s="1"/>
  <c r="C131" i="18"/>
  <c r="K130" i="18"/>
  <c r="K75" i="18" s="1"/>
  <c r="K52" i="18" s="1"/>
  <c r="J191" i="18"/>
  <c r="H192" i="18"/>
  <c r="C196" i="18"/>
  <c r="D195" i="18"/>
  <c r="J195" i="18"/>
  <c r="J204" i="18"/>
  <c r="H205" i="18"/>
  <c r="C233" i="18"/>
  <c r="D231" i="18"/>
  <c r="C286" i="18"/>
  <c r="C26" i="19"/>
  <c r="F20" i="19"/>
  <c r="C20" i="19" s="1"/>
  <c r="C84" i="19"/>
  <c r="H84" i="19"/>
  <c r="I83" i="19"/>
  <c r="D165" i="19"/>
  <c r="C165" i="19" s="1"/>
  <c r="C166" i="19"/>
  <c r="H192" i="19"/>
  <c r="I191" i="19"/>
  <c r="E204" i="19"/>
  <c r="C216" i="19"/>
  <c r="D251" i="19"/>
  <c r="C252" i="19"/>
  <c r="H281" i="19"/>
  <c r="I269" i="19"/>
  <c r="H269" i="19" s="1"/>
  <c r="C291" i="19"/>
  <c r="K53" i="20"/>
  <c r="H76" i="20"/>
  <c r="C67" i="22"/>
  <c r="G53" i="22"/>
  <c r="C179" i="15"/>
  <c r="C191" i="15"/>
  <c r="C281" i="15"/>
  <c r="E20" i="16"/>
  <c r="E292" i="16"/>
  <c r="E291" i="16" s="1"/>
  <c r="I292" i="16"/>
  <c r="I291" i="16" s="1"/>
  <c r="C43" i="16"/>
  <c r="C45" i="16"/>
  <c r="G75" i="16"/>
  <c r="G52" i="16" s="1"/>
  <c r="J130" i="16"/>
  <c r="H130" i="16" s="1"/>
  <c r="F174" i="16"/>
  <c r="F173" i="16" s="1"/>
  <c r="C175" i="16"/>
  <c r="C204" i="16"/>
  <c r="G194" i="16"/>
  <c r="J269" i="16"/>
  <c r="H283" i="16"/>
  <c r="C21" i="17"/>
  <c r="C31" i="17"/>
  <c r="F26" i="17"/>
  <c r="K52" i="17"/>
  <c r="K51" i="17" s="1"/>
  <c r="K50" i="17" s="1"/>
  <c r="E75" i="17"/>
  <c r="E52" i="17" s="1"/>
  <c r="E51" i="17" s="1"/>
  <c r="H76" i="17"/>
  <c r="I75" i="17"/>
  <c r="C165" i="17"/>
  <c r="F173" i="17"/>
  <c r="C175" i="17"/>
  <c r="D174" i="17"/>
  <c r="L174" i="17"/>
  <c r="L173" i="17" s="1"/>
  <c r="F191" i="17"/>
  <c r="F187" i="17" s="1"/>
  <c r="C187" i="17" s="1"/>
  <c r="C192" i="17"/>
  <c r="G194" i="17"/>
  <c r="G51" i="17" s="1"/>
  <c r="H252" i="17"/>
  <c r="J251" i="17"/>
  <c r="H251" i="17" s="1"/>
  <c r="J270" i="17"/>
  <c r="H284" i="17"/>
  <c r="J283" i="17"/>
  <c r="H283" i="17" s="1"/>
  <c r="G289" i="17"/>
  <c r="H55" i="18"/>
  <c r="J54" i="18"/>
  <c r="H77" i="18"/>
  <c r="J76" i="18"/>
  <c r="C84" i="18"/>
  <c r="D83" i="18"/>
  <c r="C83" i="18" s="1"/>
  <c r="L83" i="18"/>
  <c r="H83" i="18" s="1"/>
  <c r="H136" i="18"/>
  <c r="I130" i="18"/>
  <c r="H130" i="18" s="1"/>
  <c r="J165" i="18"/>
  <c r="H165" i="18" s="1"/>
  <c r="H166" i="18"/>
  <c r="G230" i="18"/>
  <c r="L270" i="18"/>
  <c r="L269" i="18" s="1"/>
  <c r="K292" i="19"/>
  <c r="K291" i="19" s="1"/>
  <c r="H21" i="19"/>
  <c r="H292" i="19" s="1"/>
  <c r="H291" i="19" s="1"/>
  <c r="C69" i="19"/>
  <c r="E67" i="19"/>
  <c r="H136" i="19"/>
  <c r="K130" i="19"/>
  <c r="K75" i="19" s="1"/>
  <c r="H179" i="19"/>
  <c r="I174" i="19"/>
  <c r="C233" i="19"/>
  <c r="E231" i="19"/>
  <c r="H103" i="20"/>
  <c r="I83" i="20"/>
  <c r="H83" i="20" s="1"/>
  <c r="H175" i="20"/>
  <c r="I174" i="20"/>
  <c r="C205" i="20"/>
  <c r="E204" i="20"/>
  <c r="E230" i="20"/>
  <c r="C291" i="20"/>
  <c r="I292" i="21"/>
  <c r="I291" i="21" s="1"/>
  <c r="H21" i="21"/>
  <c r="C31" i="21"/>
  <c r="F26" i="21"/>
  <c r="C55" i="21"/>
  <c r="D54" i="21"/>
  <c r="H166" i="21"/>
  <c r="J165" i="21"/>
  <c r="H165" i="21" s="1"/>
  <c r="H188" i="21"/>
  <c r="H196" i="21"/>
  <c r="C269" i="21"/>
  <c r="H286" i="21"/>
  <c r="J292" i="21"/>
  <c r="J291" i="21" s="1"/>
  <c r="H54" i="22"/>
  <c r="I53" i="22"/>
  <c r="H67" i="22"/>
  <c r="G194" i="22"/>
  <c r="H252" i="22"/>
  <c r="I251" i="22"/>
  <c r="H251" i="22" s="1"/>
  <c r="H270" i="22"/>
  <c r="I269" i="22"/>
  <c r="H269" i="22" s="1"/>
  <c r="H284" i="22"/>
  <c r="I283" i="22"/>
  <c r="H283" i="22" s="1"/>
  <c r="H27" i="23"/>
  <c r="K26" i="23"/>
  <c r="C54" i="23"/>
  <c r="D53" i="23"/>
  <c r="H58" i="23"/>
  <c r="I54" i="23"/>
  <c r="C76" i="23"/>
  <c r="C188" i="23"/>
  <c r="D187" i="23"/>
  <c r="F165" i="25"/>
  <c r="C166" i="25"/>
  <c r="C235" i="25"/>
  <c r="D231" i="25"/>
  <c r="C286" i="25"/>
  <c r="F292" i="25"/>
  <c r="F291" i="25" s="1"/>
  <c r="K54" i="26"/>
  <c r="H55" i="26"/>
  <c r="C76" i="26"/>
  <c r="D75" i="26"/>
  <c r="H80" i="26"/>
  <c r="I76" i="26"/>
  <c r="H166" i="26"/>
  <c r="I165" i="26"/>
  <c r="H165" i="26" s="1"/>
  <c r="C80" i="27"/>
  <c r="D76" i="27"/>
  <c r="H198" i="27"/>
  <c r="I196" i="27"/>
  <c r="D83" i="29"/>
  <c r="C84" i="29"/>
  <c r="D83" i="37"/>
  <c r="C84" i="37"/>
  <c r="D130" i="37"/>
  <c r="C160" i="37"/>
  <c r="G292" i="17"/>
  <c r="G291" i="17" s="1"/>
  <c r="K292" i="17"/>
  <c r="K291" i="17" s="1"/>
  <c r="G204" i="18"/>
  <c r="G195" i="18" s="1"/>
  <c r="G194" i="18" s="1"/>
  <c r="K204" i="18"/>
  <c r="K195" i="18" s="1"/>
  <c r="E292" i="18"/>
  <c r="E291" i="18" s="1"/>
  <c r="J130" i="19"/>
  <c r="J75" i="19" s="1"/>
  <c r="J52" i="19" s="1"/>
  <c r="F292" i="20"/>
  <c r="F291" i="20" s="1"/>
  <c r="F20" i="20"/>
  <c r="C20" i="20" s="1"/>
  <c r="H131" i="20"/>
  <c r="I130" i="20"/>
  <c r="H130" i="20" s="1"/>
  <c r="C165" i="20"/>
  <c r="C175" i="20"/>
  <c r="E174" i="20"/>
  <c r="E173" i="20" s="1"/>
  <c r="C173" i="20" s="1"/>
  <c r="C191" i="20"/>
  <c r="H196" i="20"/>
  <c r="I230" i="20"/>
  <c r="C259" i="20"/>
  <c r="E269" i="20"/>
  <c r="H270" i="20"/>
  <c r="G292" i="20"/>
  <c r="G291" i="20" s="1"/>
  <c r="E292" i="21"/>
  <c r="E291" i="21" s="1"/>
  <c r="C21" i="21"/>
  <c r="E20" i="21"/>
  <c r="H45" i="21"/>
  <c r="D67" i="21"/>
  <c r="C67" i="21" s="1"/>
  <c r="J76" i="21"/>
  <c r="H84" i="21"/>
  <c r="J83" i="21"/>
  <c r="H83" i="21" s="1"/>
  <c r="J173" i="21"/>
  <c r="H192" i="21"/>
  <c r="J191" i="21"/>
  <c r="J187" i="21" s="1"/>
  <c r="F195" i="21"/>
  <c r="F194" i="21" s="1"/>
  <c r="C259" i="21"/>
  <c r="G289" i="21"/>
  <c r="C270" i="21"/>
  <c r="D292" i="22"/>
  <c r="D291" i="22" s="1"/>
  <c r="C21" i="22"/>
  <c r="C292" i="22" s="1"/>
  <c r="C291" i="22" s="1"/>
  <c r="D20" i="22"/>
  <c r="L292" i="22"/>
  <c r="L291" i="22" s="1"/>
  <c r="L20" i="22"/>
  <c r="C76" i="22"/>
  <c r="G174" i="22"/>
  <c r="G173" i="22" s="1"/>
  <c r="K194" i="22"/>
  <c r="L194" i="22"/>
  <c r="H238" i="22"/>
  <c r="I231" i="22"/>
  <c r="H260" i="22"/>
  <c r="I259" i="22"/>
  <c r="H259" i="22" s="1"/>
  <c r="J54" i="23"/>
  <c r="J53" i="23" s="1"/>
  <c r="H55" i="23"/>
  <c r="H76" i="23"/>
  <c r="K75" i="23"/>
  <c r="K52" i="23" s="1"/>
  <c r="F75" i="23"/>
  <c r="F52" i="23" s="1"/>
  <c r="C89" i="23"/>
  <c r="D83" i="23"/>
  <c r="J174" i="23"/>
  <c r="J173" i="23" s="1"/>
  <c r="H175" i="23"/>
  <c r="L195" i="23"/>
  <c r="C264" i="23"/>
  <c r="D259" i="23"/>
  <c r="C259" i="23" s="1"/>
  <c r="H286" i="23"/>
  <c r="E130" i="24"/>
  <c r="C130" i="24" s="1"/>
  <c r="C141" i="24"/>
  <c r="I230" i="24"/>
  <c r="C77" i="25"/>
  <c r="D76" i="25"/>
  <c r="C272" i="25"/>
  <c r="F270" i="25"/>
  <c r="C281" i="25"/>
  <c r="D269" i="25"/>
  <c r="C260" i="26"/>
  <c r="E259" i="26"/>
  <c r="C259" i="26" s="1"/>
  <c r="C26" i="27"/>
  <c r="F20" i="27"/>
  <c r="H31" i="27"/>
  <c r="K26" i="27"/>
  <c r="H69" i="27"/>
  <c r="J67" i="27"/>
  <c r="H67" i="27" s="1"/>
  <c r="H131" i="27"/>
  <c r="J130" i="27"/>
  <c r="H130" i="27" s="1"/>
  <c r="C283" i="27"/>
  <c r="F269" i="28"/>
  <c r="C281" i="28"/>
  <c r="C286" i="28"/>
  <c r="L292" i="28"/>
  <c r="L291" i="28" s="1"/>
  <c r="J204" i="29"/>
  <c r="J195" i="29" s="1"/>
  <c r="H205" i="29"/>
  <c r="F269" i="29"/>
  <c r="C281" i="29"/>
  <c r="C216" i="30"/>
  <c r="D204" i="30"/>
  <c r="C95" i="32"/>
  <c r="F83" i="32"/>
  <c r="H21" i="17"/>
  <c r="C144" i="18"/>
  <c r="C166" i="18"/>
  <c r="D187" i="18"/>
  <c r="C187" i="18" s="1"/>
  <c r="C192" i="18"/>
  <c r="E231" i="18"/>
  <c r="E230" i="18" s="1"/>
  <c r="I231" i="18"/>
  <c r="D251" i="18"/>
  <c r="C251" i="18" s="1"/>
  <c r="C260" i="18"/>
  <c r="D270" i="18"/>
  <c r="D283" i="18"/>
  <c r="C283" i="18" s="1"/>
  <c r="J20" i="19"/>
  <c r="H31" i="19"/>
  <c r="F130" i="19"/>
  <c r="F75" i="19" s="1"/>
  <c r="H151" i="19"/>
  <c r="E174" i="19"/>
  <c r="J174" i="19"/>
  <c r="J173" i="19" s="1"/>
  <c r="L195" i="19"/>
  <c r="H205" i="19"/>
  <c r="H235" i="19"/>
  <c r="H283" i="19"/>
  <c r="I67" i="20"/>
  <c r="H67" i="20" s="1"/>
  <c r="H89" i="20"/>
  <c r="C131" i="20"/>
  <c r="E130" i="20"/>
  <c r="C130" i="20" s="1"/>
  <c r="H136" i="20"/>
  <c r="J194" i="20"/>
  <c r="K231" i="20"/>
  <c r="K230" i="20" s="1"/>
  <c r="K194" i="20" s="1"/>
  <c r="H269" i="20"/>
  <c r="C283" i="20"/>
  <c r="H284" i="20"/>
  <c r="E75" i="21"/>
  <c r="E52" i="21" s="1"/>
  <c r="C77" i="21"/>
  <c r="D76" i="21"/>
  <c r="F83" i="21"/>
  <c r="F75" i="21" s="1"/>
  <c r="J130" i="21"/>
  <c r="H130" i="21" s="1"/>
  <c r="C160" i="21"/>
  <c r="C165" i="21"/>
  <c r="C175" i="21"/>
  <c r="D174" i="21"/>
  <c r="L174" i="21"/>
  <c r="L173" i="21" s="1"/>
  <c r="C184" i="21"/>
  <c r="C187" i="21"/>
  <c r="J204" i="21"/>
  <c r="G194" i="21"/>
  <c r="C238" i="21"/>
  <c r="I230" i="21"/>
  <c r="H252" i="21"/>
  <c r="J251" i="21"/>
  <c r="H251" i="21" s="1"/>
  <c r="C260" i="21"/>
  <c r="J270" i="21"/>
  <c r="H284" i="21"/>
  <c r="J283" i="21"/>
  <c r="H283" i="21" s="1"/>
  <c r="I76" i="22"/>
  <c r="J75" i="22"/>
  <c r="J52" i="22" s="1"/>
  <c r="J51" i="22" s="1"/>
  <c r="H84" i="22"/>
  <c r="I83" i="22"/>
  <c r="H83" i="22" s="1"/>
  <c r="H95" i="22"/>
  <c r="G130" i="22"/>
  <c r="C130" i="22" s="1"/>
  <c r="H166" i="22"/>
  <c r="I165" i="22"/>
  <c r="H165" i="22" s="1"/>
  <c r="H175" i="22"/>
  <c r="H188" i="22"/>
  <c r="C196" i="22"/>
  <c r="I196" i="22"/>
  <c r="C204" i="22"/>
  <c r="H233" i="22"/>
  <c r="E231" i="22"/>
  <c r="E230" i="22" s="1"/>
  <c r="E259" i="22"/>
  <c r="H286" i="22"/>
  <c r="H292" i="22" s="1"/>
  <c r="H291" i="22" s="1"/>
  <c r="I292" i="23"/>
  <c r="I291" i="23" s="1"/>
  <c r="H67" i="23"/>
  <c r="J83" i="23"/>
  <c r="J75" i="23" s="1"/>
  <c r="C165" i="23"/>
  <c r="C179" i="23"/>
  <c r="H191" i="23"/>
  <c r="D195" i="23"/>
  <c r="L230" i="23"/>
  <c r="C252" i="23"/>
  <c r="D251" i="23"/>
  <c r="C251" i="23" s="1"/>
  <c r="H276" i="23"/>
  <c r="I270" i="23"/>
  <c r="C284" i="23"/>
  <c r="D283" i="23"/>
  <c r="C283" i="23" s="1"/>
  <c r="D53" i="24"/>
  <c r="C54" i="24"/>
  <c r="E83" i="24"/>
  <c r="E75" i="24" s="1"/>
  <c r="C95" i="24"/>
  <c r="K130" i="24"/>
  <c r="H130" i="24" s="1"/>
  <c r="F83" i="25"/>
  <c r="C84" i="25"/>
  <c r="H89" i="26"/>
  <c r="K83" i="26"/>
  <c r="E130" i="26"/>
  <c r="C174" i="26"/>
  <c r="D173" i="26"/>
  <c r="H196" i="26"/>
  <c r="I195" i="26"/>
  <c r="L194" i="26"/>
  <c r="G230" i="26"/>
  <c r="G194" i="26" s="1"/>
  <c r="H286" i="26"/>
  <c r="I292" i="26"/>
  <c r="I291" i="26" s="1"/>
  <c r="C58" i="27"/>
  <c r="D54" i="27"/>
  <c r="C188" i="27"/>
  <c r="D187" i="27"/>
  <c r="C166" i="28"/>
  <c r="D165" i="28"/>
  <c r="C165" i="28" s="1"/>
  <c r="D292" i="28"/>
  <c r="D291" i="28" s="1"/>
  <c r="C196" i="29"/>
  <c r="C136" i="18"/>
  <c r="D165" i="18"/>
  <c r="C165" i="18" s="1"/>
  <c r="I173" i="18"/>
  <c r="H173" i="18" s="1"/>
  <c r="C198" i="18"/>
  <c r="C216" i="18"/>
  <c r="K230" i="18"/>
  <c r="D259" i="18"/>
  <c r="C259" i="18" s="1"/>
  <c r="H69" i="19"/>
  <c r="L75" i="19"/>
  <c r="L52" i="19" s="1"/>
  <c r="D83" i="19"/>
  <c r="C83" i="19" s="1"/>
  <c r="L83" i="19"/>
  <c r="H103" i="19"/>
  <c r="H141" i="19"/>
  <c r="L173" i="19"/>
  <c r="F174" i="19"/>
  <c r="F173" i="19" s="1"/>
  <c r="J204" i="19"/>
  <c r="J195" i="19" s="1"/>
  <c r="H233" i="19"/>
  <c r="E269" i="19"/>
  <c r="I292" i="20"/>
  <c r="I291" i="20" s="1"/>
  <c r="H21" i="20"/>
  <c r="H292" i="20" s="1"/>
  <c r="H291" i="20" s="1"/>
  <c r="L75" i="20"/>
  <c r="L52" i="20" s="1"/>
  <c r="L51" i="20" s="1"/>
  <c r="H122" i="20"/>
  <c r="H144" i="20"/>
  <c r="C174" i="20"/>
  <c r="K173" i="20"/>
  <c r="H184" i="20"/>
  <c r="G187" i="20"/>
  <c r="C187" i="20" s="1"/>
  <c r="F194" i="20"/>
  <c r="H205" i="20"/>
  <c r="I204" i="20"/>
  <c r="G231" i="20"/>
  <c r="G230" i="20" s="1"/>
  <c r="G194" i="20" s="1"/>
  <c r="H246" i="20"/>
  <c r="K259" i="20"/>
  <c r="H259" i="20" s="1"/>
  <c r="H276" i="20"/>
  <c r="H283" i="20"/>
  <c r="K26" i="21"/>
  <c r="J54" i="21"/>
  <c r="G52" i="21"/>
  <c r="G51" i="21" s="1"/>
  <c r="G50" i="21" s="1"/>
  <c r="K52" i="21"/>
  <c r="C80" i="21"/>
  <c r="D83" i="21"/>
  <c r="C83" i="21" s="1"/>
  <c r="C112" i="21"/>
  <c r="C122" i="21"/>
  <c r="C131" i="21"/>
  <c r="D130" i="21"/>
  <c r="C130" i="21" s="1"/>
  <c r="L130" i="21"/>
  <c r="L75" i="21" s="1"/>
  <c r="L52" i="21" s="1"/>
  <c r="L51" i="21" s="1"/>
  <c r="C166" i="21"/>
  <c r="F173" i="21"/>
  <c r="F289" i="21" s="1"/>
  <c r="C188" i="21"/>
  <c r="I187" i="21"/>
  <c r="C191" i="21"/>
  <c r="C196" i="21"/>
  <c r="I194" i="21"/>
  <c r="C205" i="21"/>
  <c r="D204" i="21"/>
  <c r="L204" i="21"/>
  <c r="L195" i="21" s="1"/>
  <c r="L194" i="21" s="1"/>
  <c r="D231" i="21"/>
  <c r="E230" i="21"/>
  <c r="E194" i="21" s="1"/>
  <c r="H238" i="21"/>
  <c r="J231" i="21"/>
  <c r="H260" i="21"/>
  <c r="J259" i="21"/>
  <c r="H259" i="21" s="1"/>
  <c r="K289" i="21"/>
  <c r="C272" i="21"/>
  <c r="C286" i="21"/>
  <c r="I289" i="21"/>
  <c r="F292" i="21"/>
  <c r="F291" i="21" s="1"/>
  <c r="H26" i="22"/>
  <c r="E54" i="22"/>
  <c r="H55" i="22"/>
  <c r="H69" i="22"/>
  <c r="L75" i="22"/>
  <c r="L52" i="22" s="1"/>
  <c r="L51" i="22" s="1"/>
  <c r="F75" i="22"/>
  <c r="F52" i="22" s="1"/>
  <c r="F51" i="22" s="1"/>
  <c r="C84" i="22"/>
  <c r="E83" i="22"/>
  <c r="C83" i="22" s="1"/>
  <c r="H89" i="22"/>
  <c r="C116" i="22"/>
  <c r="H131" i="22"/>
  <c r="C136" i="22"/>
  <c r="H174" i="22"/>
  <c r="I173" i="22"/>
  <c r="H173" i="22" s="1"/>
  <c r="E187" i="22"/>
  <c r="C192" i="22"/>
  <c r="H192" i="22"/>
  <c r="I191" i="22"/>
  <c r="H191" i="22" s="1"/>
  <c r="H205" i="22"/>
  <c r="C216" i="22"/>
  <c r="C246" i="22"/>
  <c r="C264" i="22"/>
  <c r="I292" i="22"/>
  <c r="I291" i="22" s="1"/>
  <c r="C31" i="23"/>
  <c r="F26" i="23"/>
  <c r="D130" i="23"/>
  <c r="C130" i="23" s="1"/>
  <c r="H136" i="23"/>
  <c r="L130" i="23"/>
  <c r="L75" i="23" s="1"/>
  <c r="L52" i="23" s="1"/>
  <c r="H165" i="23"/>
  <c r="H196" i="23"/>
  <c r="H259" i="23"/>
  <c r="C272" i="23"/>
  <c r="D270" i="23"/>
  <c r="D292" i="24"/>
  <c r="D291" i="24" s="1"/>
  <c r="C21" i="24"/>
  <c r="C292" i="24" s="1"/>
  <c r="C291" i="24" s="1"/>
  <c r="L292" i="24"/>
  <c r="L291" i="24" s="1"/>
  <c r="L20" i="24"/>
  <c r="I54" i="24"/>
  <c r="H58" i="24"/>
  <c r="C76" i="24"/>
  <c r="C112" i="24"/>
  <c r="C122" i="24"/>
  <c r="C175" i="24"/>
  <c r="E174" i="24"/>
  <c r="L291" i="25"/>
  <c r="H26" i="25"/>
  <c r="C188" i="25"/>
  <c r="H192" i="25"/>
  <c r="J191" i="25"/>
  <c r="H191" i="25" s="1"/>
  <c r="F195" i="25"/>
  <c r="C196" i="25"/>
  <c r="H69" i="26"/>
  <c r="K67" i="26"/>
  <c r="H67" i="26" s="1"/>
  <c r="G75" i="26"/>
  <c r="G52" i="26" s="1"/>
  <c r="H188" i="26"/>
  <c r="C238" i="26"/>
  <c r="E231" i="26"/>
  <c r="J230" i="26"/>
  <c r="H272" i="26"/>
  <c r="I270" i="26"/>
  <c r="C89" i="27"/>
  <c r="F83" i="27"/>
  <c r="F174" i="27"/>
  <c r="F173" i="27" s="1"/>
  <c r="C175" i="27"/>
  <c r="C136" i="29"/>
  <c r="D130" i="29"/>
  <c r="D173" i="30"/>
  <c r="H175" i="30"/>
  <c r="I174" i="30"/>
  <c r="K187" i="30"/>
  <c r="H188" i="30"/>
  <c r="H191" i="30"/>
  <c r="I187" i="30"/>
  <c r="D20" i="21"/>
  <c r="L20" i="21"/>
  <c r="C45" i="21"/>
  <c r="G20" i="22"/>
  <c r="K20" i="22"/>
  <c r="D165" i="22"/>
  <c r="C165" i="22" s="1"/>
  <c r="D173" i="22"/>
  <c r="C173" i="22" s="1"/>
  <c r="D187" i="22"/>
  <c r="C187" i="22" s="1"/>
  <c r="D191" i="22"/>
  <c r="C191" i="22" s="1"/>
  <c r="D195" i="22"/>
  <c r="D231" i="22"/>
  <c r="D251" i="22"/>
  <c r="C251" i="22" s="1"/>
  <c r="D259" i="22"/>
  <c r="C259" i="22" s="1"/>
  <c r="D269" i="22"/>
  <c r="C269" i="22" s="1"/>
  <c r="D283" i="22"/>
  <c r="C283" i="22" s="1"/>
  <c r="C45" i="23"/>
  <c r="C80" i="23"/>
  <c r="C112" i="23"/>
  <c r="I130" i="23"/>
  <c r="H130" i="23" s="1"/>
  <c r="H131" i="23"/>
  <c r="C144" i="23"/>
  <c r="C166" i="23"/>
  <c r="H166" i="23"/>
  <c r="E187" i="23"/>
  <c r="I187" i="23"/>
  <c r="H187" i="23" s="1"/>
  <c r="C192" i="23"/>
  <c r="H192" i="23"/>
  <c r="I204" i="23"/>
  <c r="H204" i="23" s="1"/>
  <c r="H205" i="23"/>
  <c r="D231" i="23"/>
  <c r="E231" i="23"/>
  <c r="E230" i="23" s="1"/>
  <c r="E194" i="23" s="1"/>
  <c r="I231" i="23"/>
  <c r="C260" i="23"/>
  <c r="H260" i="23"/>
  <c r="J20" i="24"/>
  <c r="H31" i="24"/>
  <c r="H131" i="24"/>
  <c r="H151" i="24"/>
  <c r="H191" i="24"/>
  <c r="K231" i="24"/>
  <c r="K230" i="24" s="1"/>
  <c r="H259" i="24"/>
  <c r="I269" i="24"/>
  <c r="C283" i="24"/>
  <c r="H284" i="24"/>
  <c r="K292" i="24"/>
  <c r="K291" i="24" s="1"/>
  <c r="I292" i="25"/>
  <c r="I291" i="25" s="1"/>
  <c r="H21" i="25"/>
  <c r="C31" i="25"/>
  <c r="F26" i="25"/>
  <c r="E75" i="25"/>
  <c r="E289" i="25" s="1"/>
  <c r="H76" i="25"/>
  <c r="I75" i="25"/>
  <c r="D83" i="25"/>
  <c r="C165" i="25"/>
  <c r="F173" i="25"/>
  <c r="C175" i="25"/>
  <c r="D174" i="25"/>
  <c r="L174" i="25"/>
  <c r="L173" i="25" s="1"/>
  <c r="G187" i="25"/>
  <c r="F191" i="25"/>
  <c r="F187" i="25" s="1"/>
  <c r="C192" i="25"/>
  <c r="H252" i="25"/>
  <c r="J251" i="25"/>
  <c r="H251" i="25" s="1"/>
  <c r="J270" i="25"/>
  <c r="H284" i="25"/>
  <c r="J283" i="25"/>
  <c r="H283" i="25" s="1"/>
  <c r="D292" i="26"/>
  <c r="D291" i="26" s="1"/>
  <c r="C21" i="26"/>
  <c r="D20" i="26"/>
  <c r="C20" i="26" s="1"/>
  <c r="H292" i="26"/>
  <c r="H291" i="26" s="1"/>
  <c r="L292" i="26"/>
  <c r="L291" i="26" s="1"/>
  <c r="L20" i="26"/>
  <c r="E54" i="26"/>
  <c r="E53" i="26" s="1"/>
  <c r="H84" i="26"/>
  <c r="I83" i="26"/>
  <c r="H83" i="26" s="1"/>
  <c r="C130" i="26"/>
  <c r="C166" i="26"/>
  <c r="E165" i="26"/>
  <c r="C165" i="26" s="1"/>
  <c r="I173" i="26"/>
  <c r="C188" i="26"/>
  <c r="J187" i="26"/>
  <c r="J52" i="26" s="1"/>
  <c r="H192" i="26"/>
  <c r="I191" i="26"/>
  <c r="H191" i="26" s="1"/>
  <c r="E196" i="26"/>
  <c r="J194" i="26"/>
  <c r="C204" i="26"/>
  <c r="D195" i="26"/>
  <c r="F230" i="26"/>
  <c r="F194" i="26" s="1"/>
  <c r="C286" i="26"/>
  <c r="H55" i="27"/>
  <c r="J54" i="27"/>
  <c r="H77" i="27"/>
  <c r="J76" i="27"/>
  <c r="C84" i="27"/>
  <c r="D83" i="27"/>
  <c r="C83" i="27" s="1"/>
  <c r="L83" i="27"/>
  <c r="L75" i="27" s="1"/>
  <c r="L52" i="27" s="1"/>
  <c r="F130" i="27"/>
  <c r="C131" i="27"/>
  <c r="D173" i="27"/>
  <c r="L173" i="27"/>
  <c r="F187" i="27"/>
  <c r="E195" i="27"/>
  <c r="H238" i="27"/>
  <c r="I231" i="27"/>
  <c r="F53" i="28"/>
  <c r="C67" i="28"/>
  <c r="F76" i="28"/>
  <c r="C77" i="28"/>
  <c r="K75" i="28"/>
  <c r="K52" i="28" s="1"/>
  <c r="H76" i="28"/>
  <c r="C84" i="28"/>
  <c r="D83" i="28"/>
  <c r="L83" i="28"/>
  <c r="L75" i="28" s="1"/>
  <c r="L52" i="28" s="1"/>
  <c r="I191" i="28"/>
  <c r="H191" i="28" s="1"/>
  <c r="H192" i="28"/>
  <c r="C196" i="28"/>
  <c r="E130" i="29"/>
  <c r="E75" i="29" s="1"/>
  <c r="J130" i="29"/>
  <c r="J75" i="29" s="1"/>
  <c r="H198" i="30"/>
  <c r="K196" i="30"/>
  <c r="C205" i="31"/>
  <c r="D204" i="31"/>
  <c r="D20" i="23"/>
  <c r="H21" i="23"/>
  <c r="H292" i="23" s="1"/>
  <c r="H291" i="23" s="1"/>
  <c r="L20" i="23"/>
  <c r="H45" i="23"/>
  <c r="C84" i="23"/>
  <c r="C136" i="23"/>
  <c r="C174" i="23"/>
  <c r="I173" i="23"/>
  <c r="H173" i="23" s="1"/>
  <c r="C198" i="23"/>
  <c r="C216" i="23"/>
  <c r="K230" i="23"/>
  <c r="K194" i="23" s="1"/>
  <c r="F20" i="24"/>
  <c r="C20" i="24" s="1"/>
  <c r="H69" i="24"/>
  <c r="I83" i="24"/>
  <c r="I75" i="24" s="1"/>
  <c r="D83" i="24"/>
  <c r="L83" i="24"/>
  <c r="L75" i="24" s="1"/>
  <c r="L52" i="24" s="1"/>
  <c r="H103" i="24"/>
  <c r="H136" i="24"/>
  <c r="H160" i="24"/>
  <c r="H165" i="24"/>
  <c r="H166" i="24"/>
  <c r="H179" i="24"/>
  <c r="L187" i="24"/>
  <c r="H187" i="24" s="1"/>
  <c r="K195" i="24"/>
  <c r="K194" i="24" s="1"/>
  <c r="H205" i="24"/>
  <c r="I204" i="24"/>
  <c r="E231" i="24"/>
  <c r="L230" i="24"/>
  <c r="L194" i="24" s="1"/>
  <c r="H246" i="24"/>
  <c r="J289" i="24"/>
  <c r="H276" i="24"/>
  <c r="H283" i="24"/>
  <c r="E292" i="25"/>
  <c r="E291" i="25" s="1"/>
  <c r="C21" i="25"/>
  <c r="C292" i="25" s="1"/>
  <c r="C291" i="25" s="1"/>
  <c r="E20" i="25"/>
  <c r="C55" i="25"/>
  <c r="D54" i="25"/>
  <c r="F130" i="25"/>
  <c r="C131" i="25"/>
  <c r="D130" i="25"/>
  <c r="C130" i="25" s="1"/>
  <c r="L130" i="25"/>
  <c r="H130" i="25" s="1"/>
  <c r="I173" i="25"/>
  <c r="H173" i="25" s="1"/>
  <c r="C191" i="25"/>
  <c r="C205" i="25"/>
  <c r="D204" i="25"/>
  <c r="L204" i="25"/>
  <c r="L195" i="25" s="1"/>
  <c r="L194" i="25" s="1"/>
  <c r="H238" i="25"/>
  <c r="J231" i="25"/>
  <c r="F251" i="25"/>
  <c r="C252" i="25"/>
  <c r="H260" i="25"/>
  <c r="J259" i="25"/>
  <c r="H259" i="25" s="1"/>
  <c r="F283" i="25"/>
  <c r="C284" i="25"/>
  <c r="C26" i="26"/>
  <c r="D53" i="26"/>
  <c r="K76" i="26"/>
  <c r="H77" i="26"/>
  <c r="C84" i="26"/>
  <c r="E83" i="26"/>
  <c r="C83" i="26" s="1"/>
  <c r="I130" i="26"/>
  <c r="K174" i="26"/>
  <c r="K173" i="26" s="1"/>
  <c r="H175" i="26"/>
  <c r="F187" i="26"/>
  <c r="F52" i="26" s="1"/>
  <c r="F51" i="26" s="1"/>
  <c r="C192" i="26"/>
  <c r="E191" i="26"/>
  <c r="C191" i="26" s="1"/>
  <c r="H252" i="26"/>
  <c r="I251" i="26"/>
  <c r="H251" i="26" s="1"/>
  <c r="H284" i="26"/>
  <c r="I283" i="26"/>
  <c r="H283" i="26" s="1"/>
  <c r="F292" i="27"/>
  <c r="F291" i="27" s="1"/>
  <c r="K292" i="27"/>
  <c r="K291" i="27" s="1"/>
  <c r="K20" i="27"/>
  <c r="H21" i="27"/>
  <c r="C45" i="27"/>
  <c r="F54" i="27"/>
  <c r="F53" i="27" s="1"/>
  <c r="C55" i="27"/>
  <c r="K52" i="27"/>
  <c r="I75" i="27"/>
  <c r="F76" i="27"/>
  <c r="C77" i="27"/>
  <c r="D130" i="27"/>
  <c r="C166" i="27"/>
  <c r="D165" i="27"/>
  <c r="C165" i="27" s="1"/>
  <c r="H272" i="27"/>
  <c r="I270" i="27"/>
  <c r="K292" i="28"/>
  <c r="K291" i="28" s="1"/>
  <c r="H21" i="28"/>
  <c r="H292" i="28" s="1"/>
  <c r="H291" i="28" s="1"/>
  <c r="C58" i="28"/>
  <c r="D54" i="28"/>
  <c r="C130" i="28"/>
  <c r="H198" i="28"/>
  <c r="I196" i="28"/>
  <c r="C216" i="28"/>
  <c r="D204" i="28"/>
  <c r="K231" i="28"/>
  <c r="K230" i="28" s="1"/>
  <c r="I251" i="28"/>
  <c r="H251" i="28" s="1"/>
  <c r="H252" i="28"/>
  <c r="C41" i="29"/>
  <c r="D20" i="29"/>
  <c r="D53" i="29"/>
  <c r="C54" i="29"/>
  <c r="E53" i="29"/>
  <c r="C76" i="29"/>
  <c r="E83" i="29"/>
  <c r="H174" i="29"/>
  <c r="J173" i="29"/>
  <c r="C175" i="29"/>
  <c r="F174" i="29"/>
  <c r="F173" i="29" s="1"/>
  <c r="C184" i="29"/>
  <c r="D173" i="29"/>
  <c r="K54" i="30"/>
  <c r="K53" i="30" s="1"/>
  <c r="H58" i="30"/>
  <c r="K165" i="30"/>
  <c r="H166" i="30"/>
  <c r="C281" i="30"/>
  <c r="E269" i="30"/>
  <c r="C131" i="31"/>
  <c r="D130" i="31"/>
  <c r="C130" i="31" s="1"/>
  <c r="C58" i="23"/>
  <c r="E83" i="23"/>
  <c r="E75" i="23" s="1"/>
  <c r="I83" i="23"/>
  <c r="H83" i="23" s="1"/>
  <c r="C122" i="23"/>
  <c r="E173" i="23"/>
  <c r="C173" i="23" s="1"/>
  <c r="C184" i="23"/>
  <c r="C196" i="23"/>
  <c r="G230" i="23"/>
  <c r="C246" i="23"/>
  <c r="C276" i="23"/>
  <c r="C286" i="23"/>
  <c r="C292" i="23" s="1"/>
  <c r="C291" i="23" s="1"/>
  <c r="D292" i="23"/>
  <c r="D291" i="23" s="1"/>
  <c r="H67" i="24"/>
  <c r="H95" i="24"/>
  <c r="D187" i="24"/>
  <c r="C205" i="24"/>
  <c r="E204" i="24"/>
  <c r="F20" i="25"/>
  <c r="H45" i="25"/>
  <c r="L20" i="25"/>
  <c r="G52" i="25"/>
  <c r="H54" i="25"/>
  <c r="I53" i="25"/>
  <c r="K75" i="25"/>
  <c r="K289" i="25" s="1"/>
  <c r="H84" i="25"/>
  <c r="J83" i="25"/>
  <c r="H83" i="25" s="1"/>
  <c r="H166" i="25"/>
  <c r="J165" i="25"/>
  <c r="H165" i="25" s="1"/>
  <c r="H188" i="25"/>
  <c r="J187" i="25"/>
  <c r="H187" i="25" s="1"/>
  <c r="H196" i="25"/>
  <c r="J195" i="25"/>
  <c r="I195" i="25"/>
  <c r="I289" i="25" s="1"/>
  <c r="F231" i="25"/>
  <c r="C238" i="25"/>
  <c r="C251" i="25"/>
  <c r="F259" i="25"/>
  <c r="C259" i="25" s="1"/>
  <c r="C260" i="25"/>
  <c r="C283" i="25"/>
  <c r="H286" i="25"/>
  <c r="J292" i="25"/>
  <c r="J291" i="25" s="1"/>
  <c r="H54" i="26"/>
  <c r="I53" i="26"/>
  <c r="L75" i="26"/>
  <c r="L289" i="26" s="1"/>
  <c r="K130" i="26"/>
  <c r="H131" i="26"/>
  <c r="E173" i="26"/>
  <c r="K204" i="26"/>
  <c r="K195" i="26" s="1"/>
  <c r="K194" i="26" s="1"/>
  <c r="H205" i="26"/>
  <c r="K230" i="26"/>
  <c r="H238" i="26"/>
  <c r="I231" i="26"/>
  <c r="C252" i="26"/>
  <c r="E251" i="26"/>
  <c r="C251" i="26" s="1"/>
  <c r="H260" i="26"/>
  <c r="I259" i="26"/>
  <c r="H259" i="26" s="1"/>
  <c r="C270" i="26"/>
  <c r="E269" i="26"/>
  <c r="C269" i="26" s="1"/>
  <c r="C284" i="26"/>
  <c r="E283" i="26"/>
  <c r="C283" i="26" s="1"/>
  <c r="G292" i="27"/>
  <c r="G291" i="27" s="1"/>
  <c r="G20" i="27"/>
  <c r="G51" i="27"/>
  <c r="G50" i="27" s="1"/>
  <c r="H165" i="27"/>
  <c r="H175" i="27"/>
  <c r="J174" i="27"/>
  <c r="H252" i="27"/>
  <c r="I251" i="27"/>
  <c r="H251" i="27" s="1"/>
  <c r="H284" i="27"/>
  <c r="I283" i="27"/>
  <c r="H283" i="27" s="1"/>
  <c r="G292" i="28"/>
  <c r="G291" i="28" s="1"/>
  <c r="G20" i="28"/>
  <c r="C27" i="28"/>
  <c r="F26" i="28"/>
  <c r="C76" i="28"/>
  <c r="F130" i="28"/>
  <c r="C131" i="28"/>
  <c r="I269" i="28"/>
  <c r="H269" i="28" s="1"/>
  <c r="H270" i="28"/>
  <c r="C27" i="29"/>
  <c r="F26" i="29"/>
  <c r="H196" i="29"/>
  <c r="D204" i="29"/>
  <c r="C204" i="29" s="1"/>
  <c r="C227" i="29"/>
  <c r="L231" i="29"/>
  <c r="L230" i="29" s="1"/>
  <c r="F292" i="30"/>
  <c r="F291" i="30" s="1"/>
  <c r="F20" i="30"/>
  <c r="C21" i="30"/>
  <c r="C292" i="30" s="1"/>
  <c r="C291" i="30" s="1"/>
  <c r="K20" i="30"/>
  <c r="K292" i="30"/>
  <c r="K291" i="30" s="1"/>
  <c r="H286" i="24"/>
  <c r="H292" i="24" s="1"/>
  <c r="H291" i="24" s="1"/>
  <c r="D20" i="25"/>
  <c r="F292" i="26"/>
  <c r="F291" i="26" s="1"/>
  <c r="J292" i="26"/>
  <c r="J291" i="26" s="1"/>
  <c r="C238" i="27"/>
  <c r="E231" i="27"/>
  <c r="C252" i="27"/>
  <c r="E251" i="27"/>
  <c r="C251" i="27" s="1"/>
  <c r="D20" i="28"/>
  <c r="E75" i="28"/>
  <c r="E83" i="28"/>
  <c r="I83" i="28"/>
  <c r="H165" i="28"/>
  <c r="I173" i="28"/>
  <c r="J174" i="28"/>
  <c r="C188" i="28"/>
  <c r="G230" i="28"/>
  <c r="G289" i="28" s="1"/>
  <c r="C260" i="28"/>
  <c r="D259" i="28"/>
  <c r="L259" i="28"/>
  <c r="C284" i="28"/>
  <c r="D283" i="28"/>
  <c r="C283" i="28" s="1"/>
  <c r="E292" i="28"/>
  <c r="E291" i="28" s="1"/>
  <c r="J20" i="29"/>
  <c r="H55" i="29"/>
  <c r="I54" i="29"/>
  <c r="H77" i="29"/>
  <c r="I76" i="29"/>
  <c r="L173" i="29"/>
  <c r="L52" i="29" s="1"/>
  <c r="C188" i="29"/>
  <c r="D187" i="29"/>
  <c r="C187" i="29" s="1"/>
  <c r="E195" i="29"/>
  <c r="C233" i="29"/>
  <c r="D231" i="29"/>
  <c r="C272" i="29"/>
  <c r="D270" i="29"/>
  <c r="L270" i="29"/>
  <c r="L269" i="29" s="1"/>
  <c r="I269" i="29"/>
  <c r="C286" i="29"/>
  <c r="D292" i="29"/>
  <c r="D291" i="29" s="1"/>
  <c r="G20" i="30"/>
  <c r="C20" i="30" s="1"/>
  <c r="G292" i="30"/>
  <c r="G291" i="30" s="1"/>
  <c r="C45" i="30"/>
  <c r="H55" i="30"/>
  <c r="I54" i="30"/>
  <c r="K76" i="30"/>
  <c r="H80" i="30"/>
  <c r="D83" i="30"/>
  <c r="C84" i="30"/>
  <c r="C95" i="30"/>
  <c r="E83" i="30"/>
  <c r="J75" i="30"/>
  <c r="K130" i="30"/>
  <c r="C151" i="30"/>
  <c r="J194" i="30"/>
  <c r="C205" i="30"/>
  <c r="E204" i="30"/>
  <c r="E195" i="30" s="1"/>
  <c r="D231" i="30"/>
  <c r="C238" i="30"/>
  <c r="L231" i="30"/>
  <c r="L230" i="30" s="1"/>
  <c r="J230" i="31"/>
  <c r="J194" i="31" s="1"/>
  <c r="F76" i="32"/>
  <c r="F75" i="32" s="1"/>
  <c r="C77" i="32"/>
  <c r="H76" i="32"/>
  <c r="D204" i="32"/>
  <c r="C205" i="32"/>
  <c r="C238" i="33"/>
  <c r="D231" i="33"/>
  <c r="H270" i="33"/>
  <c r="J269" i="33"/>
  <c r="H269" i="33" s="1"/>
  <c r="C272" i="33"/>
  <c r="D270" i="33"/>
  <c r="H54" i="34"/>
  <c r="C192" i="27"/>
  <c r="H192" i="27"/>
  <c r="I191" i="27"/>
  <c r="H191" i="27" s="1"/>
  <c r="C196" i="27"/>
  <c r="G204" i="27"/>
  <c r="G195" i="27" s="1"/>
  <c r="G194" i="27" s="1"/>
  <c r="K204" i="27"/>
  <c r="K195" i="27" s="1"/>
  <c r="K194" i="27" s="1"/>
  <c r="K230" i="27"/>
  <c r="F231" i="27"/>
  <c r="F230" i="27" s="1"/>
  <c r="C246" i="27"/>
  <c r="C260" i="27"/>
  <c r="H260" i="27"/>
  <c r="I259" i="27"/>
  <c r="C270" i="27"/>
  <c r="C276" i="27"/>
  <c r="C286" i="27"/>
  <c r="C292" i="27" s="1"/>
  <c r="C291" i="27" s="1"/>
  <c r="H286" i="27"/>
  <c r="H67" i="28"/>
  <c r="H77" i="28"/>
  <c r="H89" i="28"/>
  <c r="H131" i="28"/>
  <c r="H151" i="28"/>
  <c r="D173" i="28"/>
  <c r="F174" i="28"/>
  <c r="F173" i="28" s="1"/>
  <c r="K174" i="28"/>
  <c r="K173" i="28" s="1"/>
  <c r="E187" i="28"/>
  <c r="I187" i="28"/>
  <c r="H187" i="28" s="1"/>
  <c r="F204" i="28"/>
  <c r="F195" i="28" s="1"/>
  <c r="F194" i="28" s="1"/>
  <c r="K204" i="28"/>
  <c r="H227" i="28"/>
  <c r="H235" i="28"/>
  <c r="C238" i="28"/>
  <c r="D231" i="28"/>
  <c r="L231" i="28"/>
  <c r="E259" i="28"/>
  <c r="I259" i="28"/>
  <c r="D270" i="28"/>
  <c r="H281" i="28"/>
  <c r="H283" i="28"/>
  <c r="F292" i="29"/>
  <c r="F291" i="29" s="1"/>
  <c r="F20" i="29"/>
  <c r="K292" i="29"/>
  <c r="K291" i="29" s="1"/>
  <c r="K20" i="29"/>
  <c r="H26" i="29"/>
  <c r="H58" i="29"/>
  <c r="H80" i="29"/>
  <c r="C165" i="29"/>
  <c r="H166" i="29"/>
  <c r="C191" i="29"/>
  <c r="L195" i="29"/>
  <c r="C205" i="29"/>
  <c r="G194" i="29"/>
  <c r="G230" i="29"/>
  <c r="C264" i="29"/>
  <c r="D259" i="29"/>
  <c r="C259" i="29" s="1"/>
  <c r="C284" i="29"/>
  <c r="D283" i="29"/>
  <c r="C283" i="29" s="1"/>
  <c r="E292" i="29"/>
  <c r="E291" i="29" s="1"/>
  <c r="C26" i="30"/>
  <c r="D53" i="30"/>
  <c r="H77" i="30"/>
  <c r="I76" i="30"/>
  <c r="C136" i="30"/>
  <c r="D130" i="30"/>
  <c r="D75" i="30" s="1"/>
  <c r="L130" i="30"/>
  <c r="L75" i="30" s="1"/>
  <c r="L52" i="30" s="1"/>
  <c r="D191" i="30"/>
  <c r="C191" i="30" s="1"/>
  <c r="C192" i="30"/>
  <c r="F194" i="30"/>
  <c r="C235" i="30"/>
  <c r="E231" i="30"/>
  <c r="E230" i="30" s="1"/>
  <c r="J230" i="30"/>
  <c r="D259" i="30"/>
  <c r="C259" i="30" s="1"/>
  <c r="C260" i="30"/>
  <c r="L53" i="31"/>
  <c r="L75" i="31"/>
  <c r="D187" i="31"/>
  <c r="D230" i="31"/>
  <c r="F230" i="31"/>
  <c r="F194" i="31" s="1"/>
  <c r="C76" i="33"/>
  <c r="H195" i="33"/>
  <c r="D20" i="27"/>
  <c r="L20" i="27"/>
  <c r="D204" i="27"/>
  <c r="H205" i="27"/>
  <c r="L204" i="27"/>
  <c r="L195" i="27" s="1"/>
  <c r="L230" i="27"/>
  <c r="E259" i="27"/>
  <c r="C259" i="27" s="1"/>
  <c r="J259" i="27"/>
  <c r="J230" i="27" s="1"/>
  <c r="J194" i="27" s="1"/>
  <c r="H31" i="28"/>
  <c r="K26" i="28"/>
  <c r="C45" i="28"/>
  <c r="C55" i="28"/>
  <c r="I75" i="28"/>
  <c r="C116" i="28"/>
  <c r="J130" i="28"/>
  <c r="J75" i="28" s="1"/>
  <c r="E173" i="28"/>
  <c r="C175" i="28"/>
  <c r="G174" i="28"/>
  <c r="G173" i="28" s="1"/>
  <c r="G52" i="28" s="1"/>
  <c r="H179" i="28"/>
  <c r="C184" i="28"/>
  <c r="C192" i="28"/>
  <c r="D191" i="28"/>
  <c r="C191" i="28" s="1"/>
  <c r="C198" i="28"/>
  <c r="C205" i="28"/>
  <c r="G204" i="28"/>
  <c r="G195" i="28" s="1"/>
  <c r="H233" i="28"/>
  <c r="E231" i="28"/>
  <c r="I231" i="28"/>
  <c r="C252" i="28"/>
  <c r="D251" i="28"/>
  <c r="C251" i="28" s="1"/>
  <c r="I292" i="28"/>
  <c r="I291" i="28" s="1"/>
  <c r="C21" i="29"/>
  <c r="C292" i="29" s="1"/>
  <c r="C291" i="29" s="1"/>
  <c r="G292" i="29"/>
  <c r="G291" i="29" s="1"/>
  <c r="G20" i="29"/>
  <c r="L292" i="29"/>
  <c r="L291" i="29" s="1"/>
  <c r="H43" i="29"/>
  <c r="C67" i="29"/>
  <c r="I67" i="29"/>
  <c r="H67" i="29" s="1"/>
  <c r="G83" i="29"/>
  <c r="G75" i="29" s="1"/>
  <c r="K83" i="29"/>
  <c r="K75" i="29" s="1"/>
  <c r="C95" i="29"/>
  <c r="H95" i="29"/>
  <c r="C131" i="29"/>
  <c r="H131" i="29"/>
  <c r="I130" i="29"/>
  <c r="C151" i="29"/>
  <c r="H151" i="29"/>
  <c r="H165" i="29"/>
  <c r="H191" i="29"/>
  <c r="F195" i="29"/>
  <c r="F194" i="29" s="1"/>
  <c r="H216" i="29"/>
  <c r="I204" i="29"/>
  <c r="H204" i="29" s="1"/>
  <c r="C252" i="29"/>
  <c r="D251" i="29"/>
  <c r="C251" i="29" s="1"/>
  <c r="H281" i="29"/>
  <c r="I292" i="29"/>
  <c r="I291" i="29" s="1"/>
  <c r="C67" i="30"/>
  <c r="H69" i="30"/>
  <c r="I67" i="30"/>
  <c r="H67" i="30" s="1"/>
  <c r="C131" i="30"/>
  <c r="E130" i="30"/>
  <c r="C179" i="30"/>
  <c r="C45" i="32"/>
  <c r="G20" i="32"/>
  <c r="F54" i="32"/>
  <c r="F53" i="32" s="1"/>
  <c r="C55" i="32"/>
  <c r="K53" i="32"/>
  <c r="H54" i="32"/>
  <c r="L231" i="32"/>
  <c r="L230" i="32" s="1"/>
  <c r="C281" i="32"/>
  <c r="D269" i="32"/>
  <c r="H26" i="34"/>
  <c r="K20" i="34"/>
  <c r="H231" i="30"/>
  <c r="I230" i="30"/>
  <c r="H259" i="30"/>
  <c r="I292" i="31"/>
  <c r="I291" i="31" s="1"/>
  <c r="H21" i="31"/>
  <c r="H292" i="31" s="1"/>
  <c r="H291" i="31" s="1"/>
  <c r="C55" i="31"/>
  <c r="D54" i="31"/>
  <c r="H76" i="31"/>
  <c r="C196" i="31"/>
  <c r="J292" i="31"/>
  <c r="J291" i="31" s="1"/>
  <c r="D292" i="32"/>
  <c r="D291" i="32" s="1"/>
  <c r="C21" i="32"/>
  <c r="D20" i="32"/>
  <c r="L292" i="32"/>
  <c r="L291" i="32" s="1"/>
  <c r="L20" i="32"/>
  <c r="C54" i="32"/>
  <c r="D53" i="32"/>
  <c r="L75" i="32"/>
  <c r="L52" i="32" s="1"/>
  <c r="C260" i="32"/>
  <c r="E259" i="32"/>
  <c r="C259" i="32" s="1"/>
  <c r="J173" i="33"/>
  <c r="H173" i="33" s="1"/>
  <c r="H174" i="33"/>
  <c r="L231" i="33"/>
  <c r="L230" i="33" s="1"/>
  <c r="H45" i="29"/>
  <c r="C192" i="29"/>
  <c r="H192" i="29"/>
  <c r="E231" i="29"/>
  <c r="E230" i="29" s="1"/>
  <c r="I231" i="29"/>
  <c r="C260" i="29"/>
  <c r="H260" i="29"/>
  <c r="C55" i="30"/>
  <c r="E54" i="30"/>
  <c r="E53" i="30" s="1"/>
  <c r="C69" i="30"/>
  <c r="C77" i="30"/>
  <c r="E76" i="30"/>
  <c r="C76" i="30" s="1"/>
  <c r="C89" i="30"/>
  <c r="C103" i="30"/>
  <c r="C141" i="30"/>
  <c r="C165" i="30"/>
  <c r="C175" i="30"/>
  <c r="E174" i="30"/>
  <c r="E173" i="30" s="1"/>
  <c r="J174" i="30"/>
  <c r="J173" i="30" s="1"/>
  <c r="J52" i="30" s="1"/>
  <c r="J51" i="30" s="1"/>
  <c r="D187" i="30"/>
  <c r="C187" i="30" s="1"/>
  <c r="L187" i="30"/>
  <c r="D195" i="30"/>
  <c r="L195" i="30"/>
  <c r="L194" i="30" s="1"/>
  <c r="C227" i="30"/>
  <c r="C233" i="30"/>
  <c r="C251" i="30"/>
  <c r="H252" i="30"/>
  <c r="C269" i="30"/>
  <c r="H270" i="30"/>
  <c r="C283" i="30"/>
  <c r="H284" i="30"/>
  <c r="H286" i="30"/>
  <c r="D292" i="30"/>
  <c r="D291" i="30" s="1"/>
  <c r="L292" i="30"/>
  <c r="L291" i="30" s="1"/>
  <c r="E292" i="31"/>
  <c r="E291" i="31" s="1"/>
  <c r="C21" i="31"/>
  <c r="E20" i="31"/>
  <c r="C20" i="31" s="1"/>
  <c r="H58" i="31"/>
  <c r="D67" i="31"/>
  <c r="C67" i="31" s="1"/>
  <c r="G75" i="31"/>
  <c r="G52" i="31" s="1"/>
  <c r="K75" i="31"/>
  <c r="K52" i="31" s="1"/>
  <c r="K51" i="31" s="1"/>
  <c r="C84" i="31"/>
  <c r="J83" i="31"/>
  <c r="J75" i="31" s="1"/>
  <c r="J52" i="31" s="1"/>
  <c r="J51" i="31" s="1"/>
  <c r="H116" i="31"/>
  <c r="H130" i="31"/>
  <c r="C136" i="31"/>
  <c r="H144" i="31"/>
  <c r="J173" i="31"/>
  <c r="F187" i="31"/>
  <c r="C192" i="31"/>
  <c r="H198" i="31"/>
  <c r="H204" i="31"/>
  <c r="C216" i="31"/>
  <c r="C246" i="31"/>
  <c r="H252" i="31"/>
  <c r="C264" i="31"/>
  <c r="H270" i="31"/>
  <c r="H276" i="31"/>
  <c r="H284" i="31"/>
  <c r="F26" i="32"/>
  <c r="H31" i="32"/>
  <c r="K26" i="32"/>
  <c r="H55" i="32"/>
  <c r="H77" i="32"/>
  <c r="H95" i="32"/>
  <c r="D130" i="32"/>
  <c r="C131" i="32"/>
  <c r="L130" i="32"/>
  <c r="C192" i="32"/>
  <c r="E191" i="32"/>
  <c r="C191" i="32" s="1"/>
  <c r="C196" i="32"/>
  <c r="E195" i="32"/>
  <c r="E270" i="32"/>
  <c r="C286" i="32"/>
  <c r="C21" i="33"/>
  <c r="D20" i="33"/>
  <c r="D292" i="33"/>
  <c r="D291" i="33" s="1"/>
  <c r="L292" i="33"/>
  <c r="L291" i="33" s="1"/>
  <c r="L20" i="33"/>
  <c r="H136" i="33"/>
  <c r="J130" i="33"/>
  <c r="H130" i="33" s="1"/>
  <c r="C151" i="33"/>
  <c r="D130" i="33"/>
  <c r="C130" i="33" s="1"/>
  <c r="H264" i="33"/>
  <c r="J259" i="33"/>
  <c r="H259" i="33" s="1"/>
  <c r="C26" i="35"/>
  <c r="F20" i="35"/>
  <c r="C174" i="29"/>
  <c r="I173" i="29"/>
  <c r="H173" i="29" s="1"/>
  <c r="C198" i="29"/>
  <c r="C216" i="29"/>
  <c r="K230" i="29"/>
  <c r="K194" i="29" s="1"/>
  <c r="J292" i="30"/>
  <c r="J291" i="30" s="1"/>
  <c r="H21" i="30"/>
  <c r="J20" i="30"/>
  <c r="H43" i="30"/>
  <c r="G83" i="30"/>
  <c r="G75" i="30" s="1"/>
  <c r="K83" i="30"/>
  <c r="H83" i="30" s="1"/>
  <c r="H95" i="30"/>
  <c r="H131" i="30"/>
  <c r="I130" i="30"/>
  <c r="H130" i="30" s="1"/>
  <c r="H151" i="30"/>
  <c r="H165" i="30"/>
  <c r="F174" i="30"/>
  <c r="F173" i="30" s="1"/>
  <c r="F52" i="30" s="1"/>
  <c r="F51" i="30" s="1"/>
  <c r="H179" i="30"/>
  <c r="H205" i="30"/>
  <c r="I204" i="30"/>
  <c r="H235" i="30"/>
  <c r="H251" i="30"/>
  <c r="H269" i="30"/>
  <c r="H281" i="30"/>
  <c r="H283" i="30"/>
  <c r="H54" i="31"/>
  <c r="C58" i="31"/>
  <c r="C77" i="31"/>
  <c r="D76" i="31"/>
  <c r="F83" i="31"/>
  <c r="F75" i="31" s="1"/>
  <c r="C116" i="31"/>
  <c r="C144" i="31"/>
  <c r="H160" i="31"/>
  <c r="C165" i="31"/>
  <c r="C175" i="31"/>
  <c r="D174" i="31"/>
  <c r="H184" i="31"/>
  <c r="C198" i="31"/>
  <c r="G194" i="31"/>
  <c r="H238" i="31"/>
  <c r="C252" i="31"/>
  <c r="H260" i="31"/>
  <c r="C270" i="31"/>
  <c r="C276" i="31"/>
  <c r="C284" i="31"/>
  <c r="H67" i="32"/>
  <c r="C84" i="32"/>
  <c r="D83" i="32"/>
  <c r="C83" i="32" s="1"/>
  <c r="C166" i="32"/>
  <c r="E165" i="32"/>
  <c r="C165" i="32" s="1"/>
  <c r="D231" i="32"/>
  <c r="C283" i="32"/>
  <c r="C188" i="33"/>
  <c r="D187" i="33"/>
  <c r="C187" i="33" s="1"/>
  <c r="H69" i="34"/>
  <c r="J67" i="34"/>
  <c r="H67" i="34" s="1"/>
  <c r="F251" i="34"/>
  <c r="F230" i="34" s="1"/>
  <c r="C252" i="34"/>
  <c r="F269" i="34"/>
  <c r="C270" i="34"/>
  <c r="I53" i="31"/>
  <c r="E83" i="31"/>
  <c r="C83" i="31" s="1"/>
  <c r="I83" i="31"/>
  <c r="H83" i="31" s="1"/>
  <c r="E165" i="31"/>
  <c r="I165" i="31"/>
  <c r="H165" i="31" s="1"/>
  <c r="I173" i="31"/>
  <c r="H173" i="31" s="1"/>
  <c r="E187" i="31"/>
  <c r="E191" i="31"/>
  <c r="C191" i="31" s="1"/>
  <c r="I191" i="31"/>
  <c r="H191" i="31" s="1"/>
  <c r="E195" i="31"/>
  <c r="I195" i="31"/>
  <c r="E231" i="31"/>
  <c r="C231" i="31" s="1"/>
  <c r="I231" i="31"/>
  <c r="E251" i="31"/>
  <c r="C251" i="31" s="1"/>
  <c r="I251" i="31"/>
  <c r="H251" i="31" s="1"/>
  <c r="E259" i="31"/>
  <c r="C259" i="31" s="1"/>
  <c r="I259" i="31"/>
  <c r="H259" i="31" s="1"/>
  <c r="E269" i="31"/>
  <c r="I269" i="31"/>
  <c r="H269" i="31" s="1"/>
  <c r="E283" i="31"/>
  <c r="C283" i="31" s="1"/>
  <c r="I283" i="31"/>
  <c r="H283" i="31" s="1"/>
  <c r="C286" i="31"/>
  <c r="E173" i="32"/>
  <c r="H188" i="32"/>
  <c r="F195" i="32"/>
  <c r="H238" i="32"/>
  <c r="I231" i="32"/>
  <c r="H252" i="32"/>
  <c r="I251" i="32"/>
  <c r="H251" i="32" s="1"/>
  <c r="H284" i="32"/>
  <c r="I283" i="32"/>
  <c r="H283" i="32" s="1"/>
  <c r="I292" i="32"/>
  <c r="I291" i="32" s="1"/>
  <c r="C58" i="33"/>
  <c r="D54" i="33"/>
  <c r="H80" i="33"/>
  <c r="J76" i="33"/>
  <c r="L194" i="33"/>
  <c r="C27" i="34"/>
  <c r="F26" i="34"/>
  <c r="G20" i="34"/>
  <c r="C45" i="34"/>
  <c r="L53" i="34"/>
  <c r="C235" i="34"/>
  <c r="D231" i="34"/>
  <c r="C136" i="35"/>
  <c r="D130" i="35"/>
  <c r="C166" i="35"/>
  <c r="D165" i="35"/>
  <c r="C165" i="35" s="1"/>
  <c r="F173" i="32"/>
  <c r="C174" i="32"/>
  <c r="H175" i="32"/>
  <c r="C188" i="32"/>
  <c r="E187" i="32"/>
  <c r="C187" i="32" s="1"/>
  <c r="J187" i="32"/>
  <c r="C198" i="32"/>
  <c r="C216" i="32"/>
  <c r="C238" i="32"/>
  <c r="E231" i="32"/>
  <c r="J231" i="32"/>
  <c r="J230" i="32" s="1"/>
  <c r="C252" i="32"/>
  <c r="E251" i="32"/>
  <c r="C251" i="32" s="1"/>
  <c r="C264" i="32"/>
  <c r="C272" i="32"/>
  <c r="C284" i="32"/>
  <c r="E283" i="32"/>
  <c r="F292" i="33"/>
  <c r="F291" i="33" s="1"/>
  <c r="D67" i="33"/>
  <c r="C67" i="33" s="1"/>
  <c r="C84" i="33"/>
  <c r="D83" i="33"/>
  <c r="C83" i="33" s="1"/>
  <c r="L83" i="33"/>
  <c r="L75" i="33" s="1"/>
  <c r="H191" i="33"/>
  <c r="J187" i="33"/>
  <c r="H187" i="33" s="1"/>
  <c r="C198" i="33"/>
  <c r="D196" i="33"/>
  <c r="J251" i="33"/>
  <c r="H251" i="33" s="1"/>
  <c r="J283" i="33"/>
  <c r="H283" i="33" s="1"/>
  <c r="L20" i="34"/>
  <c r="C67" i="34"/>
  <c r="J76" i="34"/>
  <c r="K75" i="34"/>
  <c r="K52" i="34" s="1"/>
  <c r="K51" i="34" s="1"/>
  <c r="C205" i="34"/>
  <c r="D204" i="34"/>
  <c r="L194" i="34"/>
  <c r="C80" i="35"/>
  <c r="D76" i="35"/>
  <c r="E20" i="32"/>
  <c r="C112" i="32"/>
  <c r="H112" i="32"/>
  <c r="C122" i="32"/>
  <c r="H122" i="32"/>
  <c r="G130" i="32"/>
  <c r="G75" i="32" s="1"/>
  <c r="G52" i="32" s="1"/>
  <c r="G51" i="32" s="1"/>
  <c r="K130" i="32"/>
  <c r="K75" i="32" s="1"/>
  <c r="C144" i="32"/>
  <c r="H144" i="32"/>
  <c r="H166" i="32"/>
  <c r="I165" i="32"/>
  <c r="H165" i="32" s="1"/>
  <c r="H174" i="32"/>
  <c r="I173" i="32"/>
  <c r="H173" i="32" s="1"/>
  <c r="H184" i="32"/>
  <c r="F187" i="32"/>
  <c r="H192" i="32"/>
  <c r="I191" i="32"/>
  <c r="H191" i="32" s="1"/>
  <c r="I196" i="32"/>
  <c r="G204" i="32"/>
  <c r="G195" i="32" s="1"/>
  <c r="G194" i="32" s="1"/>
  <c r="K204" i="32"/>
  <c r="K195" i="32" s="1"/>
  <c r="K230" i="32"/>
  <c r="F231" i="32"/>
  <c r="F230" i="32" s="1"/>
  <c r="F289" i="32" s="1"/>
  <c r="H246" i="32"/>
  <c r="H260" i="32"/>
  <c r="I259" i="32"/>
  <c r="H259" i="32" s="1"/>
  <c r="I270" i="32"/>
  <c r="H276" i="32"/>
  <c r="H286" i="32"/>
  <c r="H26" i="33"/>
  <c r="K20" i="33"/>
  <c r="J53" i="33"/>
  <c r="H54" i="33"/>
  <c r="C166" i="33"/>
  <c r="D165" i="33"/>
  <c r="C165" i="33" s="1"/>
  <c r="F231" i="33"/>
  <c r="J231" i="33"/>
  <c r="F259" i="33"/>
  <c r="C259" i="33" s="1"/>
  <c r="H286" i="33"/>
  <c r="J292" i="33"/>
  <c r="J291" i="33" s="1"/>
  <c r="D292" i="34"/>
  <c r="D291" i="34" s="1"/>
  <c r="C21" i="34"/>
  <c r="L75" i="34"/>
  <c r="G75" i="34"/>
  <c r="G52" i="34" s="1"/>
  <c r="G51" i="34" s="1"/>
  <c r="J83" i="34"/>
  <c r="H83" i="34" s="1"/>
  <c r="J130" i="34"/>
  <c r="H130" i="34" s="1"/>
  <c r="H205" i="35"/>
  <c r="J204" i="35"/>
  <c r="C43" i="33"/>
  <c r="C45" i="33"/>
  <c r="G20" i="33"/>
  <c r="C80" i="33"/>
  <c r="C122" i="33"/>
  <c r="C136" i="33"/>
  <c r="C160" i="33"/>
  <c r="C174" i="33"/>
  <c r="C179" i="33"/>
  <c r="C191" i="33"/>
  <c r="G194" i="33"/>
  <c r="K194" i="33"/>
  <c r="K51" i="33" s="1"/>
  <c r="K50" i="33" s="1"/>
  <c r="C264" i="33"/>
  <c r="C286" i="33"/>
  <c r="H45" i="34"/>
  <c r="C55" i="34"/>
  <c r="C77" i="34"/>
  <c r="C103" i="34"/>
  <c r="C116" i="34"/>
  <c r="C131" i="34"/>
  <c r="F187" i="34"/>
  <c r="F52" i="34" s="1"/>
  <c r="C188" i="34"/>
  <c r="C238" i="35"/>
  <c r="D231" i="35"/>
  <c r="C252" i="35"/>
  <c r="D251" i="35"/>
  <c r="C251" i="35" s="1"/>
  <c r="H84" i="36"/>
  <c r="I83" i="36"/>
  <c r="I173" i="36"/>
  <c r="H235" i="36"/>
  <c r="K231" i="36"/>
  <c r="K230" i="36" s="1"/>
  <c r="F230" i="36"/>
  <c r="C230" i="36" s="1"/>
  <c r="C231" i="36"/>
  <c r="C55" i="33"/>
  <c r="C103" i="33"/>
  <c r="C116" i="33"/>
  <c r="C141" i="33"/>
  <c r="C175" i="33"/>
  <c r="C184" i="33"/>
  <c r="C192" i="33"/>
  <c r="E290" i="33"/>
  <c r="E50" i="33"/>
  <c r="C205" i="33"/>
  <c r="C235" i="33"/>
  <c r="C246" i="33"/>
  <c r="C252" i="33"/>
  <c r="C260" i="33"/>
  <c r="C284" i="33"/>
  <c r="D54" i="34"/>
  <c r="C58" i="34"/>
  <c r="C69" i="34"/>
  <c r="D76" i="34"/>
  <c r="I75" i="34"/>
  <c r="C80" i="34"/>
  <c r="C84" i="34"/>
  <c r="C95" i="34"/>
  <c r="C112" i="34"/>
  <c r="D130" i="34"/>
  <c r="C130" i="34" s="1"/>
  <c r="C136" i="34"/>
  <c r="C160" i="34"/>
  <c r="F283" i="34"/>
  <c r="C284" i="34"/>
  <c r="I289" i="34"/>
  <c r="C272" i="35"/>
  <c r="D270" i="35"/>
  <c r="L269" i="35"/>
  <c r="H269" i="35" s="1"/>
  <c r="H270" i="35"/>
  <c r="I292" i="33"/>
  <c r="I291" i="33" s="1"/>
  <c r="E20" i="34"/>
  <c r="J173" i="34"/>
  <c r="C192" i="34"/>
  <c r="C198" i="34"/>
  <c r="H204" i="34"/>
  <c r="H216" i="34"/>
  <c r="C238" i="34"/>
  <c r="H238" i="34"/>
  <c r="H260" i="34"/>
  <c r="C283" i="34"/>
  <c r="E289" i="34"/>
  <c r="H286" i="34"/>
  <c r="C43" i="35"/>
  <c r="H43" i="35"/>
  <c r="C45" i="35"/>
  <c r="G20" i="35"/>
  <c r="C55" i="35"/>
  <c r="H77" i="35"/>
  <c r="J76" i="35"/>
  <c r="J130" i="35"/>
  <c r="H130" i="35" s="1"/>
  <c r="H141" i="35"/>
  <c r="I75" i="35"/>
  <c r="H165" i="35"/>
  <c r="L173" i="35"/>
  <c r="F204" i="35"/>
  <c r="F195" i="35" s="1"/>
  <c r="F194" i="35" s="1"/>
  <c r="C235" i="35"/>
  <c r="C286" i="35"/>
  <c r="C291" i="35"/>
  <c r="D195" i="36"/>
  <c r="H216" i="36"/>
  <c r="I204" i="36"/>
  <c r="G75" i="37"/>
  <c r="C166" i="34"/>
  <c r="H192" i="34"/>
  <c r="J191" i="34"/>
  <c r="H191" i="34" s="1"/>
  <c r="C196" i="34"/>
  <c r="J231" i="34"/>
  <c r="J259" i="34"/>
  <c r="H259" i="34" s="1"/>
  <c r="C276" i="34"/>
  <c r="F289" i="34"/>
  <c r="C286" i="34"/>
  <c r="K289" i="34"/>
  <c r="H31" i="35"/>
  <c r="K26" i="35"/>
  <c r="C54" i="35"/>
  <c r="D53" i="35"/>
  <c r="H55" i="35"/>
  <c r="J54" i="35"/>
  <c r="C67" i="35"/>
  <c r="F76" i="35"/>
  <c r="C77" i="35"/>
  <c r="C95" i="35"/>
  <c r="F130" i="35"/>
  <c r="C131" i="35"/>
  <c r="C151" i="35"/>
  <c r="C175" i="35"/>
  <c r="C192" i="35"/>
  <c r="D191" i="35"/>
  <c r="C191" i="35" s="1"/>
  <c r="C196" i="35"/>
  <c r="D195" i="35"/>
  <c r="H231" i="35"/>
  <c r="H251" i="35"/>
  <c r="D283" i="35"/>
  <c r="C283" i="35" s="1"/>
  <c r="C284" i="35"/>
  <c r="C165" i="36"/>
  <c r="H192" i="36"/>
  <c r="I191" i="36"/>
  <c r="H191" i="36" s="1"/>
  <c r="C165" i="34"/>
  <c r="H166" i="34"/>
  <c r="J165" i="34"/>
  <c r="H165" i="34" s="1"/>
  <c r="C175" i="34"/>
  <c r="D174" i="34"/>
  <c r="L174" i="34"/>
  <c r="L173" i="34" s="1"/>
  <c r="D187" i="34"/>
  <c r="C187" i="34" s="1"/>
  <c r="H188" i="34"/>
  <c r="J187" i="34"/>
  <c r="H187" i="34" s="1"/>
  <c r="H196" i="34"/>
  <c r="J195" i="34"/>
  <c r="C251" i="34"/>
  <c r="H252" i="34"/>
  <c r="J251" i="34"/>
  <c r="H251" i="34" s="1"/>
  <c r="H264" i="34"/>
  <c r="D269" i="34"/>
  <c r="H270" i="34"/>
  <c r="J269" i="34"/>
  <c r="H269" i="34" s="1"/>
  <c r="H284" i="34"/>
  <c r="J283" i="34"/>
  <c r="H283" i="34" s="1"/>
  <c r="D292" i="35"/>
  <c r="D291" i="35" s="1"/>
  <c r="C21" i="35"/>
  <c r="C292" i="35" s="1"/>
  <c r="D20" i="35"/>
  <c r="L292" i="35"/>
  <c r="L291" i="35" s="1"/>
  <c r="L20" i="35"/>
  <c r="C84" i="35"/>
  <c r="D83" i="35"/>
  <c r="C83" i="35" s="1"/>
  <c r="L83" i="35"/>
  <c r="H83" i="35" s="1"/>
  <c r="C174" i="35"/>
  <c r="D173" i="35"/>
  <c r="C173" i="35" s="1"/>
  <c r="H175" i="35"/>
  <c r="J174" i="35"/>
  <c r="C188" i="35"/>
  <c r="D187" i="35"/>
  <c r="C187" i="35" s="1"/>
  <c r="L187" i="35"/>
  <c r="H187" i="35" s="1"/>
  <c r="H191" i="35"/>
  <c r="J230" i="35"/>
  <c r="C233" i="35"/>
  <c r="I75" i="36"/>
  <c r="C80" i="36"/>
  <c r="E76" i="36"/>
  <c r="H136" i="36"/>
  <c r="I130" i="36"/>
  <c r="I230" i="35"/>
  <c r="C281" i="35"/>
  <c r="H283" i="35"/>
  <c r="H291" i="35"/>
  <c r="I292" i="36"/>
  <c r="I291" i="36" s="1"/>
  <c r="H21" i="36"/>
  <c r="H292" i="36" s="1"/>
  <c r="H291" i="36" s="1"/>
  <c r="C26" i="36"/>
  <c r="C54" i="36"/>
  <c r="D53" i="36"/>
  <c r="J75" i="36"/>
  <c r="J52" i="36" s="1"/>
  <c r="J51" i="36" s="1"/>
  <c r="K76" i="36"/>
  <c r="H76" i="36" s="1"/>
  <c r="H77" i="36"/>
  <c r="E83" i="36"/>
  <c r="K174" i="36"/>
  <c r="K173" i="36" s="1"/>
  <c r="H175" i="36"/>
  <c r="F187" i="36"/>
  <c r="C187" i="36" s="1"/>
  <c r="C252" i="36"/>
  <c r="H252" i="36"/>
  <c r="I251" i="36"/>
  <c r="H251" i="36" s="1"/>
  <c r="C270" i="36"/>
  <c r="I270" i="36"/>
  <c r="C276" i="36"/>
  <c r="L75" i="37"/>
  <c r="C198" i="37"/>
  <c r="D196" i="37"/>
  <c r="L195" i="37"/>
  <c r="K259" i="37"/>
  <c r="K230" i="37" s="1"/>
  <c r="H260" i="37"/>
  <c r="C259" i="35"/>
  <c r="H260" i="35"/>
  <c r="E292" i="36"/>
  <c r="E291" i="36" s="1"/>
  <c r="C21" i="36"/>
  <c r="C292" i="36" s="1"/>
  <c r="C291" i="36" s="1"/>
  <c r="E20" i="36"/>
  <c r="I54" i="36"/>
  <c r="L75" i="36"/>
  <c r="L289" i="36" s="1"/>
  <c r="K83" i="36"/>
  <c r="K130" i="36"/>
  <c r="H131" i="36"/>
  <c r="C160" i="36"/>
  <c r="E173" i="36"/>
  <c r="K204" i="36"/>
  <c r="K195" i="36" s="1"/>
  <c r="K194" i="36" s="1"/>
  <c r="H205" i="36"/>
  <c r="C238" i="36"/>
  <c r="H238" i="36"/>
  <c r="I231" i="36"/>
  <c r="C260" i="36"/>
  <c r="H260" i="36"/>
  <c r="I259" i="36"/>
  <c r="H259" i="36" s="1"/>
  <c r="L52" i="37"/>
  <c r="C67" i="37"/>
  <c r="I76" i="37"/>
  <c r="H80" i="37"/>
  <c r="E195" i="37"/>
  <c r="I195" i="37"/>
  <c r="H196" i="37"/>
  <c r="H259" i="35"/>
  <c r="G289" i="35"/>
  <c r="K54" i="36"/>
  <c r="K53" i="36" s="1"/>
  <c r="H55" i="36"/>
  <c r="C76" i="36"/>
  <c r="C112" i="36"/>
  <c r="C122" i="36"/>
  <c r="G130" i="36"/>
  <c r="G75" i="36" s="1"/>
  <c r="C166" i="36"/>
  <c r="H166" i="36"/>
  <c r="I165" i="36"/>
  <c r="H165" i="36" s="1"/>
  <c r="D173" i="36"/>
  <c r="C188" i="36"/>
  <c r="H188" i="36"/>
  <c r="C196" i="36"/>
  <c r="H196" i="36"/>
  <c r="I195" i="36"/>
  <c r="G204" i="36"/>
  <c r="G195" i="36" s="1"/>
  <c r="G194" i="36" s="1"/>
  <c r="C272" i="36"/>
  <c r="F292" i="37"/>
  <c r="F291" i="37" s="1"/>
  <c r="C77" i="37"/>
  <c r="E76" i="37"/>
  <c r="C216" i="37"/>
  <c r="D204" i="37"/>
  <c r="H281" i="37"/>
  <c r="I269" i="37"/>
  <c r="C31" i="37"/>
  <c r="F26" i="37"/>
  <c r="F20" i="37" s="1"/>
  <c r="C58" i="37"/>
  <c r="D54" i="37"/>
  <c r="H69" i="37"/>
  <c r="I67" i="37"/>
  <c r="H67" i="37" s="1"/>
  <c r="H136" i="37"/>
  <c r="I130" i="37"/>
  <c r="H184" i="37"/>
  <c r="I173" i="37"/>
  <c r="H173" i="37" s="1"/>
  <c r="H204" i="37"/>
  <c r="H235" i="37"/>
  <c r="I231" i="37"/>
  <c r="C259" i="37"/>
  <c r="C284" i="36"/>
  <c r="I292" i="37"/>
  <c r="I291" i="37" s="1"/>
  <c r="H21" i="37"/>
  <c r="H292" i="37" s="1"/>
  <c r="H291" i="37" s="1"/>
  <c r="F53" i="37"/>
  <c r="F52" i="37" s="1"/>
  <c r="G53" i="37"/>
  <c r="H54" i="37"/>
  <c r="C89" i="37"/>
  <c r="E83" i="37"/>
  <c r="H122" i="37"/>
  <c r="E130" i="37"/>
  <c r="C165" i="37"/>
  <c r="D187" i="37"/>
  <c r="C188" i="37"/>
  <c r="H192" i="37"/>
  <c r="D230" i="37"/>
  <c r="H238" i="37"/>
  <c r="L230" i="37"/>
  <c r="L289" i="37" s="1"/>
  <c r="F20" i="36"/>
  <c r="C283" i="36"/>
  <c r="E292" i="37"/>
  <c r="E291" i="37" s="1"/>
  <c r="C21" i="37"/>
  <c r="C292" i="37" s="1"/>
  <c r="C291" i="37" s="1"/>
  <c r="E20" i="37"/>
  <c r="J292" i="37"/>
  <c r="J291" i="37" s="1"/>
  <c r="J20" i="37"/>
  <c r="K26" i="37"/>
  <c r="C80" i="37"/>
  <c r="D76" i="37"/>
  <c r="K83" i="37"/>
  <c r="K130" i="37"/>
  <c r="H144" i="37"/>
  <c r="H151" i="37"/>
  <c r="H174" i="37"/>
  <c r="C175" i="37"/>
  <c r="H191" i="37"/>
  <c r="H205" i="37"/>
  <c r="E231" i="37"/>
  <c r="E230" i="37" s="1"/>
  <c r="H95" i="37"/>
  <c r="H131" i="37"/>
  <c r="H165" i="37"/>
  <c r="C174" i="37"/>
  <c r="H179" i="37"/>
  <c r="F204" i="37"/>
  <c r="F195" i="37" s="1"/>
  <c r="F194" i="37" s="1"/>
  <c r="H227" i="37"/>
  <c r="H233" i="37"/>
  <c r="C252" i="37"/>
  <c r="H259" i="37"/>
  <c r="C270" i="37"/>
  <c r="C284" i="37"/>
  <c r="H55" i="37"/>
  <c r="H77" i="37"/>
  <c r="H89" i="37"/>
  <c r="J130" i="37"/>
  <c r="J75" i="37" s="1"/>
  <c r="H175" i="37"/>
  <c r="C227" i="37"/>
  <c r="C233" i="37"/>
  <c r="C251" i="37"/>
  <c r="C269" i="37"/>
  <c r="C283" i="37"/>
  <c r="C20" i="37" l="1"/>
  <c r="E194" i="37"/>
  <c r="I53" i="37"/>
  <c r="K75" i="37"/>
  <c r="K52" i="37" s="1"/>
  <c r="C187" i="37"/>
  <c r="G289" i="37"/>
  <c r="I187" i="36"/>
  <c r="H187" i="36" s="1"/>
  <c r="C174" i="36"/>
  <c r="F194" i="36"/>
  <c r="C83" i="36"/>
  <c r="F52" i="36"/>
  <c r="F289" i="36"/>
  <c r="E53" i="36"/>
  <c r="K194" i="35"/>
  <c r="K51" i="35" s="1"/>
  <c r="K289" i="35"/>
  <c r="E194" i="35"/>
  <c r="E289" i="35"/>
  <c r="G51" i="35"/>
  <c r="F75" i="35"/>
  <c r="F52" i="35" s="1"/>
  <c r="F51" i="35" s="1"/>
  <c r="F290" i="35" s="1"/>
  <c r="E52" i="35"/>
  <c r="E51" i="35" s="1"/>
  <c r="E290" i="34"/>
  <c r="E50" i="34"/>
  <c r="L289" i="34"/>
  <c r="I52" i="33"/>
  <c r="I51" i="33" s="1"/>
  <c r="I289" i="33"/>
  <c r="G51" i="33"/>
  <c r="H204" i="33"/>
  <c r="C26" i="33"/>
  <c r="F20" i="33"/>
  <c r="C292" i="33"/>
  <c r="C291" i="33" s="1"/>
  <c r="D75" i="33"/>
  <c r="C75" i="33" s="1"/>
  <c r="K289" i="32"/>
  <c r="E230" i="32"/>
  <c r="J52" i="32"/>
  <c r="C173" i="32"/>
  <c r="D75" i="32"/>
  <c r="C76" i="32"/>
  <c r="H204" i="32"/>
  <c r="J289" i="32"/>
  <c r="L51" i="32"/>
  <c r="L290" i="32" s="1"/>
  <c r="L194" i="32"/>
  <c r="G51" i="31"/>
  <c r="L289" i="31"/>
  <c r="F52" i="31"/>
  <c r="F51" i="31" s="1"/>
  <c r="H174" i="31"/>
  <c r="K289" i="31"/>
  <c r="J289" i="30"/>
  <c r="F289" i="30"/>
  <c r="L51" i="30"/>
  <c r="K75" i="30"/>
  <c r="H269" i="29"/>
  <c r="H291" i="29"/>
  <c r="H187" i="29"/>
  <c r="L289" i="29"/>
  <c r="J52" i="29"/>
  <c r="E289" i="29"/>
  <c r="C130" i="29"/>
  <c r="H270" i="29"/>
  <c r="F52" i="29"/>
  <c r="F51" i="29" s="1"/>
  <c r="F50" i="29" s="1"/>
  <c r="C83" i="29"/>
  <c r="G194" i="28"/>
  <c r="G51" i="28" s="1"/>
  <c r="I52" i="28"/>
  <c r="I53" i="28"/>
  <c r="H53" i="28" s="1"/>
  <c r="H54" i="28"/>
  <c r="J194" i="28"/>
  <c r="E52" i="28"/>
  <c r="E230" i="28"/>
  <c r="E289" i="28" s="1"/>
  <c r="D187" i="28"/>
  <c r="C187" i="28" s="1"/>
  <c r="H130" i="28"/>
  <c r="E52" i="27"/>
  <c r="K289" i="27"/>
  <c r="H83" i="27"/>
  <c r="L289" i="27"/>
  <c r="J289" i="26"/>
  <c r="H174" i="26"/>
  <c r="H130" i="26"/>
  <c r="K75" i="26"/>
  <c r="J51" i="26"/>
  <c r="G51" i="26"/>
  <c r="E75" i="26"/>
  <c r="H204" i="26"/>
  <c r="H173" i="26"/>
  <c r="C292" i="26"/>
  <c r="C291" i="26" s="1"/>
  <c r="C20" i="25"/>
  <c r="C187" i="25"/>
  <c r="F230" i="25"/>
  <c r="G230" i="25"/>
  <c r="F75" i="25"/>
  <c r="F52" i="25" s="1"/>
  <c r="H204" i="25"/>
  <c r="E52" i="25"/>
  <c r="E51" i="25" s="1"/>
  <c r="H174" i="25"/>
  <c r="C83" i="25"/>
  <c r="G52" i="24"/>
  <c r="G289" i="24"/>
  <c r="F194" i="24"/>
  <c r="F51" i="24" s="1"/>
  <c r="F289" i="24"/>
  <c r="D194" i="24"/>
  <c r="C187" i="24"/>
  <c r="H270" i="24"/>
  <c r="H174" i="24"/>
  <c r="D269" i="24"/>
  <c r="C269" i="24" s="1"/>
  <c r="C270" i="24"/>
  <c r="G194" i="24"/>
  <c r="C196" i="24"/>
  <c r="E230" i="24"/>
  <c r="C83" i="24"/>
  <c r="H230" i="24"/>
  <c r="J194" i="24"/>
  <c r="J51" i="24" s="1"/>
  <c r="F194" i="23"/>
  <c r="F51" i="23" s="1"/>
  <c r="F289" i="23"/>
  <c r="L289" i="23"/>
  <c r="C204" i="23"/>
  <c r="I195" i="23"/>
  <c r="J289" i="23"/>
  <c r="G75" i="23"/>
  <c r="G52" i="23" s="1"/>
  <c r="G75" i="22"/>
  <c r="K51" i="22"/>
  <c r="G289" i="22"/>
  <c r="H130" i="22"/>
  <c r="F52" i="21"/>
  <c r="F51" i="21" s="1"/>
  <c r="F50" i="21" s="1"/>
  <c r="K194" i="21"/>
  <c r="K51" i="21" s="1"/>
  <c r="H204" i="21"/>
  <c r="F52" i="20"/>
  <c r="F51" i="20" s="1"/>
  <c r="F50" i="20" s="1"/>
  <c r="F289" i="20"/>
  <c r="J52" i="20"/>
  <c r="D269" i="20"/>
  <c r="C270" i="20"/>
  <c r="G52" i="20"/>
  <c r="G51" i="20" s="1"/>
  <c r="J51" i="20"/>
  <c r="J50" i="20" s="1"/>
  <c r="I75" i="20"/>
  <c r="H75" i="20" s="1"/>
  <c r="D75" i="20"/>
  <c r="C76" i="20"/>
  <c r="L194" i="19"/>
  <c r="F52" i="19"/>
  <c r="F194" i="19"/>
  <c r="K20" i="19"/>
  <c r="C130" i="19"/>
  <c r="L51" i="19"/>
  <c r="K52" i="19"/>
  <c r="E75" i="19"/>
  <c r="G75" i="19"/>
  <c r="G52" i="19" s="1"/>
  <c r="E289" i="18"/>
  <c r="C174" i="18"/>
  <c r="C204" i="18"/>
  <c r="J230" i="18"/>
  <c r="H269" i="18"/>
  <c r="L52" i="17"/>
  <c r="L51" i="17" s="1"/>
  <c r="E289" i="17"/>
  <c r="H292" i="17"/>
  <c r="H291" i="17" s="1"/>
  <c r="J75" i="17"/>
  <c r="J52" i="17" s="1"/>
  <c r="E52" i="16"/>
  <c r="E51" i="16" s="1"/>
  <c r="F52" i="16"/>
  <c r="F194" i="16"/>
  <c r="C173" i="16"/>
  <c r="C83" i="16"/>
  <c r="D75" i="16"/>
  <c r="G51" i="16"/>
  <c r="G50" i="16" s="1"/>
  <c r="H230" i="16"/>
  <c r="I52" i="16"/>
  <c r="E289" i="16"/>
  <c r="K75" i="16"/>
  <c r="K289" i="16" s="1"/>
  <c r="J194" i="15"/>
  <c r="H83" i="15"/>
  <c r="F230" i="15"/>
  <c r="H269" i="15"/>
  <c r="H231" i="15"/>
  <c r="K289" i="15"/>
  <c r="I269" i="15"/>
  <c r="H270" i="15"/>
  <c r="L75" i="15"/>
  <c r="L289" i="15" s="1"/>
  <c r="K289" i="14"/>
  <c r="K52" i="14"/>
  <c r="H204" i="14"/>
  <c r="E75" i="14"/>
  <c r="E52" i="14" s="1"/>
  <c r="L52" i="14"/>
  <c r="L51" i="14" s="1"/>
  <c r="G75" i="14"/>
  <c r="G289" i="14" s="1"/>
  <c r="G52" i="14"/>
  <c r="G51" i="14" s="1"/>
  <c r="E187" i="14"/>
  <c r="C187" i="14" s="1"/>
  <c r="D289" i="14"/>
  <c r="H75" i="14"/>
  <c r="F194" i="14"/>
  <c r="F51" i="14" s="1"/>
  <c r="E289" i="13"/>
  <c r="H130" i="13"/>
  <c r="F187" i="13"/>
  <c r="F289" i="13" s="1"/>
  <c r="I289" i="13"/>
  <c r="C204" i="13"/>
  <c r="D195" i="13"/>
  <c r="H196" i="13"/>
  <c r="K289" i="13"/>
  <c r="H173" i="13"/>
  <c r="H204" i="13"/>
  <c r="H174" i="13"/>
  <c r="H195" i="13"/>
  <c r="L194" i="12"/>
  <c r="I230" i="12"/>
  <c r="L51" i="12"/>
  <c r="K51" i="12"/>
  <c r="H173" i="12"/>
  <c r="H292" i="12"/>
  <c r="H291" i="12" s="1"/>
  <c r="H204" i="12"/>
  <c r="J52" i="12"/>
  <c r="E52" i="12"/>
  <c r="L50" i="32"/>
  <c r="F50" i="26"/>
  <c r="F290" i="26"/>
  <c r="K289" i="37"/>
  <c r="K194" i="37"/>
  <c r="K51" i="37" s="1"/>
  <c r="G50" i="34"/>
  <c r="G290" i="34"/>
  <c r="K50" i="34"/>
  <c r="K290" i="34"/>
  <c r="F50" i="30"/>
  <c r="F290" i="30"/>
  <c r="K50" i="31"/>
  <c r="K290" i="31"/>
  <c r="L289" i="30"/>
  <c r="K52" i="29"/>
  <c r="K51" i="29" s="1"/>
  <c r="K289" i="29"/>
  <c r="L50" i="20"/>
  <c r="L290" i="20"/>
  <c r="K289" i="18"/>
  <c r="J290" i="22"/>
  <c r="J50" i="22"/>
  <c r="J194" i="29"/>
  <c r="J51" i="29" s="1"/>
  <c r="J289" i="29"/>
  <c r="K51" i="23"/>
  <c r="K50" i="23" s="1"/>
  <c r="L50" i="17"/>
  <c r="L290" i="17"/>
  <c r="K50" i="12"/>
  <c r="K290" i="12"/>
  <c r="G52" i="36"/>
  <c r="G51" i="36" s="1"/>
  <c r="G289" i="36"/>
  <c r="L52" i="33"/>
  <c r="L51" i="33" s="1"/>
  <c r="L289" i="33"/>
  <c r="J24" i="31"/>
  <c r="J20" i="31" s="1"/>
  <c r="J50" i="31"/>
  <c r="J290" i="26"/>
  <c r="J50" i="26"/>
  <c r="G50" i="32"/>
  <c r="G290" i="32"/>
  <c r="J289" i="31"/>
  <c r="G50" i="31"/>
  <c r="G290" i="31"/>
  <c r="G52" i="29"/>
  <c r="G51" i="29" s="1"/>
  <c r="G289" i="29"/>
  <c r="E289" i="23"/>
  <c r="E52" i="23"/>
  <c r="E51" i="23" s="1"/>
  <c r="G50" i="26"/>
  <c r="G290" i="26"/>
  <c r="J24" i="20"/>
  <c r="J20" i="20" s="1"/>
  <c r="K50" i="22"/>
  <c r="K290" i="22"/>
  <c r="G50" i="18"/>
  <c r="G290" i="18"/>
  <c r="L50" i="21"/>
  <c r="L290" i="21"/>
  <c r="E52" i="15"/>
  <c r="E51" i="15" s="1"/>
  <c r="E289" i="15"/>
  <c r="G289" i="15"/>
  <c r="G52" i="15"/>
  <c r="G51" i="15" s="1"/>
  <c r="E290" i="17"/>
  <c r="E50" i="17"/>
  <c r="I51" i="16"/>
  <c r="L52" i="13"/>
  <c r="L51" i="13" s="1"/>
  <c r="L289" i="13"/>
  <c r="J289" i="37"/>
  <c r="J52" i="37"/>
  <c r="J51" i="37" s="1"/>
  <c r="J24" i="36"/>
  <c r="J20" i="36" s="1"/>
  <c r="J50" i="36"/>
  <c r="J290" i="30"/>
  <c r="J50" i="30"/>
  <c r="F50" i="22"/>
  <c r="F290" i="22"/>
  <c r="F50" i="31"/>
  <c r="F290" i="31"/>
  <c r="G52" i="30"/>
  <c r="G51" i="30" s="1"/>
  <c r="G289" i="30"/>
  <c r="L290" i="30"/>
  <c r="L50" i="30"/>
  <c r="L51" i="24"/>
  <c r="L290" i="22"/>
  <c r="L50" i="22"/>
  <c r="E51" i="21"/>
  <c r="E290" i="16"/>
  <c r="E50" i="16"/>
  <c r="F289" i="15"/>
  <c r="L50" i="12"/>
  <c r="L290" i="12"/>
  <c r="L289" i="12"/>
  <c r="D53" i="37"/>
  <c r="C54" i="37"/>
  <c r="G289" i="34"/>
  <c r="H173" i="34"/>
  <c r="D269" i="35"/>
  <c r="C270" i="35"/>
  <c r="H174" i="36"/>
  <c r="J230" i="33"/>
  <c r="H231" i="33"/>
  <c r="H270" i="32"/>
  <c r="I269" i="32"/>
  <c r="C196" i="33"/>
  <c r="D195" i="33"/>
  <c r="E75" i="31"/>
  <c r="E52" i="31" s="1"/>
  <c r="C231" i="37"/>
  <c r="G52" i="37"/>
  <c r="G51" i="37" s="1"/>
  <c r="C26" i="37"/>
  <c r="H195" i="36"/>
  <c r="H195" i="37"/>
  <c r="I75" i="37"/>
  <c r="H75" i="37" s="1"/>
  <c r="H76" i="37"/>
  <c r="J289" i="36"/>
  <c r="H231" i="36"/>
  <c r="I230" i="36"/>
  <c r="H230" i="36" s="1"/>
  <c r="C20" i="36"/>
  <c r="D195" i="37"/>
  <c r="C196" i="37"/>
  <c r="K75" i="36"/>
  <c r="K289" i="36" s="1"/>
  <c r="H130" i="36"/>
  <c r="H195" i="34"/>
  <c r="F289" i="37"/>
  <c r="H231" i="34"/>
  <c r="J230" i="34"/>
  <c r="H230" i="34" s="1"/>
  <c r="H204" i="36"/>
  <c r="L194" i="35"/>
  <c r="C76" i="34"/>
  <c r="D75" i="34"/>
  <c r="C75" i="34" s="1"/>
  <c r="C54" i="34"/>
  <c r="D53" i="34"/>
  <c r="H83" i="36"/>
  <c r="C231" i="35"/>
  <c r="D230" i="35"/>
  <c r="C230" i="35" s="1"/>
  <c r="C204" i="35"/>
  <c r="C292" i="34"/>
  <c r="C291" i="34" s="1"/>
  <c r="K194" i="32"/>
  <c r="L75" i="35"/>
  <c r="L52" i="35" s="1"/>
  <c r="L51" i="35" s="1"/>
  <c r="C130" i="35"/>
  <c r="C54" i="33"/>
  <c r="D53" i="33"/>
  <c r="H231" i="32"/>
  <c r="I230" i="32"/>
  <c r="H230" i="32" s="1"/>
  <c r="I187" i="32"/>
  <c r="H187" i="32" s="1"/>
  <c r="H195" i="31"/>
  <c r="I187" i="31"/>
  <c r="H187" i="31" s="1"/>
  <c r="H53" i="31"/>
  <c r="F194" i="34"/>
  <c r="D230" i="32"/>
  <c r="C230" i="32" s="1"/>
  <c r="C231" i="32"/>
  <c r="C76" i="31"/>
  <c r="D75" i="31"/>
  <c r="I195" i="30"/>
  <c r="H204" i="30"/>
  <c r="H26" i="32"/>
  <c r="K20" i="32"/>
  <c r="F289" i="31"/>
  <c r="G289" i="31"/>
  <c r="L289" i="32"/>
  <c r="G289" i="32"/>
  <c r="F52" i="32"/>
  <c r="L52" i="31"/>
  <c r="L51" i="31" s="1"/>
  <c r="C54" i="30"/>
  <c r="C173" i="28"/>
  <c r="H259" i="27"/>
  <c r="C83" i="30"/>
  <c r="H54" i="30"/>
  <c r="I53" i="30"/>
  <c r="C270" i="29"/>
  <c r="D269" i="29"/>
  <c r="J173" i="28"/>
  <c r="J289" i="28" s="1"/>
  <c r="H174" i="28"/>
  <c r="F290" i="29"/>
  <c r="C26" i="29"/>
  <c r="E194" i="28"/>
  <c r="E51" i="28" s="1"/>
  <c r="L289" i="24"/>
  <c r="C231" i="24"/>
  <c r="D75" i="29"/>
  <c r="C75" i="29" s="1"/>
  <c r="C53" i="29"/>
  <c r="I195" i="28"/>
  <c r="H196" i="28"/>
  <c r="C54" i="28"/>
  <c r="D53" i="28"/>
  <c r="H204" i="27"/>
  <c r="C130" i="27"/>
  <c r="H292" i="27"/>
  <c r="H291" i="27" s="1"/>
  <c r="F289" i="26"/>
  <c r="C204" i="25"/>
  <c r="D195" i="25"/>
  <c r="C204" i="31"/>
  <c r="D195" i="31"/>
  <c r="F75" i="28"/>
  <c r="H231" i="27"/>
  <c r="I230" i="27"/>
  <c r="H230" i="27" s="1"/>
  <c r="I187" i="27"/>
  <c r="H187" i="27" s="1"/>
  <c r="C174" i="27"/>
  <c r="J53" i="27"/>
  <c r="H54" i="27"/>
  <c r="D194" i="26"/>
  <c r="L52" i="26"/>
  <c r="L51" i="26" s="1"/>
  <c r="H270" i="25"/>
  <c r="J269" i="25"/>
  <c r="I230" i="23"/>
  <c r="H230" i="23" s="1"/>
  <c r="H231" i="23"/>
  <c r="C195" i="22"/>
  <c r="C174" i="30"/>
  <c r="G289" i="27"/>
  <c r="G289" i="26"/>
  <c r="I187" i="26"/>
  <c r="H187" i="26" s="1"/>
  <c r="C270" i="23"/>
  <c r="D269" i="23"/>
  <c r="C26" i="23"/>
  <c r="F20" i="23"/>
  <c r="C54" i="22"/>
  <c r="E53" i="22"/>
  <c r="C204" i="21"/>
  <c r="D195" i="21"/>
  <c r="K289" i="20"/>
  <c r="L289" i="20"/>
  <c r="H204" i="20"/>
  <c r="I195" i="20"/>
  <c r="C269" i="19"/>
  <c r="C53" i="24"/>
  <c r="C195" i="23"/>
  <c r="J289" i="22"/>
  <c r="C76" i="21"/>
  <c r="D75" i="21"/>
  <c r="C75" i="21" s="1"/>
  <c r="L289" i="19"/>
  <c r="I230" i="18"/>
  <c r="H231" i="18"/>
  <c r="F289" i="29"/>
  <c r="K289" i="23"/>
  <c r="I75" i="23"/>
  <c r="H75" i="23" s="1"/>
  <c r="L289" i="22"/>
  <c r="C174" i="22"/>
  <c r="H173" i="21"/>
  <c r="H76" i="21"/>
  <c r="J75" i="21"/>
  <c r="H75" i="21" s="1"/>
  <c r="H230" i="20"/>
  <c r="K289" i="19"/>
  <c r="K194" i="18"/>
  <c r="K51" i="18" s="1"/>
  <c r="C83" i="37"/>
  <c r="C76" i="27"/>
  <c r="D75" i="27"/>
  <c r="C75" i="26"/>
  <c r="C53" i="23"/>
  <c r="H53" i="22"/>
  <c r="G289" i="20"/>
  <c r="C231" i="20"/>
  <c r="H174" i="20"/>
  <c r="I173" i="20"/>
  <c r="H173" i="20" s="1"/>
  <c r="L289" i="21"/>
  <c r="F289" i="19"/>
  <c r="E194" i="22"/>
  <c r="H191" i="21"/>
  <c r="K52" i="20"/>
  <c r="K51" i="20" s="1"/>
  <c r="D230" i="18"/>
  <c r="C230" i="18" s="1"/>
  <c r="C231" i="18"/>
  <c r="C195" i="18"/>
  <c r="C292" i="18"/>
  <c r="C291" i="18" s="1"/>
  <c r="F230" i="17"/>
  <c r="H231" i="19"/>
  <c r="I230" i="19"/>
  <c r="I195" i="19"/>
  <c r="H204" i="19"/>
  <c r="H174" i="17"/>
  <c r="E51" i="18"/>
  <c r="C231" i="15"/>
  <c r="D230" i="15"/>
  <c r="H26" i="15"/>
  <c r="K290" i="15"/>
  <c r="G289" i="16"/>
  <c r="J75" i="16"/>
  <c r="F194" i="15"/>
  <c r="C130" i="15"/>
  <c r="K20" i="15"/>
  <c r="F269" i="17"/>
  <c r="F289" i="17" s="1"/>
  <c r="C270" i="17"/>
  <c r="C83" i="17"/>
  <c r="C130" i="16"/>
  <c r="L52" i="16"/>
  <c r="L51" i="16" s="1"/>
  <c r="H174" i="15"/>
  <c r="I173" i="15"/>
  <c r="H173" i="15" s="1"/>
  <c r="H76" i="15"/>
  <c r="I75" i="15"/>
  <c r="H75" i="15" s="1"/>
  <c r="J290" i="14"/>
  <c r="J50" i="14"/>
  <c r="C54" i="13"/>
  <c r="D53" i="13"/>
  <c r="C174" i="13"/>
  <c r="D173" i="13"/>
  <c r="D75" i="15"/>
  <c r="C75" i="15" s="1"/>
  <c r="D230" i="12"/>
  <c r="C230" i="12" s="1"/>
  <c r="C231" i="12"/>
  <c r="C259" i="12"/>
  <c r="D187" i="12"/>
  <c r="C187" i="12" s="1"/>
  <c r="E290" i="13"/>
  <c r="E50" i="13"/>
  <c r="F53" i="12"/>
  <c r="F52" i="12" s="1"/>
  <c r="F51" i="12" s="1"/>
  <c r="F50" i="12" s="1"/>
  <c r="G52" i="12"/>
  <c r="G51" i="12" s="1"/>
  <c r="F51" i="37"/>
  <c r="F50" i="37" s="1"/>
  <c r="E75" i="37"/>
  <c r="E52" i="37" s="1"/>
  <c r="E51" i="37" s="1"/>
  <c r="H270" i="36"/>
  <c r="I269" i="36"/>
  <c r="C195" i="35"/>
  <c r="D194" i="35"/>
  <c r="C194" i="35" s="1"/>
  <c r="H54" i="35"/>
  <c r="J53" i="35"/>
  <c r="H26" i="35"/>
  <c r="K20" i="35"/>
  <c r="H173" i="36"/>
  <c r="H204" i="35"/>
  <c r="J195" i="35"/>
  <c r="J289" i="35" s="1"/>
  <c r="C76" i="35"/>
  <c r="D75" i="35"/>
  <c r="C204" i="34"/>
  <c r="D195" i="34"/>
  <c r="H76" i="34"/>
  <c r="J75" i="34"/>
  <c r="C26" i="34"/>
  <c r="F20" i="34"/>
  <c r="C20" i="34" s="1"/>
  <c r="C174" i="31"/>
  <c r="D173" i="31"/>
  <c r="C173" i="31" s="1"/>
  <c r="H292" i="30"/>
  <c r="H291" i="30" s="1"/>
  <c r="C20" i="33"/>
  <c r="E75" i="32"/>
  <c r="E52" i="32" s="1"/>
  <c r="C292" i="31"/>
  <c r="C291" i="31" s="1"/>
  <c r="C195" i="30"/>
  <c r="C53" i="32"/>
  <c r="D52" i="32"/>
  <c r="H292" i="32"/>
  <c r="H291" i="32" s="1"/>
  <c r="C269" i="31"/>
  <c r="C54" i="31"/>
  <c r="D53" i="31"/>
  <c r="H130" i="29"/>
  <c r="C204" i="27"/>
  <c r="D195" i="27"/>
  <c r="J194" i="32"/>
  <c r="J51" i="32" s="1"/>
  <c r="C187" i="31"/>
  <c r="H76" i="30"/>
  <c r="I75" i="30"/>
  <c r="H75" i="30" s="1"/>
  <c r="C53" i="30"/>
  <c r="D52" i="30"/>
  <c r="L230" i="28"/>
  <c r="C174" i="28"/>
  <c r="C270" i="33"/>
  <c r="D269" i="33"/>
  <c r="C231" i="33"/>
  <c r="D230" i="33"/>
  <c r="C204" i="32"/>
  <c r="D195" i="32"/>
  <c r="E194" i="29"/>
  <c r="H83" i="29"/>
  <c r="H54" i="29"/>
  <c r="I53" i="29"/>
  <c r="D75" i="28"/>
  <c r="C75" i="28" s="1"/>
  <c r="H231" i="26"/>
  <c r="I230" i="26"/>
  <c r="H230" i="26" s="1"/>
  <c r="E290" i="25"/>
  <c r="E50" i="25"/>
  <c r="C204" i="24"/>
  <c r="E195" i="24"/>
  <c r="E289" i="24" s="1"/>
  <c r="K52" i="30"/>
  <c r="C20" i="29"/>
  <c r="H270" i="27"/>
  <c r="I269" i="27"/>
  <c r="F194" i="27"/>
  <c r="K51" i="27"/>
  <c r="K50" i="27" s="1"/>
  <c r="J230" i="25"/>
  <c r="H230" i="25" s="1"/>
  <c r="H231" i="25"/>
  <c r="J75" i="25"/>
  <c r="J52" i="25" s="1"/>
  <c r="C20" i="23"/>
  <c r="C174" i="25"/>
  <c r="D173" i="25"/>
  <c r="C173" i="25" s="1"/>
  <c r="K52" i="25"/>
  <c r="K51" i="25" s="1"/>
  <c r="H292" i="25"/>
  <c r="H291" i="25" s="1"/>
  <c r="C173" i="30"/>
  <c r="C174" i="24"/>
  <c r="E173" i="24"/>
  <c r="C173" i="24" s="1"/>
  <c r="H195" i="23"/>
  <c r="H187" i="21"/>
  <c r="L290" i="19"/>
  <c r="L50" i="19"/>
  <c r="C187" i="27"/>
  <c r="C173" i="26"/>
  <c r="I269" i="23"/>
  <c r="H270" i="23"/>
  <c r="H196" i="22"/>
  <c r="I195" i="22"/>
  <c r="C270" i="18"/>
  <c r="D269" i="18"/>
  <c r="F289" i="28"/>
  <c r="F269" i="25"/>
  <c r="F289" i="25" s="1"/>
  <c r="C270" i="25"/>
  <c r="L75" i="25"/>
  <c r="L52" i="25" s="1"/>
  <c r="L51" i="25" s="1"/>
  <c r="E75" i="22"/>
  <c r="E289" i="22" s="1"/>
  <c r="H174" i="21"/>
  <c r="C292" i="21"/>
  <c r="C291" i="21" s="1"/>
  <c r="H231" i="20"/>
  <c r="H196" i="27"/>
  <c r="I195" i="27"/>
  <c r="C231" i="25"/>
  <c r="D230" i="25"/>
  <c r="C230" i="25" s="1"/>
  <c r="F289" i="22"/>
  <c r="D75" i="22"/>
  <c r="E289" i="21"/>
  <c r="G290" i="21"/>
  <c r="H292" i="21"/>
  <c r="H291" i="21" s="1"/>
  <c r="C204" i="20"/>
  <c r="E195" i="20"/>
  <c r="E230" i="19"/>
  <c r="C231" i="19"/>
  <c r="C67" i="19"/>
  <c r="E53" i="19"/>
  <c r="G289" i="18"/>
  <c r="H76" i="18"/>
  <c r="J75" i="18"/>
  <c r="H270" i="17"/>
  <c r="J269" i="17"/>
  <c r="C292" i="17"/>
  <c r="C291" i="17" s="1"/>
  <c r="G52" i="22"/>
  <c r="G51" i="22" s="1"/>
  <c r="E195" i="19"/>
  <c r="C204" i="19"/>
  <c r="J194" i="18"/>
  <c r="I194" i="17"/>
  <c r="H195" i="17"/>
  <c r="H270" i="18"/>
  <c r="I195" i="18"/>
  <c r="H196" i="18"/>
  <c r="C231" i="17"/>
  <c r="D230" i="17"/>
  <c r="C230" i="17" s="1"/>
  <c r="F52" i="17"/>
  <c r="L75" i="18"/>
  <c r="L52" i="18" s="1"/>
  <c r="J53" i="16"/>
  <c r="H54" i="16"/>
  <c r="D53" i="15"/>
  <c r="C54" i="15"/>
  <c r="D195" i="15"/>
  <c r="C204" i="15"/>
  <c r="D52" i="20"/>
  <c r="C53" i="20"/>
  <c r="H26" i="18"/>
  <c r="K20" i="18"/>
  <c r="I289" i="16"/>
  <c r="F289" i="16"/>
  <c r="C53" i="16"/>
  <c r="C292" i="16"/>
  <c r="C291" i="16" s="1"/>
  <c r="F52" i="15"/>
  <c r="F51" i="15" s="1"/>
  <c r="C292" i="14"/>
  <c r="C291" i="14" s="1"/>
  <c r="J75" i="13"/>
  <c r="H269" i="12"/>
  <c r="C195" i="14"/>
  <c r="D194" i="14"/>
  <c r="D75" i="13"/>
  <c r="C75" i="13" s="1"/>
  <c r="C76" i="13"/>
  <c r="H187" i="12"/>
  <c r="H195" i="12"/>
  <c r="H83" i="12"/>
  <c r="F290" i="12"/>
  <c r="C26" i="12"/>
  <c r="H230" i="14"/>
  <c r="C75" i="14"/>
  <c r="E194" i="12"/>
  <c r="E51" i="12" s="1"/>
  <c r="K289" i="12"/>
  <c r="H76" i="12"/>
  <c r="H26" i="37"/>
  <c r="K20" i="37"/>
  <c r="H231" i="37"/>
  <c r="I230" i="37"/>
  <c r="H230" i="37" s="1"/>
  <c r="H75" i="36"/>
  <c r="H130" i="37"/>
  <c r="D52" i="36"/>
  <c r="C53" i="36"/>
  <c r="D194" i="36"/>
  <c r="C194" i="36" s="1"/>
  <c r="C195" i="36"/>
  <c r="L52" i="36"/>
  <c r="L51" i="36" s="1"/>
  <c r="C26" i="32"/>
  <c r="F20" i="32"/>
  <c r="I230" i="29"/>
  <c r="H231" i="29"/>
  <c r="H83" i="33"/>
  <c r="K52" i="32"/>
  <c r="H53" i="32"/>
  <c r="H75" i="28"/>
  <c r="C270" i="28"/>
  <c r="D269" i="28"/>
  <c r="C231" i="28"/>
  <c r="D230" i="28"/>
  <c r="C230" i="28" s="1"/>
  <c r="K195" i="28"/>
  <c r="K194" i="28" s="1"/>
  <c r="K51" i="28" s="1"/>
  <c r="H204" i="28"/>
  <c r="F51" i="34"/>
  <c r="F50" i="34" s="1"/>
  <c r="I75" i="32"/>
  <c r="C231" i="30"/>
  <c r="D230" i="30"/>
  <c r="D230" i="29"/>
  <c r="C230" i="29" s="1"/>
  <c r="C231" i="29"/>
  <c r="H76" i="29"/>
  <c r="I75" i="29"/>
  <c r="H75" i="29" s="1"/>
  <c r="C231" i="27"/>
  <c r="E230" i="27"/>
  <c r="E289" i="27" s="1"/>
  <c r="I195" i="29"/>
  <c r="H174" i="27"/>
  <c r="J173" i="27"/>
  <c r="E52" i="29"/>
  <c r="E51" i="29" s="1"/>
  <c r="C204" i="28"/>
  <c r="D52" i="26"/>
  <c r="C53" i="26"/>
  <c r="C54" i="25"/>
  <c r="D53" i="25"/>
  <c r="D195" i="28"/>
  <c r="F52" i="28"/>
  <c r="F51" i="28" s="1"/>
  <c r="F50" i="28" s="1"/>
  <c r="J75" i="27"/>
  <c r="H75" i="27" s="1"/>
  <c r="H76" i="27"/>
  <c r="H75" i="25"/>
  <c r="C26" i="25"/>
  <c r="H269" i="24"/>
  <c r="D230" i="23"/>
  <c r="C230" i="23" s="1"/>
  <c r="C231" i="23"/>
  <c r="H187" i="30"/>
  <c r="H174" i="30"/>
  <c r="I173" i="30"/>
  <c r="H173" i="30" s="1"/>
  <c r="H270" i="26"/>
  <c r="I269" i="26"/>
  <c r="E230" i="26"/>
  <c r="C230" i="26" s="1"/>
  <c r="C231" i="26"/>
  <c r="H54" i="24"/>
  <c r="I53" i="24"/>
  <c r="C231" i="21"/>
  <c r="D230" i="21"/>
  <c r="H54" i="21"/>
  <c r="J53" i="21"/>
  <c r="J194" i="19"/>
  <c r="J51" i="19" s="1"/>
  <c r="J289" i="19"/>
  <c r="H76" i="22"/>
  <c r="I75" i="22"/>
  <c r="H75" i="22" s="1"/>
  <c r="C174" i="21"/>
  <c r="D173" i="21"/>
  <c r="C173" i="21" s="1"/>
  <c r="C76" i="25"/>
  <c r="D75" i="25"/>
  <c r="C75" i="25" s="1"/>
  <c r="K75" i="24"/>
  <c r="K52" i="24" s="1"/>
  <c r="K51" i="24" s="1"/>
  <c r="J52" i="23"/>
  <c r="J51" i="23" s="1"/>
  <c r="C20" i="22"/>
  <c r="C269" i="20"/>
  <c r="C130" i="37"/>
  <c r="H76" i="26"/>
  <c r="I75" i="26"/>
  <c r="H75" i="26" s="1"/>
  <c r="I53" i="23"/>
  <c r="H54" i="23"/>
  <c r="C54" i="21"/>
  <c r="D53" i="21"/>
  <c r="F20" i="21"/>
  <c r="C20" i="21" s="1"/>
  <c r="C26" i="21"/>
  <c r="C174" i="17"/>
  <c r="D173" i="17"/>
  <c r="C173" i="17" s="1"/>
  <c r="H75" i="17"/>
  <c r="C26" i="17"/>
  <c r="F20" i="17"/>
  <c r="C20" i="17" s="1"/>
  <c r="H191" i="19"/>
  <c r="I187" i="19"/>
  <c r="H187" i="19" s="1"/>
  <c r="H83" i="19"/>
  <c r="I75" i="19"/>
  <c r="H75" i="19" s="1"/>
  <c r="G290" i="17"/>
  <c r="G50" i="17"/>
  <c r="H204" i="16"/>
  <c r="J195" i="16"/>
  <c r="G50" i="20"/>
  <c r="G290" i="20"/>
  <c r="F75" i="18"/>
  <c r="F289" i="18" s="1"/>
  <c r="F52" i="18"/>
  <c r="F51" i="18" s="1"/>
  <c r="I289" i="17"/>
  <c r="C231" i="16"/>
  <c r="D230" i="16"/>
  <c r="C230" i="16" s="1"/>
  <c r="C26" i="16"/>
  <c r="F20" i="16"/>
  <c r="C20" i="16" s="1"/>
  <c r="K51" i="19"/>
  <c r="C76" i="18"/>
  <c r="D75" i="18"/>
  <c r="C75" i="18" s="1"/>
  <c r="F194" i="17"/>
  <c r="C76" i="17"/>
  <c r="D75" i="17"/>
  <c r="C75" i="17" s="1"/>
  <c r="H231" i="13"/>
  <c r="J230" i="13"/>
  <c r="J289" i="13" s="1"/>
  <c r="H26" i="17"/>
  <c r="K290" i="17"/>
  <c r="C75" i="16"/>
  <c r="J187" i="15"/>
  <c r="H187" i="15" s="1"/>
  <c r="H191" i="15"/>
  <c r="H54" i="20"/>
  <c r="I53" i="20"/>
  <c r="C259" i="19"/>
  <c r="G230" i="19"/>
  <c r="C269" i="17"/>
  <c r="D195" i="12"/>
  <c r="C196" i="12"/>
  <c r="H75" i="12"/>
  <c r="H52" i="14"/>
  <c r="C53" i="14"/>
  <c r="D52" i="14"/>
  <c r="D269" i="12"/>
  <c r="C270" i="12"/>
  <c r="I52" i="13"/>
  <c r="H53" i="13"/>
  <c r="H230" i="12"/>
  <c r="I194" i="12"/>
  <c r="H83" i="37"/>
  <c r="D75" i="37"/>
  <c r="C75" i="37" s="1"/>
  <c r="C76" i="37"/>
  <c r="C204" i="37"/>
  <c r="C173" i="36"/>
  <c r="L51" i="37"/>
  <c r="H174" i="35"/>
  <c r="J173" i="35"/>
  <c r="H173" i="35" s="1"/>
  <c r="C174" i="34"/>
  <c r="D173" i="34"/>
  <c r="C173" i="34" s="1"/>
  <c r="H76" i="35"/>
  <c r="J75" i="35"/>
  <c r="K290" i="33"/>
  <c r="H196" i="32"/>
  <c r="I195" i="32"/>
  <c r="H76" i="33"/>
  <c r="J75" i="33"/>
  <c r="H75" i="33" s="1"/>
  <c r="I230" i="31"/>
  <c r="H231" i="31"/>
  <c r="C270" i="32"/>
  <c r="E269" i="32"/>
  <c r="E289" i="32" s="1"/>
  <c r="C130" i="32"/>
  <c r="C20" i="32"/>
  <c r="C230" i="37"/>
  <c r="H53" i="37"/>
  <c r="I52" i="37"/>
  <c r="H269" i="37"/>
  <c r="H54" i="36"/>
  <c r="I53" i="36"/>
  <c r="L194" i="37"/>
  <c r="I289" i="35"/>
  <c r="I194" i="35"/>
  <c r="H230" i="35"/>
  <c r="E75" i="36"/>
  <c r="E52" i="36" s="1"/>
  <c r="E51" i="36" s="1"/>
  <c r="C20" i="35"/>
  <c r="C269" i="34"/>
  <c r="C53" i="35"/>
  <c r="D52" i="35"/>
  <c r="C204" i="36"/>
  <c r="I52" i="35"/>
  <c r="H75" i="34"/>
  <c r="I52" i="34"/>
  <c r="H292" i="34"/>
  <c r="H291" i="34" s="1"/>
  <c r="F230" i="33"/>
  <c r="J52" i="33"/>
  <c r="H53" i="33"/>
  <c r="H174" i="34"/>
  <c r="C231" i="34"/>
  <c r="D230" i="34"/>
  <c r="C230" i="34" s="1"/>
  <c r="L52" i="34"/>
  <c r="L51" i="34" s="1"/>
  <c r="F194" i="32"/>
  <c r="H130" i="32"/>
  <c r="E230" i="31"/>
  <c r="E194" i="31" s="1"/>
  <c r="I75" i="31"/>
  <c r="H75" i="31" s="1"/>
  <c r="H292" i="33"/>
  <c r="H291" i="33" s="1"/>
  <c r="E194" i="32"/>
  <c r="E75" i="30"/>
  <c r="C75" i="30" s="1"/>
  <c r="C292" i="32"/>
  <c r="C291" i="32" s="1"/>
  <c r="I289" i="30"/>
  <c r="H230" i="30"/>
  <c r="H231" i="28"/>
  <c r="I230" i="28"/>
  <c r="H26" i="28"/>
  <c r="L194" i="27"/>
  <c r="L51" i="27" s="1"/>
  <c r="C20" i="27"/>
  <c r="D289" i="31"/>
  <c r="C130" i="30"/>
  <c r="L194" i="29"/>
  <c r="L51" i="29" s="1"/>
  <c r="H259" i="28"/>
  <c r="J53" i="34"/>
  <c r="J289" i="34" s="1"/>
  <c r="E194" i="30"/>
  <c r="C259" i="28"/>
  <c r="H83" i="28"/>
  <c r="C26" i="28"/>
  <c r="F290" i="28"/>
  <c r="F20" i="28"/>
  <c r="C20" i="28" s="1"/>
  <c r="C292" i="28"/>
  <c r="C291" i="28" s="1"/>
  <c r="I52" i="26"/>
  <c r="I194" i="25"/>
  <c r="H195" i="25"/>
  <c r="I52" i="25"/>
  <c r="H53" i="25"/>
  <c r="C230" i="24"/>
  <c r="C173" i="29"/>
  <c r="K20" i="28"/>
  <c r="F75" i="27"/>
  <c r="F52" i="27" s="1"/>
  <c r="F51" i="27" s="1"/>
  <c r="G290" i="27"/>
  <c r="D289" i="26"/>
  <c r="C54" i="26"/>
  <c r="H204" i="24"/>
  <c r="I195" i="24"/>
  <c r="H83" i="24"/>
  <c r="K195" i="30"/>
  <c r="H196" i="30"/>
  <c r="C83" i="28"/>
  <c r="E194" i="27"/>
  <c r="E51" i="27" s="1"/>
  <c r="C173" i="27"/>
  <c r="C196" i="26"/>
  <c r="E195" i="26"/>
  <c r="E194" i="26" s="1"/>
  <c r="E187" i="26"/>
  <c r="C187" i="26" s="1"/>
  <c r="D230" i="22"/>
  <c r="D194" i="22" s="1"/>
  <c r="C194" i="22" s="1"/>
  <c r="C231" i="22"/>
  <c r="D75" i="24"/>
  <c r="C75" i="24" s="1"/>
  <c r="G194" i="23"/>
  <c r="G51" i="23" s="1"/>
  <c r="J230" i="21"/>
  <c r="H231" i="21"/>
  <c r="H26" i="21"/>
  <c r="K20" i="21"/>
  <c r="D195" i="29"/>
  <c r="C54" i="27"/>
  <c r="D53" i="27"/>
  <c r="H195" i="26"/>
  <c r="I194" i="26"/>
  <c r="H194" i="26" s="1"/>
  <c r="H174" i="23"/>
  <c r="I187" i="22"/>
  <c r="H187" i="22" s="1"/>
  <c r="H270" i="21"/>
  <c r="J269" i="21"/>
  <c r="H230" i="21"/>
  <c r="I52" i="21"/>
  <c r="F290" i="20"/>
  <c r="E173" i="19"/>
  <c r="C173" i="19" s="1"/>
  <c r="C174" i="19"/>
  <c r="C204" i="30"/>
  <c r="K290" i="27"/>
  <c r="H26" i="27"/>
  <c r="C269" i="25"/>
  <c r="D289" i="25"/>
  <c r="H231" i="24"/>
  <c r="L194" i="23"/>
  <c r="L51" i="23" s="1"/>
  <c r="C83" i="23"/>
  <c r="H231" i="22"/>
  <c r="I230" i="22"/>
  <c r="D75" i="19"/>
  <c r="K53" i="26"/>
  <c r="K52" i="26" s="1"/>
  <c r="K51" i="26" s="1"/>
  <c r="C187" i="23"/>
  <c r="D75" i="23"/>
  <c r="C75" i="23" s="1"/>
  <c r="K290" i="23"/>
  <c r="H26" i="23"/>
  <c r="K20" i="23"/>
  <c r="J195" i="21"/>
  <c r="C230" i="20"/>
  <c r="I173" i="19"/>
  <c r="H173" i="19" s="1"/>
  <c r="H174" i="19"/>
  <c r="H54" i="18"/>
  <c r="J53" i="18"/>
  <c r="L289" i="25"/>
  <c r="D230" i="19"/>
  <c r="C251" i="19"/>
  <c r="L194" i="18"/>
  <c r="H191" i="18"/>
  <c r="J187" i="18"/>
  <c r="I52" i="17"/>
  <c r="H53" i="17"/>
  <c r="C195" i="16"/>
  <c r="D194" i="16"/>
  <c r="C194" i="16" s="1"/>
  <c r="H187" i="16"/>
  <c r="H75" i="16"/>
  <c r="H204" i="18"/>
  <c r="I75" i="18"/>
  <c r="J230" i="17"/>
  <c r="H230" i="17" s="1"/>
  <c r="H231" i="17"/>
  <c r="C204" i="17"/>
  <c r="D195" i="17"/>
  <c r="H173" i="17"/>
  <c r="C54" i="17"/>
  <c r="D53" i="17"/>
  <c r="D187" i="16"/>
  <c r="C187" i="16" s="1"/>
  <c r="C174" i="16"/>
  <c r="E75" i="20"/>
  <c r="H130" i="19"/>
  <c r="H53" i="19"/>
  <c r="J173" i="16"/>
  <c r="H173" i="16" s="1"/>
  <c r="H174" i="16"/>
  <c r="C231" i="14"/>
  <c r="E230" i="14"/>
  <c r="C230" i="14" s="1"/>
  <c r="C289" i="14" s="1"/>
  <c r="H204" i="15"/>
  <c r="I195" i="15"/>
  <c r="C54" i="18"/>
  <c r="D53" i="18"/>
  <c r="J289" i="15"/>
  <c r="H230" i="15"/>
  <c r="C191" i="19"/>
  <c r="E187" i="19"/>
  <c r="C187" i="19" s="1"/>
  <c r="L289" i="17"/>
  <c r="H269" i="16"/>
  <c r="H289" i="14"/>
  <c r="K51" i="14"/>
  <c r="C26" i="13"/>
  <c r="D75" i="12"/>
  <c r="C75" i="12" s="1"/>
  <c r="E289" i="14"/>
  <c r="K290" i="13"/>
  <c r="H26" i="13"/>
  <c r="F20" i="13"/>
  <c r="C20" i="13" s="1"/>
  <c r="C54" i="12"/>
  <c r="D53" i="12"/>
  <c r="I52" i="15"/>
  <c r="H53" i="15"/>
  <c r="I194" i="14"/>
  <c r="H194" i="14" s="1"/>
  <c r="G290" i="13"/>
  <c r="I289" i="12"/>
  <c r="J194" i="12"/>
  <c r="J51" i="12" s="1"/>
  <c r="C292" i="12"/>
  <c r="C291" i="12" s="1"/>
  <c r="F289" i="12"/>
  <c r="C204" i="12"/>
  <c r="H53" i="12"/>
  <c r="I52" i="12"/>
  <c r="I289" i="37" l="1"/>
  <c r="F51" i="36"/>
  <c r="K50" i="35"/>
  <c r="K290" i="35"/>
  <c r="F50" i="35"/>
  <c r="H75" i="35"/>
  <c r="C75" i="35"/>
  <c r="F289" i="35"/>
  <c r="E290" i="35"/>
  <c r="E50" i="35"/>
  <c r="G50" i="35"/>
  <c r="G290" i="35"/>
  <c r="D289" i="34"/>
  <c r="G50" i="33"/>
  <c r="G290" i="33"/>
  <c r="I290" i="33"/>
  <c r="I50" i="33"/>
  <c r="I24" i="33"/>
  <c r="I20" i="33" s="1"/>
  <c r="K51" i="32"/>
  <c r="K50" i="32" s="1"/>
  <c r="D289" i="32"/>
  <c r="C75" i="31"/>
  <c r="C230" i="31"/>
  <c r="J290" i="31"/>
  <c r="G290" i="28"/>
  <c r="G50" i="28"/>
  <c r="H173" i="28"/>
  <c r="C230" i="27"/>
  <c r="H194" i="25"/>
  <c r="J194" i="25"/>
  <c r="J51" i="25" s="1"/>
  <c r="G194" i="25"/>
  <c r="G51" i="25" s="1"/>
  <c r="G289" i="25"/>
  <c r="J290" i="24"/>
  <c r="J50" i="24"/>
  <c r="F50" i="24"/>
  <c r="F290" i="24"/>
  <c r="G51" i="24"/>
  <c r="F50" i="23"/>
  <c r="F290" i="23"/>
  <c r="G289" i="23"/>
  <c r="I194" i="23"/>
  <c r="K50" i="21"/>
  <c r="K290" i="21"/>
  <c r="F290" i="21"/>
  <c r="D289" i="20"/>
  <c r="D194" i="20"/>
  <c r="E289" i="19"/>
  <c r="F51" i="19"/>
  <c r="J194" i="17"/>
  <c r="J51" i="17" s="1"/>
  <c r="G290" i="16"/>
  <c r="F51" i="16"/>
  <c r="C289" i="16"/>
  <c r="K52" i="16"/>
  <c r="K51" i="16" s="1"/>
  <c r="J52" i="15"/>
  <c r="J51" i="15" s="1"/>
  <c r="L52" i="15"/>
  <c r="L51" i="15" s="1"/>
  <c r="F50" i="14"/>
  <c r="F290" i="14"/>
  <c r="G50" i="14"/>
  <c r="G290" i="14"/>
  <c r="L50" i="14"/>
  <c r="L290" i="14"/>
  <c r="D194" i="13"/>
  <c r="C194" i="13" s="1"/>
  <c r="C195" i="13"/>
  <c r="F52" i="13"/>
  <c r="F51" i="13" s="1"/>
  <c r="C187" i="13"/>
  <c r="H194" i="12"/>
  <c r="H289" i="12"/>
  <c r="L50" i="27"/>
  <c r="L290" i="27"/>
  <c r="L50" i="23"/>
  <c r="L290" i="23"/>
  <c r="F50" i="27"/>
  <c r="F290" i="27"/>
  <c r="K50" i="37"/>
  <c r="K290" i="37"/>
  <c r="J290" i="12"/>
  <c r="J50" i="12"/>
  <c r="J24" i="12"/>
  <c r="J20" i="12" s="1"/>
  <c r="J24" i="17"/>
  <c r="J20" i="17" s="1"/>
  <c r="J50" i="17"/>
  <c r="J290" i="19"/>
  <c r="J50" i="19"/>
  <c r="E290" i="12"/>
  <c r="E50" i="12"/>
  <c r="L50" i="29"/>
  <c r="L290" i="29"/>
  <c r="K50" i="28"/>
  <c r="K290" i="28"/>
  <c r="J50" i="32"/>
  <c r="J24" i="32"/>
  <c r="J20" i="32" s="1"/>
  <c r="K50" i="18"/>
  <c r="K290" i="18"/>
  <c r="E290" i="28"/>
  <c r="E50" i="28"/>
  <c r="H53" i="24"/>
  <c r="I52" i="24"/>
  <c r="H269" i="26"/>
  <c r="I289" i="26"/>
  <c r="D51" i="26"/>
  <c r="E52" i="30"/>
  <c r="E51" i="30" s="1"/>
  <c r="G50" i="22"/>
  <c r="G290" i="22"/>
  <c r="C75" i="22"/>
  <c r="D52" i="22"/>
  <c r="H195" i="27"/>
  <c r="I194" i="27"/>
  <c r="H194" i="27" s="1"/>
  <c r="H269" i="23"/>
  <c r="I289" i="23"/>
  <c r="E52" i="26"/>
  <c r="E51" i="26" s="1"/>
  <c r="H53" i="29"/>
  <c r="I52" i="29"/>
  <c r="D194" i="32"/>
  <c r="C194" i="32" s="1"/>
  <c r="C195" i="32"/>
  <c r="C269" i="33"/>
  <c r="D289" i="33"/>
  <c r="L289" i="28"/>
  <c r="L194" i="28"/>
  <c r="L51" i="28" s="1"/>
  <c r="C269" i="32"/>
  <c r="J52" i="35"/>
  <c r="H53" i="35"/>
  <c r="I289" i="36"/>
  <c r="H269" i="36"/>
  <c r="G50" i="12"/>
  <c r="G290" i="12"/>
  <c r="E194" i="14"/>
  <c r="E51" i="14" s="1"/>
  <c r="D289" i="16"/>
  <c r="D194" i="18"/>
  <c r="C194" i="18" s="1"/>
  <c r="D52" i="23"/>
  <c r="H195" i="20"/>
  <c r="I194" i="20"/>
  <c r="H194" i="20" s="1"/>
  <c r="I289" i="20"/>
  <c r="C195" i="21"/>
  <c r="D194" i="21"/>
  <c r="C194" i="21" s="1"/>
  <c r="F194" i="25"/>
  <c r="C195" i="26"/>
  <c r="C289" i="26" s="1"/>
  <c r="J52" i="27"/>
  <c r="J51" i="27" s="1"/>
  <c r="H53" i="27"/>
  <c r="K289" i="24"/>
  <c r="H195" i="28"/>
  <c r="I194" i="28"/>
  <c r="E289" i="30"/>
  <c r="C269" i="29"/>
  <c r="D289" i="29"/>
  <c r="I52" i="31"/>
  <c r="D194" i="37"/>
  <c r="C194" i="37" s="1"/>
  <c r="C195" i="37"/>
  <c r="D289" i="37"/>
  <c r="F290" i="37"/>
  <c r="C195" i="33"/>
  <c r="D194" i="33"/>
  <c r="C269" i="35"/>
  <c r="D289" i="35"/>
  <c r="C75" i="36"/>
  <c r="C289" i="36" s="1"/>
  <c r="J290" i="36"/>
  <c r="L50" i="13"/>
  <c r="L290" i="13"/>
  <c r="I24" i="16"/>
  <c r="I50" i="16"/>
  <c r="J290" i="20"/>
  <c r="E290" i="23"/>
  <c r="E50" i="23"/>
  <c r="F51" i="25"/>
  <c r="K50" i="29"/>
  <c r="K290" i="29"/>
  <c r="K289" i="26"/>
  <c r="C53" i="27"/>
  <c r="D52" i="27"/>
  <c r="I52" i="19"/>
  <c r="H52" i="17"/>
  <c r="I51" i="17"/>
  <c r="H230" i="22"/>
  <c r="I289" i="22"/>
  <c r="E50" i="27"/>
  <c r="E290" i="27"/>
  <c r="H52" i="33"/>
  <c r="I51" i="35"/>
  <c r="H52" i="35"/>
  <c r="E290" i="36"/>
  <c r="E50" i="36"/>
  <c r="H289" i="37"/>
  <c r="I194" i="32"/>
  <c r="H194" i="32" s="1"/>
  <c r="H195" i="32"/>
  <c r="C269" i="12"/>
  <c r="D289" i="12"/>
  <c r="I51" i="14"/>
  <c r="J290" i="23"/>
  <c r="J50" i="23"/>
  <c r="C230" i="21"/>
  <c r="D289" i="21"/>
  <c r="C53" i="25"/>
  <c r="D52" i="25"/>
  <c r="H173" i="27"/>
  <c r="J289" i="27"/>
  <c r="H75" i="32"/>
  <c r="I52" i="32"/>
  <c r="L50" i="36"/>
  <c r="L290" i="36"/>
  <c r="F50" i="15"/>
  <c r="F290" i="15"/>
  <c r="C195" i="15"/>
  <c r="D194" i="15"/>
  <c r="C194" i="15" s="1"/>
  <c r="H53" i="16"/>
  <c r="J52" i="16"/>
  <c r="H195" i="22"/>
  <c r="I194" i="22"/>
  <c r="H194" i="22" s="1"/>
  <c r="K50" i="25"/>
  <c r="K290" i="25"/>
  <c r="C52" i="30"/>
  <c r="C53" i="31"/>
  <c r="D52" i="31"/>
  <c r="C52" i="32"/>
  <c r="D51" i="32"/>
  <c r="C173" i="13"/>
  <c r="D289" i="13"/>
  <c r="E290" i="18"/>
  <c r="E50" i="18"/>
  <c r="H195" i="19"/>
  <c r="I194" i="19"/>
  <c r="H194" i="19" s="1"/>
  <c r="I52" i="22"/>
  <c r="H230" i="18"/>
  <c r="I289" i="18"/>
  <c r="D52" i="24"/>
  <c r="H269" i="25"/>
  <c r="H289" i="25" s="1"/>
  <c r="J289" i="25"/>
  <c r="C194" i="26"/>
  <c r="C195" i="25"/>
  <c r="C289" i="25" s="1"/>
  <c r="D194" i="25"/>
  <c r="C194" i="25" s="1"/>
  <c r="I52" i="27"/>
  <c r="C53" i="28"/>
  <c r="D52" i="28"/>
  <c r="D52" i="29"/>
  <c r="H195" i="30"/>
  <c r="I194" i="30"/>
  <c r="I194" i="36"/>
  <c r="H194" i="36" s="1"/>
  <c r="G50" i="37"/>
  <c r="G290" i="37"/>
  <c r="H230" i="33"/>
  <c r="H289" i="33" s="1"/>
  <c r="J194" i="33"/>
  <c r="H194" i="33" s="1"/>
  <c r="J289" i="33"/>
  <c r="E290" i="21"/>
  <c r="E50" i="21"/>
  <c r="J50" i="29"/>
  <c r="J290" i="29"/>
  <c r="F289" i="27"/>
  <c r="J290" i="37"/>
  <c r="J50" i="37"/>
  <c r="E290" i="15"/>
  <c r="E50" i="15"/>
  <c r="J52" i="28"/>
  <c r="G50" i="36"/>
  <c r="G290" i="36"/>
  <c r="J24" i="15"/>
  <c r="J20" i="15" s="1"/>
  <c r="J50" i="15"/>
  <c r="C75" i="20"/>
  <c r="E52" i="20"/>
  <c r="C52" i="20" s="1"/>
  <c r="C75" i="19"/>
  <c r="D52" i="19"/>
  <c r="H269" i="21"/>
  <c r="J289" i="21"/>
  <c r="G50" i="23"/>
  <c r="G290" i="23"/>
  <c r="D289" i="27"/>
  <c r="H230" i="28"/>
  <c r="H289" i="28" s="1"/>
  <c r="I289" i="28"/>
  <c r="L50" i="34"/>
  <c r="L290" i="34"/>
  <c r="C52" i="35"/>
  <c r="D51" i="35"/>
  <c r="G194" i="19"/>
  <c r="G51" i="19" s="1"/>
  <c r="G289" i="19"/>
  <c r="I51" i="12"/>
  <c r="H52" i="12"/>
  <c r="C53" i="12"/>
  <c r="D52" i="12"/>
  <c r="C195" i="17"/>
  <c r="D194" i="17"/>
  <c r="C194" i="17" s="1"/>
  <c r="H75" i="18"/>
  <c r="I52" i="18"/>
  <c r="J52" i="18"/>
  <c r="J51" i="18" s="1"/>
  <c r="H53" i="18"/>
  <c r="I51" i="21"/>
  <c r="D194" i="29"/>
  <c r="C194" i="29" s="1"/>
  <c r="C195" i="29"/>
  <c r="H195" i="24"/>
  <c r="I194" i="24"/>
  <c r="H194" i="24" s="1"/>
  <c r="H52" i="25"/>
  <c r="I51" i="25"/>
  <c r="H52" i="26"/>
  <c r="I51" i="26"/>
  <c r="H53" i="34"/>
  <c r="H289" i="34" s="1"/>
  <c r="J52" i="34"/>
  <c r="F194" i="33"/>
  <c r="F51" i="33" s="1"/>
  <c r="F289" i="33"/>
  <c r="I51" i="34"/>
  <c r="H53" i="36"/>
  <c r="I52" i="36"/>
  <c r="H52" i="37"/>
  <c r="H230" i="31"/>
  <c r="H289" i="31" s="1"/>
  <c r="I289" i="31"/>
  <c r="L50" i="37"/>
  <c r="L290" i="37"/>
  <c r="C52" i="14"/>
  <c r="D51" i="14"/>
  <c r="D289" i="17"/>
  <c r="H53" i="20"/>
  <c r="I52" i="20"/>
  <c r="J194" i="13"/>
  <c r="H194" i="13" s="1"/>
  <c r="H230" i="13"/>
  <c r="F50" i="18"/>
  <c r="F290" i="18"/>
  <c r="J194" i="16"/>
  <c r="H194" i="16" s="1"/>
  <c r="H195" i="16"/>
  <c r="I52" i="23"/>
  <c r="H53" i="23"/>
  <c r="E289" i="20"/>
  <c r="K50" i="24"/>
  <c r="K290" i="24"/>
  <c r="H75" i="24"/>
  <c r="H53" i="21"/>
  <c r="J52" i="21"/>
  <c r="H52" i="21" s="1"/>
  <c r="E290" i="29"/>
  <c r="E50" i="29"/>
  <c r="C52" i="36"/>
  <c r="D51" i="36"/>
  <c r="C194" i="14"/>
  <c r="L51" i="18"/>
  <c r="H269" i="17"/>
  <c r="H289" i="17" s="1"/>
  <c r="J289" i="17"/>
  <c r="H194" i="23"/>
  <c r="C230" i="33"/>
  <c r="E51" i="32"/>
  <c r="C195" i="34"/>
  <c r="D194" i="34"/>
  <c r="C194" i="34" s="1"/>
  <c r="J194" i="35"/>
  <c r="H194" i="35" s="1"/>
  <c r="H195" i="35"/>
  <c r="H289" i="35" s="1"/>
  <c r="E290" i="37"/>
  <c r="E50" i="37"/>
  <c r="L50" i="16"/>
  <c r="L290" i="16"/>
  <c r="H230" i="19"/>
  <c r="H289" i="19" s="1"/>
  <c r="I289" i="19"/>
  <c r="J289" i="16"/>
  <c r="C75" i="27"/>
  <c r="D194" i="23"/>
  <c r="C194" i="23" s="1"/>
  <c r="E52" i="22"/>
  <c r="E51" i="22" s="1"/>
  <c r="C53" i="22"/>
  <c r="E289" i="26"/>
  <c r="C195" i="31"/>
  <c r="C289" i="31" s="1"/>
  <c r="D194" i="31"/>
  <c r="C194" i="31" s="1"/>
  <c r="L50" i="31"/>
  <c r="L290" i="31"/>
  <c r="K290" i="32"/>
  <c r="L50" i="35"/>
  <c r="L290" i="35"/>
  <c r="J194" i="34"/>
  <c r="H194" i="34" s="1"/>
  <c r="H269" i="32"/>
  <c r="H289" i="32" s="1"/>
  <c r="I289" i="32"/>
  <c r="L289" i="35"/>
  <c r="C53" i="37"/>
  <c r="C289" i="37" s="1"/>
  <c r="D52" i="37"/>
  <c r="E52" i="24"/>
  <c r="L290" i="24"/>
  <c r="L50" i="24"/>
  <c r="E289" i="31"/>
  <c r="G50" i="15"/>
  <c r="G290" i="15"/>
  <c r="L290" i="33"/>
  <c r="L50" i="33"/>
  <c r="C53" i="18"/>
  <c r="D52" i="18"/>
  <c r="C230" i="19"/>
  <c r="D194" i="19"/>
  <c r="D289" i="19"/>
  <c r="K194" i="30"/>
  <c r="K51" i="30" s="1"/>
  <c r="K289" i="30"/>
  <c r="D194" i="12"/>
  <c r="C194" i="12" s="1"/>
  <c r="C195" i="12"/>
  <c r="K50" i="14"/>
  <c r="K290" i="14"/>
  <c r="I194" i="15"/>
  <c r="H194" i="15" s="1"/>
  <c r="H195" i="15"/>
  <c r="H289" i="15" s="1"/>
  <c r="I289" i="15"/>
  <c r="C53" i="17"/>
  <c r="D52" i="17"/>
  <c r="H187" i="18"/>
  <c r="J289" i="18"/>
  <c r="J194" i="21"/>
  <c r="H194" i="21" s="1"/>
  <c r="H195" i="21"/>
  <c r="K50" i="26"/>
  <c r="K290" i="26"/>
  <c r="C230" i="22"/>
  <c r="D289" i="22"/>
  <c r="H53" i="26"/>
  <c r="I51" i="13"/>
  <c r="K290" i="19"/>
  <c r="K50" i="19"/>
  <c r="C53" i="21"/>
  <c r="D52" i="21"/>
  <c r="I289" i="24"/>
  <c r="C195" i="28"/>
  <c r="D194" i="28"/>
  <c r="C194" i="28" s="1"/>
  <c r="I194" i="29"/>
  <c r="H194" i="29" s="1"/>
  <c r="H195" i="29"/>
  <c r="C230" i="30"/>
  <c r="C289" i="30" s="1"/>
  <c r="D289" i="30"/>
  <c r="C269" i="28"/>
  <c r="D289" i="28"/>
  <c r="H230" i="29"/>
  <c r="I289" i="29"/>
  <c r="H75" i="13"/>
  <c r="J52" i="13"/>
  <c r="J51" i="13" s="1"/>
  <c r="D52" i="16"/>
  <c r="D51" i="20"/>
  <c r="C53" i="15"/>
  <c r="D52" i="15"/>
  <c r="F51" i="17"/>
  <c r="I194" i="18"/>
  <c r="H194" i="18" s="1"/>
  <c r="H195" i="18"/>
  <c r="H194" i="17"/>
  <c r="C195" i="19"/>
  <c r="E194" i="19"/>
  <c r="E52" i="19"/>
  <c r="C53" i="19"/>
  <c r="E194" i="20"/>
  <c r="C194" i="20" s="1"/>
  <c r="C195" i="20"/>
  <c r="C289" i="20" s="1"/>
  <c r="L50" i="25"/>
  <c r="L290" i="25"/>
  <c r="C269" i="18"/>
  <c r="C289" i="18" s="1"/>
  <c r="D289" i="18"/>
  <c r="H269" i="27"/>
  <c r="I289" i="27"/>
  <c r="E194" i="24"/>
  <c r="C194" i="24" s="1"/>
  <c r="C195" i="24"/>
  <c r="C289" i="24" s="1"/>
  <c r="D194" i="27"/>
  <c r="C194" i="27" s="1"/>
  <c r="C195" i="27"/>
  <c r="C289" i="27" s="1"/>
  <c r="D194" i="30"/>
  <c r="C194" i="30" s="1"/>
  <c r="F290" i="34"/>
  <c r="D52" i="13"/>
  <c r="C53" i="13"/>
  <c r="C230" i="15"/>
  <c r="C289" i="15" s="1"/>
  <c r="D289" i="15"/>
  <c r="K290" i="20"/>
  <c r="K50" i="20"/>
  <c r="C289" i="19"/>
  <c r="C269" i="23"/>
  <c r="C289" i="23" s="1"/>
  <c r="D289" i="23"/>
  <c r="D289" i="24"/>
  <c r="L50" i="26"/>
  <c r="L290" i="26"/>
  <c r="H53" i="30"/>
  <c r="I52" i="30"/>
  <c r="F51" i="32"/>
  <c r="I194" i="31"/>
  <c r="H194" i="31" s="1"/>
  <c r="C53" i="33"/>
  <c r="D52" i="33"/>
  <c r="C53" i="34"/>
  <c r="D52" i="34"/>
  <c r="I194" i="37"/>
  <c r="H194" i="37" s="1"/>
  <c r="E51" i="31"/>
  <c r="K52" i="36"/>
  <c r="K51" i="36" s="1"/>
  <c r="K289" i="28"/>
  <c r="G50" i="30"/>
  <c r="G290" i="30"/>
  <c r="L289" i="18"/>
  <c r="G50" i="29"/>
  <c r="G290" i="29"/>
  <c r="E289" i="36"/>
  <c r="C75" i="32"/>
  <c r="E289" i="37"/>
  <c r="I51" i="37" l="1"/>
  <c r="F50" i="36"/>
  <c r="F290" i="36"/>
  <c r="C289" i="35"/>
  <c r="C289" i="34"/>
  <c r="J51" i="34"/>
  <c r="J50" i="34" s="1"/>
  <c r="H289" i="30"/>
  <c r="C289" i="28"/>
  <c r="J50" i="25"/>
  <c r="J290" i="25"/>
  <c r="G290" i="25"/>
  <c r="G50" i="25"/>
  <c r="G290" i="24"/>
  <c r="G50" i="24"/>
  <c r="H289" i="20"/>
  <c r="F50" i="19"/>
  <c r="F290" i="19"/>
  <c r="J290" i="17"/>
  <c r="K50" i="16"/>
  <c r="K290" i="16"/>
  <c r="F50" i="16"/>
  <c r="F290" i="16"/>
  <c r="H289" i="16"/>
  <c r="H52" i="15"/>
  <c r="L50" i="15"/>
  <c r="L290" i="15"/>
  <c r="F50" i="13"/>
  <c r="F290" i="13"/>
  <c r="K50" i="30"/>
  <c r="K290" i="30"/>
  <c r="I51" i="23"/>
  <c r="H52" i="23"/>
  <c r="J24" i="34"/>
  <c r="J20" i="34" s="1"/>
  <c r="D51" i="24"/>
  <c r="C52" i="24"/>
  <c r="C52" i="31"/>
  <c r="D51" i="31"/>
  <c r="C289" i="12"/>
  <c r="I51" i="19"/>
  <c r="H52" i="19"/>
  <c r="I20" i="16"/>
  <c r="E290" i="31"/>
  <c r="E50" i="31"/>
  <c r="C52" i="33"/>
  <c r="D51" i="33"/>
  <c r="I51" i="30"/>
  <c r="H52" i="30"/>
  <c r="C52" i="15"/>
  <c r="D51" i="15"/>
  <c r="C52" i="16"/>
  <c r="D51" i="16"/>
  <c r="H289" i="29"/>
  <c r="H52" i="13"/>
  <c r="C289" i="22"/>
  <c r="C194" i="19"/>
  <c r="C52" i="37"/>
  <c r="D51" i="37"/>
  <c r="C51" i="14"/>
  <c r="D290" i="14"/>
  <c r="D50" i="14"/>
  <c r="H52" i="36"/>
  <c r="I51" i="36"/>
  <c r="I24" i="26"/>
  <c r="I290" i="26" s="1"/>
  <c r="H290" i="26" s="1"/>
  <c r="H51" i="26"/>
  <c r="I50" i="26"/>
  <c r="H50" i="26" s="1"/>
  <c r="I50" i="21"/>
  <c r="I24" i="21"/>
  <c r="I290" i="21" s="1"/>
  <c r="I51" i="18"/>
  <c r="H52" i="18"/>
  <c r="H51" i="12"/>
  <c r="I50" i="12"/>
  <c r="H50" i="12" s="1"/>
  <c r="I24" i="12"/>
  <c r="I290" i="12"/>
  <c r="H290" i="12" s="1"/>
  <c r="E51" i="20"/>
  <c r="J290" i="15"/>
  <c r="I51" i="27"/>
  <c r="H52" i="27"/>
  <c r="H289" i="18"/>
  <c r="D290" i="32"/>
  <c r="C51" i="32"/>
  <c r="D50" i="32"/>
  <c r="H51" i="14"/>
  <c r="I50" i="14"/>
  <c r="H50" i="14" s="1"/>
  <c r="I24" i="14"/>
  <c r="I50" i="17"/>
  <c r="H50" i="17" s="1"/>
  <c r="I24" i="17"/>
  <c r="I290" i="17" s="1"/>
  <c r="H290" i="17" s="1"/>
  <c r="H51" i="17"/>
  <c r="J51" i="35"/>
  <c r="I51" i="29"/>
  <c r="H52" i="29"/>
  <c r="H289" i="23"/>
  <c r="D290" i="26"/>
  <c r="D50" i="26"/>
  <c r="C51" i="26"/>
  <c r="I51" i="24"/>
  <c r="H52" i="24"/>
  <c r="J290" i="32"/>
  <c r="C52" i="34"/>
  <c r="D51" i="34"/>
  <c r="H52" i="34"/>
  <c r="C52" i="28"/>
  <c r="D51" i="28"/>
  <c r="J51" i="16"/>
  <c r="H52" i="16"/>
  <c r="C52" i="25"/>
  <c r="D51" i="25"/>
  <c r="C52" i="27"/>
  <c r="D51" i="27"/>
  <c r="E290" i="14"/>
  <c r="E50" i="14"/>
  <c r="E290" i="26"/>
  <c r="E50" i="26"/>
  <c r="D51" i="13"/>
  <c r="C52" i="13"/>
  <c r="H289" i="27"/>
  <c r="E51" i="19"/>
  <c r="J24" i="13"/>
  <c r="J20" i="13" s="1"/>
  <c r="J290" i="13"/>
  <c r="J50" i="13"/>
  <c r="E290" i="32"/>
  <c r="E50" i="32"/>
  <c r="L50" i="18"/>
  <c r="L290" i="18"/>
  <c r="H52" i="20"/>
  <c r="I51" i="20"/>
  <c r="F50" i="33"/>
  <c r="F290" i="33"/>
  <c r="H289" i="24"/>
  <c r="C52" i="12"/>
  <c r="D51" i="12"/>
  <c r="H289" i="21"/>
  <c r="D51" i="29"/>
  <c r="C52" i="29"/>
  <c r="H52" i="22"/>
  <c r="I51" i="22"/>
  <c r="D51" i="30"/>
  <c r="C289" i="21"/>
  <c r="I24" i="35"/>
  <c r="I290" i="35" s="1"/>
  <c r="H51" i="35"/>
  <c r="I50" i="35"/>
  <c r="I290" i="16"/>
  <c r="C194" i="33"/>
  <c r="C289" i="29"/>
  <c r="H289" i="36"/>
  <c r="C289" i="32"/>
  <c r="C289" i="33"/>
  <c r="C52" i="26"/>
  <c r="C52" i="18"/>
  <c r="D51" i="18"/>
  <c r="H51" i="37"/>
  <c r="I50" i="37"/>
  <c r="H50" i="37" s="1"/>
  <c r="I24" i="37"/>
  <c r="I50" i="25"/>
  <c r="H50" i="25" s="1"/>
  <c r="I24" i="25"/>
  <c r="I290" i="25" s="1"/>
  <c r="H290" i="25" s="1"/>
  <c r="H51" i="25"/>
  <c r="G290" i="19"/>
  <c r="G50" i="19"/>
  <c r="D51" i="19"/>
  <c r="C52" i="19"/>
  <c r="I51" i="32"/>
  <c r="H52" i="32"/>
  <c r="L290" i="28"/>
  <c r="L50" i="28"/>
  <c r="K50" i="36"/>
  <c r="K290" i="36"/>
  <c r="F50" i="32"/>
  <c r="F290" i="32"/>
  <c r="F50" i="17"/>
  <c r="F290" i="17"/>
  <c r="D290" i="20"/>
  <c r="D50" i="20"/>
  <c r="C51" i="20"/>
  <c r="C52" i="21"/>
  <c r="D51" i="21"/>
  <c r="I50" i="13"/>
  <c r="H50" i="13" s="1"/>
  <c r="H51" i="13"/>
  <c r="I24" i="13"/>
  <c r="I290" i="13" s="1"/>
  <c r="H290" i="13" s="1"/>
  <c r="C52" i="17"/>
  <c r="D51" i="17"/>
  <c r="E51" i="24"/>
  <c r="E290" i="22"/>
  <c r="E50" i="22"/>
  <c r="D50" i="36"/>
  <c r="C50" i="36" s="1"/>
  <c r="D290" i="36"/>
  <c r="C290" i="36" s="1"/>
  <c r="C51" i="36"/>
  <c r="J51" i="21"/>
  <c r="H289" i="13"/>
  <c r="I50" i="34"/>
  <c r="I24" i="34"/>
  <c r="I290" i="34" s="1"/>
  <c r="J50" i="18"/>
  <c r="J24" i="18"/>
  <c r="J20" i="18" s="1"/>
  <c r="C289" i="17"/>
  <c r="D290" i="35"/>
  <c r="C290" i="35" s="1"/>
  <c r="C51" i="35"/>
  <c r="D50" i="35"/>
  <c r="C50" i="35" s="1"/>
  <c r="J51" i="28"/>
  <c r="H52" i="28"/>
  <c r="H194" i="30"/>
  <c r="C289" i="13"/>
  <c r="J51" i="33"/>
  <c r="H289" i="22"/>
  <c r="I51" i="15"/>
  <c r="F50" i="25"/>
  <c r="F290" i="25"/>
  <c r="H52" i="31"/>
  <c r="I51" i="31"/>
  <c r="H194" i="28"/>
  <c r="I51" i="28"/>
  <c r="J290" i="27"/>
  <c r="J50" i="27"/>
  <c r="C52" i="23"/>
  <c r="D51" i="23"/>
  <c r="C52" i="22"/>
  <c r="D51" i="22"/>
  <c r="E290" i="30"/>
  <c r="E50" i="30"/>
  <c r="H289" i="26"/>
  <c r="H50" i="34" l="1"/>
  <c r="H51" i="34"/>
  <c r="C290" i="26"/>
  <c r="J290" i="18"/>
  <c r="C51" i="23"/>
  <c r="D290" i="23"/>
  <c r="C290" i="23" s="1"/>
  <c r="D50" i="23"/>
  <c r="C50" i="23" s="1"/>
  <c r="H51" i="28"/>
  <c r="I24" i="28"/>
  <c r="I290" i="28"/>
  <c r="H290" i="28" s="1"/>
  <c r="I50" i="28"/>
  <c r="H51" i="33"/>
  <c r="J24" i="33"/>
  <c r="J50" i="33"/>
  <c r="H50" i="33" s="1"/>
  <c r="J290" i="28"/>
  <c r="J50" i="28"/>
  <c r="C51" i="17"/>
  <c r="D290" i="17"/>
  <c r="C290" i="17" s="1"/>
  <c r="D50" i="17"/>
  <c r="C50" i="17" s="1"/>
  <c r="I24" i="32"/>
  <c r="H51" i="32"/>
  <c r="I50" i="32"/>
  <c r="H50" i="32" s="1"/>
  <c r="I20" i="35"/>
  <c r="I24" i="22"/>
  <c r="I290" i="22" s="1"/>
  <c r="H290" i="22" s="1"/>
  <c r="H51" i="22"/>
  <c r="I50" i="22"/>
  <c r="H50" i="22" s="1"/>
  <c r="J24" i="16"/>
  <c r="J50" i="16"/>
  <c r="H50" i="16" s="1"/>
  <c r="H51" i="16"/>
  <c r="D290" i="34"/>
  <c r="C290" i="34" s="1"/>
  <c r="C51" i="34"/>
  <c r="D50" i="34"/>
  <c r="C50" i="34" s="1"/>
  <c r="H51" i="24"/>
  <c r="I24" i="24"/>
  <c r="I50" i="24"/>
  <c r="H50" i="24" s="1"/>
  <c r="E290" i="20"/>
  <c r="E50" i="20"/>
  <c r="C50" i="20" s="1"/>
  <c r="H24" i="21"/>
  <c r="I20" i="21"/>
  <c r="H20" i="21" s="1"/>
  <c r="C51" i="37"/>
  <c r="D50" i="37"/>
  <c r="C50" i="37" s="1"/>
  <c r="D290" i="37"/>
  <c r="C290" i="37" s="1"/>
  <c r="C51" i="15"/>
  <c r="D290" i="15"/>
  <c r="C290" i="15" s="1"/>
  <c r="D50" i="15"/>
  <c r="C50" i="15" s="1"/>
  <c r="C51" i="33"/>
  <c r="D50" i="33"/>
  <c r="C50" i="33" s="1"/>
  <c r="D290" i="33"/>
  <c r="C290" i="33" s="1"/>
  <c r="D290" i="24"/>
  <c r="D50" i="24"/>
  <c r="C51" i="24"/>
  <c r="H24" i="34"/>
  <c r="I20" i="34"/>
  <c r="H20" i="34" s="1"/>
  <c r="J290" i="21"/>
  <c r="H290" i="21" s="1"/>
  <c r="J50" i="21"/>
  <c r="H50" i="21" s="1"/>
  <c r="H24" i="37"/>
  <c r="I20" i="37"/>
  <c r="H20" i="37" s="1"/>
  <c r="D290" i="18"/>
  <c r="C290" i="18" s="1"/>
  <c r="C51" i="18"/>
  <c r="D50" i="18"/>
  <c r="C50" i="18" s="1"/>
  <c r="D290" i="12"/>
  <c r="C290" i="12" s="1"/>
  <c r="C51" i="12"/>
  <c r="D50" i="12"/>
  <c r="C50" i="12" s="1"/>
  <c r="C51" i="25"/>
  <c r="D290" i="25"/>
  <c r="C290" i="25" s="1"/>
  <c r="D50" i="25"/>
  <c r="C50" i="25" s="1"/>
  <c r="C51" i="28"/>
  <c r="D290" i="28"/>
  <c r="C290" i="28" s="1"/>
  <c r="D50" i="28"/>
  <c r="C50" i="28" s="1"/>
  <c r="H24" i="14"/>
  <c r="I20" i="14"/>
  <c r="H20" i="14" s="1"/>
  <c r="C50" i="32"/>
  <c r="C50" i="14"/>
  <c r="D290" i="31"/>
  <c r="C290" i="31" s="1"/>
  <c r="D50" i="31"/>
  <c r="C50" i="31" s="1"/>
  <c r="C51" i="31"/>
  <c r="H51" i="23"/>
  <c r="I50" i="23"/>
  <c r="H50" i="23" s="1"/>
  <c r="I24" i="23"/>
  <c r="D290" i="22"/>
  <c r="C290" i="22" s="1"/>
  <c r="D50" i="22"/>
  <c r="C50" i="22" s="1"/>
  <c r="C51" i="22"/>
  <c r="I24" i="31"/>
  <c r="H51" i="31"/>
  <c r="I50" i="31"/>
  <c r="H50" i="31" s="1"/>
  <c r="I50" i="15"/>
  <c r="H50" i="15" s="1"/>
  <c r="H51" i="15"/>
  <c r="I24" i="15"/>
  <c r="H24" i="13"/>
  <c r="I20" i="13"/>
  <c r="H20" i="13" s="1"/>
  <c r="C51" i="21"/>
  <c r="D290" i="21"/>
  <c r="C290" i="21" s="1"/>
  <c r="D50" i="21"/>
  <c r="C50" i="21" s="1"/>
  <c r="C290" i="20"/>
  <c r="D290" i="19"/>
  <c r="D50" i="19"/>
  <c r="C50" i="19" s="1"/>
  <c r="C51" i="19"/>
  <c r="H24" i="25"/>
  <c r="I20" i="25"/>
  <c r="H20" i="25" s="1"/>
  <c r="I50" i="20"/>
  <c r="H50" i="20" s="1"/>
  <c r="H51" i="20"/>
  <c r="I24" i="20"/>
  <c r="D290" i="13"/>
  <c r="C290" i="13" s="1"/>
  <c r="D50" i="13"/>
  <c r="C50" i="13" s="1"/>
  <c r="C51" i="13"/>
  <c r="C50" i="26"/>
  <c r="H51" i="29"/>
  <c r="I50" i="29"/>
  <c r="H50" i="29" s="1"/>
  <c r="I24" i="29"/>
  <c r="I290" i="29" s="1"/>
  <c r="H290" i="29" s="1"/>
  <c r="I20" i="17"/>
  <c r="H20" i="17" s="1"/>
  <c r="H24" i="17"/>
  <c r="H51" i="27"/>
  <c r="I50" i="27"/>
  <c r="H50" i="27" s="1"/>
  <c r="I24" i="27"/>
  <c r="I290" i="27" s="1"/>
  <c r="H290" i="27" s="1"/>
  <c r="H24" i="12"/>
  <c r="I20" i="12"/>
  <c r="H20" i="12" s="1"/>
  <c r="I24" i="18"/>
  <c r="I290" i="18" s="1"/>
  <c r="H51" i="18"/>
  <c r="I50" i="18"/>
  <c r="H50" i="18" s="1"/>
  <c r="H24" i="26"/>
  <c r="I20" i="26"/>
  <c r="H20" i="26" s="1"/>
  <c r="C290" i="14"/>
  <c r="C51" i="16"/>
  <c r="D50" i="16"/>
  <c r="C50" i="16" s="1"/>
  <c r="D290" i="16"/>
  <c r="C290" i="16" s="1"/>
  <c r="J290" i="34"/>
  <c r="H290" i="34" s="1"/>
  <c r="E290" i="24"/>
  <c r="E50" i="24"/>
  <c r="I290" i="37"/>
  <c r="H290" i="37" s="1"/>
  <c r="C51" i="30"/>
  <c r="D290" i="30"/>
  <c r="C290" i="30" s="1"/>
  <c r="D50" i="30"/>
  <c r="C50" i="30" s="1"/>
  <c r="C51" i="29"/>
  <c r="D290" i="29"/>
  <c r="C290" i="29" s="1"/>
  <c r="D50" i="29"/>
  <c r="C50" i="29" s="1"/>
  <c r="E290" i="19"/>
  <c r="E50" i="19"/>
  <c r="D290" i="27"/>
  <c r="C290" i="27" s="1"/>
  <c r="C51" i="27"/>
  <c r="D50" i="27"/>
  <c r="C50" i="27" s="1"/>
  <c r="J50" i="35"/>
  <c r="H50" i="35" s="1"/>
  <c r="J24" i="35"/>
  <c r="J20" i="35" s="1"/>
  <c r="I290" i="14"/>
  <c r="H290" i="14" s="1"/>
  <c r="C290" i="32"/>
  <c r="H51" i="21"/>
  <c r="I24" i="36"/>
  <c r="H51" i="36"/>
  <c r="I50" i="36"/>
  <c r="H50" i="36" s="1"/>
  <c r="H51" i="30"/>
  <c r="I50" i="30"/>
  <c r="H50" i="30" s="1"/>
  <c r="I24" i="30"/>
  <c r="H51" i="19"/>
  <c r="I50" i="19"/>
  <c r="H50" i="19" s="1"/>
  <c r="I24" i="19"/>
  <c r="H50" i="28" l="1"/>
  <c r="H290" i="18"/>
  <c r="I20" i="20"/>
  <c r="H20" i="20" s="1"/>
  <c r="H24" i="20"/>
  <c r="I20" i="15"/>
  <c r="H20" i="15" s="1"/>
  <c r="H24" i="15"/>
  <c r="H24" i="23"/>
  <c r="I20" i="23"/>
  <c r="H20" i="23" s="1"/>
  <c r="H24" i="35"/>
  <c r="H24" i="32"/>
  <c r="I20" i="32"/>
  <c r="H20" i="32" s="1"/>
  <c r="H24" i="33"/>
  <c r="J20" i="33"/>
  <c r="H20" i="33" s="1"/>
  <c r="J290" i="35"/>
  <c r="H290" i="35" s="1"/>
  <c r="H24" i="29"/>
  <c r="I20" i="29"/>
  <c r="H20" i="29" s="1"/>
  <c r="C290" i="19"/>
  <c r="C50" i="24"/>
  <c r="H20" i="35"/>
  <c r="I290" i="32"/>
  <c r="H290" i="32" s="1"/>
  <c r="H24" i="28"/>
  <c r="I20" i="28"/>
  <c r="H20" i="28" s="1"/>
  <c r="H24" i="30"/>
  <c r="I20" i="30"/>
  <c r="H20" i="30" s="1"/>
  <c r="I290" i="30"/>
  <c r="H290" i="30" s="1"/>
  <c r="H24" i="36"/>
  <c r="I20" i="36"/>
  <c r="H20" i="36" s="1"/>
  <c r="H24" i="27"/>
  <c r="I20" i="27"/>
  <c r="H20" i="27" s="1"/>
  <c r="H24" i="31"/>
  <c r="I20" i="31"/>
  <c r="H20" i="31" s="1"/>
  <c r="C290" i="24"/>
  <c r="H24" i="24"/>
  <c r="I20" i="24"/>
  <c r="H20" i="24" s="1"/>
  <c r="J20" i="16"/>
  <c r="H20" i="16" s="1"/>
  <c r="H24" i="16"/>
  <c r="J290" i="33"/>
  <c r="H290" i="33" s="1"/>
  <c r="H24" i="19"/>
  <c r="I20" i="19"/>
  <c r="H20" i="19" s="1"/>
  <c r="I290" i="19"/>
  <c r="H290" i="19" s="1"/>
  <c r="I290" i="36"/>
  <c r="H290" i="36" s="1"/>
  <c r="H24" i="18"/>
  <c r="I20" i="18"/>
  <c r="H20" i="18" s="1"/>
  <c r="I290" i="20"/>
  <c r="H290" i="20" s="1"/>
  <c r="I290" i="15"/>
  <c r="H290" i="15" s="1"/>
  <c r="I290" i="31"/>
  <c r="H290" i="31" s="1"/>
  <c r="I290" i="23"/>
  <c r="H290" i="23" s="1"/>
  <c r="I290" i="24"/>
  <c r="H290" i="24" s="1"/>
  <c r="J290" i="16"/>
  <c r="H290" i="16" s="1"/>
  <c r="I20" i="22"/>
  <c r="H20" i="22" s="1"/>
  <c r="H24" i="22"/>
  <c r="H301" i="11" l="1"/>
  <c r="C301" i="11"/>
  <c r="H300" i="11"/>
  <c r="C300" i="11"/>
  <c r="H299" i="11"/>
  <c r="C299" i="11"/>
  <c r="H298" i="11"/>
  <c r="C298" i="11"/>
  <c r="H297" i="11"/>
  <c r="C297" i="11"/>
  <c r="H296" i="11"/>
  <c r="C296" i="11"/>
  <c r="H295" i="11"/>
  <c r="C295" i="11"/>
  <c r="H294" i="11"/>
  <c r="C294" i="11"/>
  <c r="C293" i="11" s="1"/>
  <c r="L293" i="11"/>
  <c r="K293" i="11"/>
  <c r="J293" i="11"/>
  <c r="I293" i="11"/>
  <c r="H293" i="11"/>
  <c r="G293" i="11"/>
  <c r="F293" i="11"/>
  <c r="E293" i="11"/>
  <c r="D293" i="11"/>
  <c r="H288" i="11"/>
  <c r="C288" i="11"/>
  <c r="H287" i="11"/>
  <c r="C287" i="11"/>
  <c r="L286" i="11"/>
  <c r="K286" i="11"/>
  <c r="J286" i="11"/>
  <c r="I286" i="11"/>
  <c r="G286" i="11"/>
  <c r="F286" i="11"/>
  <c r="E286" i="11"/>
  <c r="D286" i="11"/>
  <c r="I284" i="11"/>
  <c r="H285" i="11"/>
  <c r="C285" i="11"/>
  <c r="L284" i="11"/>
  <c r="L283" i="11" s="1"/>
  <c r="K284" i="11"/>
  <c r="K283" i="11" s="1"/>
  <c r="J284" i="11"/>
  <c r="J283" i="11" s="1"/>
  <c r="G284" i="11"/>
  <c r="G283" i="11" s="1"/>
  <c r="F284" i="11"/>
  <c r="F283" i="11" s="1"/>
  <c r="E284" i="11"/>
  <c r="E283" i="11" s="1"/>
  <c r="D284" i="11"/>
  <c r="D283" i="11" s="1"/>
  <c r="H282" i="11"/>
  <c r="C282" i="11"/>
  <c r="L281" i="11"/>
  <c r="K281" i="11"/>
  <c r="J281" i="11"/>
  <c r="I281" i="11"/>
  <c r="G281" i="11"/>
  <c r="F281" i="11"/>
  <c r="E281" i="11"/>
  <c r="C281" i="11" s="1"/>
  <c r="D281" i="11"/>
  <c r="H280" i="11"/>
  <c r="C280" i="11"/>
  <c r="H279" i="11"/>
  <c r="C279" i="11"/>
  <c r="H278" i="11"/>
  <c r="C278" i="11"/>
  <c r="C277" i="11"/>
  <c r="L276" i="11"/>
  <c r="K276" i="11"/>
  <c r="J276" i="11"/>
  <c r="G276" i="11"/>
  <c r="G270" i="11" s="1"/>
  <c r="G269" i="11" s="1"/>
  <c r="F276" i="11"/>
  <c r="E276" i="11"/>
  <c r="D276" i="11"/>
  <c r="C276" i="11"/>
  <c r="H275" i="11"/>
  <c r="C275" i="11"/>
  <c r="H274" i="11"/>
  <c r="C274" i="11"/>
  <c r="I272" i="11"/>
  <c r="H273" i="11"/>
  <c r="C273" i="11"/>
  <c r="L272" i="11"/>
  <c r="L270" i="11" s="1"/>
  <c r="L269" i="11" s="1"/>
  <c r="K272" i="11"/>
  <c r="J272" i="11"/>
  <c r="G272" i="11"/>
  <c r="F272" i="11"/>
  <c r="F270" i="11" s="1"/>
  <c r="F269" i="11" s="1"/>
  <c r="E272" i="11"/>
  <c r="D272" i="11"/>
  <c r="C271" i="11"/>
  <c r="K270" i="11"/>
  <c r="K269" i="11" s="1"/>
  <c r="E270" i="11"/>
  <c r="H268" i="11"/>
  <c r="C268" i="11"/>
  <c r="H267" i="11"/>
  <c r="C267" i="11"/>
  <c r="H266" i="11"/>
  <c r="C266" i="11"/>
  <c r="C265" i="11"/>
  <c r="L264" i="11"/>
  <c r="K264" i="11"/>
  <c r="J264" i="11"/>
  <c r="G264" i="11"/>
  <c r="F264" i="11"/>
  <c r="E264" i="11"/>
  <c r="D264" i="11"/>
  <c r="C264" i="11" s="1"/>
  <c r="H263" i="11"/>
  <c r="C263" i="11"/>
  <c r="H262" i="11"/>
  <c r="C262" i="11"/>
  <c r="I260" i="11"/>
  <c r="H261" i="11"/>
  <c r="C261" i="11"/>
  <c r="L260" i="11"/>
  <c r="K260" i="11"/>
  <c r="J260" i="11"/>
  <c r="G260" i="11"/>
  <c r="G259" i="11" s="1"/>
  <c r="F260" i="11"/>
  <c r="F259" i="11" s="1"/>
  <c r="E260" i="11"/>
  <c r="E259" i="11" s="1"/>
  <c r="D260" i="11"/>
  <c r="D259" i="11" s="1"/>
  <c r="L259" i="11"/>
  <c r="H258" i="11"/>
  <c r="C258" i="11"/>
  <c r="H257" i="11"/>
  <c r="C257" i="11"/>
  <c r="H256" i="11"/>
  <c r="C256" i="11"/>
  <c r="H255" i="11"/>
  <c r="C255" i="11"/>
  <c r="H254" i="11"/>
  <c r="C254" i="11"/>
  <c r="H253" i="11"/>
  <c r="C253" i="11"/>
  <c r="L252" i="11"/>
  <c r="L251" i="11" s="1"/>
  <c r="K252" i="11"/>
  <c r="K251" i="11" s="1"/>
  <c r="J252" i="11"/>
  <c r="G252" i="11"/>
  <c r="F252" i="11"/>
  <c r="F251" i="11" s="1"/>
  <c r="E252" i="11"/>
  <c r="E251" i="11" s="1"/>
  <c r="D252" i="11"/>
  <c r="J251" i="11"/>
  <c r="G251" i="11"/>
  <c r="H250" i="11"/>
  <c r="C250" i="11"/>
  <c r="H249" i="11"/>
  <c r="C249" i="11"/>
  <c r="H248" i="11"/>
  <c r="C248" i="11"/>
  <c r="H247" i="11"/>
  <c r="C247" i="11"/>
  <c r="L246" i="11"/>
  <c r="K246" i="11"/>
  <c r="J246" i="11"/>
  <c r="G246" i="11"/>
  <c r="F246" i="11"/>
  <c r="E246" i="11"/>
  <c r="D246" i="11"/>
  <c r="C246" i="11" s="1"/>
  <c r="H245" i="11"/>
  <c r="C245" i="11"/>
  <c r="H244" i="11"/>
  <c r="C244" i="11"/>
  <c r="H243" i="11"/>
  <c r="C243" i="11"/>
  <c r="H242" i="11"/>
  <c r="C242" i="11"/>
  <c r="H241" i="11"/>
  <c r="C241" i="11"/>
  <c r="H240" i="11"/>
  <c r="C240" i="11"/>
  <c r="C239" i="11"/>
  <c r="L238" i="11"/>
  <c r="K238" i="11"/>
  <c r="J238" i="11"/>
  <c r="G238" i="11"/>
  <c r="F238" i="11"/>
  <c r="E238" i="11"/>
  <c r="D238" i="11"/>
  <c r="C238" i="11" s="1"/>
  <c r="H237" i="11"/>
  <c r="C237" i="11"/>
  <c r="C236" i="11"/>
  <c r="L235" i="11"/>
  <c r="K235" i="11"/>
  <c r="J235" i="11"/>
  <c r="G235" i="11"/>
  <c r="F235" i="11"/>
  <c r="E235" i="11"/>
  <c r="D235" i="11"/>
  <c r="C235" i="11"/>
  <c r="H234" i="11"/>
  <c r="C234" i="11"/>
  <c r="L233" i="11"/>
  <c r="K233" i="11"/>
  <c r="H233" i="11" s="1"/>
  <c r="J233" i="11"/>
  <c r="I233" i="11"/>
  <c r="G233" i="11"/>
  <c r="F233" i="11"/>
  <c r="F231" i="11" s="1"/>
  <c r="E233" i="11"/>
  <c r="D233" i="11"/>
  <c r="H232" i="11"/>
  <c r="C232" i="11"/>
  <c r="E231" i="11"/>
  <c r="H229" i="11"/>
  <c r="C229" i="11"/>
  <c r="C228" i="11"/>
  <c r="L227" i="11"/>
  <c r="K227" i="11"/>
  <c r="J227" i="11"/>
  <c r="G227" i="11"/>
  <c r="F227" i="11"/>
  <c r="E227" i="11"/>
  <c r="D227" i="11"/>
  <c r="C227" i="11" s="1"/>
  <c r="H226" i="11"/>
  <c r="C226" i="11"/>
  <c r="H225" i="11"/>
  <c r="C225" i="11"/>
  <c r="H224" i="11"/>
  <c r="C224" i="11"/>
  <c r="H223" i="11"/>
  <c r="C223" i="11"/>
  <c r="H222" i="11"/>
  <c r="C222" i="11"/>
  <c r="H221" i="11"/>
  <c r="C221" i="11"/>
  <c r="H220" i="11"/>
  <c r="C220" i="11"/>
  <c r="H219" i="11"/>
  <c r="C219" i="11"/>
  <c r="H218" i="11"/>
  <c r="C218" i="11"/>
  <c r="C217" i="11"/>
  <c r="L216" i="11"/>
  <c r="K216" i="11"/>
  <c r="J216" i="11"/>
  <c r="G216" i="11"/>
  <c r="F216" i="11"/>
  <c r="E216" i="11"/>
  <c r="D216" i="11"/>
  <c r="C216" i="11"/>
  <c r="H215" i="11"/>
  <c r="C215" i="11"/>
  <c r="H214" i="11"/>
  <c r="C214" i="11"/>
  <c r="H213" i="11"/>
  <c r="C213" i="11"/>
  <c r="H212" i="11"/>
  <c r="C212" i="11"/>
  <c r="H211" i="11"/>
  <c r="C211" i="11"/>
  <c r="H210" i="11"/>
  <c r="C210" i="11"/>
  <c r="H209" i="11"/>
  <c r="C209" i="11"/>
  <c r="H208" i="11"/>
  <c r="C208" i="11"/>
  <c r="H207" i="11"/>
  <c r="C207" i="11"/>
  <c r="C206" i="11"/>
  <c r="L205" i="11"/>
  <c r="L204" i="11" s="1"/>
  <c r="K205" i="11"/>
  <c r="J205" i="11"/>
  <c r="G205" i="11"/>
  <c r="F205" i="11"/>
  <c r="F204" i="11" s="1"/>
  <c r="E205" i="11"/>
  <c r="D205" i="11"/>
  <c r="C205" i="11" s="1"/>
  <c r="J204" i="11"/>
  <c r="E204" i="11"/>
  <c r="H203" i="11"/>
  <c r="C203" i="11"/>
  <c r="H202" i="11"/>
  <c r="C202" i="11"/>
  <c r="H201" i="11"/>
  <c r="C201" i="11"/>
  <c r="H200" i="11"/>
  <c r="C200" i="11"/>
  <c r="H199" i="11"/>
  <c r="C199" i="11"/>
  <c r="L198" i="11"/>
  <c r="K198" i="11"/>
  <c r="J198" i="11"/>
  <c r="J196" i="11" s="1"/>
  <c r="G198" i="11"/>
  <c r="G196" i="11" s="1"/>
  <c r="F198" i="11"/>
  <c r="E198" i="11"/>
  <c r="D198" i="11"/>
  <c r="C197" i="11"/>
  <c r="L196" i="11"/>
  <c r="K196" i="11"/>
  <c r="E196" i="11"/>
  <c r="E195" i="11" s="1"/>
  <c r="D196" i="11"/>
  <c r="H193" i="11"/>
  <c r="C193" i="11"/>
  <c r="L192" i="11"/>
  <c r="L191" i="11" s="1"/>
  <c r="K192" i="11"/>
  <c r="J192" i="11"/>
  <c r="I192" i="11"/>
  <c r="I191" i="11" s="1"/>
  <c r="G192" i="11"/>
  <c r="F192" i="11"/>
  <c r="E192" i="11"/>
  <c r="E191" i="11" s="1"/>
  <c r="E187" i="11" s="1"/>
  <c r="D192" i="11"/>
  <c r="K191" i="11"/>
  <c r="J191" i="11"/>
  <c r="G191" i="11"/>
  <c r="F191" i="11"/>
  <c r="H190" i="11"/>
  <c r="C190" i="11"/>
  <c r="H189" i="11"/>
  <c r="C189" i="11"/>
  <c r="L188" i="11"/>
  <c r="K188" i="11"/>
  <c r="K187" i="11" s="1"/>
  <c r="J188" i="11"/>
  <c r="J187" i="11" s="1"/>
  <c r="G188" i="11"/>
  <c r="F188" i="11"/>
  <c r="E188" i="11"/>
  <c r="D188" i="11"/>
  <c r="H186" i="11"/>
  <c r="C186" i="11"/>
  <c r="H185" i="11"/>
  <c r="C185" i="11"/>
  <c r="L184" i="11"/>
  <c r="K184" i="11"/>
  <c r="J184" i="11"/>
  <c r="G184" i="11"/>
  <c r="F184" i="11"/>
  <c r="E184" i="11"/>
  <c r="D184" i="11"/>
  <c r="H183" i="11"/>
  <c r="C183" i="11"/>
  <c r="H182" i="11"/>
  <c r="C182" i="11"/>
  <c r="H181" i="11"/>
  <c r="C181" i="11"/>
  <c r="I179" i="11"/>
  <c r="H180" i="11"/>
  <c r="C180" i="11"/>
  <c r="L179" i="11"/>
  <c r="K179" i="11"/>
  <c r="J179" i="11"/>
  <c r="G179" i="11"/>
  <c r="G174" i="11" s="1"/>
  <c r="G173" i="11" s="1"/>
  <c r="F179" i="11"/>
  <c r="E179" i="11"/>
  <c r="D179" i="11"/>
  <c r="H178" i="11"/>
  <c r="C178" i="11"/>
  <c r="H177" i="11"/>
  <c r="C177" i="11"/>
  <c r="H176" i="11"/>
  <c r="C176" i="11"/>
  <c r="L175" i="11"/>
  <c r="K175" i="11"/>
  <c r="J175" i="11"/>
  <c r="I175" i="11"/>
  <c r="G175" i="11"/>
  <c r="F175" i="11"/>
  <c r="F174" i="11" s="1"/>
  <c r="F173" i="11" s="1"/>
  <c r="E175" i="11"/>
  <c r="E174" i="11" s="1"/>
  <c r="E173" i="11" s="1"/>
  <c r="D175" i="11"/>
  <c r="C175" i="11" s="1"/>
  <c r="L174" i="11"/>
  <c r="L173" i="11" s="1"/>
  <c r="K174" i="11"/>
  <c r="K173" i="11" s="1"/>
  <c r="I174" i="11"/>
  <c r="D174" i="11"/>
  <c r="C174" i="11" s="1"/>
  <c r="H172" i="11"/>
  <c r="C172" i="11"/>
  <c r="H171" i="11"/>
  <c r="C171" i="11"/>
  <c r="H170" i="11"/>
  <c r="C170" i="11"/>
  <c r="H169" i="11"/>
  <c r="C169" i="11"/>
  <c r="H168" i="11"/>
  <c r="C168" i="11"/>
  <c r="H167" i="11"/>
  <c r="C167" i="11"/>
  <c r="L166" i="11"/>
  <c r="L165" i="11" s="1"/>
  <c r="K166" i="11"/>
  <c r="J166" i="11"/>
  <c r="J165" i="11" s="1"/>
  <c r="I166" i="11"/>
  <c r="G166" i="11"/>
  <c r="F166" i="11"/>
  <c r="E166" i="11"/>
  <c r="D166" i="11"/>
  <c r="D165" i="11" s="1"/>
  <c r="K165" i="11"/>
  <c r="G165" i="11"/>
  <c r="F165" i="11"/>
  <c r="H164" i="11"/>
  <c r="C164" i="11"/>
  <c r="H163" i="11"/>
  <c r="C163" i="11"/>
  <c r="H162" i="11"/>
  <c r="C162" i="11"/>
  <c r="H161" i="11"/>
  <c r="C161" i="11"/>
  <c r="L160" i="11"/>
  <c r="K160" i="11"/>
  <c r="J160" i="11"/>
  <c r="I160" i="11"/>
  <c r="H160" i="11" s="1"/>
  <c r="G160" i="11"/>
  <c r="F160" i="11"/>
  <c r="E160" i="11"/>
  <c r="D160" i="11"/>
  <c r="H159" i="11"/>
  <c r="C159" i="11"/>
  <c r="H158" i="11"/>
  <c r="C158" i="11"/>
  <c r="H157" i="11"/>
  <c r="C157" i="11"/>
  <c r="H156" i="11"/>
  <c r="C156" i="11"/>
  <c r="H155" i="11"/>
  <c r="C155" i="11"/>
  <c r="H154" i="11"/>
  <c r="C154" i="11"/>
  <c r="H153" i="11"/>
  <c r="C153" i="11"/>
  <c r="C152" i="11"/>
  <c r="L151" i="11"/>
  <c r="L130" i="11" s="1"/>
  <c r="K151" i="11"/>
  <c r="J151" i="11"/>
  <c r="G151" i="11"/>
  <c r="F151" i="11"/>
  <c r="E151" i="11"/>
  <c r="D151" i="11"/>
  <c r="H150" i="11"/>
  <c r="C150" i="11"/>
  <c r="H149" i="11"/>
  <c r="C149" i="11"/>
  <c r="H148" i="11"/>
  <c r="C148" i="11"/>
  <c r="H147" i="11"/>
  <c r="C147" i="11"/>
  <c r="H146" i="11"/>
  <c r="C146" i="11"/>
  <c r="C145" i="11"/>
  <c r="L144" i="11"/>
  <c r="K144" i="11"/>
  <c r="J144" i="11"/>
  <c r="G144" i="11"/>
  <c r="F144" i="11"/>
  <c r="E144" i="11"/>
  <c r="D144" i="11"/>
  <c r="C144" i="11" s="1"/>
  <c r="H143" i="11"/>
  <c r="C143" i="11"/>
  <c r="C142" i="11"/>
  <c r="L141" i="11"/>
  <c r="K141" i="11"/>
  <c r="J141" i="11"/>
  <c r="G141" i="11"/>
  <c r="F141" i="11"/>
  <c r="E141" i="11"/>
  <c r="D141" i="11"/>
  <c r="C141" i="11"/>
  <c r="H140" i="11"/>
  <c r="C140" i="11"/>
  <c r="H139" i="11"/>
  <c r="C139" i="11"/>
  <c r="H138" i="11"/>
  <c r="C138" i="11"/>
  <c r="H137" i="11"/>
  <c r="C137" i="11"/>
  <c r="L136" i="11"/>
  <c r="K136" i="11"/>
  <c r="J136" i="11"/>
  <c r="G136" i="11"/>
  <c r="F136" i="11"/>
  <c r="E136" i="11"/>
  <c r="D136" i="11"/>
  <c r="H135" i="11"/>
  <c r="C135" i="11"/>
  <c r="H134" i="11"/>
  <c r="C134" i="11"/>
  <c r="H133" i="11"/>
  <c r="C133" i="11"/>
  <c r="C132" i="11"/>
  <c r="L131" i="11"/>
  <c r="K131" i="11"/>
  <c r="K130" i="11" s="1"/>
  <c r="J131" i="11"/>
  <c r="G131" i="11"/>
  <c r="F131" i="11"/>
  <c r="E131" i="11"/>
  <c r="D131" i="11"/>
  <c r="C131" i="11" s="1"/>
  <c r="D130" i="11"/>
  <c r="H129" i="11"/>
  <c r="H128" i="11" s="1"/>
  <c r="C129" i="11"/>
  <c r="C128" i="11" s="1"/>
  <c r="L128" i="11"/>
  <c r="K128" i="11"/>
  <c r="J128" i="11"/>
  <c r="I128" i="11"/>
  <c r="G128" i="11"/>
  <c r="F128" i="11"/>
  <c r="E128" i="11"/>
  <c r="D128" i="11"/>
  <c r="H127" i="11"/>
  <c r="C127" i="11"/>
  <c r="H126" i="11"/>
  <c r="C126" i="11"/>
  <c r="H125" i="11"/>
  <c r="C125" i="11"/>
  <c r="H124" i="11"/>
  <c r="C124" i="11"/>
  <c r="C123" i="11"/>
  <c r="L122" i="11"/>
  <c r="K122" i="11"/>
  <c r="J122" i="11"/>
  <c r="G122" i="11"/>
  <c r="F122" i="11"/>
  <c r="C122" i="11" s="1"/>
  <c r="E122" i="11"/>
  <c r="D122" i="11"/>
  <c r="H121" i="11"/>
  <c r="C121" i="11"/>
  <c r="H120" i="11"/>
  <c r="C120" i="11"/>
  <c r="H119" i="11"/>
  <c r="C119" i="11"/>
  <c r="H118" i="11"/>
  <c r="C118" i="11"/>
  <c r="I116" i="11"/>
  <c r="H116" i="11" s="1"/>
  <c r="H117" i="11"/>
  <c r="C117" i="11"/>
  <c r="L116" i="11"/>
  <c r="K116" i="11"/>
  <c r="J116" i="11"/>
  <c r="G116" i="11"/>
  <c r="F116" i="11"/>
  <c r="E116" i="11"/>
  <c r="D116" i="11"/>
  <c r="H115" i="11"/>
  <c r="C115" i="11"/>
  <c r="H114" i="11"/>
  <c r="C114" i="11"/>
  <c r="C113" i="11"/>
  <c r="L112" i="11"/>
  <c r="K112" i="11"/>
  <c r="J112" i="11"/>
  <c r="G112" i="11"/>
  <c r="F112" i="11"/>
  <c r="C112" i="11" s="1"/>
  <c r="E112" i="11"/>
  <c r="D112" i="11"/>
  <c r="H111" i="11"/>
  <c r="C111" i="11"/>
  <c r="H110" i="11"/>
  <c r="C110" i="11"/>
  <c r="H109" i="11"/>
  <c r="C109" i="11"/>
  <c r="H108" i="11"/>
  <c r="C108" i="11"/>
  <c r="H107" i="11"/>
  <c r="C107" i="11"/>
  <c r="H106" i="11"/>
  <c r="C106" i="11"/>
  <c r="H105" i="11"/>
  <c r="C105" i="11"/>
  <c r="H104" i="11"/>
  <c r="C104" i="11"/>
  <c r="L103" i="11"/>
  <c r="K103" i="11"/>
  <c r="J103" i="11"/>
  <c r="G103" i="11"/>
  <c r="F103" i="11"/>
  <c r="E103" i="11"/>
  <c r="D103" i="11"/>
  <c r="H102" i="11"/>
  <c r="C102" i="11"/>
  <c r="H101" i="11"/>
  <c r="C101" i="11"/>
  <c r="H100" i="11"/>
  <c r="C100" i="11"/>
  <c r="H99" i="11"/>
  <c r="C99" i="11"/>
  <c r="H98" i="11"/>
  <c r="C98" i="11"/>
  <c r="H97" i="11"/>
  <c r="C97" i="11"/>
  <c r="H96" i="11"/>
  <c r="C96" i="11"/>
  <c r="L95" i="11"/>
  <c r="K95" i="11"/>
  <c r="J95" i="11"/>
  <c r="G95" i="11"/>
  <c r="F95" i="11"/>
  <c r="E95" i="11"/>
  <c r="D95" i="11"/>
  <c r="H94" i="11"/>
  <c r="C94" i="11"/>
  <c r="H93" i="11"/>
  <c r="C93" i="11"/>
  <c r="H92" i="11"/>
  <c r="C92" i="11"/>
  <c r="H91" i="11"/>
  <c r="C91" i="11"/>
  <c r="H90" i="11"/>
  <c r="C90" i="11"/>
  <c r="L89" i="11"/>
  <c r="K89" i="11"/>
  <c r="J89" i="11"/>
  <c r="I89" i="11"/>
  <c r="G89" i="11"/>
  <c r="F89" i="11"/>
  <c r="E89" i="11"/>
  <c r="C89" i="11" s="1"/>
  <c r="D89" i="11"/>
  <c r="H88" i="11"/>
  <c r="C88" i="11"/>
  <c r="H87" i="11"/>
  <c r="C87" i="11"/>
  <c r="H86" i="11"/>
  <c r="C86" i="11"/>
  <c r="C85" i="11"/>
  <c r="L84" i="11"/>
  <c r="K84" i="11"/>
  <c r="K83" i="11" s="1"/>
  <c r="J84" i="11"/>
  <c r="G84" i="11"/>
  <c r="G83" i="11" s="1"/>
  <c r="F84" i="11"/>
  <c r="E84" i="11"/>
  <c r="D84" i="11"/>
  <c r="C84" i="11"/>
  <c r="H82" i="11"/>
  <c r="C82" i="11"/>
  <c r="H81" i="11"/>
  <c r="C81" i="11"/>
  <c r="L80" i="11"/>
  <c r="K80" i="11"/>
  <c r="J80" i="11"/>
  <c r="I80" i="11"/>
  <c r="H80" i="11" s="1"/>
  <c r="G80" i="11"/>
  <c r="F80" i="11"/>
  <c r="E80" i="11"/>
  <c r="D80" i="11"/>
  <c r="H79" i="11"/>
  <c r="C79" i="11"/>
  <c r="H78" i="11"/>
  <c r="C78" i="11"/>
  <c r="L77" i="11"/>
  <c r="L76" i="11" s="1"/>
  <c r="K77" i="11"/>
  <c r="J77" i="11"/>
  <c r="I77" i="11"/>
  <c r="G77" i="11"/>
  <c r="F77" i="11"/>
  <c r="E77" i="11"/>
  <c r="D77" i="11"/>
  <c r="D76" i="11" s="1"/>
  <c r="K76" i="11"/>
  <c r="K75" i="11" s="1"/>
  <c r="J76" i="11"/>
  <c r="G76" i="11"/>
  <c r="F76" i="11"/>
  <c r="H74" i="11"/>
  <c r="C74" i="11"/>
  <c r="H73" i="11"/>
  <c r="C73" i="11"/>
  <c r="H72" i="11"/>
  <c r="C72" i="11"/>
  <c r="C71" i="11"/>
  <c r="H70" i="11"/>
  <c r="C70" i="11"/>
  <c r="L69" i="11"/>
  <c r="L67" i="11" s="1"/>
  <c r="K69" i="11"/>
  <c r="J69" i="11"/>
  <c r="J67" i="11" s="1"/>
  <c r="G69" i="11"/>
  <c r="G67" i="11" s="1"/>
  <c r="F69" i="11"/>
  <c r="F67" i="11" s="1"/>
  <c r="E69" i="11"/>
  <c r="E67" i="11" s="1"/>
  <c r="D69" i="11"/>
  <c r="H68" i="11"/>
  <c r="C68" i="11"/>
  <c r="K67" i="11"/>
  <c r="H66" i="11"/>
  <c r="C66" i="11"/>
  <c r="H65" i="11"/>
  <c r="C65" i="11"/>
  <c r="H64" i="11"/>
  <c r="C64" i="11"/>
  <c r="H63" i="11"/>
  <c r="C63" i="11"/>
  <c r="H62" i="11"/>
  <c r="C62" i="11"/>
  <c r="H61" i="11"/>
  <c r="C61" i="11"/>
  <c r="H60" i="11"/>
  <c r="C60" i="11"/>
  <c r="H59" i="11"/>
  <c r="C59" i="11"/>
  <c r="L58" i="11"/>
  <c r="K58" i="11"/>
  <c r="J58" i="11"/>
  <c r="G58" i="11"/>
  <c r="F58" i="11"/>
  <c r="E58" i="11"/>
  <c r="D58" i="11"/>
  <c r="H57" i="11"/>
  <c r="C57" i="11"/>
  <c r="H56" i="11"/>
  <c r="C56" i="11"/>
  <c r="L55" i="11"/>
  <c r="K55" i="11"/>
  <c r="J55" i="11"/>
  <c r="I55" i="11"/>
  <c r="G55" i="11"/>
  <c r="F55" i="11"/>
  <c r="F54" i="11" s="1"/>
  <c r="F53" i="11" s="1"/>
  <c r="E55" i="11"/>
  <c r="C55" i="11" s="1"/>
  <c r="D55" i="11"/>
  <c r="D54" i="11" s="1"/>
  <c r="J54" i="11"/>
  <c r="G54" i="11"/>
  <c r="H47" i="11"/>
  <c r="C47" i="11"/>
  <c r="H46" i="11"/>
  <c r="C46" i="11"/>
  <c r="L45" i="11"/>
  <c r="H45" i="11" s="1"/>
  <c r="G45" i="11"/>
  <c r="C45" i="11" s="1"/>
  <c r="H44" i="11"/>
  <c r="C44" i="11"/>
  <c r="K43" i="11"/>
  <c r="J43" i="11"/>
  <c r="I43" i="11"/>
  <c r="F43" i="11"/>
  <c r="E43" i="11"/>
  <c r="D43" i="11"/>
  <c r="C43" i="11" s="1"/>
  <c r="H42" i="11"/>
  <c r="C42" i="11"/>
  <c r="I41" i="11"/>
  <c r="H41" i="11" s="1"/>
  <c r="D41" i="11"/>
  <c r="C41" i="11" s="1"/>
  <c r="H40" i="11"/>
  <c r="C40" i="11"/>
  <c r="H39" i="11"/>
  <c r="C39" i="11"/>
  <c r="H38" i="11"/>
  <c r="C38" i="11"/>
  <c r="H37" i="11"/>
  <c r="C37" i="11"/>
  <c r="K36" i="11"/>
  <c r="H36" i="11" s="1"/>
  <c r="F36" i="11"/>
  <c r="C36" i="11" s="1"/>
  <c r="H35" i="11"/>
  <c r="C35" i="11"/>
  <c r="H34" i="11"/>
  <c r="C34" i="11"/>
  <c r="K33" i="11"/>
  <c r="H33" i="11" s="1"/>
  <c r="F33" i="11"/>
  <c r="C33" i="11" s="1"/>
  <c r="H32" i="11"/>
  <c r="C32" i="11"/>
  <c r="K31" i="11"/>
  <c r="H31" i="11" s="1"/>
  <c r="F31" i="11"/>
  <c r="C31" i="11" s="1"/>
  <c r="H30" i="11"/>
  <c r="C30" i="11"/>
  <c r="H29" i="11"/>
  <c r="C29" i="11"/>
  <c r="H28" i="11"/>
  <c r="C28" i="11"/>
  <c r="K27" i="11"/>
  <c r="H27" i="11" s="1"/>
  <c r="F27" i="11"/>
  <c r="C27" i="11" s="1"/>
  <c r="H25" i="11"/>
  <c r="C25" i="11"/>
  <c r="C24" i="11"/>
  <c r="H23" i="11"/>
  <c r="C23" i="11"/>
  <c r="H22" i="11"/>
  <c r="C22" i="11"/>
  <c r="L21" i="11"/>
  <c r="L292" i="11" s="1"/>
  <c r="L291" i="11" s="1"/>
  <c r="K21" i="11"/>
  <c r="K292" i="11" s="1"/>
  <c r="K291" i="11" s="1"/>
  <c r="J21" i="11"/>
  <c r="J292" i="11" s="1"/>
  <c r="J291" i="11" s="1"/>
  <c r="I21" i="11"/>
  <c r="H21" i="11" s="1"/>
  <c r="G21" i="11"/>
  <c r="G292" i="11" s="1"/>
  <c r="G291" i="11" s="1"/>
  <c r="F21" i="11"/>
  <c r="F292" i="11" s="1"/>
  <c r="F291" i="11" s="1"/>
  <c r="E21" i="11"/>
  <c r="E292" i="11" s="1"/>
  <c r="D21" i="11"/>
  <c r="D292" i="11" s="1"/>
  <c r="D291" i="11" s="1"/>
  <c r="C21" i="11"/>
  <c r="E20" i="11"/>
  <c r="L54" i="11" l="1"/>
  <c r="L75" i="11"/>
  <c r="F83" i="11"/>
  <c r="H89" i="11"/>
  <c r="L83" i="11"/>
  <c r="C103" i="11"/>
  <c r="J130" i="11"/>
  <c r="J75" i="11" s="1"/>
  <c r="H175" i="11"/>
  <c r="G187" i="11"/>
  <c r="H192" i="11"/>
  <c r="L187" i="11"/>
  <c r="J231" i="11"/>
  <c r="H272" i="11"/>
  <c r="H281" i="11"/>
  <c r="C286" i="11"/>
  <c r="H55" i="11"/>
  <c r="C292" i="11"/>
  <c r="F26" i="11"/>
  <c r="H43" i="11"/>
  <c r="G53" i="11"/>
  <c r="C58" i="11"/>
  <c r="K54" i="11"/>
  <c r="K53" i="11" s="1"/>
  <c r="K52" i="11" s="1"/>
  <c r="C80" i="11"/>
  <c r="J83" i="11"/>
  <c r="F130" i="11"/>
  <c r="C151" i="11"/>
  <c r="C160" i="11"/>
  <c r="C179" i="11"/>
  <c r="C184" i="11"/>
  <c r="J195" i="11"/>
  <c r="J259" i="11"/>
  <c r="C116" i="11"/>
  <c r="G130" i="11"/>
  <c r="C136" i="11"/>
  <c r="H179" i="11"/>
  <c r="D204" i="11"/>
  <c r="D195" i="11" s="1"/>
  <c r="K259" i="11"/>
  <c r="E269" i="11"/>
  <c r="C272" i="11"/>
  <c r="J270" i="11"/>
  <c r="J269" i="11" s="1"/>
  <c r="D53" i="11"/>
  <c r="H236" i="11"/>
  <c r="I235" i="11"/>
  <c r="C291" i="11"/>
  <c r="F20" i="11"/>
  <c r="J20" i="11"/>
  <c r="E54" i="11"/>
  <c r="J53" i="11"/>
  <c r="C69" i="11"/>
  <c r="D67" i="11"/>
  <c r="C67" i="11" s="1"/>
  <c r="H71" i="11"/>
  <c r="I69" i="11"/>
  <c r="H69" i="11" s="1"/>
  <c r="F75" i="11"/>
  <c r="F52" i="11" s="1"/>
  <c r="H77" i="11"/>
  <c r="I76" i="11"/>
  <c r="I95" i="11"/>
  <c r="H95" i="11" s="1"/>
  <c r="I103" i="11"/>
  <c r="H103" i="11" s="1"/>
  <c r="E130" i="11"/>
  <c r="C130" i="11" s="1"/>
  <c r="H132" i="11"/>
  <c r="I131" i="11"/>
  <c r="H142" i="11"/>
  <c r="I141" i="11"/>
  <c r="H141" i="11" s="1"/>
  <c r="H152" i="11"/>
  <c r="I151" i="11"/>
  <c r="H151" i="11" s="1"/>
  <c r="G20" i="11"/>
  <c r="E291" i="11"/>
  <c r="I292" i="11"/>
  <c r="I291" i="11" s="1"/>
  <c r="K26" i="11"/>
  <c r="K20" i="11" s="1"/>
  <c r="I58" i="11"/>
  <c r="G75" i="11"/>
  <c r="G52" i="11" s="1"/>
  <c r="C77" i="11"/>
  <c r="E76" i="11"/>
  <c r="H85" i="11"/>
  <c r="I84" i="11"/>
  <c r="H113" i="11"/>
  <c r="I112" i="11"/>
  <c r="H112" i="11" s="1"/>
  <c r="H123" i="11"/>
  <c r="I122" i="11"/>
  <c r="H122" i="11" s="1"/>
  <c r="I136" i="11"/>
  <c r="H136" i="11" s="1"/>
  <c r="H145" i="11"/>
  <c r="I144" i="11"/>
  <c r="H144" i="11" s="1"/>
  <c r="C192" i="11"/>
  <c r="D191" i="11"/>
  <c r="H228" i="11"/>
  <c r="I227" i="11"/>
  <c r="H227" i="11" s="1"/>
  <c r="C166" i="11"/>
  <c r="E165" i="11"/>
  <c r="C165" i="11" s="1"/>
  <c r="H286" i="11"/>
  <c r="H292" i="11" s="1"/>
  <c r="H291" i="11" s="1"/>
  <c r="D20" i="11"/>
  <c r="L20" i="11"/>
  <c r="C26" i="11"/>
  <c r="L53" i="11"/>
  <c r="E83" i="11"/>
  <c r="C95" i="11"/>
  <c r="D83" i="11"/>
  <c r="H166" i="11"/>
  <c r="I165" i="11"/>
  <c r="H165" i="11" s="1"/>
  <c r="H197" i="11"/>
  <c r="D173" i="11"/>
  <c r="C173" i="11" s="1"/>
  <c r="J174" i="11"/>
  <c r="J173" i="11" s="1"/>
  <c r="I188" i="11"/>
  <c r="H191" i="11"/>
  <c r="G204" i="11"/>
  <c r="G195" i="11" s="1"/>
  <c r="F230" i="11"/>
  <c r="J230" i="11"/>
  <c r="J194" i="11" s="1"/>
  <c r="K231" i="11"/>
  <c r="K230" i="11" s="1"/>
  <c r="H239" i="11"/>
  <c r="I238" i="11"/>
  <c r="H238" i="11" s="1"/>
  <c r="F187" i="11"/>
  <c r="C188" i="11"/>
  <c r="L195" i="11"/>
  <c r="I198" i="11"/>
  <c r="H198" i="11" s="1"/>
  <c r="C204" i="11"/>
  <c r="H206" i="11"/>
  <c r="I205" i="11"/>
  <c r="C259" i="11"/>
  <c r="C260" i="11"/>
  <c r="H265" i="11"/>
  <c r="I264" i="11"/>
  <c r="H264" i="11" s="1"/>
  <c r="H271" i="11"/>
  <c r="C283" i="11"/>
  <c r="C284" i="11"/>
  <c r="F196" i="11"/>
  <c r="C198" i="11"/>
  <c r="K204" i="11"/>
  <c r="K195" i="11" s="1"/>
  <c r="K194" i="11" s="1"/>
  <c r="K51" i="11" s="1"/>
  <c r="K50" i="11" s="1"/>
  <c r="H217" i="11"/>
  <c r="I216" i="11"/>
  <c r="H216" i="11" s="1"/>
  <c r="E230" i="11"/>
  <c r="C233" i="11"/>
  <c r="D231" i="11"/>
  <c r="L231" i="11"/>
  <c r="L230" i="11" s="1"/>
  <c r="G231" i="11"/>
  <c r="G230" i="11" s="1"/>
  <c r="C252" i="11"/>
  <c r="D251" i="11"/>
  <c r="C251" i="11" s="1"/>
  <c r="H260" i="11"/>
  <c r="I259" i="11"/>
  <c r="H259" i="11" s="1"/>
  <c r="H277" i="11"/>
  <c r="I276" i="11"/>
  <c r="H276" i="11" s="1"/>
  <c r="H284" i="11"/>
  <c r="I283" i="11"/>
  <c r="H283" i="11" s="1"/>
  <c r="L289" i="11"/>
  <c r="I184" i="11"/>
  <c r="H184" i="11" s="1"/>
  <c r="I246" i="11"/>
  <c r="H246" i="11" s="1"/>
  <c r="I252" i="11"/>
  <c r="D270" i="11"/>
  <c r="L52" i="11" l="1"/>
  <c r="G194" i="11"/>
  <c r="G289" i="11"/>
  <c r="F195" i="11"/>
  <c r="C196" i="11"/>
  <c r="H205" i="11"/>
  <c r="I204" i="11"/>
  <c r="H204" i="11" s="1"/>
  <c r="L194" i="11"/>
  <c r="I196" i="11"/>
  <c r="C20" i="11"/>
  <c r="H84" i="11"/>
  <c r="I83" i="11"/>
  <c r="H83" i="11" s="1"/>
  <c r="K290" i="11"/>
  <c r="H26" i="11"/>
  <c r="I173" i="11"/>
  <c r="H173" i="11" s="1"/>
  <c r="J52" i="11"/>
  <c r="J51" i="11" s="1"/>
  <c r="H76" i="11"/>
  <c r="I67" i="11"/>
  <c r="H67" i="11" s="1"/>
  <c r="D269" i="11"/>
  <c r="C270" i="11"/>
  <c r="C231" i="11"/>
  <c r="D230" i="11"/>
  <c r="E194" i="11"/>
  <c r="H188" i="11"/>
  <c r="I187" i="11"/>
  <c r="H187" i="11" s="1"/>
  <c r="C83" i="11"/>
  <c r="L51" i="11"/>
  <c r="H58" i="11"/>
  <c r="I54" i="11"/>
  <c r="H174" i="11"/>
  <c r="D75" i="11"/>
  <c r="D52" i="11" s="1"/>
  <c r="C54" i="11"/>
  <c r="E53" i="11"/>
  <c r="C53" i="11" s="1"/>
  <c r="H235" i="11"/>
  <c r="I231" i="11"/>
  <c r="C191" i="11"/>
  <c r="D187" i="11"/>
  <c r="C187" i="11" s="1"/>
  <c r="I251" i="11"/>
  <c r="H251" i="11" s="1"/>
  <c r="H252" i="11"/>
  <c r="K289" i="11"/>
  <c r="I270" i="11"/>
  <c r="J289" i="11"/>
  <c r="E75" i="11"/>
  <c r="E289" i="11" s="1"/>
  <c r="C76" i="11"/>
  <c r="H131" i="11"/>
  <c r="I130" i="11"/>
  <c r="H130" i="11" s="1"/>
  <c r="G51" i="11"/>
  <c r="C230" i="11" l="1"/>
  <c r="D194" i="11"/>
  <c r="G50" i="11"/>
  <c r="G290" i="11"/>
  <c r="H270" i="11"/>
  <c r="I269" i="11"/>
  <c r="E52" i="11"/>
  <c r="E51" i="11" s="1"/>
  <c r="H54" i="11"/>
  <c r="I53" i="11"/>
  <c r="I75" i="11"/>
  <c r="H75" i="11" s="1"/>
  <c r="H196" i="11"/>
  <c r="I195" i="11"/>
  <c r="H231" i="11"/>
  <c r="I230" i="11"/>
  <c r="H230" i="11" s="1"/>
  <c r="C75" i="11"/>
  <c r="L50" i="11"/>
  <c r="L290" i="11"/>
  <c r="C269" i="11"/>
  <c r="D289" i="11"/>
  <c r="J290" i="11"/>
  <c r="J50" i="11"/>
  <c r="F194" i="11"/>
  <c r="F51" i="11" s="1"/>
  <c r="C195" i="11"/>
  <c r="F289" i="11"/>
  <c r="C289" i="11" l="1"/>
  <c r="F50" i="11"/>
  <c r="F290" i="11"/>
  <c r="H269" i="11"/>
  <c r="I289" i="11"/>
  <c r="C194" i="11"/>
  <c r="H53" i="11"/>
  <c r="I52" i="11"/>
  <c r="H195" i="11"/>
  <c r="I194" i="11"/>
  <c r="H194" i="11" s="1"/>
  <c r="C52" i="11"/>
  <c r="E290" i="11"/>
  <c r="E50" i="11"/>
  <c r="D51" i="11"/>
  <c r="D290" i="11" l="1"/>
  <c r="C290" i="11" s="1"/>
  <c r="D50" i="11"/>
  <c r="C50" i="11" s="1"/>
  <c r="C51" i="11"/>
  <c r="H52" i="11"/>
  <c r="I51" i="11"/>
  <c r="H289" i="11"/>
  <c r="I50" i="11" l="1"/>
  <c r="H50" i="11" s="1"/>
  <c r="H51" i="11"/>
  <c r="I24" i="11"/>
  <c r="I290" i="11" s="1"/>
  <c r="H290" i="11" s="1"/>
  <c r="H24" i="11" l="1"/>
  <c r="I20" i="11"/>
  <c r="H20" i="11" s="1"/>
  <c r="H301" i="10" l="1"/>
  <c r="C301" i="10"/>
  <c r="H300" i="10"/>
  <c r="C300" i="10"/>
  <c r="H299" i="10"/>
  <c r="C299" i="10"/>
  <c r="H298" i="10"/>
  <c r="C298" i="10"/>
  <c r="H297" i="10"/>
  <c r="C297" i="10"/>
  <c r="H296" i="10"/>
  <c r="C296" i="10"/>
  <c r="H295" i="10"/>
  <c r="C295" i="10"/>
  <c r="H294" i="10"/>
  <c r="H293" i="10" s="1"/>
  <c r="C294" i="10"/>
  <c r="C293" i="10" s="1"/>
  <c r="L293" i="10"/>
  <c r="K293" i="10"/>
  <c r="J293" i="10"/>
  <c r="I293" i="10"/>
  <c r="G293" i="10"/>
  <c r="F293" i="10"/>
  <c r="E293" i="10"/>
  <c r="D293" i="10"/>
  <c r="H288" i="10"/>
  <c r="C288" i="10"/>
  <c r="H287" i="10"/>
  <c r="C287" i="10"/>
  <c r="L286" i="10"/>
  <c r="K286" i="10"/>
  <c r="J286" i="10"/>
  <c r="G286" i="10"/>
  <c r="F286" i="10"/>
  <c r="E286" i="10"/>
  <c r="D286" i="10"/>
  <c r="I284" i="10"/>
  <c r="H285" i="10"/>
  <c r="C285" i="10"/>
  <c r="L284" i="10"/>
  <c r="K284" i="10"/>
  <c r="K283" i="10" s="1"/>
  <c r="J284" i="10"/>
  <c r="J283" i="10" s="1"/>
  <c r="G284" i="10"/>
  <c r="G283" i="10" s="1"/>
  <c r="F284" i="10"/>
  <c r="F283" i="10" s="1"/>
  <c r="E284" i="10"/>
  <c r="E283" i="10" s="1"/>
  <c r="D284" i="10"/>
  <c r="C284" i="10" s="1"/>
  <c r="L283" i="10"/>
  <c r="H283" i="10" s="1"/>
  <c r="I283" i="10"/>
  <c r="D283" i="10"/>
  <c r="H282" i="10"/>
  <c r="C282" i="10"/>
  <c r="L281" i="10"/>
  <c r="K281" i="10"/>
  <c r="J281" i="10"/>
  <c r="I281" i="10"/>
  <c r="G281" i="10"/>
  <c r="F281" i="10"/>
  <c r="E281" i="10"/>
  <c r="D281" i="10"/>
  <c r="H280" i="10"/>
  <c r="C280" i="10"/>
  <c r="H279" i="10"/>
  <c r="C279" i="10"/>
  <c r="H278" i="10"/>
  <c r="C278" i="10"/>
  <c r="C277" i="10"/>
  <c r="L276" i="10"/>
  <c r="K276" i="10"/>
  <c r="J276" i="10"/>
  <c r="G276" i="10"/>
  <c r="F276" i="10"/>
  <c r="E276" i="10"/>
  <c r="D276" i="10"/>
  <c r="H275" i="10"/>
  <c r="C275" i="10"/>
  <c r="H274" i="10"/>
  <c r="C274" i="10"/>
  <c r="I272" i="10"/>
  <c r="H273" i="10"/>
  <c r="C273" i="10"/>
  <c r="L272" i="10"/>
  <c r="L270" i="10" s="1"/>
  <c r="L269" i="10" s="1"/>
  <c r="K272" i="10"/>
  <c r="K270" i="10" s="1"/>
  <c r="J272" i="10"/>
  <c r="G272" i="10"/>
  <c r="F272" i="10"/>
  <c r="F270" i="10" s="1"/>
  <c r="E272" i="10"/>
  <c r="E270" i="10" s="1"/>
  <c r="D272" i="10"/>
  <c r="C272" i="10" s="1"/>
  <c r="C271" i="10"/>
  <c r="G270" i="10"/>
  <c r="G269" i="10" s="1"/>
  <c r="H268" i="10"/>
  <c r="C268" i="10"/>
  <c r="H267" i="10"/>
  <c r="C267" i="10"/>
  <c r="H266" i="10"/>
  <c r="C266" i="10"/>
  <c r="C265" i="10"/>
  <c r="L264" i="10"/>
  <c r="K264" i="10"/>
  <c r="J264" i="10"/>
  <c r="G264" i="10"/>
  <c r="F264" i="10"/>
  <c r="E264" i="10"/>
  <c r="C264" i="10" s="1"/>
  <c r="D264" i="10"/>
  <c r="H263" i="10"/>
  <c r="C263" i="10"/>
  <c r="H262" i="10"/>
  <c r="C262" i="10"/>
  <c r="C261" i="10"/>
  <c r="L260" i="10"/>
  <c r="L259" i="10" s="1"/>
  <c r="K260" i="10"/>
  <c r="J260" i="10"/>
  <c r="J259" i="10" s="1"/>
  <c r="G260" i="10"/>
  <c r="G259" i="10" s="1"/>
  <c r="F260" i="10"/>
  <c r="E260" i="10"/>
  <c r="D260" i="10"/>
  <c r="D259" i="10" s="1"/>
  <c r="E259" i="10"/>
  <c r="H258" i="10"/>
  <c r="C258" i="10"/>
  <c r="H257" i="10"/>
  <c r="C257" i="10"/>
  <c r="H256" i="10"/>
  <c r="C256" i="10"/>
  <c r="H255" i="10"/>
  <c r="C255" i="10"/>
  <c r="H254" i="10"/>
  <c r="C254" i="10"/>
  <c r="H253" i="10"/>
  <c r="C253" i="10"/>
  <c r="L252" i="10"/>
  <c r="L251" i="10" s="1"/>
  <c r="K252" i="10"/>
  <c r="J252" i="10"/>
  <c r="J251" i="10" s="1"/>
  <c r="I252" i="10"/>
  <c r="G252" i="10"/>
  <c r="F252" i="10"/>
  <c r="E252" i="10"/>
  <c r="E251" i="10" s="1"/>
  <c r="D252" i="10"/>
  <c r="K251" i="10"/>
  <c r="G251" i="10"/>
  <c r="F251" i="10"/>
  <c r="C250" i="10"/>
  <c r="H249" i="10"/>
  <c r="C249" i="10"/>
  <c r="H248" i="10"/>
  <c r="C248" i="10"/>
  <c r="H247" i="10"/>
  <c r="C247" i="10"/>
  <c r="L246" i="10"/>
  <c r="K246" i="10"/>
  <c r="J246" i="10"/>
  <c r="G246" i="10"/>
  <c r="F246" i="10"/>
  <c r="E246" i="10"/>
  <c r="D246" i="10"/>
  <c r="H245" i="10"/>
  <c r="C245" i="10"/>
  <c r="H244" i="10"/>
  <c r="C244" i="10"/>
  <c r="H243" i="10"/>
  <c r="C243" i="10"/>
  <c r="H242" i="10"/>
  <c r="C242" i="10"/>
  <c r="H241" i="10"/>
  <c r="C241" i="10"/>
  <c r="H240" i="10"/>
  <c r="C240" i="10"/>
  <c r="C239" i="10"/>
  <c r="L238" i="10"/>
  <c r="K238" i="10"/>
  <c r="J238" i="10"/>
  <c r="G238" i="10"/>
  <c r="F238" i="10"/>
  <c r="E238" i="10"/>
  <c r="D238" i="10"/>
  <c r="C238" i="10"/>
  <c r="H237" i="10"/>
  <c r="C237" i="10"/>
  <c r="C236" i="10"/>
  <c r="L235" i="10"/>
  <c r="K235" i="10"/>
  <c r="J235" i="10"/>
  <c r="G235" i="10"/>
  <c r="F235" i="10"/>
  <c r="C235" i="10" s="1"/>
  <c r="E235" i="10"/>
  <c r="D235" i="10"/>
  <c r="H234" i="10"/>
  <c r="C234" i="10"/>
  <c r="L233" i="10"/>
  <c r="K233" i="10"/>
  <c r="J233" i="10"/>
  <c r="J231" i="10" s="1"/>
  <c r="I233" i="10"/>
  <c r="G233" i="10"/>
  <c r="F233" i="10"/>
  <c r="F231" i="10" s="1"/>
  <c r="E233" i="10"/>
  <c r="D233" i="10"/>
  <c r="H232" i="10"/>
  <c r="C232" i="10"/>
  <c r="E231" i="10"/>
  <c r="H229" i="10"/>
  <c r="C229" i="10"/>
  <c r="C228" i="10"/>
  <c r="L227" i="10"/>
  <c r="K227" i="10"/>
  <c r="J227" i="10"/>
  <c r="G227" i="10"/>
  <c r="F227" i="10"/>
  <c r="C227" i="10" s="1"/>
  <c r="E227" i="10"/>
  <c r="D227" i="10"/>
  <c r="H226" i="10"/>
  <c r="D226" i="10"/>
  <c r="C226" i="10"/>
  <c r="H225" i="10"/>
  <c r="C225" i="10"/>
  <c r="H224" i="10"/>
  <c r="C224" i="10"/>
  <c r="H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L216" i="10"/>
  <c r="K216" i="10"/>
  <c r="J216" i="10"/>
  <c r="I216" i="10"/>
  <c r="H216" i="10" s="1"/>
  <c r="G216" i="10"/>
  <c r="F216" i="10"/>
  <c r="E216" i="10"/>
  <c r="D216" i="10"/>
  <c r="H215" i="10"/>
  <c r="C215" i="10"/>
  <c r="H214" i="10"/>
  <c r="C214" i="10"/>
  <c r="H213" i="10"/>
  <c r="C213" i="10"/>
  <c r="H212" i="10"/>
  <c r="C212" i="10"/>
  <c r="H211" i="10"/>
  <c r="C211" i="10"/>
  <c r="H210" i="10"/>
  <c r="C210" i="10"/>
  <c r="C209" i="10"/>
  <c r="H208" i="10"/>
  <c r="C208" i="10"/>
  <c r="H207" i="10"/>
  <c r="C207" i="10"/>
  <c r="H206" i="10"/>
  <c r="C206" i="10"/>
  <c r="L205" i="10"/>
  <c r="L204" i="10" s="1"/>
  <c r="K205" i="10"/>
  <c r="J205" i="10"/>
  <c r="J204" i="10" s="1"/>
  <c r="G205" i="10"/>
  <c r="F205" i="10"/>
  <c r="F204" i="10" s="1"/>
  <c r="F195" i="10" s="1"/>
  <c r="E205" i="10"/>
  <c r="D205" i="10"/>
  <c r="G204" i="10"/>
  <c r="H203" i="10"/>
  <c r="C203" i="10"/>
  <c r="H202" i="10"/>
  <c r="C202" i="10"/>
  <c r="H201" i="10"/>
  <c r="C201" i="10"/>
  <c r="H200" i="10"/>
  <c r="C200" i="10"/>
  <c r="H199" i="10"/>
  <c r="C199" i="10"/>
  <c r="L198" i="10"/>
  <c r="L196" i="10" s="1"/>
  <c r="K198" i="10"/>
  <c r="K196" i="10" s="1"/>
  <c r="J198" i="10"/>
  <c r="I198" i="10"/>
  <c r="G198" i="10"/>
  <c r="G196" i="10" s="1"/>
  <c r="G195" i="10" s="1"/>
  <c r="F198" i="10"/>
  <c r="E198" i="10"/>
  <c r="E196" i="10" s="1"/>
  <c r="D198" i="10"/>
  <c r="H197" i="10"/>
  <c r="C197" i="10"/>
  <c r="J196" i="10"/>
  <c r="F196" i="10"/>
  <c r="D196" i="10"/>
  <c r="I192" i="10"/>
  <c r="C193" i="10"/>
  <c r="L192" i="10"/>
  <c r="L191" i="10" s="1"/>
  <c r="K192" i="10"/>
  <c r="J192" i="10"/>
  <c r="J191" i="10" s="1"/>
  <c r="G192" i="10"/>
  <c r="F192" i="10"/>
  <c r="F191" i="10" s="1"/>
  <c r="E192" i="10"/>
  <c r="E191" i="10" s="1"/>
  <c r="D192" i="10"/>
  <c r="K191" i="10"/>
  <c r="G191" i="10"/>
  <c r="D191" i="10"/>
  <c r="H190" i="10"/>
  <c r="C190" i="10"/>
  <c r="H189" i="10"/>
  <c r="C189" i="10"/>
  <c r="L188" i="10"/>
  <c r="K188" i="10"/>
  <c r="J188" i="10"/>
  <c r="I188" i="10"/>
  <c r="G188" i="10"/>
  <c r="F188" i="10"/>
  <c r="E188" i="10"/>
  <c r="D188" i="10"/>
  <c r="J187" i="10"/>
  <c r="H186" i="10"/>
  <c r="C186" i="10"/>
  <c r="C185" i="10"/>
  <c r="L184" i="10"/>
  <c r="K184" i="10"/>
  <c r="J184" i="10"/>
  <c r="G184" i="10"/>
  <c r="F184" i="10"/>
  <c r="E184" i="10"/>
  <c r="D184" i="10"/>
  <c r="H183" i="10"/>
  <c r="C183" i="10"/>
  <c r="H182" i="10"/>
  <c r="C182" i="10"/>
  <c r="H181" i="10"/>
  <c r="C181" i="10"/>
  <c r="H180" i="10"/>
  <c r="C180" i="10"/>
  <c r="L179" i="10"/>
  <c r="L174" i="10" s="1"/>
  <c r="L173" i="10" s="1"/>
  <c r="K179" i="10"/>
  <c r="J179" i="10"/>
  <c r="G179" i="10"/>
  <c r="F179" i="10"/>
  <c r="E179" i="10"/>
  <c r="D179" i="10"/>
  <c r="C179" i="10" s="1"/>
  <c r="H178" i="10"/>
  <c r="C178" i="10"/>
  <c r="H177" i="10"/>
  <c r="C177" i="10"/>
  <c r="H176" i="10"/>
  <c r="C176" i="10"/>
  <c r="L175" i="10"/>
  <c r="K175" i="10"/>
  <c r="J175" i="10"/>
  <c r="G175" i="10"/>
  <c r="F175" i="10"/>
  <c r="E175" i="10"/>
  <c r="E174" i="10" s="1"/>
  <c r="E173" i="10" s="1"/>
  <c r="D175" i="10"/>
  <c r="F174" i="10"/>
  <c r="H172" i="10"/>
  <c r="C172" i="10"/>
  <c r="H171" i="10"/>
  <c r="C171" i="10"/>
  <c r="H170" i="10"/>
  <c r="C170" i="10"/>
  <c r="H169" i="10"/>
  <c r="C169" i="10"/>
  <c r="H168" i="10"/>
  <c r="C168" i="10"/>
  <c r="H167" i="10"/>
  <c r="C167" i="10"/>
  <c r="L166" i="10"/>
  <c r="L165" i="10" s="1"/>
  <c r="K166" i="10"/>
  <c r="J166" i="10"/>
  <c r="J165" i="10" s="1"/>
  <c r="G166" i="10"/>
  <c r="F166" i="10"/>
  <c r="F165" i="10" s="1"/>
  <c r="E166" i="10"/>
  <c r="E165" i="10" s="1"/>
  <c r="D166" i="10"/>
  <c r="K165" i="10"/>
  <c r="G165" i="10"/>
  <c r="H164" i="10"/>
  <c r="C164" i="10"/>
  <c r="H163" i="10"/>
  <c r="C163" i="10"/>
  <c r="H162" i="10"/>
  <c r="C162" i="10"/>
  <c r="H161" i="10"/>
  <c r="C161" i="10"/>
  <c r="L160" i="10"/>
  <c r="K160" i="10"/>
  <c r="J160" i="10"/>
  <c r="I160" i="10"/>
  <c r="H160" i="10"/>
  <c r="G160" i="10"/>
  <c r="F160" i="10"/>
  <c r="E160" i="10"/>
  <c r="D160" i="10"/>
  <c r="C160" i="10" s="1"/>
  <c r="H159" i="10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I151" i="10"/>
  <c r="C152" i="10"/>
  <c r="L151" i="10"/>
  <c r="K151" i="10"/>
  <c r="J151" i="10"/>
  <c r="G151" i="10"/>
  <c r="F151" i="10"/>
  <c r="E151" i="10"/>
  <c r="D151" i="10"/>
  <c r="H150" i="10"/>
  <c r="C150" i="10"/>
  <c r="H149" i="10"/>
  <c r="C149" i="10"/>
  <c r="H148" i="10"/>
  <c r="C148" i="10"/>
  <c r="H147" i="10"/>
  <c r="C147" i="10"/>
  <c r="H146" i="10"/>
  <c r="C146" i="10"/>
  <c r="I144" i="10"/>
  <c r="C145" i="10"/>
  <c r="L144" i="10"/>
  <c r="K144" i="10"/>
  <c r="J144" i="10"/>
  <c r="G144" i="10"/>
  <c r="F144" i="10"/>
  <c r="C144" i="10" s="1"/>
  <c r="E144" i="10"/>
  <c r="D144" i="10"/>
  <c r="H143" i="10"/>
  <c r="C143" i="10"/>
  <c r="H142" i="10"/>
  <c r="C142" i="10"/>
  <c r="L141" i="10"/>
  <c r="K141" i="10"/>
  <c r="J141" i="10"/>
  <c r="G141" i="10"/>
  <c r="F141" i="10"/>
  <c r="E141" i="10"/>
  <c r="D141" i="10"/>
  <c r="H140" i="10"/>
  <c r="C140" i="10"/>
  <c r="H139" i="10"/>
  <c r="C139" i="10"/>
  <c r="H138" i="10"/>
  <c r="C138" i="10"/>
  <c r="H137" i="10"/>
  <c r="C137" i="10"/>
  <c r="L136" i="10"/>
  <c r="K136" i="10"/>
  <c r="J136" i="10"/>
  <c r="H136" i="10" s="1"/>
  <c r="I136" i="10"/>
  <c r="G136" i="10"/>
  <c r="F136" i="10"/>
  <c r="E136" i="10"/>
  <c r="D136" i="10"/>
  <c r="H135" i="10"/>
  <c r="C135" i="10"/>
  <c r="H134" i="10"/>
  <c r="C134" i="10"/>
  <c r="H133" i="10"/>
  <c r="C133" i="10"/>
  <c r="I131" i="10"/>
  <c r="C132" i="10"/>
  <c r="L131" i="10"/>
  <c r="K131" i="10"/>
  <c r="K130" i="10" s="1"/>
  <c r="J131" i="10"/>
  <c r="G131" i="10"/>
  <c r="F131" i="10"/>
  <c r="E131" i="10"/>
  <c r="D131" i="10"/>
  <c r="H129" i="10"/>
  <c r="H128" i="10" s="1"/>
  <c r="C129" i="10"/>
  <c r="C128" i="10" s="1"/>
  <c r="L128" i="10"/>
  <c r="K128" i="10"/>
  <c r="J128" i="10"/>
  <c r="I128" i="10"/>
  <c r="G128" i="10"/>
  <c r="F128" i="10"/>
  <c r="E128" i="10"/>
  <c r="D128" i="10"/>
  <c r="H127" i="10"/>
  <c r="C127" i="10"/>
  <c r="H126" i="10"/>
  <c r="C126" i="10"/>
  <c r="H125" i="10"/>
  <c r="C125" i="10"/>
  <c r="H124" i="10"/>
  <c r="C124" i="10"/>
  <c r="H123" i="10"/>
  <c r="C123" i="10"/>
  <c r="L122" i="10"/>
  <c r="K122" i="10"/>
  <c r="J122" i="10"/>
  <c r="G122" i="10"/>
  <c r="F122" i="10"/>
  <c r="E122" i="10"/>
  <c r="D122" i="10"/>
  <c r="C122" i="10" s="1"/>
  <c r="H121" i="10"/>
  <c r="C121" i="10"/>
  <c r="H120" i="10"/>
  <c r="C120" i="10"/>
  <c r="H119" i="10"/>
  <c r="C119" i="10"/>
  <c r="H118" i="10"/>
  <c r="C118" i="10"/>
  <c r="C117" i="10"/>
  <c r="L116" i="10"/>
  <c r="K116" i="10"/>
  <c r="J116" i="10"/>
  <c r="G116" i="10"/>
  <c r="F116" i="10"/>
  <c r="E116" i="10"/>
  <c r="D116" i="10"/>
  <c r="H115" i="10"/>
  <c r="C115" i="10"/>
  <c r="H114" i="10"/>
  <c r="C114" i="10"/>
  <c r="I112" i="10"/>
  <c r="C113" i="10"/>
  <c r="L112" i="10"/>
  <c r="K112" i="10"/>
  <c r="J112" i="10"/>
  <c r="G112" i="10"/>
  <c r="F112" i="10"/>
  <c r="C112" i="10" s="1"/>
  <c r="E112" i="10"/>
  <c r="D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H105" i="10"/>
  <c r="C105" i="10"/>
  <c r="H104" i="10"/>
  <c r="D104" i="10"/>
  <c r="D103" i="10" s="1"/>
  <c r="L103" i="10"/>
  <c r="K103" i="10"/>
  <c r="J103" i="10"/>
  <c r="G103" i="10"/>
  <c r="F103" i="10"/>
  <c r="E103" i="10"/>
  <c r="H102" i="10"/>
  <c r="C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L95" i="10"/>
  <c r="K95" i="10"/>
  <c r="J95" i="10"/>
  <c r="I95" i="10"/>
  <c r="G95" i="10"/>
  <c r="F95" i="10"/>
  <c r="E95" i="10"/>
  <c r="D95" i="10"/>
  <c r="H94" i="10"/>
  <c r="C94" i="10"/>
  <c r="H93" i="10"/>
  <c r="C93" i="10"/>
  <c r="H92" i="10"/>
  <c r="C92" i="10"/>
  <c r="H91" i="10"/>
  <c r="C91" i="10"/>
  <c r="H90" i="10"/>
  <c r="C90" i="10"/>
  <c r="L89" i="10"/>
  <c r="K89" i="10"/>
  <c r="J89" i="10"/>
  <c r="G89" i="10"/>
  <c r="F89" i="10"/>
  <c r="E89" i="10"/>
  <c r="D89" i="10"/>
  <c r="H88" i="10"/>
  <c r="C88" i="10"/>
  <c r="H87" i="10"/>
  <c r="C87" i="10"/>
  <c r="H86" i="10"/>
  <c r="C86" i="10"/>
  <c r="C85" i="10"/>
  <c r="L84" i="10"/>
  <c r="K84" i="10"/>
  <c r="K83" i="10" s="1"/>
  <c r="J84" i="10"/>
  <c r="J83" i="10" s="1"/>
  <c r="G84" i="10"/>
  <c r="F84" i="10"/>
  <c r="E84" i="10"/>
  <c r="D84" i="10"/>
  <c r="C84" i="10" s="1"/>
  <c r="H82" i="10"/>
  <c r="C82" i="10"/>
  <c r="H81" i="10"/>
  <c r="C81" i="10"/>
  <c r="L80" i="10"/>
  <c r="L76" i="10" s="1"/>
  <c r="K80" i="10"/>
  <c r="J80" i="10"/>
  <c r="G80" i="10"/>
  <c r="F80" i="10"/>
  <c r="E80" i="10"/>
  <c r="D80" i="10"/>
  <c r="H79" i="10"/>
  <c r="C79" i="10"/>
  <c r="H78" i="10"/>
  <c r="C78" i="10"/>
  <c r="L77" i="10"/>
  <c r="K77" i="10"/>
  <c r="J77" i="10"/>
  <c r="I77" i="10"/>
  <c r="G77" i="10"/>
  <c r="F77" i="10"/>
  <c r="E77" i="10"/>
  <c r="D77" i="10"/>
  <c r="K76" i="10"/>
  <c r="G76" i="10"/>
  <c r="D76" i="10"/>
  <c r="H74" i="10"/>
  <c r="C74" i="10"/>
  <c r="H73" i="10"/>
  <c r="C73" i="10"/>
  <c r="H72" i="10"/>
  <c r="C72" i="10"/>
  <c r="H71" i="10"/>
  <c r="C71" i="10"/>
  <c r="H70" i="10"/>
  <c r="C70" i="10"/>
  <c r="L69" i="10"/>
  <c r="K69" i="10"/>
  <c r="J69" i="10"/>
  <c r="J67" i="10" s="1"/>
  <c r="G69" i="10"/>
  <c r="G67" i="10" s="1"/>
  <c r="F69" i="10"/>
  <c r="F67" i="10" s="1"/>
  <c r="E69" i="10"/>
  <c r="D69" i="10"/>
  <c r="C68" i="10"/>
  <c r="L67" i="10"/>
  <c r="K67" i="10"/>
  <c r="E67" i="10"/>
  <c r="D67" i="10"/>
  <c r="H66" i="10"/>
  <c r="C66" i="10"/>
  <c r="H65" i="10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L58" i="10"/>
  <c r="K58" i="10"/>
  <c r="J58" i="10"/>
  <c r="G58" i="10"/>
  <c r="F58" i="10"/>
  <c r="E58" i="10"/>
  <c r="D58" i="10"/>
  <c r="H57" i="10"/>
  <c r="C57" i="10"/>
  <c r="H56" i="10"/>
  <c r="C56" i="10"/>
  <c r="L55" i="10"/>
  <c r="K55" i="10"/>
  <c r="J55" i="10"/>
  <c r="J54" i="10" s="1"/>
  <c r="I55" i="10"/>
  <c r="G55" i="10"/>
  <c r="G54" i="10" s="1"/>
  <c r="F55" i="10"/>
  <c r="E55" i="10"/>
  <c r="D55" i="10"/>
  <c r="L54" i="10"/>
  <c r="L53" i="10" s="1"/>
  <c r="K54" i="10"/>
  <c r="D54" i="10"/>
  <c r="J53" i="10"/>
  <c r="H47" i="10"/>
  <c r="C47" i="10"/>
  <c r="H46" i="10"/>
  <c r="C46" i="10"/>
  <c r="L45" i="10"/>
  <c r="H45" i="10" s="1"/>
  <c r="G45" i="10"/>
  <c r="C45" i="10" s="1"/>
  <c r="H44" i="10"/>
  <c r="C44" i="10"/>
  <c r="K43" i="10"/>
  <c r="J43" i="10"/>
  <c r="I43" i="10"/>
  <c r="F43" i="10"/>
  <c r="E43" i="10"/>
  <c r="D43" i="10"/>
  <c r="H42" i="10"/>
  <c r="C42" i="10"/>
  <c r="I41" i="10"/>
  <c r="H41" i="10" s="1"/>
  <c r="D41" i="10"/>
  <c r="C41" i="10" s="1"/>
  <c r="H40" i="10"/>
  <c r="C40" i="10"/>
  <c r="H39" i="10"/>
  <c r="C39" i="10"/>
  <c r="H38" i="10"/>
  <c r="C38" i="10"/>
  <c r="H37" i="10"/>
  <c r="C37" i="10"/>
  <c r="K36" i="10"/>
  <c r="H36" i="10" s="1"/>
  <c r="F36" i="10"/>
  <c r="C36" i="10" s="1"/>
  <c r="H35" i="10"/>
  <c r="C35" i="10"/>
  <c r="H34" i="10"/>
  <c r="C34" i="10"/>
  <c r="K33" i="10"/>
  <c r="H33" i="10" s="1"/>
  <c r="F33" i="10"/>
  <c r="C33" i="10" s="1"/>
  <c r="H32" i="10"/>
  <c r="C32" i="10"/>
  <c r="K31" i="10"/>
  <c r="K26" i="10" s="1"/>
  <c r="H26" i="10" s="1"/>
  <c r="F31" i="10"/>
  <c r="C31" i="10" s="1"/>
  <c r="H30" i="10"/>
  <c r="C30" i="10"/>
  <c r="H29" i="10"/>
  <c r="C29" i="10"/>
  <c r="H28" i="10"/>
  <c r="C28" i="10"/>
  <c r="K27" i="10"/>
  <c r="H27" i="10" s="1"/>
  <c r="F27" i="10"/>
  <c r="F26" i="10" s="1"/>
  <c r="H25" i="10"/>
  <c r="C25" i="10"/>
  <c r="D24" i="10"/>
  <c r="C24" i="10"/>
  <c r="H23" i="10"/>
  <c r="C23" i="10"/>
  <c r="H22" i="10"/>
  <c r="C22" i="10"/>
  <c r="L21" i="10"/>
  <c r="K21" i="10"/>
  <c r="K292" i="10" s="1"/>
  <c r="K291" i="10" s="1"/>
  <c r="J21" i="10"/>
  <c r="J292" i="10" s="1"/>
  <c r="J291" i="10" s="1"/>
  <c r="I21" i="10"/>
  <c r="G21" i="10"/>
  <c r="G292" i="10" s="1"/>
  <c r="G291" i="10" s="1"/>
  <c r="F21" i="10"/>
  <c r="E21" i="10"/>
  <c r="E292" i="10" s="1"/>
  <c r="E291" i="10" s="1"/>
  <c r="D21" i="10"/>
  <c r="E20" i="10"/>
  <c r="H301" i="9"/>
  <c r="C301" i="9"/>
  <c r="H300" i="9"/>
  <c r="C300" i="9"/>
  <c r="H299" i="9"/>
  <c r="C299" i="9"/>
  <c r="H298" i="9"/>
  <c r="C298" i="9"/>
  <c r="H297" i="9"/>
  <c r="C297" i="9"/>
  <c r="H296" i="9"/>
  <c r="C296" i="9"/>
  <c r="H295" i="9"/>
  <c r="C295" i="9"/>
  <c r="H294" i="9"/>
  <c r="H293" i="9" s="1"/>
  <c r="C294" i="9"/>
  <c r="L293" i="9"/>
  <c r="K293" i="9"/>
  <c r="J293" i="9"/>
  <c r="I293" i="9"/>
  <c r="G293" i="9"/>
  <c r="F293" i="9"/>
  <c r="E293" i="9"/>
  <c r="D293" i="9"/>
  <c r="C293" i="9"/>
  <c r="H288" i="9"/>
  <c r="C288" i="9"/>
  <c r="I286" i="9"/>
  <c r="H287" i="9"/>
  <c r="C287" i="9"/>
  <c r="L286" i="9"/>
  <c r="K286" i="9"/>
  <c r="J286" i="9"/>
  <c r="G286" i="9"/>
  <c r="F286" i="9"/>
  <c r="C286" i="9" s="1"/>
  <c r="E286" i="9"/>
  <c r="D286" i="9"/>
  <c r="H285" i="9"/>
  <c r="C285" i="9"/>
  <c r="L284" i="9"/>
  <c r="L283" i="9" s="1"/>
  <c r="K284" i="9"/>
  <c r="K283" i="9" s="1"/>
  <c r="J284" i="9"/>
  <c r="G284" i="9"/>
  <c r="G283" i="9" s="1"/>
  <c r="F284" i="9"/>
  <c r="E284" i="9"/>
  <c r="D284" i="9"/>
  <c r="D283" i="9" s="1"/>
  <c r="C284" i="9"/>
  <c r="J283" i="9"/>
  <c r="F283" i="9"/>
  <c r="E283" i="9"/>
  <c r="I281" i="9"/>
  <c r="H282" i="9"/>
  <c r="C282" i="9"/>
  <c r="L281" i="9"/>
  <c r="K281" i="9"/>
  <c r="J281" i="9"/>
  <c r="G281" i="9"/>
  <c r="F281" i="9"/>
  <c r="E281" i="9"/>
  <c r="D281" i="9"/>
  <c r="H280" i="9"/>
  <c r="C280" i="9"/>
  <c r="H279" i="9"/>
  <c r="C279" i="9"/>
  <c r="H278" i="9"/>
  <c r="C278" i="9"/>
  <c r="H277" i="9"/>
  <c r="C277" i="9"/>
  <c r="L276" i="9"/>
  <c r="K276" i="9"/>
  <c r="J276" i="9"/>
  <c r="H276" i="9" s="1"/>
  <c r="I276" i="9"/>
  <c r="G276" i="9"/>
  <c r="F276" i="9"/>
  <c r="F270" i="9" s="1"/>
  <c r="F269" i="9" s="1"/>
  <c r="E276" i="9"/>
  <c r="D276" i="9"/>
  <c r="H275" i="9"/>
  <c r="C275" i="9"/>
  <c r="H274" i="9"/>
  <c r="C274" i="9"/>
  <c r="H273" i="9"/>
  <c r="C273" i="9"/>
  <c r="L272" i="9"/>
  <c r="K272" i="9"/>
  <c r="K270" i="9" s="1"/>
  <c r="J272" i="9"/>
  <c r="G272" i="9"/>
  <c r="G270" i="9" s="1"/>
  <c r="G269" i="9" s="1"/>
  <c r="F272" i="9"/>
  <c r="E272" i="9"/>
  <c r="D272" i="9"/>
  <c r="C272" i="9"/>
  <c r="H271" i="9"/>
  <c r="C271" i="9"/>
  <c r="L270" i="9"/>
  <c r="L269" i="9" s="1"/>
  <c r="J270" i="9"/>
  <c r="E270" i="9"/>
  <c r="D270" i="9"/>
  <c r="J269" i="9"/>
  <c r="H268" i="9"/>
  <c r="C268" i="9"/>
  <c r="H267" i="9"/>
  <c r="C267" i="9"/>
  <c r="H266" i="9"/>
  <c r="C266" i="9"/>
  <c r="H265" i="9"/>
  <c r="C265" i="9"/>
  <c r="L264" i="9"/>
  <c r="K264" i="9"/>
  <c r="J264" i="9"/>
  <c r="J259" i="9" s="1"/>
  <c r="G264" i="9"/>
  <c r="F264" i="9"/>
  <c r="E264" i="9"/>
  <c r="D264" i="9"/>
  <c r="C264" i="9" s="1"/>
  <c r="H263" i="9"/>
  <c r="C263" i="9"/>
  <c r="H262" i="9"/>
  <c r="C262" i="9"/>
  <c r="H261" i="9"/>
  <c r="C261" i="9"/>
  <c r="L260" i="9"/>
  <c r="L259" i="9" s="1"/>
  <c r="K260" i="9"/>
  <c r="K259" i="9" s="1"/>
  <c r="J260" i="9"/>
  <c r="G260" i="9"/>
  <c r="G259" i="9" s="1"/>
  <c r="F260" i="9"/>
  <c r="E260" i="9"/>
  <c r="C260" i="9" s="1"/>
  <c r="D260" i="9"/>
  <c r="F259" i="9"/>
  <c r="H258" i="9"/>
  <c r="C258" i="9"/>
  <c r="H257" i="9"/>
  <c r="C257" i="9"/>
  <c r="H256" i="9"/>
  <c r="C256" i="9"/>
  <c r="H255" i="9"/>
  <c r="C255" i="9"/>
  <c r="H254" i="9"/>
  <c r="C254" i="9"/>
  <c r="H253" i="9"/>
  <c r="C253" i="9"/>
  <c r="L252" i="9"/>
  <c r="K252" i="9"/>
  <c r="J252" i="9"/>
  <c r="J251" i="9" s="1"/>
  <c r="I252" i="9"/>
  <c r="G252" i="9"/>
  <c r="F252" i="9"/>
  <c r="F251" i="9" s="1"/>
  <c r="E252" i="9"/>
  <c r="C252" i="9" s="1"/>
  <c r="D252" i="9"/>
  <c r="L251" i="9"/>
  <c r="K251" i="9"/>
  <c r="G251" i="9"/>
  <c r="D251" i="9"/>
  <c r="H250" i="9"/>
  <c r="C250" i="9"/>
  <c r="H249" i="9"/>
  <c r="C249" i="9"/>
  <c r="H248" i="9"/>
  <c r="C248" i="9"/>
  <c r="H247" i="9"/>
  <c r="C247" i="9"/>
  <c r="L246" i="9"/>
  <c r="K246" i="9"/>
  <c r="J246" i="9"/>
  <c r="I246" i="9"/>
  <c r="G246" i="9"/>
  <c r="F246" i="9"/>
  <c r="E246" i="9"/>
  <c r="C246" i="9" s="1"/>
  <c r="D246" i="9"/>
  <c r="H245" i="9"/>
  <c r="C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L238" i="9"/>
  <c r="K238" i="9"/>
  <c r="J238" i="9"/>
  <c r="G238" i="9"/>
  <c r="F238" i="9"/>
  <c r="F231" i="9" s="1"/>
  <c r="F230" i="9" s="1"/>
  <c r="E238" i="9"/>
  <c r="D238" i="9"/>
  <c r="H237" i="9"/>
  <c r="C237" i="9"/>
  <c r="H236" i="9"/>
  <c r="C236" i="9"/>
  <c r="L235" i="9"/>
  <c r="K235" i="9"/>
  <c r="H235" i="9" s="1"/>
  <c r="J235" i="9"/>
  <c r="I235" i="9"/>
  <c r="G235" i="9"/>
  <c r="G231" i="9" s="1"/>
  <c r="G230" i="9" s="1"/>
  <c r="F235" i="9"/>
  <c r="E235" i="9"/>
  <c r="D235" i="9"/>
  <c r="H234" i="9"/>
  <c r="C234" i="9"/>
  <c r="L233" i="9"/>
  <c r="K233" i="9"/>
  <c r="J233" i="9"/>
  <c r="J231" i="9" s="1"/>
  <c r="J230" i="9" s="1"/>
  <c r="I233" i="9"/>
  <c r="G233" i="9"/>
  <c r="F233" i="9"/>
  <c r="E233" i="9"/>
  <c r="E231" i="9" s="1"/>
  <c r="D233" i="9"/>
  <c r="H232" i="9"/>
  <c r="C232" i="9"/>
  <c r="K231" i="9"/>
  <c r="K230" i="9" s="1"/>
  <c r="H229" i="9"/>
  <c r="C229" i="9"/>
  <c r="H228" i="9"/>
  <c r="C228" i="9"/>
  <c r="L227" i="9"/>
  <c r="K227" i="9"/>
  <c r="J227" i="9"/>
  <c r="I227" i="9"/>
  <c r="H227" i="9"/>
  <c r="G227" i="9"/>
  <c r="F227" i="9"/>
  <c r="E227" i="9"/>
  <c r="D227" i="9"/>
  <c r="C227" i="9" s="1"/>
  <c r="H226" i="9"/>
  <c r="D226" i="9"/>
  <c r="C226" i="9" s="1"/>
  <c r="H225" i="9"/>
  <c r="D225" i="9"/>
  <c r="C225" i="9" s="1"/>
  <c r="H224" i="9"/>
  <c r="C224" i="9"/>
  <c r="H223" i="9"/>
  <c r="C223" i="9"/>
  <c r="H222" i="9"/>
  <c r="C222" i="9"/>
  <c r="H221" i="9"/>
  <c r="C221" i="9"/>
  <c r="H220" i="9"/>
  <c r="C220" i="9"/>
  <c r="H219" i="9"/>
  <c r="C219" i="9"/>
  <c r="H218" i="9"/>
  <c r="C218" i="9"/>
  <c r="I216" i="9"/>
  <c r="H217" i="9"/>
  <c r="C217" i="9"/>
  <c r="L216" i="9"/>
  <c r="K216" i="9"/>
  <c r="J216" i="9"/>
  <c r="G216" i="9"/>
  <c r="F216" i="9"/>
  <c r="E216" i="9"/>
  <c r="D216" i="9"/>
  <c r="D204" i="9" s="1"/>
  <c r="H215" i="9"/>
  <c r="C215" i="9"/>
  <c r="H214" i="9"/>
  <c r="C214" i="9"/>
  <c r="H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L205" i="9"/>
  <c r="K205" i="9"/>
  <c r="K204" i="9" s="1"/>
  <c r="J205" i="9"/>
  <c r="G205" i="9"/>
  <c r="G204" i="9" s="1"/>
  <c r="F205" i="9"/>
  <c r="E205" i="9"/>
  <c r="E204" i="9" s="1"/>
  <c r="D205" i="9"/>
  <c r="L204" i="9"/>
  <c r="H203" i="9"/>
  <c r="C203" i="9"/>
  <c r="H202" i="9"/>
  <c r="C202" i="9"/>
  <c r="H201" i="9"/>
  <c r="C201" i="9"/>
  <c r="H200" i="9"/>
  <c r="C200" i="9"/>
  <c r="H199" i="9"/>
  <c r="C199" i="9"/>
  <c r="L198" i="9"/>
  <c r="K198" i="9"/>
  <c r="J198" i="9"/>
  <c r="J196" i="9" s="1"/>
  <c r="I198" i="9"/>
  <c r="H198" i="9" s="1"/>
  <c r="G198" i="9"/>
  <c r="F198" i="9"/>
  <c r="E198" i="9"/>
  <c r="D198" i="9"/>
  <c r="D196" i="9" s="1"/>
  <c r="H197" i="9"/>
  <c r="C197" i="9"/>
  <c r="L196" i="9"/>
  <c r="K196" i="9"/>
  <c r="K195" i="9" s="1"/>
  <c r="G196" i="9"/>
  <c r="F196" i="9"/>
  <c r="L195" i="9"/>
  <c r="C193" i="9"/>
  <c r="L192" i="9"/>
  <c r="L191" i="9" s="1"/>
  <c r="L187" i="9" s="1"/>
  <c r="K192" i="9"/>
  <c r="K191" i="9" s="1"/>
  <c r="J192" i="9"/>
  <c r="G192" i="9"/>
  <c r="G191" i="9" s="1"/>
  <c r="F192" i="9"/>
  <c r="F191" i="9" s="1"/>
  <c r="E192" i="9"/>
  <c r="D192" i="9"/>
  <c r="D191" i="9" s="1"/>
  <c r="J191" i="9"/>
  <c r="E191" i="9"/>
  <c r="H190" i="9"/>
  <c r="C190" i="9"/>
  <c r="H189" i="9"/>
  <c r="C189" i="9"/>
  <c r="L188" i="9"/>
  <c r="K188" i="9"/>
  <c r="J188" i="9"/>
  <c r="G188" i="9"/>
  <c r="F188" i="9"/>
  <c r="E188" i="9"/>
  <c r="D188" i="9"/>
  <c r="G187" i="9"/>
  <c r="D187" i="9"/>
  <c r="H186" i="9"/>
  <c r="C186" i="9"/>
  <c r="C185" i="9"/>
  <c r="L184" i="9"/>
  <c r="K184" i="9"/>
  <c r="J184" i="9"/>
  <c r="G184" i="9"/>
  <c r="F184" i="9"/>
  <c r="E184" i="9"/>
  <c r="D184" i="9"/>
  <c r="H183" i="9"/>
  <c r="C183" i="9"/>
  <c r="H182" i="9"/>
  <c r="C182" i="9"/>
  <c r="H181" i="9"/>
  <c r="C181" i="9"/>
  <c r="H180" i="9"/>
  <c r="C180" i="9"/>
  <c r="L179" i="9"/>
  <c r="K179" i="9"/>
  <c r="J179" i="9"/>
  <c r="J174" i="9" s="1"/>
  <c r="J173" i="9" s="1"/>
  <c r="G179" i="9"/>
  <c r="F179" i="9"/>
  <c r="E179" i="9"/>
  <c r="D179" i="9"/>
  <c r="H178" i="9"/>
  <c r="C178" i="9"/>
  <c r="H177" i="9"/>
  <c r="C177" i="9"/>
  <c r="H176" i="9"/>
  <c r="C176" i="9"/>
  <c r="L175" i="9"/>
  <c r="L174" i="9" s="1"/>
  <c r="K175" i="9"/>
  <c r="K174" i="9" s="1"/>
  <c r="K173" i="9" s="1"/>
  <c r="J175" i="9"/>
  <c r="I175" i="9"/>
  <c r="G175" i="9"/>
  <c r="F175" i="9"/>
  <c r="F174" i="9" s="1"/>
  <c r="F173" i="9" s="1"/>
  <c r="E175" i="9"/>
  <c r="E174" i="9" s="1"/>
  <c r="D175" i="9"/>
  <c r="G174" i="9"/>
  <c r="G173" i="9" s="1"/>
  <c r="L173" i="9"/>
  <c r="H172" i="9"/>
  <c r="C172" i="9"/>
  <c r="H171" i="9"/>
  <c r="C171" i="9"/>
  <c r="H170" i="9"/>
  <c r="C170" i="9"/>
  <c r="H169" i="9"/>
  <c r="C169" i="9"/>
  <c r="H168" i="9"/>
  <c r="C168" i="9"/>
  <c r="H167" i="9"/>
  <c r="C167" i="9"/>
  <c r="L166" i="9"/>
  <c r="L165" i="9" s="1"/>
  <c r="K166" i="9"/>
  <c r="K165" i="9" s="1"/>
  <c r="J166" i="9"/>
  <c r="I166" i="9"/>
  <c r="I165" i="9" s="1"/>
  <c r="G166" i="9"/>
  <c r="F166" i="9"/>
  <c r="F165" i="9" s="1"/>
  <c r="E166" i="9"/>
  <c r="E165" i="9" s="1"/>
  <c r="D166" i="9"/>
  <c r="J165" i="9"/>
  <c r="G165" i="9"/>
  <c r="H164" i="9"/>
  <c r="C164" i="9"/>
  <c r="H163" i="9"/>
  <c r="C163" i="9"/>
  <c r="H162" i="9"/>
  <c r="C162" i="9"/>
  <c r="H161" i="9"/>
  <c r="C161" i="9"/>
  <c r="L160" i="9"/>
  <c r="K160" i="9"/>
  <c r="H160" i="9" s="1"/>
  <c r="J160" i="9"/>
  <c r="I160" i="9"/>
  <c r="G160" i="9"/>
  <c r="F160" i="9"/>
  <c r="E160" i="9"/>
  <c r="D160" i="9"/>
  <c r="H159" i="9"/>
  <c r="C159" i="9"/>
  <c r="H158" i="9"/>
  <c r="C158" i="9"/>
  <c r="H157" i="9"/>
  <c r="C157" i="9"/>
  <c r="H156" i="9"/>
  <c r="C156" i="9"/>
  <c r="H155" i="9"/>
  <c r="C155" i="9"/>
  <c r="H154" i="9"/>
  <c r="C154" i="9"/>
  <c r="H153" i="9"/>
  <c r="C153" i="9"/>
  <c r="H152" i="9"/>
  <c r="C152" i="9"/>
  <c r="L151" i="9"/>
  <c r="K151" i="9"/>
  <c r="J151" i="9"/>
  <c r="G151" i="9"/>
  <c r="F151" i="9"/>
  <c r="C151" i="9" s="1"/>
  <c r="E151" i="9"/>
  <c r="D151" i="9"/>
  <c r="H150" i="9"/>
  <c r="C150" i="9"/>
  <c r="H149" i="9"/>
  <c r="C149" i="9"/>
  <c r="H148" i="9"/>
  <c r="C148" i="9"/>
  <c r="H147" i="9"/>
  <c r="C147" i="9"/>
  <c r="H146" i="9"/>
  <c r="C146" i="9"/>
  <c r="H145" i="9"/>
  <c r="C145" i="9"/>
  <c r="L144" i="9"/>
  <c r="K144" i="9"/>
  <c r="J144" i="9"/>
  <c r="G144" i="9"/>
  <c r="F144" i="9"/>
  <c r="C144" i="9" s="1"/>
  <c r="E144" i="9"/>
  <c r="D144" i="9"/>
  <c r="H143" i="9"/>
  <c r="C143" i="9"/>
  <c r="I141" i="9"/>
  <c r="H142" i="9"/>
  <c r="C142" i="9"/>
  <c r="L141" i="9"/>
  <c r="K141" i="9"/>
  <c r="J141" i="9"/>
  <c r="G141" i="9"/>
  <c r="F141" i="9"/>
  <c r="E141" i="9"/>
  <c r="D141" i="9"/>
  <c r="H140" i="9"/>
  <c r="C140" i="9"/>
  <c r="H139" i="9"/>
  <c r="C139" i="9"/>
  <c r="H138" i="9"/>
  <c r="C138" i="9"/>
  <c r="H137" i="9"/>
  <c r="C137" i="9"/>
  <c r="L136" i="9"/>
  <c r="K136" i="9"/>
  <c r="J136" i="9"/>
  <c r="G136" i="9"/>
  <c r="F136" i="9"/>
  <c r="E136" i="9"/>
  <c r="D136" i="9"/>
  <c r="H135" i="9"/>
  <c r="C135" i="9"/>
  <c r="H134" i="9"/>
  <c r="C134" i="9"/>
  <c r="H133" i="9"/>
  <c r="C133" i="9"/>
  <c r="H132" i="9"/>
  <c r="C132" i="9"/>
  <c r="L131" i="9"/>
  <c r="K131" i="9"/>
  <c r="K130" i="9" s="1"/>
  <c r="J131" i="9"/>
  <c r="G131" i="9"/>
  <c r="F131" i="9"/>
  <c r="E131" i="9"/>
  <c r="C131" i="9" s="1"/>
  <c r="D131" i="9"/>
  <c r="H129" i="9"/>
  <c r="H128" i="9" s="1"/>
  <c r="C129" i="9"/>
  <c r="C128" i="9" s="1"/>
  <c r="L128" i="9"/>
  <c r="K128" i="9"/>
  <c r="J128" i="9"/>
  <c r="I128" i="9"/>
  <c r="G128" i="9"/>
  <c r="F128" i="9"/>
  <c r="E128" i="9"/>
  <c r="D128" i="9"/>
  <c r="H127" i="9"/>
  <c r="C127" i="9"/>
  <c r="H126" i="9"/>
  <c r="C126" i="9"/>
  <c r="H125" i="9"/>
  <c r="C125" i="9"/>
  <c r="H124" i="9"/>
  <c r="C124" i="9"/>
  <c r="H123" i="9"/>
  <c r="C123" i="9"/>
  <c r="L122" i="9"/>
  <c r="K122" i="9"/>
  <c r="J122" i="9"/>
  <c r="G122" i="9"/>
  <c r="F122" i="9"/>
  <c r="E122" i="9"/>
  <c r="D122" i="9"/>
  <c r="C122" i="9" s="1"/>
  <c r="H121" i="9"/>
  <c r="C121" i="9"/>
  <c r="H120" i="9"/>
  <c r="C120" i="9"/>
  <c r="H119" i="9"/>
  <c r="C119" i="9"/>
  <c r="H118" i="9"/>
  <c r="C118" i="9"/>
  <c r="C117" i="9"/>
  <c r="L116" i="9"/>
  <c r="K116" i="9"/>
  <c r="J116" i="9"/>
  <c r="G116" i="9"/>
  <c r="F116" i="9"/>
  <c r="E116" i="9"/>
  <c r="D116" i="9"/>
  <c r="H115" i="9"/>
  <c r="C115" i="9"/>
  <c r="H114" i="9"/>
  <c r="C114" i="9"/>
  <c r="H113" i="9"/>
  <c r="C113" i="9"/>
  <c r="L112" i="9"/>
  <c r="K112" i="9"/>
  <c r="J112" i="9"/>
  <c r="J83" i="9" s="1"/>
  <c r="G112" i="9"/>
  <c r="F112" i="9"/>
  <c r="E112" i="9"/>
  <c r="D112" i="9"/>
  <c r="C112" i="9" s="1"/>
  <c r="H111" i="9"/>
  <c r="C111" i="9"/>
  <c r="H110" i="9"/>
  <c r="C110" i="9"/>
  <c r="H109" i="9"/>
  <c r="C109" i="9"/>
  <c r="H108" i="9"/>
  <c r="C108" i="9"/>
  <c r="H107" i="9"/>
  <c r="C107" i="9"/>
  <c r="H106" i="9"/>
  <c r="C106" i="9"/>
  <c r="H105" i="9"/>
  <c r="C105" i="9"/>
  <c r="H104" i="9"/>
  <c r="D104" i="9"/>
  <c r="D103" i="9" s="1"/>
  <c r="C104" i="9"/>
  <c r="L103" i="9"/>
  <c r="K103" i="9"/>
  <c r="J103" i="9"/>
  <c r="G103" i="9"/>
  <c r="F103" i="9"/>
  <c r="E103" i="9"/>
  <c r="H102" i="9"/>
  <c r="C102" i="9"/>
  <c r="H101" i="9"/>
  <c r="C101" i="9"/>
  <c r="H100" i="9"/>
  <c r="C100" i="9"/>
  <c r="H99" i="9"/>
  <c r="C99" i="9"/>
  <c r="H98" i="9"/>
  <c r="C98" i="9"/>
  <c r="H97" i="9"/>
  <c r="C97" i="9"/>
  <c r="H96" i="9"/>
  <c r="C96" i="9"/>
  <c r="L95" i="9"/>
  <c r="K95" i="9"/>
  <c r="J95" i="9"/>
  <c r="G95" i="9"/>
  <c r="F95" i="9"/>
  <c r="E95" i="9"/>
  <c r="D95" i="9"/>
  <c r="H94" i="9"/>
  <c r="C94" i="9"/>
  <c r="H93" i="9"/>
  <c r="C93" i="9"/>
  <c r="H92" i="9"/>
  <c r="C92" i="9"/>
  <c r="H91" i="9"/>
  <c r="C91" i="9"/>
  <c r="H90" i="9"/>
  <c r="C90" i="9"/>
  <c r="L89" i="9"/>
  <c r="K89" i="9"/>
  <c r="J89" i="9"/>
  <c r="I89" i="9"/>
  <c r="G89" i="9"/>
  <c r="F89" i="9"/>
  <c r="E89" i="9"/>
  <c r="D89" i="9"/>
  <c r="H88" i="9"/>
  <c r="C88" i="9"/>
  <c r="H87" i="9"/>
  <c r="C87" i="9"/>
  <c r="H86" i="9"/>
  <c r="C86" i="9"/>
  <c r="C85" i="9"/>
  <c r="L84" i="9"/>
  <c r="K84" i="9"/>
  <c r="K83" i="9" s="1"/>
  <c r="J84" i="9"/>
  <c r="G84" i="9"/>
  <c r="F84" i="9"/>
  <c r="E84" i="9"/>
  <c r="C84" i="9" s="1"/>
  <c r="D84" i="9"/>
  <c r="F83" i="9"/>
  <c r="H82" i="9"/>
  <c r="C82" i="9"/>
  <c r="H81" i="9"/>
  <c r="C81" i="9"/>
  <c r="L80" i="9"/>
  <c r="K80" i="9"/>
  <c r="J80" i="9"/>
  <c r="I80" i="9"/>
  <c r="G80" i="9"/>
  <c r="F80" i="9"/>
  <c r="E80" i="9"/>
  <c r="C80" i="9" s="1"/>
  <c r="D80" i="9"/>
  <c r="H79" i="9"/>
  <c r="C79" i="9"/>
  <c r="H78" i="9"/>
  <c r="C78" i="9"/>
  <c r="L77" i="9"/>
  <c r="K77" i="9"/>
  <c r="J77" i="9"/>
  <c r="J76" i="9" s="1"/>
  <c r="I77" i="9"/>
  <c r="G77" i="9"/>
  <c r="F77" i="9"/>
  <c r="F76" i="9" s="1"/>
  <c r="E77" i="9"/>
  <c r="D77" i="9"/>
  <c r="L76" i="9"/>
  <c r="K76" i="9"/>
  <c r="G76" i="9"/>
  <c r="D76" i="9"/>
  <c r="H74" i="9"/>
  <c r="C74" i="9"/>
  <c r="H73" i="9"/>
  <c r="C73" i="9"/>
  <c r="H72" i="9"/>
  <c r="C72" i="9"/>
  <c r="H71" i="9"/>
  <c r="C71" i="9"/>
  <c r="H70" i="9"/>
  <c r="C70" i="9"/>
  <c r="L69" i="9"/>
  <c r="L67" i="9" s="1"/>
  <c r="K69" i="9"/>
  <c r="J69" i="9"/>
  <c r="J67" i="9" s="1"/>
  <c r="G69" i="9"/>
  <c r="F69" i="9"/>
  <c r="F67" i="9" s="1"/>
  <c r="E69" i="9"/>
  <c r="D69" i="9"/>
  <c r="H68" i="9"/>
  <c r="C68" i="9"/>
  <c r="K67" i="9"/>
  <c r="G67" i="9"/>
  <c r="E67" i="9"/>
  <c r="H66" i="9"/>
  <c r="C66" i="9"/>
  <c r="H65" i="9"/>
  <c r="C65" i="9"/>
  <c r="H64" i="9"/>
  <c r="C64" i="9"/>
  <c r="H63" i="9"/>
  <c r="C63" i="9"/>
  <c r="H62" i="9"/>
  <c r="C62" i="9"/>
  <c r="H61" i="9"/>
  <c r="C61" i="9"/>
  <c r="H60" i="9"/>
  <c r="C60" i="9"/>
  <c r="H59" i="9"/>
  <c r="C59" i="9"/>
  <c r="L58" i="9"/>
  <c r="L54" i="9" s="1"/>
  <c r="L53" i="9" s="1"/>
  <c r="K58" i="9"/>
  <c r="J58" i="9"/>
  <c r="G58" i="9"/>
  <c r="F58" i="9"/>
  <c r="E58" i="9"/>
  <c r="D58" i="9"/>
  <c r="H57" i="9"/>
  <c r="C57" i="9"/>
  <c r="H56" i="9"/>
  <c r="C56" i="9"/>
  <c r="L55" i="9"/>
  <c r="K55" i="9"/>
  <c r="K54" i="9" s="1"/>
  <c r="K53" i="9" s="1"/>
  <c r="J55" i="9"/>
  <c r="I55" i="9"/>
  <c r="G55" i="9"/>
  <c r="F55" i="9"/>
  <c r="F54" i="9" s="1"/>
  <c r="F53" i="9" s="1"/>
  <c r="E55" i="9"/>
  <c r="D55" i="9"/>
  <c r="D54" i="9" s="1"/>
  <c r="G54" i="9"/>
  <c r="G53" i="9" s="1"/>
  <c r="H47" i="9"/>
  <c r="C47" i="9"/>
  <c r="H46" i="9"/>
  <c r="C46" i="9"/>
  <c r="L45" i="9"/>
  <c r="H45" i="9"/>
  <c r="G45" i="9"/>
  <c r="C45" i="9" s="1"/>
  <c r="H44" i="9"/>
  <c r="C44" i="9"/>
  <c r="K43" i="9"/>
  <c r="J43" i="9"/>
  <c r="I43" i="9"/>
  <c r="F43" i="9"/>
  <c r="E43" i="9"/>
  <c r="C43" i="9" s="1"/>
  <c r="D43" i="9"/>
  <c r="H42" i="9"/>
  <c r="C42" i="9"/>
  <c r="I41" i="9"/>
  <c r="H41" i="9" s="1"/>
  <c r="D41" i="9"/>
  <c r="C41" i="9" s="1"/>
  <c r="H40" i="9"/>
  <c r="C40" i="9"/>
  <c r="H39" i="9"/>
  <c r="C39" i="9"/>
  <c r="H38" i="9"/>
  <c r="C38" i="9"/>
  <c r="H37" i="9"/>
  <c r="C37" i="9"/>
  <c r="K36" i="9"/>
  <c r="H36" i="9"/>
  <c r="F36" i="9"/>
  <c r="C36" i="9" s="1"/>
  <c r="H35" i="9"/>
  <c r="C35" i="9"/>
  <c r="H34" i="9"/>
  <c r="C34" i="9"/>
  <c r="K33" i="9"/>
  <c r="H33" i="9" s="1"/>
  <c r="F33" i="9"/>
  <c r="C33" i="9" s="1"/>
  <c r="H32" i="9"/>
  <c r="C32" i="9"/>
  <c r="K31" i="9"/>
  <c r="F31" i="9"/>
  <c r="C31" i="9" s="1"/>
  <c r="H30" i="9"/>
  <c r="C30" i="9"/>
  <c r="H29" i="9"/>
  <c r="C29" i="9"/>
  <c r="H28" i="9"/>
  <c r="C28" i="9"/>
  <c r="K27" i="9"/>
  <c r="H27" i="9" s="1"/>
  <c r="F27" i="9"/>
  <c r="H25" i="9"/>
  <c r="C25" i="9"/>
  <c r="D24" i="9"/>
  <c r="C24" i="9"/>
  <c r="H23" i="9"/>
  <c r="C23" i="9"/>
  <c r="H22" i="9"/>
  <c r="C22" i="9"/>
  <c r="L21" i="9"/>
  <c r="K21" i="9"/>
  <c r="K292" i="9" s="1"/>
  <c r="K291" i="9" s="1"/>
  <c r="J21" i="9"/>
  <c r="J292" i="9" s="1"/>
  <c r="I21" i="9"/>
  <c r="I292" i="9" s="1"/>
  <c r="I291" i="9" s="1"/>
  <c r="G21" i="9"/>
  <c r="G292" i="9" s="1"/>
  <c r="G291" i="9" s="1"/>
  <c r="F21" i="9"/>
  <c r="E21" i="9"/>
  <c r="E292" i="9" s="1"/>
  <c r="D21" i="9"/>
  <c r="J20" i="9"/>
  <c r="H301" i="8"/>
  <c r="C301" i="8"/>
  <c r="H300" i="8"/>
  <c r="C300" i="8"/>
  <c r="H299" i="8"/>
  <c r="C299" i="8"/>
  <c r="H298" i="8"/>
  <c r="C298" i="8"/>
  <c r="H297" i="8"/>
  <c r="C297" i="8"/>
  <c r="H296" i="8"/>
  <c r="C296" i="8"/>
  <c r="H295" i="8"/>
  <c r="C295" i="8"/>
  <c r="H294" i="8"/>
  <c r="C294" i="8"/>
  <c r="L293" i="8"/>
  <c r="K293" i="8"/>
  <c r="J293" i="8"/>
  <c r="I293" i="8"/>
  <c r="H293" i="8"/>
  <c r="G293" i="8"/>
  <c r="F293" i="8"/>
  <c r="E293" i="8"/>
  <c r="D293" i="8"/>
  <c r="C293" i="8"/>
  <c r="H288" i="8"/>
  <c r="C288" i="8"/>
  <c r="H287" i="8"/>
  <c r="C287" i="8"/>
  <c r="L286" i="8"/>
  <c r="K286" i="8"/>
  <c r="J286" i="8"/>
  <c r="I286" i="8"/>
  <c r="G286" i="8"/>
  <c r="F286" i="8"/>
  <c r="E286" i="8"/>
  <c r="D286" i="8"/>
  <c r="H285" i="8"/>
  <c r="C285" i="8"/>
  <c r="L284" i="8"/>
  <c r="K284" i="8"/>
  <c r="J284" i="8"/>
  <c r="J283" i="8" s="1"/>
  <c r="I284" i="8"/>
  <c r="G284" i="8"/>
  <c r="F284" i="8"/>
  <c r="F283" i="8" s="1"/>
  <c r="E284" i="8"/>
  <c r="D284" i="8"/>
  <c r="L283" i="8"/>
  <c r="K283" i="8"/>
  <c r="G283" i="8"/>
  <c r="D283" i="8"/>
  <c r="H282" i="8"/>
  <c r="C282" i="8"/>
  <c r="L281" i="8"/>
  <c r="K281" i="8"/>
  <c r="J281" i="8"/>
  <c r="I281" i="8"/>
  <c r="H281" i="8" s="1"/>
  <c r="G281" i="8"/>
  <c r="F281" i="8"/>
  <c r="E281" i="8"/>
  <c r="D281" i="8"/>
  <c r="C281" i="8" s="1"/>
  <c r="H280" i="8"/>
  <c r="C280" i="8"/>
  <c r="H279" i="8"/>
  <c r="C279" i="8"/>
  <c r="H278" i="8"/>
  <c r="C278" i="8"/>
  <c r="H277" i="8"/>
  <c r="C277" i="8"/>
  <c r="L276" i="8"/>
  <c r="K276" i="8"/>
  <c r="J276" i="8"/>
  <c r="I276" i="8"/>
  <c r="G276" i="8"/>
  <c r="F276" i="8"/>
  <c r="E276" i="8"/>
  <c r="C276" i="8" s="1"/>
  <c r="D276" i="8"/>
  <c r="H275" i="8"/>
  <c r="C275" i="8"/>
  <c r="H274" i="8"/>
  <c r="C274" i="8"/>
  <c r="H273" i="8"/>
  <c r="C273" i="8"/>
  <c r="L272" i="8"/>
  <c r="L270" i="8" s="1"/>
  <c r="L269" i="8" s="1"/>
  <c r="K272" i="8"/>
  <c r="J272" i="8"/>
  <c r="I272" i="8"/>
  <c r="G272" i="8"/>
  <c r="G270" i="8" s="1"/>
  <c r="G269" i="8" s="1"/>
  <c r="F272" i="8"/>
  <c r="E272" i="8"/>
  <c r="D272" i="8"/>
  <c r="H271" i="8"/>
  <c r="C271" i="8"/>
  <c r="K270" i="8"/>
  <c r="J270" i="8"/>
  <c r="J269" i="8" s="1"/>
  <c r="I270" i="8"/>
  <c r="F270" i="8"/>
  <c r="F269" i="8" s="1"/>
  <c r="E270" i="8"/>
  <c r="D270" i="8"/>
  <c r="K269" i="8"/>
  <c r="H268" i="8"/>
  <c r="C268" i="8"/>
  <c r="H267" i="8"/>
  <c r="C267" i="8"/>
  <c r="H266" i="8"/>
  <c r="C266" i="8"/>
  <c r="H265" i="8"/>
  <c r="C265" i="8"/>
  <c r="L264" i="8"/>
  <c r="K264" i="8"/>
  <c r="J264" i="8"/>
  <c r="I264" i="8"/>
  <c r="G264" i="8"/>
  <c r="F264" i="8"/>
  <c r="E264" i="8"/>
  <c r="C264" i="8" s="1"/>
  <c r="D264" i="8"/>
  <c r="H263" i="8"/>
  <c r="C263" i="8"/>
  <c r="H262" i="8"/>
  <c r="C262" i="8"/>
  <c r="H261" i="8"/>
  <c r="C261" i="8"/>
  <c r="L260" i="8"/>
  <c r="K260" i="8"/>
  <c r="J260" i="8"/>
  <c r="I260" i="8"/>
  <c r="G260" i="8"/>
  <c r="G259" i="8" s="1"/>
  <c r="F260" i="8"/>
  <c r="F259" i="8" s="1"/>
  <c r="E260" i="8"/>
  <c r="D260" i="8"/>
  <c r="L259" i="8"/>
  <c r="K259" i="8"/>
  <c r="D259" i="8"/>
  <c r="H258" i="8"/>
  <c r="C258" i="8"/>
  <c r="H257" i="8"/>
  <c r="C257" i="8"/>
  <c r="H256" i="8"/>
  <c r="C256" i="8"/>
  <c r="H255" i="8"/>
  <c r="C255" i="8"/>
  <c r="H254" i="8"/>
  <c r="C254" i="8"/>
  <c r="H253" i="8"/>
  <c r="C253" i="8"/>
  <c r="L252" i="8"/>
  <c r="K252" i="8"/>
  <c r="J252" i="8"/>
  <c r="J251" i="8" s="1"/>
  <c r="I252" i="8"/>
  <c r="G252" i="8"/>
  <c r="G251" i="8" s="1"/>
  <c r="F252" i="8"/>
  <c r="F251" i="8" s="1"/>
  <c r="E252" i="8"/>
  <c r="D252" i="8"/>
  <c r="L251" i="8"/>
  <c r="K251" i="8"/>
  <c r="D251" i="8"/>
  <c r="H250" i="8"/>
  <c r="C250" i="8"/>
  <c r="H249" i="8"/>
  <c r="C249" i="8"/>
  <c r="H248" i="8"/>
  <c r="C248" i="8"/>
  <c r="H247" i="8"/>
  <c r="C247" i="8"/>
  <c r="L246" i="8"/>
  <c r="K246" i="8"/>
  <c r="J246" i="8"/>
  <c r="I246" i="8"/>
  <c r="G246" i="8"/>
  <c r="G231" i="8" s="1"/>
  <c r="G230" i="8" s="1"/>
  <c r="F246" i="8"/>
  <c r="E246" i="8"/>
  <c r="D246" i="8"/>
  <c r="H245" i="8"/>
  <c r="C245" i="8"/>
  <c r="H244" i="8"/>
  <c r="C244" i="8"/>
  <c r="H243" i="8"/>
  <c r="C243" i="8"/>
  <c r="H242" i="8"/>
  <c r="C242" i="8"/>
  <c r="H241" i="8"/>
  <c r="C241" i="8"/>
  <c r="H240" i="8"/>
  <c r="C240" i="8"/>
  <c r="H239" i="8"/>
  <c r="C239" i="8"/>
  <c r="L238" i="8"/>
  <c r="K238" i="8"/>
  <c r="J238" i="8"/>
  <c r="I238" i="8"/>
  <c r="G238" i="8"/>
  <c r="F238" i="8"/>
  <c r="E238" i="8"/>
  <c r="C238" i="8" s="1"/>
  <c r="D238" i="8"/>
  <c r="H237" i="8"/>
  <c r="C237" i="8"/>
  <c r="H236" i="8"/>
  <c r="C236" i="8"/>
  <c r="L235" i="8"/>
  <c r="K235" i="8"/>
  <c r="J235" i="8"/>
  <c r="J231" i="8" s="1"/>
  <c r="I235" i="8"/>
  <c r="G235" i="8"/>
  <c r="F235" i="8"/>
  <c r="E235" i="8"/>
  <c r="D235" i="8"/>
  <c r="C235" i="8" s="1"/>
  <c r="H234" i="8"/>
  <c r="C234" i="8"/>
  <c r="L233" i="8"/>
  <c r="K233" i="8"/>
  <c r="J233" i="8"/>
  <c r="I233" i="8"/>
  <c r="H233" i="8" s="1"/>
  <c r="G233" i="8"/>
  <c r="F233" i="8"/>
  <c r="E233" i="8"/>
  <c r="D233" i="8"/>
  <c r="C233" i="8" s="1"/>
  <c r="H232" i="8"/>
  <c r="C232" i="8"/>
  <c r="L231" i="8"/>
  <c r="L230" i="8" s="1"/>
  <c r="K231" i="8"/>
  <c r="K230" i="8" s="1"/>
  <c r="F231" i="8"/>
  <c r="H229" i="8"/>
  <c r="C229" i="8"/>
  <c r="H228" i="8"/>
  <c r="C228" i="8"/>
  <c r="L227" i="8"/>
  <c r="K227" i="8"/>
  <c r="J227" i="8"/>
  <c r="I227" i="8"/>
  <c r="G227" i="8"/>
  <c r="G204" i="8" s="1"/>
  <c r="F227" i="8"/>
  <c r="E227" i="8"/>
  <c r="D227" i="8"/>
  <c r="C227" i="8"/>
  <c r="H226" i="8"/>
  <c r="C226" i="8"/>
  <c r="H225" i="8"/>
  <c r="C225" i="8"/>
  <c r="H224" i="8"/>
  <c r="C224" i="8"/>
  <c r="H223" i="8"/>
  <c r="C223" i="8"/>
  <c r="H222" i="8"/>
  <c r="C222" i="8"/>
  <c r="H221" i="8"/>
  <c r="C221" i="8"/>
  <c r="H220" i="8"/>
  <c r="C220" i="8"/>
  <c r="H219" i="8"/>
  <c r="C219" i="8"/>
  <c r="H218" i="8"/>
  <c r="C218" i="8"/>
  <c r="H217" i="8"/>
  <c r="C217" i="8"/>
  <c r="L216" i="8"/>
  <c r="K216" i="8"/>
  <c r="J216" i="8"/>
  <c r="I216" i="8"/>
  <c r="G216" i="8"/>
  <c r="F216" i="8"/>
  <c r="E216" i="8"/>
  <c r="D216" i="8"/>
  <c r="C216" i="8" s="1"/>
  <c r="H215" i="8"/>
  <c r="C215" i="8"/>
  <c r="H214" i="8"/>
  <c r="C214" i="8"/>
  <c r="H213" i="8"/>
  <c r="C213" i="8"/>
  <c r="H212" i="8"/>
  <c r="C212" i="8"/>
  <c r="H211" i="8"/>
  <c r="C211" i="8"/>
  <c r="H210" i="8"/>
  <c r="C210" i="8"/>
  <c r="H209" i="8"/>
  <c r="C209" i="8"/>
  <c r="H208" i="8"/>
  <c r="C208" i="8"/>
  <c r="H207" i="8"/>
  <c r="C207" i="8"/>
  <c r="H206" i="8"/>
  <c r="C206" i="8"/>
  <c r="L205" i="8"/>
  <c r="K205" i="8"/>
  <c r="J205" i="8"/>
  <c r="I205" i="8"/>
  <c r="H205" i="8" s="1"/>
  <c r="G205" i="8"/>
  <c r="F205" i="8"/>
  <c r="E205" i="8"/>
  <c r="D205" i="8"/>
  <c r="J204" i="8"/>
  <c r="F204" i="8"/>
  <c r="H203" i="8"/>
  <c r="C203" i="8"/>
  <c r="H202" i="8"/>
  <c r="C202" i="8"/>
  <c r="H201" i="8"/>
  <c r="C201" i="8"/>
  <c r="H200" i="8"/>
  <c r="C200" i="8"/>
  <c r="H199" i="8"/>
  <c r="C199" i="8"/>
  <c r="L198" i="8"/>
  <c r="K198" i="8"/>
  <c r="J198" i="8"/>
  <c r="H198" i="8" s="1"/>
  <c r="I198" i="8"/>
  <c r="G198" i="8"/>
  <c r="F198" i="8"/>
  <c r="E198" i="8"/>
  <c r="E196" i="8" s="1"/>
  <c r="D198" i="8"/>
  <c r="H197" i="8"/>
  <c r="C197" i="8"/>
  <c r="L196" i="8"/>
  <c r="K196" i="8"/>
  <c r="I196" i="8"/>
  <c r="G196" i="8"/>
  <c r="F196" i="8"/>
  <c r="F195" i="8" s="1"/>
  <c r="D196" i="8"/>
  <c r="H193" i="8"/>
  <c r="C193" i="8"/>
  <c r="L192" i="8"/>
  <c r="K192" i="8"/>
  <c r="J192" i="8"/>
  <c r="H192" i="8" s="1"/>
  <c r="I192" i="8"/>
  <c r="G192" i="8"/>
  <c r="F192" i="8"/>
  <c r="F191" i="8" s="1"/>
  <c r="E192" i="8"/>
  <c r="E191" i="8" s="1"/>
  <c r="E187" i="8" s="1"/>
  <c r="D192" i="8"/>
  <c r="L191" i="8"/>
  <c r="K191" i="8"/>
  <c r="I191" i="8"/>
  <c r="I187" i="8" s="1"/>
  <c r="G191" i="8"/>
  <c r="D191" i="8"/>
  <c r="H190" i="8"/>
  <c r="C190" i="8"/>
  <c r="H189" i="8"/>
  <c r="C189" i="8"/>
  <c r="L188" i="8"/>
  <c r="K188" i="8"/>
  <c r="J188" i="8"/>
  <c r="I188" i="8"/>
  <c r="G188" i="8"/>
  <c r="G187" i="8" s="1"/>
  <c r="F188" i="8"/>
  <c r="F187" i="8" s="1"/>
  <c r="E188" i="8"/>
  <c r="D188" i="8"/>
  <c r="L187" i="8"/>
  <c r="K187" i="8"/>
  <c r="D187" i="8"/>
  <c r="H186" i="8"/>
  <c r="C186" i="8"/>
  <c r="H185" i="8"/>
  <c r="C185" i="8"/>
  <c r="L184" i="8"/>
  <c r="K184" i="8"/>
  <c r="J184" i="8"/>
  <c r="H184" i="8" s="1"/>
  <c r="I184" i="8"/>
  <c r="G184" i="8"/>
  <c r="F184" i="8"/>
  <c r="E184" i="8"/>
  <c r="D184" i="8"/>
  <c r="H183" i="8"/>
  <c r="C183" i="8"/>
  <c r="H182" i="8"/>
  <c r="C182" i="8"/>
  <c r="H181" i="8"/>
  <c r="C181" i="8"/>
  <c r="H180" i="8"/>
  <c r="C180" i="8"/>
  <c r="L179" i="8"/>
  <c r="K179" i="8"/>
  <c r="J179" i="8"/>
  <c r="H179" i="8" s="1"/>
  <c r="I179" i="8"/>
  <c r="G179" i="8"/>
  <c r="F179" i="8"/>
  <c r="F174" i="8" s="1"/>
  <c r="F173" i="8" s="1"/>
  <c r="E179" i="8"/>
  <c r="D179" i="8"/>
  <c r="H178" i="8"/>
  <c r="C178" i="8"/>
  <c r="H177" i="8"/>
  <c r="C177" i="8"/>
  <c r="H176" i="8"/>
  <c r="C176" i="8"/>
  <c r="L175" i="8"/>
  <c r="L174" i="8" s="1"/>
  <c r="L173" i="8" s="1"/>
  <c r="K175" i="8"/>
  <c r="J175" i="8"/>
  <c r="I175" i="8"/>
  <c r="H175" i="8" s="1"/>
  <c r="G175" i="8"/>
  <c r="F175" i="8"/>
  <c r="E175" i="8"/>
  <c r="E174" i="8" s="1"/>
  <c r="E173" i="8" s="1"/>
  <c r="D175" i="8"/>
  <c r="K174" i="8"/>
  <c r="I174" i="8"/>
  <c r="I173" i="8" s="1"/>
  <c r="G174" i="8"/>
  <c r="G173" i="8" s="1"/>
  <c r="K173" i="8"/>
  <c r="H172" i="8"/>
  <c r="C172" i="8"/>
  <c r="H171" i="8"/>
  <c r="C171" i="8"/>
  <c r="H170" i="8"/>
  <c r="C170" i="8"/>
  <c r="H169" i="8"/>
  <c r="C169" i="8"/>
  <c r="H168" i="8"/>
  <c r="C168" i="8"/>
  <c r="H167" i="8"/>
  <c r="C167" i="8"/>
  <c r="L166" i="8"/>
  <c r="K166" i="8"/>
  <c r="J166" i="8"/>
  <c r="I166" i="8"/>
  <c r="G166" i="8"/>
  <c r="G165" i="8" s="1"/>
  <c r="F166" i="8"/>
  <c r="F165" i="8" s="1"/>
  <c r="E166" i="8"/>
  <c r="D166" i="8"/>
  <c r="L165" i="8"/>
  <c r="K165" i="8"/>
  <c r="I165" i="8"/>
  <c r="E165" i="8"/>
  <c r="D165" i="8"/>
  <c r="H164" i="8"/>
  <c r="C164" i="8"/>
  <c r="H163" i="8"/>
  <c r="C163" i="8"/>
  <c r="H162" i="8"/>
  <c r="C162" i="8"/>
  <c r="H161" i="8"/>
  <c r="C161" i="8"/>
  <c r="L160" i="8"/>
  <c r="K160" i="8"/>
  <c r="J160" i="8"/>
  <c r="H160" i="8" s="1"/>
  <c r="I160" i="8"/>
  <c r="G160" i="8"/>
  <c r="F160" i="8"/>
  <c r="E160" i="8"/>
  <c r="E130" i="8" s="1"/>
  <c r="D160" i="8"/>
  <c r="H159" i="8"/>
  <c r="C159" i="8"/>
  <c r="H158" i="8"/>
  <c r="C158" i="8"/>
  <c r="H157" i="8"/>
  <c r="C157" i="8"/>
  <c r="H156" i="8"/>
  <c r="C156" i="8"/>
  <c r="H155" i="8"/>
  <c r="C155" i="8"/>
  <c r="H154" i="8"/>
  <c r="C154" i="8"/>
  <c r="H153" i="8"/>
  <c r="C153" i="8"/>
  <c r="H152" i="8"/>
  <c r="C152" i="8"/>
  <c r="L151" i="8"/>
  <c r="K151" i="8"/>
  <c r="J151" i="8"/>
  <c r="J130" i="8" s="1"/>
  <c r="I151" i="8"/>
  <c r="H151" i="8" s="1"/>
  <c r="G151" i="8"/>
  <c r="F151" i="8"/>
  <c r="E151" i="8"/>
  <c r="D151" i="8"/>
  <c r="H150" i="8"/>
  <c r="C150" i="8"/>
  <c r="H149" i="8"/>
  <c r="C149" i="8"/>
  <c r="H148" i="8"/>
  <c r="C148" i="8"/>
  <c r="H147" i="8"/>
  <c r="C147" i="8"/>
  <c r="H146" i="8"/>
  <c r="C146" i="8"/>
  <c r="H145" i="8"/>
  <c r="C145" i="8"/>
  <c r="L144" i="8"/>
  <c r="K144" i="8"/>
  <c r="J144" i="8"/>
  <c r="I144" i="8"/>
  <c r="G144" i="8"/>
  <c r="F144" i="8"/>
  <c r="F130" i="8" s="1"/>
  <c r="E144" i="8"/>
  <c r="D144" i="8"/>
  <c r="H143" i="8"/>
  <c r="C143" i="8"/>
  <c r="H142" i="8"/>
  <c r="C142" i="8"/>
  <c r="L141" i="8"/>
  <c r="K141" i="8"/>
  <c r="K130" i="8" s="1"/>
  <c r="J141" i="8"/>
  <c r="I141" i="8"/>
  <c r="H141" i="8" s="1"/>
  <c r="G141" i="8"/>
  <c r="F141" i="8"/>
  <c r="E141" i="8"/>
  <c r="D141" i="8"/>
  <c r="H140" i="8"/>
  <c r="C140" i="8"/>
  <c r="H139" i="8"/>
  <c r="C139" i="8"/>
  <c r="H138" i="8"/>
  <c r="C138" i="8"/>
  <c r="H137" i="8"/>
  <c r="C137" i="8"/>
  <c r="L136" i="8"/>
  <c r="K136" i="8"/>
  <c r="J136" i="8"/>
  <c r="I136" i="8"/>
  <c r="G136" i="8"/>
  <c r="F136" i="8"/>
  <c r="E136" i="8"/>
  <c r="D136" i="8"/>
  <c r="H135" i="8"/>
  <c r="C135" i="8"/>
  <c r="H134" i="8"/>
  <c r="C134" i="8"/>
  <c r="H133" i="8"/>
  <c r="C133" i="8"/>
  <c r="H132" i="8"/>
  <c r="C132" i="8"/>
  <c r="L131" i="8"/>
  <c r="K131" i="8"/>
  <c r="J131" i="8"/>
  <c r="I131" i="8"/>
  <c r="H131" i="8"/>
  <c r="G131" i="8"/>
  <c r="F131" i="8"/>
  <c r="E131" i="8"/>
  <c r="D131" i="8"/>
  <c r="I130" i="8"/>
  <c r="G130" i="8"/>
  <c r="H129" i="8"/>
  <c r="H128" i="8" s="1"/>
  <c r="C129" i="8"/>
  <c r="C128" i="8" s="1"/>
  <c r="L128" i="8"/>
  <c r="K128" i="8"/>
  <c r="J128" i="8"/>
  <c r="I128" i="8"/>
  <c r="G128" i="8"/>
  <c r="F128" i="8"/>
  <c r="E128" i="8"/>
  <c r="D128" i="8"/>
  <c r="H127" i="8"/>
  <c r="C127" i="8"/>
  <c r="H126" i="8"/>
  <c r="C126" i="8"/>
  <c r="H125" i="8"/>
  <c r="C125" i="8"/>
  <c r="H124" i="8"/>
  <c r="C124" i="8"/>
  <c r="H123" i="8"/>
  <c r="C123" i="8"/>
  <c r="L122" i="8"/>
  <c r="K122" i="8"/>
  <c r="J122" i="8"/>
  <c r="I122" i="8"/>
  <c r="G122" i="8"/>
  <c r="F122" i="8"/>
  <c r="E122" i="8"/>
  <c r="D122" i="8"/>
  <c r="H121" i="8"/>
  <c r="C121" i="8"/>
  <c r="H120" i="8"/>
  <c r="C120" i="8"/>
  <c r="H119" i="8"/>
  <c r="C119" i="8"/>
  <c r="H118" i="8"/>
  <c r="C118" i="8"/>
  <c r="H117" i="8"/>
  <c r="C117" i="8"/>
  <c r="L116" i="8"/>
  <c r="K116" i="8"/>
  <c r="J116" i="8"/>
  <c r="H116" i="8" s="1"/>
  <c r="I116" i="8"/>
  <c r="G116" i="8"/>
  <c r="F116" i="8"/>
  <c r="E116" i="8"/>
  <c r="E83" i="8" s="1"/>
  <c r="E75" i="8" s="1"/>
  <c r="D116" i="8"/>
  <c r="H115" i="8"/>
  <c r="C115" i="8"/>
  <c r="H114" i="8"/>
  <c r="C114" i="8"/>
  <c r="H113" i="8"/>
  <c r="C113" i="8"/>
  <c r="L112" i="8"/>
  <c r="K112" i="8"/>
  <c r="J112" i="8"/>
  <c r="I112" i="8"/>
  <c r="G112" i="8"/>
  <c r="F112" i="8"/>
  <c r="E112" i="8"/>
  <c r="D112" i="8"/>
  <c r="H111" i="8"/>
  <c r="C111" i="8"/>
  <c r="H110" i="8"/>
  <c r="C110" i="8"/>
  <c r="H109" i="8"/>
  <c r="C109" i="8"/>
  <c r="H108" i="8"/>
  <c r="C108" i="8"/>
  <c r="H107" i="8"/>
  <c r="C107" i="8"/>
  <c r="H106" i="8"/>
  <c r="C106" i="8"/>
  <c r="H105" i="8"/>
  <c r="C105" i="8"/>
  <c r="H104" i="8"/>
  <c r="C104" i="8"/>
  <c r="L103" i="8"/>
  <c r="H103" i="8" s="1"/>
  <c r="K103" i="8"/>
  <c r="J103" i="8"/>
  <c r="I103" i="8"/>
  <c r="G103" i="8"/>
  <c r="F103" i="8"/>
  <c r="E103" i="8"/>
  <c r="D103" i="8"/>
  <c r="C103" i="8" s="1"/>
  <c r="H102" i="8"/>
  <c r="C102" i="8"/>
  <c r="H101" i="8"/>
  <c r="C101" i="8"/>
  <c r="H100" i="8"/>
  <c r="C100" i="8"/>
  <c r="H99" i="8"/>
  <c r="C99" i="8"/>
  <c r="H98" i="8"/>
  <c r="C98" i="8"/>
  <c r="H97" i="8"/>
  <c r="C97" i="8"/>
  <c r="H96" i="8"/>
  <c r="C96" i="8"/>
  <c r="L95" i="8"/>
  <c r="K95" i="8"/>
  <c r="J95" i="8"/>
  <c r="I95" i="8"/>
  <c r="H95" i="8" s="1"/>
  <c r="G95" i="8"/>
  <c r="G83" i="8" s="1"/>
  <c r="F95" i="8"/>
  <c r="E95" i="8"/>
  <c r="D95" i="8"/>
  <c r="H94" i="8"/>
  <c r="C94" i="8"/>
  <c r="H93" i="8"/>
  <c r="C93" i="8"/>
  <c r="H92" i="8"/>
  <c r="C92" i="8"/>
  <c r="H91" i="8"/>
  <c r="C91" i="8"/>
  <c r="H90" i="8"/>
  <c r="C90" i="8"/>
  <c r="L89" i="8"/>
  <c r="K89" i="8"/>
  <c r="J89" i="8"/>
  <c r="H89" i="8" s="1"/>
  <c r="I89" i="8"/>
  <c r="G89" i="8"/>
  <c r="F89" i="8"/>
  <c r="E89" i="8"/>
  <c r="D89" i="8"/>
  <c r="H88" i="8"/>
  <c r="C88" i="8"/>
  <c r="H87" i="8"/>
  <c r="C87" i="8"/>
  <c r="H86" i="8"/>
  <c r="C86" i="8"/>
  <c r="H85" i="8"/>
  <c r="C85" i="8"/>
  <c r="L84" i="8"/>
  <c r="K84" i="8"/>
  <c r="K83" i="8" s="1"/>
  <c r="J84" i="8"/>
  <c r="I84" i="8"/>
  <c r="G84" i="8"/>
  <c r="F84" i="8"/>
  <c r="E84" i="8"/>
  <c r="D84" i="8"/>
  <c r="I83" i="8"/>
  <c r="I75" i="8" s="1"/>
  <c r="H82" i="8"/>
  <c r="C82" i="8"/>
  <c r="H81" i="8"/>
  <c r="C81" i="8"/>
  <c r="L80" i="8"/>
  <c r="K80" i="8"/>
  <c r="J80" i="8"/>
  <c r="I80" i="8"/>
  <c r="G80" i="8"/>
  <c r="F80" i="8"/>
  <c r="C80" i="8" s="1"/>
  <c r="E80" i="8"/>
  <c r="D80" i="8"/>
  <c r="H79" i="8"/>
  <c r="C79" i="8"/>
  <c r="H78" i="8"/>
  <c r="C78" i="8"/>
  <c r="L77" i="8"/>
  <c r="L76" i="8" s="1"/>
  <c r="K77" i="8"/>
  <c r="H77" i="8" s="1"/>
  <c r="J77" i="8"/>
  <c r="I77" i="8"/>
  <c r="G77" i="8"/>
  <c r="G76" i="8" s="1"/>
  <c r="F77" i="8"/>
  <c r="E77" i="8"/>
  <c r="D77" i="8"/>
  <c r="K76" i="8"/>
  <c r="K75" i="8" s="1"/>
  <c r="J76" i="8"/>
  <c r="I76" i="8"/>
  <c r="F76" i="8"/>
  <c r="E76" i="8"/>
  <c r="H74" i="8"/>
  <c r="C74" i="8"/>
  <c r="H73" i="8"/>
  <c r="C73" i="8"/>
  <c r="H72" i="8"/>
  <c r="C72" i="8"/>
  <c r="H71" i="8"/>
  <c r="C71" i="8"/>
  <c r="H70" i="8"/>
  <c r="C70" i="8"/>
  <c r="L69" i="8"/>
  <c r="L67" i="8" s="1"/>
  <c r="K69" i="8"/>
  <c r="J69" i="8"/>
  <c r="I69" i="8"/>
  <c r="H69" i="8"/>
  <c r="G69" i="8"/>
  <c r="F69" i="8"/>
  <c r="E69" i="8"/>
  <c r="D69" i="8"/>
  <c r="C69" i="8" s="1"/>
  <c r="H68" i="8"/>
  <c r="C68" i="8"/>
  <c r="K67" i="8"/>
  <c r="J67" i="8"/>
  <c r="I67" i="8"/>
  <c r="G67" i="8"/>
  <c r="F67" i="8"/>
  <c r="E67" i="8"/>
  <c r="H66" i="8"/>
  <c r="C66" i="8"/>
  <c r="H65" i="8"/>
  <c r="C65" i="8"/>
  <c r="H64" i="8"/>
  <c r="C64" i="8"/>
  <c r="H63" i="8"/>
  <c r="C63" i="8"/>
  <c r="H62" i="8"/>
  <c r="C62" i="8"/>
  <c r="H61" i="8"/>
  <c r="C61" i="8"/>
  <c r="H60" i="8"/>
  <c r="C60" i="8"/>
  <c r="H59" i="8"/>
  <c r="C59" i="8"/>
  <c r="L58" i="8"/>
  <c r="K58" i="8"/>
  <c r="J58" i="8"/>
  <c r="I58" i="8"/>
  <c r="H58" i="8" s="1"/>
  <c r="G58" i="8"/>
  <c r="F58" i="8"/>
  <c r="E58" i="8"/>
  <c r="D58" i="8"/>
  <c r="H57" i="8"/>
  <c r="C57" i="8"/>
  <c r="H56" i="8"/>
  <c r="C56" i="8"/>
  <c r="L55" i="8"/>
  <c r="L54" i="8" s="1"/>
  <c r="K55" i="8"/>
  <c r="J55" i="8"/>
  <c r="I55" i="8"/>
  <c r="H55" i="8" s="1"/>
  <c r="G55" i="8"/>
  <c r="F55" i="8"/>
  <c r="E55" i="8"/>
  <c r="E54" i="8" s="1"/>
  <c r="E53" i="8" s="1"/>
  <c r="E52" i="8" s="1"/>
  <c r="D55" i="8"/>
  <c r="K54" i="8"/>
  <c r="K53" i="8" s="1"/>
  <c r="J54" i="8"/>
  <c r="I54" i="8"/>
  <c r="I53" i="8" s="1"/>
  <c r="I52" i="8" s="1"/>
  <c r="G54" i="8"/>
  <c r="G53" i="8" s="1"/>
  <c r="F54" i="8"/>
  <c r="F53" i="8" s="1"/>
  <c r="H47" i="8"/>
  <c r="C47" i="8"/>
  <c r="H46" i="8"/>
  <c r="C46" i="8"/>
  <c r="L45" i="8"/>
  <c r="G45" i="8"/>
  <c r="C45" i="8"/>
  <c r="H44" i="8"/>
  <c r="C44" i="8"/>
  <c r="K43" i="8"/>
  <c r="J43" i="8"/>
  <c r="I43" i="8"/>
  <c r="F43" i="8"/>
  <c r="E43" i="8"/>
  <c r="D43" i="8"/>
  <c r="C43" i="8" s="1"/>
  <c r="H42" i="8"/>
  <c r="C42" i="8"/>
  <c r="I41" i="8"/>
  <c r="H41" i="8" s="1"/>
  <c r="D41" i="8"/>
  <c r="C41" i="8" s="1"/>
  <c r="H40" i="8"/>
  <c r="C40" i="8"/>
  <c r="H39" i="8"/>
  <c r="C39" i="8"/>
  <c r="H38" i="8"/>
  <c r="C38" i="8"/>
  <c r="H37" i="8"/>
  <c r="C37" i="8"/>
  <c r="K36" i="8"/>
  <c r="H36" i="8" s="1"/>
  <c r="F36" i="8"/>
  <c r="C36" i="8"/>
  <c r="H35" i="8"/>
  <c r="C35" i="8"/>
  <c r="H34" i="8"/>
  <c r="C34" i="8"/>
  <c r="K33" i="8"/>
  <c r="H33" i="8" s="1"/>
  <c r="F33" i="8"/>
  <c r="C33" i="8" s="1"/>
  <c r="H32" i="8"/>
  <c r="C32" i="8"/>
  <c r="K31" i="8"/>
  <c r="H31" i="8" s="1"/>
  <c r="F31" i="8"/>
  <c r="H30" i="8"/>
  <c r="C30" i="8"/>
  <c r="H29" i="8"/>
  <c r="C29" i="8"/>
  <c r="H28" i="8"/>
  <c r="C28" i="8"/>
  <c r="K27" i="8"/>
  <c r="H27" i="8" s="1"/>
  <c r="F27" i="8"/>
  <c r="C27" i="8" s="1"/>
  <c r="H25" i="8"/>
  <c r="C25" i="8"/>
  <c r="D24" i="8"/>
  <c r="C24" i="8" s="1"/>
  <c r="H23" i="8"/>
  <c r="C23" i="8"/>
  <c r="H22" i="8"/>
  <c r="C22" i="8"/>
  <c r="L21" i="8"/>
  <c r="L292" i="8" s="1"/>
  <c r="L291" i="8" s="1"/>
  <c r="K21" i="8"/>
  <c r="K292" i="8" s="1"/>
  <c r="J21" i="8"/>
  <c r="I21" i="8"/>
  <c r="I292" i="8" s="1"/>
  <c r="I291" i="8" s="1"/>
  <c r="G21" i="8"/>
  <c r="G292" i="8" s="1"/>
  <c r="F21" i="8"/>
  <c r="E21" i="8"/>
  <c r="E292" i="8" s="1"/>
  <c r="E291" i="8" s="1"/>
  <c r="D21" i="8"/>
  <c r="D292" i="8" s="1"/>
  <c r="D291" i="8" s="1"/>
  <c r="L20" i="8"/>
  <c r="G20" i="8"/>
  <c r="E20" i="8"/>
  <c r="D20" i="8"/>
  <c r="H301" i="7"/>
  <c r="C301" i="7"/>
  <c r="H300" i="7"/>
  <c r="C300" i="7"/>
  <c r="H299" i="7"/>
  <c r="C299" i="7"/>
  <c r="H298" i="7"/>
  <c r="C298" i="7"/>
  <c r="H297" i="7"/>
  <c r="C297" i="7"/>
  <c r="H296" i="7"/>
  <c r="C296" i="7"/>
  <c r="H295" i="7"/>
  <c r="C295" i="7"/>
  <c r="H294" i="7"/>
  <c r="C294" i="7"/>
  <c r="C293" i="7" s="1"/>
  <c r="L293" i="7"/>
  <c r="K293" i="7"/>
  <c r="J293" i="7"/>
  <c r="I293" i="7"/>
  <c r="H293" i="7"/>
  <c r="G293" i="7"/>
  <c r="F293" i="7"/>
  <c r="E293" i="7"/>
  <c r="D293" i="7"/>
  <c r="H288" i="7"/>
  <c r="C288" i="7"/>
  <c r="H287" i="7"/>
  <c r="C287" i="7"/>
  <c r="L286" i="7"/>
  <c r="K286" i="7"/>
  <c r="J286" i="7"/>
  <c r="I286" i="7"/>
  <c r="H286" i="7" s="1"/>
  <c r="G286" i="7"/>
  <c r="F286" i="7"/>
  <c r="E286" i="7"/>
  <c r="D286" i="7"/>
  <c r="H285" i="7"/>
  <c r="C285" i="7"/>
  <c r="L284" i="7"/>
  <c r="K284" i="7"/>
  <c r="J284" i="7"/>
  <c r="J283" i="7" s="1"/>
  <c r="I284" i="7"/>
  <c r="G284" i="7"/>
  <c r="G283" i="7" s="1"/>
  <c r="F284" i="7"/>
  <c r="F283" i="7" s="1"/>
  <c r="E284" i="7"/>
  <c r="D284" i="7"/>
  <c r="L283" i="7"/>
  <c r="K283" i="7"/>
  <c r="D283" i="7"/>
  <c r="H282" i="7"/>
  <c r="C282" i="7"/>
  <c r="L281" i="7"/>
  <c r="K281" i="7"/>
  <c r="J281" i="7"/>
  <c r="H281" i="7" s="1"/>
  <c r="I281" i="7"/>
  <c r="G281" i="7"/>
  <c r="F281" i="7"/>
  <c r="E281" i="7"/>
  <c r="D281" i="7"/>
  <c r="H280" i="7"/>
  <c r="C280" i="7"/>
  <c r="H279" i="7"/>
  <c r="C279" i="7"/>
  <c r="H278" i="7"/>
  <c r="C278" i="7"/>
  <c r="I276" i="7"/>
  <c r="H277" i="7"/>
  <c r="C277" i="7"/>
  <c r="L276" i="7"/>
  <c r="K276" i="7"/>
  <c r="J276" i="7"/>
  <c r="G276" i="7"/>
  <c r="F276" i="7"/>
  <c r="C276" i="7" s="1"/>
  <c r="E276" i="7"/>
  <c r="D276" i="7"/>
  <c r="H275" i="7"/>
  <c r="C275" i="7"/>
  <c r="H274" i="7"/>
  <c r="C274" i="7"/>
  <c r="H273" i="7"/>
  <c r="C273" i="7"/>
  <c r="L272" i="7"/>
  <c r="K272" i="7"/>
  <c r="K270" i="7" s="1"/>
  <c r="K269" i="7" s="1"/>
  <c r="J272" i="7"/>
  <c r="I272" i="7"/>
  <c r="H272" i="7" s="1"/>
  <c r="G272" i="7"/>
  <c r="F272" i="7"/>
  <c r="E272" i="7"/>
  <c r="E270" i="7" s="1"/>
  <c r="D272" i="7"/>
  <c r="D270" i="7" s="1"/>
  <c r="D269" i="7" s="1"/>
  <c r="H271" i="7"/>
  <c r="C271" i="7"/>
  <c r="L270" i="7"/>
  <c r="L269" i="7" s="1"/>
  <c r="J270" i="7"/>
  <c r="G270" i="7"/>
  <c r="G269" i="7" s="1"/>
  <c r="F270" i="7"/>
  <c r="F269" i="7" s="1"/>
  <c r="H268" i="7"/>
  <c r="C268" i="7"/>
  <c r="H267" i="7"/>
  <c r="C267" i="7"/>
  <c r="H266" i="7"/>
  <c r="C266" i="7"/>
  <c r="I264" i="7"/>
  <c r="H265" i="7"/>
  <c r="C265" i="7"/>
  <c r="L264" i="7"/>
  <c r="K264" i="7"/>
  <c r="K259" i="7" s="1"/>
  <c r="J264" i="7"/>
  <c r="G264" i="7"/>
  <c r="F264" i="7"/>
  <c r="E264" i="7"/>
  <c r="D264" i="7"/>
  <c r="H263" i="7"/>
  <c r="C263" i="7"/>
  <c r="H262" i="7"/>
  <c r="C262" i="7"/>
  <c r="H261" i="7"/>
  <c r="C261" i="7"/>
  <c r="L260" i="7"/>
  <c r="K260" i="7"/>
  <c r="J260" i="7"/>
  <c r="J259" i="7" s="1"/>
  <c r="I260" i="7"/>
  <c r="G260" i="7"/>
  <c r="F260" i="7"/>
  <c r="F259" i="7" s="1"/>
  <c r="E260" i="7"/>
  <c r="C260" i="7" s="1"/>
  <c r="D260" i="7"/>
  <c r="L259" i="7"/>
  <c r="G259" i="7"/>
  <c r="D259" i="7"/>
  <c r="H258" i="7"/>
  <c r="C258" i="7"/>
  <c r="H257" i="7"/>
  <c r="C257" i="7"/>
  <c r="H256" i="7"/>
  <c r="C256" i="7"/>
  <c r="H255" i="7"/>
  <c r="C255" i="7"/>
  <c r="H254" i="7"/>
  <c r="C254" i="7"/>
  <c r="H253" i="7"/>
  <c r="C253" i="7"/>
  <c r="L252" i="7"/>
  <c r="L251" i="7" s="1"/>
  <c r="K252" i="7"/>
  <c r="K251" i="7" s="1"/>
  <c r="J252" i="7"/>
  <c r="J251" i="7" s="1"/>
  <c r="G252" i="7"/>
  <c r="G251" i="7" s="1"/>
  <c r="F252" i="7"/>
  <c r="F251" i="7" s="1"/>
  <c r="E252" i="7"/>
  <c r="D252" i="7"/>
  <c r="C252" i="7" s="1"/>
  <c r="E251" i="7"/>
  <c r="H250" i="7"/>
  <c r="C250" i="7"/>
  <c r="H249" i="7"/>
  <c r="C249" i="7"/>
  <c r="H248" i="7"/>
  <c r="C248" i="7"/>
  <c r="I246" i="7"/>
  <c r="H247" i="7"/>
  <c r="C247" i="7"/>
  <c r="L246" i="7"/>
  <c r="K246" i="7"/>
  <c r="J246" i="7"/>
  <c r="G246" i="7"/>
  <c r="F246" i="7"/>
  <c r="E246" i="7"/>
  <c r="D246" i="7"/>
  <c r="H245" i="7"/>
  <c r="C245" i="7"/>
  <c r="H244" i="7"/>
  <c r="C244" i="7"/>
  <c r="H243" i="7"/>
  <c r="C243" i="7"/>
  <c r="H242" i="7"/>
  <c r="C242" i="7"/>
  <c r="H241" i="7"/>
  <c r="C241" i="7"/>
  <c r="H240" i="7"/>
  <c r="C240" i="7"/>
  <c r="H239" i="7"/>
  <c r="C239" i="7"/>
  <c r="L238" i="7"/>
  <c r="K238" i="7"/>
  <c r="J238" i="7"/>
  <c r="I238" i="7"/>
  <c r="G238" i="7"/>
  <c r="F238" i="7"/>
  <c r="E238" i="7"/>
  <c r="D238" i="7"/>
  <c r="H237" i="7"/>
  <c r="C237" i="7"/>
  <c r="H236" i="7"/>
  <c r="C236" i="7"/>
  <c r="L235" i="7"/>
  <c r="L231" i="7" s="1"/>
  <c r="L230" i="7" s="1"/>
  <c r="K235" i="7"/>
  <c r="J235" i="7"/>
  <c r="I235" i="7"/>
  <c r="G235" i="7"/>
  <c r="F235" i="7"/>
  <c r="E235" i="7"/>
  <c r="D235" i="7"/>
  <c r="I233" i="7"/>
  <c r="H234" i="7"/>
  <c r="C234" i="7"/>
  <c r="L233" i="7"/>
  <c r="K233" i="7"/>
  <c r="J233" i="7"/>
  <c r="G233" i="7"/>
  <c r="G231" i="7" s="1"/>
  <c r="F233" i="7"/>
  <c r="E233" i="7"/>
  <c r="D233" i="7"/>
  <c r="C232" i="7"/>
  <c r="K231" i="7"/>
  <c r="D231" i="7"/>
  <c r="H229" i="7"/>
  <c r="C229" i="7"/>
  <c r="H228" i="7"/>
  <c r="C228" i="7"/>
  <c r="L227" i="7"/>
  <c r="K227" i="7"/>
  <c r="J227" i="7"/>
  <c r="I227" i="7"/>
  <c r="G227" i="7"/>
  <c r="F227" i="7"/>
  <c r="E227" i="7"/>
  <c r="D227" i="7"/>
  <c r="H226" i="7"/>
  <c r="D226" i="7"/>
  <c r="C226" i="7"/>
  <c r="H225" i="7"/>
  <c r="C225" i="7"/>
  <c r="H224" i="7"/>
  <c r="C224" i="7"/>
  <c r="H223" i="7"/>
  <c r="C223" i="7"/>
  <c r="H222" i="7"/>
  <c r="C222" i="7"/>
  <c r="H221" i="7"/>
  <c r="C221" i="7"/>
  <c r="H220" i="7"/>
  <c r="C220" i="7"/>
  <c r="H219" i="7"/>
  <c r="C219" i="7"/>
  <c r="H218" i="7"/>
  <c r="C218" i="7"/>
  <c r="I216" i="7"/>
  <c r="H217" i="7"/>
  <c r="C217" i="7"/>
  <c r="L216" i="7"/>
  <c r="K216" i="7"/>
  <c r="J216" i="7"/>
  <c r="G216" i="7"/>
  <c r="F216" i="7"/>
  <c r="E216" i="7"/>
  <c r="D216" i="7"/>
  <c r="H215" i="7"/>
  <c r="C215" i="7"/>
  <c r="H214" i="7"/>
  <c r="C214" i="7"/>
  <c r="H213" i="7"/>
  <c r="C213" i="7"/>
  <c r="H212" i="7"/>
  <c r="C212" i="7"/>
  <c r="H211" i="7"/>
  <c r="C211" i="7"/>
  <c r="H210" i="7"/>
  <c r="C210" i="7"/>
  <c r="H209" i="7"/>
  <c r="C209" i="7"/>
  <c r="H208" i="7"/>
  <c r="C208" i="7"/>
  <c r="H207" i="7"/>
  <c r="C207" i="7"/>
  <c r="I205" i="7"/>
  <c r="H206" i="7"/>
  <c r="C206" i="7"/>
  <c r="L205" i="7"/>
  <c r="K205" i="7"/>
  <c r="J205" i="7"/>
  <c r="J204" i="7" s="1"/>
  <c r="G205" i="7"/>
  <c r="G204" i="7" s="1"/>
  <c r="F205" i="7"/>
  <c r="E205" i="7"/>
  <c r="D205" i="7"/>
  <c r="D204" i="7" s="1"/>
  <c r="L204" i="7"/>
  <c r="H203" i="7"/>
  <c r="C203" i="7"/>
  <c r="H202" i="7"/>
  <c r="C202" i="7"/>
  <c r="H201" i="7"/>
  <c r="C201" i="7"/>
  <c r="H200" i="7"/>
  <c r="C200" i="7"/>
  <c r="H199" i="7"/>
  <c r="C199" i="7"/>
  <c r="L198" i="7"/>
  <c r="L196" i="7" s="1"/>
  <c r="L195" i="7" s="1"/>
  <c r="K198" i="7"/>
  <c r="J198" i="7"/>
  <c r="I198" i="7"/>
  <c r="G198" i="7"/>
  <c r="G196" i="7" s="1"/>
  <c r="F198" i="7"/>
  <c r="E198" i="7"/>
  <c r="D198" i="7"/>
  <c r="I196" i="7"/>
  <c r="H197" i="7"/>
  <c r="C197" i="7"/>
  <c r="K196" i="7"/>
  <c r="J196" i="7"/>
  <c r="F196" i="7"/>
  <c r="D196" i="7"/>
  <c r="I192" i="7"/>
  <c r="C193" i="7"/>
  <c r="L192" i="7"/>
  <c r="L191" i="7" s="1"/>
  <c r="K192" i="7"/>
  <c r="K191" i="7" s="1"/>
  <c r="J192" i="7"/>
  <c r="G192" i="7"/>
  <c r="G191" i="7" s="1"/>
  <c r="F192" i="7"/>
  <c r="E192" i="7"/>
  <c r="D192" i="7"/>
  <c r="D191" i="7" s="1"/>
  <c r="C192" i="7"/>
  <c r="J191" i="7"/>
  <c r="F191" i="7"/>
  <c r="E191" i="7"/>
  <c r="H190" i="7"/>
  <c r="C190" i="7"/>
  <c r="H189" i="7"/>
  <c r="C189" i="7"/>
  <c r="L188" i="7"/>
  <c r="K188" i="7"/>
  <c r="J188" i="7"/>
  <c r="J187" i="7" s="1"/>
  <c r="I188" i="7"/>
  <c r="G188" i="7"/>
  <c r="F188" i="7"/>
  <c r="F187" i="7" s="1"/>
  <c r="E188" i="7"/>
  <c r="D188" i="7"/>
  <c r="H186" i="7"/>
  <c r="C186" i="7"/>
  <c r="I184" i="7"/>
  <c r="C185" i="7"/>
  <c r="L184" i="7"/>
  <c r="K184" i="7"/>
  <c r="J184" i="7"/>
  <c r="G184" i="7"/>
  <c r="F184" i="7"/>
  <c r="E184" i="7"/>
  <c r="D184" i="7"/>
  <c r="C184" i="7" s="1"/>
  <c r="H183" i="7"/>
  <c r="C183" i="7"/>
  <c r="H182" i="7"/>
  <c r="C182" i="7"/>
  <c r="H181" i="7"/>
  <c r="C181" i="7"/>
  <c r="H180" i="7"/>
  <c r="C180" i="7"/>
  <c r="L179" i="7"/>
  <c r="K179" i="7"/>
  <c r="J179" i="7"/>
  <c r="I179" i="7"/>
  <c r="G179" i="7"/>
  <c r="G174" i="7" s="1"/>
  <c r="G173" i="7" s="1"/>
  <c r="F179" i="7"/>
  <c r="E179" i="7"/>
  <c r="D179" i="7"/>
  <c r="H178" i="7"/>
  <c r="C178" i="7"/>
  <c r="H177" i="7"/>
  <c r="C177" i="7"/>
  <c r="H176" i="7"/>
  <c r="C176" i="7"/>
  <c r="L175" i="7"/>
  <c r="K175" i="7"/>
  <c r="J175" i="7"/>
  <c r="H175" i="7" s="1"/>
  <c r="I175" i="7"/>
  <c r="I174" i="7" s="1"/>
  <c r="G175" i="7"/>
  <c r="F175" i="7"/>
  <c r="F174" i="7" s="1"/>
  <c r="F173" i="7" s="1"/>
  <c r="E175" i="7"/>
  <c r="E174" i="7" s="1"/>
  <c r="E173" i="7" s="1"/>
  <c r="D175" i="7"/>
  <c r="D174" i="7" s="1"/>
  <c r="K174" i="7"/>
  <c r="K173" i="7" s="1"/>
  <c r="J174" i="7"/>
  <c r="J173" i="7" s="1"/>
  <c r="H172" i="7"/>
  <c r="C172" i="7"/>
  <c r="H171" i="7"/>
  <c r="C171" i="7"/>
  <c r="I166" i="7"/>
  <c r="C170" i="7"/>
  <c r="H169" i="7"/>
  <c r="C169" i="7"/>
  <c r="H168" i="7"/>
  <c r="C168" i="7"/>
  <c r="H167" i="7"/>
  <c r="C167" i="7"/>
  <c r="L166" i="7"/>
  <c r="L165" i="7" s="1"/>
  <c r="K166" i="7"/>
  <c r="K165" i="7" s="1"/>
  <c r="J166" i="7"/>
  <c r="G166" i="7"/>
  <c r="F166" i="7"/>
  <c r="E166" i="7"/>
  <c r="E165" i="7" s="1"/>
  <c r="D166" i="7"/>
  <c r="D165" i="7" s="1"/>
  <c r="J165" i="7"/>
  <c r="G165" i="7"/>
  <c r="F165" i="7"/>
  <c r="H164" i="7"/>
  <c r="C164" i="7"/>
  <c r="H163" i="7"/>
  <c r="C163" i="7"/>
  <c r="H162" i="7"/>
  <c r="C162" i="7"/>
  <c r="H161" i="7"/>
  <c r="C161" i="7"/>
  <c r="L160" i="7"/>
  <c r="K160" i="7"/>
  <c r="J160" i="7"/>
  <c r="I160" i="7"/>
  <c r="H160" i="7" s="1"/>
  <c r="G160" i="7"/>
  <c r="F160" i="7"/>
  <c r="E160" i="7"/>
  <c r="D160" i="7"/>
  <c r="H159" i="7"/>
  <c r="C159" i="7"/>
  <c r="H158" i="7"/>
  <c r="C158" i="7"/>
  <c r="H157" i="7"/>
  <c r="C157" i="7"/>
  <c r="H156" i="7"/>
  <c r="C156" i="7"/>
  <c r="H155" i="7"/>
  <c r="C155" i="7"/>
  <c r="H154" i="7"/>
  <c r="C154" i="7"/>
  <c r="H153" i="7"/>
  <c r="C153" i="7"/>
  <c r="I151" i="7"/>
  <c r="H152" i="7"/>
  <c r="C152" i="7"/>
  <c r="L151" i="7"/>
  <c r="K151" i="7"/>
  <c r="J151" i="7"/>
  <c r="G151" i="7"/>
  <c r="F151" i="7"/>
  <c r="C151" i="7" s="1"/>
  <c r="E151" i="7"/>
  <c r="D151" i="7"/>
  <c r="H150" i="7"/>
  <c r="C150" i="7"/>
  <c r="H149" i="7"/>
  <c r="C149" i="7"/>
  <c r="H148" i="7"/>
  <c r="C148" i="7"/>
  <c r="H147" i="7"/>
  <c r="C147" i="7"/>
  <c r="H146" i="7"/>
  <c r="C146" i="7"/>
  <c r="H145" i="7"/>
  <c r="C145" i="7"/>
  <c r="L144" i="7"/>
  <c r="K144" i="7"/>
  <c r="J144" i="7"/>
  <c r="G144" i="7"/>
  <c r="F144" i="7"/>
  <c r="E144" i="7"/>
  <c r="D144" i="7"/>
  <c r="H143" i="7"/>
  <c r="C143" i="7"/>
  <c r="H142" i="7"/>
  <c r="C142" i="7"/>
  <c r="L141" i="7"/>
  <c r="K141" i="7"/>
  <c r="J141" i="7"/>
  <c r="G141" i="7"/>
  <c r="F141" i="7"/>
  <c r="E141" i="7"/>
  <c r="D141" i="7"/>
  <c r="H140" i="7"/>
  <c r="C140" i="7"/>
  <c r="H139" i="7"/>
  <c r="C139" i="7"/>
  <c r="H138" i="7"/>
  <c r="C138" i="7"/>
  <c r="H137" i="7"/>
  <c r="C137" i="7"/>
  <c r="L136" i="7"/>
  <c r="K136" i="7"/>
  <c r="J136" i="7"/>
  <c r="I136" i="7"/>
  <c r="H136" i="7" s="1"/>
  <c r="G136" i="7"/>
  <c r="F136" i="7"/>
  <c r="E136" i="7"/>
  <c r="D136" i="7"/>
  <c r="H135" i="7"/>
  <c r="C135" i="7"/>
  <c r="H134" i="7"/>
  <c r="C134" i="7"/>
  <c r="H133" i="7"/>
  <c r="C133" i="7"/>
  <c r="I131" i="7"/>
  <c r="H132" i="7"/>
  <c r="C132" i="7"/>
  <c r="L131" i="7"/>
  <c r="K131" i="7"/>
  <c r="K130" i="7" s="1"/>
  <c r="J131" i="7"/>
  <c r="G131" i="7"/>
  <c r="G130" i="7" s="1"/>
  <c r="F131" i="7"/>
  <c r="E131" i="7"/>
  <c r="E130" i="7" s="1"/>
  <c r="D131" i="7"/>
  <c r="H129" i="7"/>
  <c r="H128" i="7" s="1"/>
  <c r="C129" i="7"/>
  <c r="C128" i="7" s="1"/>
  <c r="L128" i="7"/>
  <c r="K128" i="7"/>
  <c r="J128" i="7"/>
  <c r="I128" i="7"/>
  <c r="G128" i="7"/>
  <c r="F128" i="7"/>
  <c r="E128" i="7"/>
  <c r="D128" i="7"/>
  <c r="H127" i="7"/>
  <c r="C127" i="7"/>
  <c r="H126" i="7"/>
  <c r="C126" i="7"/>
  <c r="H125" i="7"/>
  <c r="C125" i="7"/>
  <c r="H124" i="7"/>
  <c r="C124" i="7"/>
  <c r="I122" i="7"/>
  <c r="H123" i="7"/>
  <c r="C123" i="7"/>
  <c r="L122" i="7"/>
  <c r="K122" i="7"/>
  <c r="J122" i="7"/>
  <c r="G122" i="7"/>
  <c r="F122" i="7"/>
  <c r="C122" i="7" s="1"/>
  <c r="E122" i="7"/>
  <c r="D122" i="7"/>
  <c r="H121" i="7"/>
  <c r="C121" i="7"/>
  <c r="H120" i="7"/>
  <c r="C120" i="7"/>
  <c r="H119" i="7"/>
  <c r="C119" i="7"/>
  <c r="H118" i="7"/>
  <c r="C118" i="7"/>
  <c r="C117" i="7"/>
  <c r="L116" i="7"/>
  <c r="K116" i="7"/>
  <c r="J116" i="7"/>
  <c r="G116" i="7"/>
  <c r="F116" i="7"/>
  <c r="E116" i="7"/>
  <c r="D116" i="7"/>
  <c r="C116" i="7" s="1"/>
  <c r="H115" i="7"/>
  <c r="C115" i="7"/>
  <c r="H114" i="7"/>
  <c r="C114" i="7"/>
  <c r="I112" i="7"/>
  <c r="H113" i="7"/>
  <c r="C113" i="7"/>
  <c r="L112" i="7"/>
  <c r="K112" i="7"/>
  <c r="J112" i="7"/>
  <c r="G112" i="7"/>
  <c r="F112" i="7"/>
  <c r="E112" i="7"/>
  <c r="D112" i="7"/>
  <c r="H111" i="7"/>
  <c r="C111" i="7"/>
  <c r="H110" i="7"/>
  <c r="C110" i="7"/>
  <c r="H109" i="7"/>
  <c r="C109" i="7"/>
  <c r="H108" i="7"/>
  <c r="C108" i="7"/>
  <c r="H107" i="7"/>
  <c r="C107" i="7"/>
  <c r="H106" i="7"/>
  <c r="C106" i="7"/>
  <c r="H105" i="7"/>
  <c r="C105" i="7"/>
  <c r="H104" i="7"/>
  <c r="D104" i="7"/>
  <c r="D103" i="7" s="1"/>
  <c r="C104" i="7"/>
  <c r="L103" i="7"/>
  <c r="K103" i="7"/>
  <c r="J103" i="7"/>
  <c r="I103" i="7"/>
  <c r="G103" i="7"/>
  <c r="F103" i="7"/>
  <c r="E103" i="7"/>
  <c r="H102" i="7"/>
  <c r="C102" i="7"/>
  <c r="H101" i="7"/>
  <c r="C101" i="7"/>
  <c r="H100" i="7"/>
  <c r="C100" i="7"/>
  <c r="C99" i="7"/>
  <c r="H98" i="7"/>
  <c r="C98" i="7"/>
  <c r="H97" i="7"/>
  <c r="C97" i="7"/>
  <c r="H96" i="7"/>
  <c r="C96" i="7"/>
  <c r="L95" i="7"/>
  <c r="K95" i="7"/>
  <c r="J95" i="7"/>
  <c r="G95" i="7"/>
  <c r="F95" i="7"/>
  <c r="E95" i="7"/>
  <c r="D95" i="7"/>
  <c r="H94" i="7"/>
  <c r="C94" i="7"/>
  <c r="H93" i="7"/>
  <c r="C93" i="7"/>
  <c r="H92" i="7"/>
  <c r="C92" i="7"/>
  <c r="H91" i="7"/>
  <c r="C91" i="7"/>
  <c r="H90" i="7"/>
  <c r="C90" i="7"/>
  <c r="L89" i="7"/>
  <c r="K89" i="7"/>
  <c r="J89" i="7"/>
  <c r="G89" i="7"/>
  <c r="F89" i="7"/>
  <c r="E89" i="7"/>
  <c r="D89" i="7"/>
  <c r="H88" i="7"/>
  <c r="C88" i="7"/>
  <c r="H87" i="7"/>
  <c r="C87" i="7"/>
  <c r="H86" i="7"/>
  <c r="C86" i="7"/>
  <c r="C85" i="7"/>
  <c r="L84" i="7"/>
  <c r="K84" i="7"/>
  <c r="J84" i="7"/>
  <c r="G84" i="7"/>
  <c r="G83" i="7" s="1"/>
  <c r="F84" i="7"/>
  <c r="E84" i="7"/>
  <c r="D84" i="7"/>
  <c r="D83" i="7" s="1"/>
  <c r="H82" i="7"/>
  <c r="C82" i="7"/>
  <c r="H81" i="7"/>
  <c r="C81" i="7"/>
  <c r="L80" i="7"/>
  <c r="K80" i="7"/>
  <c r="J80" i="7"/>
  <c r="I80" i="7"/>
  <c r="G80" i="7"/>
  <c r="F80" i="7"/>
  <c r="E80" i="7"/>
  <c r="C80" i="7" s="1"/>
  <c r="D80" i="7"/>
  <c r="H79" i="7"/>
  <c r="C79" i="7"/>
  <c r="H78" i="7"/>
  <c r="C78" i="7"/>
  <c r="L77" i="7"/>
  <c r="K77" i="7"/>
  <c r="J77" i="7"/>
  <c r="J76" i="7" s="1"/>
  <c r="I77" i="7"/>
  <c r="G77" i="7"/>
  <c r="F77" i="7"/>
  <c r="F76" i="7" s="1"/>
  <c r="E77" i="7"/>
  <c r="D77" i="7"/>
  <c r="L76" i="7"/>
  <c r="K76" i="7"/>
  <c r="G76" i="7"/>
  <c r="D76" i="7"/>
  <c r="H74" i="7"/>
  <c r="C74" i="7"/>
  <c r="H73" i="7"/>
  <c r="C73" i="7"/>
  <c r="H72" i="7"/>
  <c r="C72" i="7"/>
  <c r="H71" i="7"/>
  <c r="C71" i="7"/>
  <c r="I69" i="7"/>
  <c r="C70" i="7"/>
  <c r="L69" i="7"/>
  <c r="L67" i="7" s="1"/>
  <c r="K69" i="7"/>
  <c r="K67" i="7" s="1"/>
  <c r="J69" i="7"/>
  <c r="J67" i="7" s="1"/>
  <c r="G69" i="7"/>
  <c r="F69" i="7"/>
  <c r="F67" i="7" s="1"/>
  <c r="E69" i="7"/>
  <c r="D69" i="7"/>
  <c r="C69" i="7" s="1"/>
  <c r="C68" i="7"/>
  <c r="G67" i="7"/>
  <c r="E67" i="7"/>
  <c r="D67" i="7"/>
  <c r="C67" i="7" s="1"/>
  <c r="H66" i="7"/>
  <c r="C66" i="7"/>
  <c r="H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L58" i="7"/>
  <c r="K58" i="7"/>
  <c r="J58" i="7"/>
  <c r="G58" i="7"/>
  <c r="G54" i="7" s="1"/>
  <c r="F58" i="7"/>
  <c r="E58" i="7"/>
  <c r="D58" i="7"/>
  <c r="H57" i="7"/>
  <c r="C57" i="7"/>
  <c r="H56" i="7"/>
  <c r="C56" i="7"/>
  <c r="L55" i="7"/>
  <c r="L54" i="7" s="1"/>
  <c r="L53" i="7" s="1"/>
  <c r="K55" i="7"/>
  <c r="J55" i="7"/>
  <c r="G55" i="7"/>
  <c r="F55" i="7"/>
  <c r="F54" i="7" s="1"/>
  <c r="F53" i="7" s="1"/>
  <c r="E55" i="7"/>
  <c r="D55" i="7"/>
  <c r="K54" i="7"/>
  <c r="D54" i="7"/>
  <c r="H47" i="7"/>
  <c r="C47" i="7"/>
  <c r="H46" i="7"/>
  <c r="C46" i="7"/>
  <c r="L45" i="7"/>
  <c r="H45" i="7" s="1"/>
  <c r="G45" i="7"/>
  <c r="C45" i="7" s="1"/>
  <c r="H44" i="7"/>
  <c r="C44" i="7"/>
  <c r="K43" i="7"/>
  <c r="J43" i="7"/>
  <c r="I43" i="7"/>
  <c r="F43" i="7"/>
  <c r="E43" i="7"/>
  <c r="D43" i="7"/>
  <c r="H42" i="7"/>
  <c r="C42" i="7"/>
  <c r="I41" i="7"/>
  <c r="H41" i="7"/>
  <c r="D41" i="7"/>
  <c r="C41" i="7" s="1"/>
  <c r="H40" i="7"/>
  <c r="C40" i="7"/>
  <c r="H39" i="7"/>
  <c r="C39" i="7"/>
  <c r="H38" i="7"/>
  <c r="C38" i="7"/>
  <c r="H37" i="7"/>
  <c r="C37" i="7"/>
  <c r="K36" i="7"/>
  <c r="H36" i="7" s="1"/>
  <c r="F36" i="7"/>
  <c r="C36" i="7" s="1"/>
  <c r="H35" i="7"/>
  <c r="C35" i="7"/>
  <c r="H34" i="7"/>
  <c r="C34" i="7"/>
  <c r="K33" i="7"/>
  <c r="H33" i="7" s="1"/>
  <c r="F33" i="7"/>
  <c r="C33" i="7" s="1"/>
  <c r="H32" i="7"/>
  <c r="C32" i="7"/>
  <c r="K31" i="7"/>
  <c r="F31" i="7"/>
  <c r="C31" i="7" s="1"/>
  <c r="H30" i="7"/>
  <c r="C30" i="7"/>
  <c r="H29" i="7"/>
  <c r="C29" i="7"/>
  <c r="H28" i="7"/>
  <c r="C28" i="7"/>
  <c r="K27" i="7"/>
  <c r="H27" i="7"/>
  <c r="F27" i="7"/>
  <c r="C27" i="7" s="1"/>
  <c r="H25" i="7"/>
  <c r="C25" i="7"/>
  <c r="D24" i="7"/>
  <c r="C24" i="7"/>
  <c r="H23" i="7"/>
  <c r="C23" i="7"/>
  <c r="H22" i="7"/>
  <c r="C22" i="7"/>
  <c r="L21" i="7"/>
  <c r="K21" i="7"/>
  <c r="J21" i="7"/>
  <c r="J292" i="7" s="1"/>
  <c r="J291" i="7" s="1"/>
  <c r="I21" i="7"/>
  <c r="I292" i="7" s="1"/>
  <c r="I291" i="7" s="1"/>
  <c r="G21" i="7"/>
  <c r="F21" i="7"/>
  <c r="F292" i="7" s="1"/>
  <c r="F291" i="7" s="1"/>
  <c r="E21" i="7"/>
  <c r="E292" i="7" s="1"/>
  <c r="E291" i="7" s="1"/>
  <c r="D21" i="7"/>
  <c r="C21" i="7" s="1"/>
  <c r="E20" i="7"/>
  <c r="H301" i="6"/>
  <c r="C301" i="6"/>
  <c r="H300" i="6"/>
  <c r="C300" i="6"/>
  <c r="H299" i="6"/>
  <c r="C299" i="6"/>
  <c r="H298" i="6"/>
  <c r="C298" i="6"/>
  <c r="H297" i="6"/>
  <c r="C297" i="6"/>
  <c r="H296" i="6"/>
  <c r="C296" i="6"/>
  <c r="H295" i="6"/>
  <c r="C295" i="6"/>
  <c r="H294" i="6"/>
  <c r="C294" i="6"/>
  <c r="L293" i="6"/>
  <c r="K293" i="6"/>
  <c r="J293" i="6"/>
  <c r="I293" i="6"/>
  <c r="H293" i="6"/>
  <c r="G293" i="6"/>
  <c r="F293" i="6"/>
  <c r="E293" i="6"/>
  <c r="D293" i="6"/>
  <c r="C293" i="6"/>
  <c r="H288" i="6"/>
  <c r="C288" i="6"/>
  <c r="H287" i="6"/>
  <c r="C287" i="6"/>
  <c r="L286" i="6"/>
  <c r="K286" i="6"/>
  <c r="J286" i="6"/>
  <c r="G286" i="6"/>
  <c r="F286" i="6"/>
  <c r="E286" i="6"/>
  <c r="D286" i="6"/>
  <c r="C286" i="6" s="1"/>
  <c r="H285" i="6"/>
  <c r="C285" i="6"/>
  <c r="L284" i="6"/>
  <c r="K284" i="6"/>
  <c r="J284" i="6"/>
  <c r="J283" i="6" s="1"/>
  <c r="I284" i="6"/>
  <c r="I283" i="6" s="1"/>
  <c r="H284" i="6"/>
  <c r="G284" i="6"/>
  <c r="F284" i="6"/>
  <c r="E284" i="6"/>
  <c r="E283" i="6" s="1"/>
  <c r="D284" i="6"/>
  <c r="L283" i="6"/>
  <c r="K283" i="6"/>
  <c r="G283" i="6"/>
  <c r="F283" i="6"/>
  <c r="H282" i="6"/>
  <c r="C282" i="6"/>
  <c r="L281" i="6"/>
  <c r="K281" i="6"/>
  <c r="J281" i="6"/>
  <c r="G281" i="6"/>
  <c r="F281" i="6"/>
  <c r="E281" i="6"/>
  <c r="D281" i="6"/>
  <c r="H280" i="6"/>
  <c r="C280" i="6"/>
  <c r="H279" i="6"/>
  <c r="C279" i="6"/>
  <c r="H278" i="6"/>
  <c r="C278" i="6"/>
  <c r="H277" i="6"/>
  <c r="C277" i="6"/>
  <c r="L276" i="6"/>
  <c r="K276" i="6"/>
  <c r="J276" i="6"/>
  <c r="I276" i="6"/>
  <c r="H276" i="6"/>
  <c r="G276" i="6"/>
  <c r="F276" i="6"/>
  <c r="E276" i="6"/>
  <c r="D276" i="6"/>
  <c r="C276" i="6" s="1"/>
  <c r="H275" i="6"/>
  <c r="C275" i="6"/>
  <c r="H274" i="6"/>
  <c r="C274" i="6"/>
  <c r="I272" i="6"/>
  <c r="C273" i="6"/>
  <c r="L272" i="6"/>
  <c r="K272" i="6"/>
  <c r="K270" i="6" s="1"/>
  <c r="K269" i="6" s="1"/>
  <c r="J272" i="6"/>
  <c r="J270" i="6" s="1"/>
  <c r="J269" i="6" s="1"/>
  <c r="G272" i="6"/>
  <c r="G270" i="6" s="1"/>
  <c r="G269" i="6" s="1"/>
  <c r="F272" i="6"/>
  <c r="F270" i="6" s="1"/>
  <c r="F269" i="6" s="1"/>
  <c r="E272" i="6"/>
  <c r="D272" i="6"/>
  <c r="C272" i="6" s="1"/>
  <c r="H271" i="6"/>
  <c r="C271" i="6"/>
  <c r="L270" i="6"/>
  <c r="L269" i="6" s="1"/>
  <c r="E270" i="6"/>
  <c r="E269" i="6" s="1"/>
  <c r="D270" i="6"/>
  <c r="D269" i="6" s="1"/>
  <c r="I264" i="6"/>
  <c r="C268" i="6"/>
  <c r="H267" i="6"/>
  <c r="C267" i="6"/>
  <c r="H266" i="6"/>
  <c r="C266" i="6"/>
  <c r="H265" i="6"/>
  <c r="C265" i="6"/>
  <c r="L264" i="6"/>
  <c r="K264" i="6"/>
  <c r="J264" i="6"/>
  <c r="G264" i="6"/>
  <c r="F264" i="6"/>
  <c r="E264" i="6"/>
  <c r="D264" i="6"/>
  <c r="C264" i="6" s="1"/>
  <c r="H263" i="6"/>
  <c r="C263" i="6"/>
  <c r="H262" i="6"/>
  <c r="C262" i="6"/>
  <c r="I260" i="6"/>
  <c r="C261" i="6"/>
  <c r="L260" i="6"/>
  <c r="K260" i="6"/>
  <c r="K259" i="6" s="1"/>
  <c r="J260" i="6"/>
  <c r="J259" i="6" s="1"/>
  <c r="G260" i="6"/>
  <c r="G259" i="6" s="1"/>
  <c r="F260" i="6"/>
  <c r="F259" i="6" s="1"/>
  <c r="E260" i="6"/>
  <c r="E259" i="6" s="1"/>
  <c r="D260" i="6"/>
  <c r="C260" i="6" s="1"/>
  <c r="H258" i="6"/>
  <c r="C258" i="6"/>
  <c r="H257" i="6"/>
  <c r="C257" i="6"/>
  <c r="H256" i="6"/>
  <c r="C256" i="6"/>
  <c r="H255" i="6"/>
  <c r="C255" i="6"/>
  <c r="H254" i="6"/>
  <c r="C254" i="6"/>
  <c r="H253" i="6"/>
  <c r="C253" i="6"/>
  <c r="L252" i="6"/>
  <c r="K252" i="6"/>
  <c r="J252" i="6"/>
  <c r="J251" i="6" s="1"/>
  <c r="I252" i="6"/>
  <c r="I251" i="6" s="1"/>
  <c r="G252" i="6"/>
  <c r="F252" i="6"/>
  <c r="F251" i="6" s="1"/>
  <c r="E252" i="6"/>
  <c r="E251" i="6" s="1"/>
  <c r="D252" i="6"/>
  <c r="L251" i="6"/>
  <c r="K251" i="6"/>
  <c r="G251" i="6"/>
  <c r="D251" i="6"/>
  <c r="H250" i="6"/>
  <c r="C250" i="6"/>
  <c r="H249" i="6"/>
  <c r="C249" i="6"/>
  <c r="H248" i="6"/>
  <c r="C248" i="6"/>
  <c r="H247" i="6"/>
  <c r="C247" i="6"/>
  <c r="L246" i="6"/>
  <c r="K246" i="6"/>
  <c r="J246" i="6"/>
  <c r="I246" i="6"/>
  <c r="G246" i="6"/>
  <c r="F246" i="6"/>
  <c r="E246" i="6"/>
  <c r="C246" i="6" s="1"/>
  <c r="D246" i="6"/>
  <c r="H245" i="6"/>
  <c r="C245" i="6"/>
  <c r="H244" i="6"/>
  <c r="C244" i="6"/>
  <c r="H243" i="6"/>
  <c r="C243" i="6"/>
  <c r="I238" i="6"/>
  <c r="C242" i="6"/>
  <c r="H241" i="6"/>
  <c r="C241" i="6"/>
  <c r="H240" i="6"/>
  <c r="C240" i="6"/>
  <c r="H239" i="6"/>
  <c r="C239" i="6"/>
  <c r="L238" i="6"/>
  <c r="K238" i="6"/>
  <c r="J238" i="6"/>
  <c r="G238" i="6"/>
  <c r="F238" i="6"/>
  <c r="E238" i="6"/>
  <c r="D238" i="6"/>
  <c r="C238" i="6" s="1"/>
  <c r="H237" i="6"/>
  <c r="C237" i="6"/>
  <c r="I235" i="6"/>
  <c r="H236" i="6"/>
  <c r="C236" i="6"/>
  <c r="L235" i="6"/>
  <c r="K235" i="6"/>
  <c r="J235" i="6"/>
  <c r="G235" i="6"/>
  <c r="F235" i="6"/>
  <c r="E235" i="6"/>
  <c r="D235" i="6"/>
  <c r="H234" i="6"/>
  <c r="C234" i="6"/>
  <c r="L233" i="6"/>
  <c r="K233" i="6"/>
  <c r="J233" i="6"/>
  <c r="I233" i="6"/>
  <c r="H233" i="6" s="1"/>
  <c r="G233" i="6"/>
  <c r="F233" i="6"/>
  <c r="E233" i="6"/>
  <c r="D233" i="6"/>
  <c r="I231" i="6"/>
  <c r="H232" i="6"/>
  <c r="C232" i="6"/>
  <c r="K231" i="6"/>
  <c r="J231" i="6"/>
  <c r="G231" i="6"/>
  <c r="G230" i="6" s="1"/>
  <c r="F231" i="6"/>
  <c r="F230" i="6" s="1"/>
  <c r="H229" i="6"/>
  <c r="C229" i="6"/>
  <c r="I227" i="6"/>
  <c r="H228" i="6"/>
  <c r="C228" i="6"/>
  <c r="L227" i="6"/>
  <c r="K227" i="6"/>
  <c r="J227" i="6"/>
  <c r="G227" i="6"/>
  <c r="F227" i="6"/>
  <c r="E227" i="6"/>
  <c r="D227" i="6"/>
  <c r="H226" i="6"/>
  <c r="C226" i="6"/>
  <c r="H225" i="6"/>
  <c r="C225" i="6"/>
  <c r="H224" i="6"/>
  <c r="C224" i="6"/>
  <c r="H223" i="6"/>
  <c r="C223" i="6"/>
  <c r="H222" i="6"/>
  <c r="C222" i="6"/>
  <c r="H221" i="6"/>
  <c r="C221" i="6"/>
  <c r="H220" i="6"/>
  <c r="C220" i="6"/>
  <c r="H219" i="6"/>
  <c r="C219" i="6"/>
  <c r="H218" i="6"/>
  <c r="C218" i="6"/>
  <c r="I216" i="6"/>
  <c r="H217" i="6"/>
  <c r="C217" i="6"/>
  <c r="L216" i="6"/>
  <c r="K216" i="6"/>
  <c r="J216" i="6"/>
  <c r="G216" i="6"/>
  <c r="F216" i="6"/>
  <c r="E216" i="6"/>
  <c r="E204" i="6" s="1"/>
  <c r="D216" i="6"/>
  <c r="H215" i="6"/>
  <c r="C215" i="6"/>
  <c r="H214" i="6"/>
  <c r="C214" i="6"/>
  <c r="H213" i="6"/>
  <c r="C213" i="6"/>
  <c r="H212" i="6"/>
  <c r="C212" i="6"/>
  <c r="H211" i="6"/>
  <c r="C211" i="6"/>
  <c r="H210" i="6"/>
  <c r="C210" i="6"/>
  <c r="H209" i="6"/>
  <c r="C209" i="6"/>
  <c r="H208" i="6"/>
  <c r="C208" i="6"/>
  <c r="H207" i="6"/>
  <c r="C207" i="6"/>
  <c r="H206" i="6"/>
  <c r="C206" i="6"/>
  <c r="L205" i="6"/>
  <c r="L204" i="6" s="1"/>
  <c r="K205" i="6"/>
  <c r="J205" i="6"/>
  <c r="J204" i="6" s="1"/>
  <c r="G205" i="6"/>
  <c r="G204" i="6" s="1"/>
  <c r="F205" i="6"/>
  <c r="E205" i="6"/>
  <c r="D205" i="6"/>
  <c r="D204" i="6" s="1"/>
  <c r="F204" i="6"/>
  <c r="H203" i="6"/>
  <c r="C203" i="6"/>
  <c r="H202" i="6"/>
  <c r="C202" i="6"/>
  <c r="H201" i="6"/>
  <c r="C201" i="6"/>
  <c r="H200" i="6"/>
  <c r="C200" i="6"/>
  <c r="I198" i="6"/>
  <c r="C199" i="6"/>
  <c r="L198" i="6"/>
  <c r="K198" i="6"/>
  <c r="K196" i="6" s="1"/>
  <c r="J198" i="6"/>
  <c r="J196" i="6" s="1"/>
  <c r="G198" i="6"/>
  <c r="G196" i="6" s="1"/>
  <c r="F198" i="6"/>
  <c r="F196" i="6" s="1"/>
  <c r="F195" i="6" s="1"/>
  <c r="F194" i="6" s="1"/>
  <c r="E198" i="6"/>
  <c r="E196" i="6" s="1"/>
  <c r="D198" i="6"/>
  <c r="C198" i="6" s="1"/>
  <c r="H197" i="6"/>
  <c r="C197" i="6"/>
  <c r="L196" i="6"/>
  <c r="L195" i="6" s="1"/>
  <c r="H193" i="6"/>
  <c r="C193" i="6"/>
  <c r="L192" i="6"/>
  <c r="L191" i="6" s="1"/>
  <c r="K192" i="6"/>
  <c r="J192" i="6"/>
  <c r="J191" i="6" s="1"/>
  <c r="I192" i="6"/>
  <c r="I191" i="6" s="1"/>
  <c r="G192" i="6"/>
  <c r="G191" i="6" s="1"/>
  <c r="F192" i="6"/>
  <c r="E192" i="6"/>
  <c r="E191" i="6" s="1"/>
  <c r="D192" i="6"/>
  <c r="K191" i="6"/>
  <c r="F191" i="6"/>
  <c r="H190" i="6"/>
  <c r="C190" i="6"/>
  <c r="I188" i="6"/>
  <c r="C189" i="6"/>
  <c r="L188" i="6"/>
  <c r="K188" i="6"/>
  <c r="J188" i="6"/>
  <c r="G188" i="6"/>
  <c r="F188" i="6"/>
  <c r="F187" i="6" s="1"/>
  <c r="E188" i="6"/>
  <c r="D188" i="6"/>
  <c r="C188" i="6" s="1"/>
  <c r="H186" i="6"/>
  <c r="C186" i="6"/>
  <c r="H185" i="6"/>
  <c r="C185" i="6"/>
  <c r="L184" i="6"/>
  <c r="K184" i="6"/>
  <c r="J184" i="6"/>
  <c r="I184" i="6"/>
  <c r="G184" i="6"/>
  <c r="F184" i="6"/>
  <c r="E184" i="6"/>
  <c r="D184" i="6"/>
  <c r="H183" i="6"/>
  <c r="C183" i="6"/>
  <c r="H182" i="6"/>
  <c r="C182" i="6"/>
  <c r="H181" i="6"/>
  <c r="C181" i="6"/>
  <c r="I179" i="6"/>
  <c r="C180" i="6"/>
  <c r="L179" i="6"/>
  <c r="L174" i="6" s="1"/>
  <c r="L173" i="6" s="1"/>
  <c r="K179" i="6"/>
  <c r="J179" i="6"/>
  <c r="G179" i="6"/>
  <c r="F179" i="6"/>
  <c r="E179" i="6"/>
  <c r="C179" i="6" s="1"/>
  <c r="D179" i="6"/>
  <c r="H178" i="6"/>
  <c r="C178" i="6"/>
  <c r="H177" i="6"/>
  <c r="C177" i="6"/>
  <c r="H176" i="6"/>
  <c r="C176" i="6"/>
  <c r="L175" i="6"/>
  <c r="K175" i="6"/>
  <c r="J175" i="6"/>
  <c r="J174" i="6" s="1"/>
  <c r="J173" i="6" s="1"/>
  <c r="G175" i="6"/>
  <c r="F175" i="6"/>
  <c r="E175" i="6"/>
  <c r="E174" i="6" s="1"/>
  <c r="E173" i="6" s="1"/>
  <c r="D175" i="6"/>
  <c r="C175" i="6" s="1"/>
  <c r="H172" i="6"/>
  <c r="C172" i="6"/>
  <c r="H171" i="6"/>
  <c r="C171" i="6"/>
  <c r="H170" i="6"/>
  <c r="C170" i="6"/>
  <c r="H169" i="6"/>
  <c r="C169" i="6"/>
  <c r="H168" i="6"/>
  <c r="C168" i="6"/>
  <c r="H167" i="6"/>
  <c r="C167" i="6"/>
  <c r="L166" i="6"/>
  <c r="K166" i="6"/>
  <c r="K165" i="6" s="1"/>
  <c r="J166" i="6"/>
  <c r="J165" i="6" s="1"/>
  <c r="G166" i="6"/>
  <c r="F166" i="6"/>
  <c r="F165" i="6" s="1"/>
  <c r="E166" i="6"/>
  <c r="E165" i="6" s="1"/>
  <c r="D166" i="6"/>
  <c r="L165" i="6"/>
  <c r="G165" i="6"/>
  <c r="D165" i="6"/>
  <c r="H164" i="6"/>
  <c r="C164" i="6"/>
  <c r="H163" i="6"/>
  <c r="C163" i="6"/>
  <c r="H162" i="6"/>
  <c r="C162" i="6"/>
  <c r="H161" i="6"/>
  <c r="C161" i="6"/>
  <c r="L160" i="6"/>
  <c r="K160" i="6"/>
  <c r="J160" i="6"/>
  <c r="G160" i="6"/>
  <c r="F160" i="6"/>
  <c r="E160" i="6"/>
  <c r="D160" i="6"/>
  <c r="H159" i="6"/>
  <c r="C159" i="6"/>
  <c r="H158" i="6"/>
  <c r="C158" i="6"/>
  <c r="H157" i="6"/>
  <c r="C157" i="6"/>
  <c r="H156" i="6"/>
  <c r="C156" i="6"/>
  <c r="H155" i="6"/>
  <c r="C155" i="6"/>
  <c r="H154" i="6"/>
  <c r="C154" i="6"/>
  <c r="H153" i="6"/>
  <c r="C153" i="6"/>
  <c r="H152" i="6"/>
  <c r="C152" i="6"/>
  <c r="L151" i="6"/>
  <c r="K151" i="6"/>
  <c r="J151" i="6"/>
  <c r="G151" i="6"/>
  <c r="F151" i="6"/>
  <c r="E151" i="6"/>
  <c r="D151" i="6"/>
  <c r="H150" i="6"/>
  <c r="C150" i="6"/>
  <c r="H149" i="6"/>
  <c r="C149" i="6"/>
  <c r="H148" i="6"/>
  <c r="C148" i="6"/>
  <c r="H147" i="6"/>
  <c r="C147" i="6"/>
  <c r="H146" i="6"/>
  <c r="C146" i="6"/>
  <c r="H145" i="6"/>
  <c r="C145" i="6"/>
  <c r="L144" i="6"/>
  <c r="K144" i="6"/>
  <c r="J144" i="6"/>
  <c r="G144" i="6"/>
  <c r="F144" i="6"/>
  <c r="F130" i="6" s="1"/>
  <c r="E144" i="6"/>
  <c r="D144" i="6"/>
  <c r="H143" i="6"/>
  <c r="C143" i="6"/>
  <c r="H142" i="6"/>
  <c r="C142" i="6"/>
  <c r="L141" i="6"/>
  <c r="K141" i="6"/>
  <c r="J141" i="6"/>
  <c r="G141" i="6"/>
  <c r="F141" i="6"/>
  <c r="E141" i="6"/>
  <c r="E130" i="6" s="1"/>
  <c r="D141" i="6"/>
  <c r="H140" i="6"/>
  <c r="C140" i="6"/>
  <c r="H139" i="6"/>
  <c r="C139" i="6"/>
  <c r="H138" i="6"/>
  <c r="C138" i="6"/>
  <c r="H137" i="6"/>
  <c r="C137" i="6"/>
  <c r="L136" i="6"/>
  <c r="K136" i="6"/>
  <c r="J136" i="6"/>
  <c r="G136" i="6"/>
  <c r="F136" i="6"/>
  <c r="E136" i="6"/>
  <c r="D136" i="6"/>
  <c r="C136" i="6" s="1"/>
  <c r="H135" i="6"/>
  <c r="C135" i="6"/>
  <c r="H134" i="6"/>
  <c r="C134" i="6"/>
  <c r="H133" i="6"/>
  <c r="C133" i="6"/>
  <c r="H132" i="6"/>
  <c r="C132" i="6"/>
  <c r="L131" i="6"/>
  <c r="K131" i="6"/>
  <c r="J131" i="6"/>
  <c r="G131" i="6"/>
  <c r="G130" i="6" s="1"/>
  <c r="F131" i="6"/>
  <c r="E131" i="6"/>
  <c r="D131" i="6"/>
  <c r="J130" i="6"/>
  <c r="I128" i="6"/>
  <c r="C129" i="6"/>
  <c r="L128" i="6"/>
  <c r="K128" i="6"/>
  <c r="J128" i="6"/>
  <c r="G128" i="6"/>
  <c r="F128" i="6"/>
  <c r="E128" i="6"/>
  <c r="D128" i="6"/>
  <c r="C128" i="6"/>
  <c r="H127" i="6"/>
  <c r="C127" i="6"/>
  <c r="H126" i="6"/>
  <c r="C126" i="6"/>
  <c r="H125" i="6"/>
  <c r="C125" i="6"/>
  <c r="H124" i="6"/>
  <c r="C124" i="6"/>
  <c r="H123" i="6"/>
  <c r="C123" i="6"/>
  <c r="L122" i="6"/>
  <c r="K122" i="6"/>
  <c r="J122" i="6"/>
  <c r="G122" i="6"/>
  <c r="F122" i="6"/>
  <c r="E122" i="6"/>
  <c r="D122" i="6"/>
  <c r="H121" i="6"/>
  <c r="C121" i="6"/>
  <c r="H120" i="6"/>
  <c r="C120" i="6"/>
  <c r="H119" i="6"/>
  <c r="C119" i="6"/>
  <c r="H118" i="6"/>
  <c r="C118" i="6"/>
  <c r="H117" i="6"/>
  <c r="C117" i="6"/>
  <c r="L116" i="6"/>
  <c r="K116" i="6"/>
  <c r="J116" i="6"/>
  <c r="I116" i="6"/>
  <c r="G116" i="6"/>
  <c r="F116" i="6"/>
  <c r="E116" i="6"/>
  <c r="D116" i="6"/>
  <c r="H115" i="6"/>
  <c r="C115" i="6"/>
  <c r="H114" i="6"/>
  <c r="C114" i="6"/>
  <c r="H113" i="6"/>
  <c r="C113" i="6"/>
  <c r="L112" i="6"/>
  <c r="K112" i="6"/>
  <c r="J112" i="6"/>
  <c r="G112" i="6"/>
  <c r="F112" i="6"/>
  <c r="E112" i="6"/>
  <c r="D112" i="6"/>
  <c r="C112" i="6" s="1"/>
  <c r="H111" i="6"/>
  <c r="C111" i="6"/>
  <c r="H110" i="6"/>
  <c r="C110" i="6"/>
  <c r="H109" i="6"/>
  <c r="C109" i="6"/>
  <c r="H108" i="6"/>
  <c r="C108" i="6"/>
  <c r="H107" i="6"/>
  <c r="C107" i="6"/>
  <c r="H106" i="6"/>
  <c r="C106" i="6"/>
  <c r="H105" i="6"/>
  <c r="C105" i="6"/>
  <c r="H104" i="6"/>
  <c r="C104" i="6"/>
  <c r="L103" i="6"/>
  <c r="K103" i="6"/>
  <c r="J103" i="6"/>
  <c r="G103" i="6"/>
  <c r="F103" i="6"/>
  <c r="E103" i="6"/>
  <c r="D103" i="6"/>
  <c r="H102" i="6"/>
  <c r="C102" i="6"/>
  <c r="H101" i="6"/>
  <c r="C101" i="6"/>
  <c r="H100" i="6"/>
  <c r="C100" i="6"/>
  <c r="H99" i="6"/>
  <c r="C99" i="6"/>
  <c r="H98" i="6"/>
  <c r="C98" i="6"/>
  <c r="H97" i="6"/>
  <c r="C97" i="6"/>
  <c r="H96" i="6"/>
  <c r="C96" i="6"/>
  <c r="L95" i="6"/>
  <c r="K95" i="6"/>
  <c r="J95" i="6"/>
  <c r="J83" i="6" s="1"/>
  <c r="I95" i="6"/>
  <c r="G95" i="6"/>
  <c r="F95" i="6"/>
  <c r="E95" i="6"/>
  <c r="D95" i="6"/>
  <c r="H94" i="6"/>
  <c r="C94" i="6"/>
  <c r="H93" i="6"/>
  <c r="C93" i="6"/>
  <c r="H92" i="6"/>
  <c r="C92" i="6"/>
  <c r="H91" i="6"/>
  <c r="C91" i="6"/>
  <c r="H90" i="6"/>
  <c r="C90" i="6"/>
  <c r="L89" i="6"/>
  <c r="K89" i="6"/>
  <c r="J89" i="6"/>
  <c r="G89" i="6"/>
  <c r="F89" i="6"/>
  <c r="F83" i="6" s="1"/>
  <c r="E89" i="6"/>
  <c r="D89" i="6"/>
  <c r="H88" i="6"/>
  <c r="C88" i="6"/>
  <c r="H87" i="6"/>
  <c r="C87" i="6"/>
  <c r="H86" i="6"/>
  <c r="C86" i="6"/>
  <c r="H85" i="6"/>
  <c r="C85" i="6"/>
  <c r="L84" i="6"/>
  <c r="K84" i="6"/>
  <c r="K83" i="6" s="1"/>
  <c r="J84" i="6"/>
  <c r="G84" i="6"/>
  <c r="F84" i="6"/>
  <c r="E84" i="6"/>
  <c r="D84" i="6"/>
  <c r="C82" i="6"/>
  <c r="H81" i="6"/>
  <c r="C81" i="6"/>
  <c r="L80" i="6"/>
  <c r="K80" i="6"/>
  <c r="J80" i="6"/>
  <c r="G80" i="6"/>
  <c r="F80" i="6"/>
  <c r="E80" i="6"/>
  <c r="C80" i="6" s="1"/>
  <c r="D80" i="6"/>
  <c r="H79" i="6"/>
  <c r="C79" i="6"/>
  <c r="H78" i="6"/>
  <c r="C78" i="6"/>
  <c r="L77" i="6"/>
  <c r="L76" i="6" s="1"/>
  <c r="K77" i="6"/>
  <c r="J77" i="6"/>
  <c r="J76" i="6" s="1"/>
  <c r="J75" i="6" s="1"/>
  <c r="G77" i="6"/>
  <c r="F77" i="6"/>
  <c r="E77" i="6"/>
  <c r="D77" i="6"/>
  <c r="D76" i="6" s="1"/>
  <c r="H74" i="6"/>
  <c r="C74" i="6"/>
  <c r="H73" i="6"/>
  <c r="C73" i="6"/>
  <c r="H72" i="6"/>
  <c r="C72" i="6"/>
  <c r="H71" i="6"/>
  <c r="C71" i="6"/>
  <c r="C70" i="6"/>
  <c r="L69" i="6"/>
  <c r="K69" i="6"/>
  <c r="K67" i="6" s="1"/>
  <c r="J69" i="6"/>
  <c r="J67" i="6" s="1"/>
  <c r="G69" i="6"/>
  <c r="G67" i="6" s="1"/>
  <c r="F69" i="6"/>
  <c r="F67" i="6" s="1"/>
  <c r="E69" i="6"/>
  <c r="D69" i="6"/>
  <c r="C69" i="6" s="1"/>
  <c r="H68" i="6"/>
  <c r="C68" i="6"/>
  <c r="L67" i="6"/>
  <c r="E67" i="6"/>
  <c r="H66" i="6"/>
  <c r="C66" i="6"/>
  <c r="H65" i="6"/>
  <c r="C65" i="6"/>
  <c r="H64" i="6"/>
  <c r="C64" i="6"/>
  <c r="H63" i="6"/>
  <c r="C63" i="6"/>
  <c r="H62" i="6"/>
  <c r="C62" i="6"/>
  <c r="H61" i="6"/>
  <c r="C61" i="6"/>
  <c r="H60" i="6"/>
  <c r="C60" i="6"/>
  <c r="I58" i="6"/>
  <c r="H59" i="6"/>
  <c r="C59" i="6"/>
  <c r="L58" i="6"/>
  <c r="K58" i="6"/>
  <c r="J58" i="6"/>
  <c r="G58" i="6"/>
  <c r="F58" i="6"/>
  <c r="C58" i="6" s="1"/>
  <c r="E58" i="6"/>
  <c r="D58" i="6"/>
  <c r="H57" i="6"/>
  <c r="C57" i="6"/>
  <c r="I55" i="6"/>
  <c r="H56" i="6"/>
  <c r="C56" i="6"/>
  <c r="L55" i="6"/>
  <c r="L54" i="6" s="1"/>
  <c r="K55" i="6"/>
  <c r="K54" i="6" s="1"/>
  <c r="K53" i="6" s="1"/>
  <c r="J55" i="6"/>
  <c r="J54" i="6" s="1"/>
  <c r="G55" i="6"/>
  <c r="G54" i="6" s="1"/>
  <c r="F55" i="6"/>
  <c r="E55" i="6"/>
  <c r="D55" i="6"/>
  <c r="D54" i="6" s="1"/>
  <c r="E54" i="6"/>
  <c r="E53" i="6" s="1"/>
  <c r="H47" i="6"/>
  <c r="C47" i="6"/>
  <c r="H46" i="6"/>
  <c r="C46" i="6"/>
  <c r="L45" i="6"/>
  <c r="H45" i="6" s="1"/>
  <c r="G45" i="6"/>
  <c r="H44" i="6"/>
  <c r="C44" i="6"/>
  <c r="K43" i="6"/>
  <c r="J43" i="6"/>
  <c r="I43" i="6"/>
  <c r="F43" i="6"/>
  <c r="E43" i="6"/>
  <c r="D43" i="6"/>
  <c r="H42" i="6"/>
  <c r="C42" i="6"/>
  <c r="I41" i="6"/>
  <c r="H41" i="6"/>
  <c r="D41" i="6"/>
  <c r="C41" i="6" s="1"/>
  <c r="H40" i="6"/>
  <c r="C40" i="6"/>
  <c r="H39" i="6"/>
  <c r="C39" i="6"/>
  <c r="H38" i="6"/>
  <c r="C38" i="6"/>
  <c r="H37" i="6"/>
  <c r="C37" i="6"/>
  <c r="K36" i="6"/>
  <c r="H36" i="6" s="1"/>
  <c r="F36" i="6"/>
  <c r="C36" i="6" s="1"/>
  <c r="H35" i="6"/>
  <c r="C35" i="6"/>
  <c r="H34" i="6"/>
  <c r="C34" i="6"/>
  <c r="K33" i="6"/>
  <c r="H33" i="6" s="1"/>
  <c r="F33" i="6"/>
  <c r="C33" i="6" s="1"/>
  <c r="H32" i="6"/>
  <c r="C32" i="6"/>
  <c r="K31" i="6"/>
  <c r="F31" i="6"/>
  <c r="C31" i="6"/>
  <c r="H30" i="6"/>
  <c r="C30" i="6"/>
  <c r="H29" i="6"/>
  <c r="C29" i="6"/>
  <c r="H28" i="6"/>
  <c r="C28" i="6"/>
  <c r="K27" i="6"/>
  <c r="H27" i="6"/>
  <c r="F27" i="6"/>
  <c r="C27" i="6" s="1"/>
  <c r="H25" i="6"/>
  <c r="C25" i="6"/>
  <c r="C24" i="6"/>
  <c r="H23" i="6"/>
  <c r="C23" i="6"/>
  <c r="H22" i="6"/>
  <c r="C22" i="6"/>
  <c r="L21" i="6"/>
  <c r="L292" i="6" s="1"/>
  <c r="L291" i="6" s="1"/>
  <c r="K21" i="6"/>
  <c r="J21" i="6"/>
  <c r="I21" i="6"/>
  <c r="G21" i="6"/>
  <c r="F21" i="6"/>
  <c r="E21" i="6"/>
  <c r="E292" i="6" s="1"/>
  <c r="E291" i="6" s="1"/>
  <c r="D21" i="6"/>
  <c r="D292" i="6" s="1"/>
  <c r="D291" i="6" s="1"/>
  <c r="L20" i="6"/>
  <c r="H301" i="5"/>
  <c r="C301" i="5"/>
  <c r="H300" i="5"/>
  <c r="C300" i="5"/>
  <c r="H299" i="5"/>
  <c r="C299" i="5"/>
  <c r="H298" i="5"/>
  <c r="C298" i="5"/>
  <c r="H297" i="5"/>
  <c r="C297" i="5"/>
  <c r="H296" i="5"/>
  <c r="C296" i="5"/>
  <c r="H295" i="5"/>
  <c r="C295" i="5"/>
  <c r="C293" i="5" s="1"/>
  <c r="H294" i="5"/>
  <c r="H293" i="5" s="1"/>
  <c r="C294" i="5"/>
  <c r="L293" i="5"/>
  <c r="K293" i="5"/>
  <c r="J293" i="5"/>
  <c r="I293" i="5"/>
  <c r="G293" i="5"/>
  <c r="F293" i="5"/>
  <c r="E293" i="5"/>
  <c r="D293" i="5"/>
  <c r="H288" i="5"/>
  <c r="C288" i="5"/>
  <c r="H287" i="5"/>
  <c r="C287" i="5"/>
  <c r="L286" i="5"/>
  <c r="K286" i="5"/>
  <c r="J286" i="5"/>
  <c r="G286" i="5"/>
  <c r="F286" i="5"/>
  <c r="E286" i="5"/>
  <c r="D286" i="5"/>
  <c r="C286" i="5" s="1"/>
  <c r="C285" i="5"/>
  <c r="L284" i="5"/>
  <c r="L283" i="5" s="1"/>
  <c r="K284" i="5"/>
  <c r="K283" i="5" s="1"/>
  <c r="J284" i="5"/>
  <c r="G284" i="5"/>
  <c r="G283" i="5" s="1"/>
  <c r="F284" i="5"/>
  <c r="E284" i="5"/>
  <c r="D284" i="5"/>
  <c r="D283" i="5" s="1"/>
  <c r="J283" i="5"/>
  <c r="F283" i="5"/>
  <c r="E283" i="5"/>
  <c r="I281" i="5"/>
  <c r="C282" i="5"/>
  <c r="L281" i="5"/>
  <c r="K281" i="5"/>
  <c r="J281" i="5"/>
  <c r="G281" i="5"/>
  <c r="F281" i="5"/>
  <c r="E281" i="5"/>
  <c r="D281" i="5"/>
  <c r="C281" i="5" s="1"/>
  <c r="H280" i="5"/>
  <c r="C280" i="5"/>
  <c r="H279" i="5"/>
  <c r="C279" i="5"/>
  <c r="H278" i="5"/>
  <c r="C278" i="5"/>
  <c r="H277" i="5"/>
  <c r="C277" i="5"/>
  <c r="L276" i="5"/>
  <c r="K276" i="5"/>
  <c r="J276" i="5"/>
  <c r="H276" i="5" s="1"/>
  <c r="I276" i="5"/>
  <c r="G276" i="5"/>
  <c r="F276" i="5"/>
  <c r="E276" i="5"/>
  <c r="D276" i="5"/>
  <c r="H275" i="5"/>
  <c r="C275" i="5"/>
  <c r="H274" i="5"/>
  <c r="C274" i="5"/>
  <c r="C273" i="5"/>
  <c r="L272" i="5"/>
  <c r="K272" i="5"/>
  <c r="K270" i="5" s="1"/>
  <c r="K269" i="5" s="1"/>
  <c r="J272" i="5"/>
  <c r="G272" i="5"/>
  <c r="G270" i="5" s="1"/>
  <c r="F272" i="5"/>
  <c r="E272" i="5"/>
  <c r="D272" i="5"/>
  <c r="D270" i="5" s="1"/>
  <c r="H271" i="5"/>
  <c r="C271" i="5"/>
  <c r="J270" i="5"/>
  <c r="F270" i="5"/>
  <c r="E270" i="5"/>
  <c r="E269" i="5" s="1"/>
  <c r="G269" i="5"/>
  <c r="F269" i="5"/>
  <c r="H268" i="5"/>
  <c r="C268" i="5"/>
  <c r="H267" i="5"/>
  <c r="C267" i="5"/>
  <c r="H266" i="5"/>
  <c r="C266" i="5"/>
  <c r="H265" i="5"/>
  <c r="C265" i="5"/>
  <c r="L264" i="5"/>
  <c r="K264" i="5"/>
  <c r="J264" i="5"/>
  <c r="G264" i="5"/>
  <c r="F264" i="5"/>
  <c r="E264" i="5"/>
  <c r="D264" i="5"/>
  <c r="C264" i="5" s="1"/>
  <c r="H263" i="5"/>
  <c r="C263" i="5"/>
  <c r="H262" i="5"/>
  <c r="C262" i="5"/>
  <c r="H261" i="5"/>
  <c r="C261" i="5"/>
  <c r="L260" i="5"/>
  <c r="L259" i="5" s="1"/>
  <c r="K260" i="5"/>
  <c r="J260" i="5"/>
  <c r="I260" i="5"/>
  <c r="H260" i="5" s="1"/>
  <c r="G260" i="5"/>
  <c r="F260" i="5"/>
  <c r="E260" i="5"/>
  <c r="D260" i="5"/>
  <c r="D259" i="5" s="1"/>
  <c r="K259" i="5"/>
  <c r="G259" i="5"/>
  <c r="H258" i="5"/>
  <c r="C258" i="5"/>
  <c r="H257" i="5"/>
  <c r="C257" i="5"/>
  <c r="H256" i="5"/>
  <c r="C256" i="5"/>
  <c r="H255" i="5"/>
  <c r="C255" i="5"/>
  <c r="H254" i="5"/>
  <c r="C254" i="5"/>
  <c r="H253" i="5"/>
  <c r="C253" i="5"/>
  <c r="L252" i="5"/>
  <c r="K252" i="5"/>
  <c r="K251" i="5" s="1"/>
  <c r="J252" i="5"/>
  <c r="J251" i="5" s="1"/>
  <c r="G252" i="5"/>
  <c r="G251" i="5" s="1"/>
  <c r="F252" i="5"/>
  <c r="F251" i="5" s="1"/>
  <c r="E252" i="5"/>
  <c r="D252" i="5"/>
  <c r="C252" i="5" s="1"/>
  <c r="L251" i="5"/>
  <c r="E251" i="5"/>
  <c r="D251" i="5"/>
  <c r="C251" i="5" s="1"/>
  <c r="H250" i="5"/>
  <c r="C250" i="5"/>
  <c r="H249" i="5"/>
  <c r="C249" i="5"/>
  <c r="H248" i="5"/>
  <c r="C248" i="5"/>
  <c r="H247" i="5"/>
  <c r="C247" i="5"/>
  <c r="L246" i="5"/>
  <c r="K246" i="5"/>
  <c r="J246" i="5"/>
  <c r="G246" i="5"/>
  <c r="F246" i="5"/>
  <c r="E246" i="5"/>
  <c r="D246" i="5"/>
  <c r="C246" i="5"/>
  <c r="H245" i="5"/>
  <c r="C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L238" i="5"/>
  <c r="K238" i="5"/>
  <c r="J238" i="5"/>
  <c r="G238" i="5"/>
  <c r="F238" i="5"/>
  <c r="E238" i="5"/>
  <c r="D238" i="5"/>
  <c r="C238" i="5" s="1"/>
  <c r="H237" i="5"/>
  <c r="C237" i="5"/>
  <c r="H236" i="5"/>
  <c r="C236" i="5"/>
  <c r="L235" i="5"/>
  <c r="K235" i="5"/>
  <c r="J235" i="5"/>
  <c r="G235" i="5"/>
  <c r="F235" i="5"/>
  <c r="E235" i="5"/>
  <c r="D235" i="5"/>
  <c r="C235" i="5" s="1"/>
  <c r="H234" i="5"/>
  <c r="C234" i="5"/>
  <c r="L233" i="5"/>
  <c r="K233" i="5"/>
  <c r="K231" i="5" s="1"/>
  <c r="J233" i="5"/>
  <c r="J231" i="5" s="1"/>
  <c r="G233" i="5"/>
  <c r="G231" i="5" s="1"/>
  <c r="G230" i="5" s="1"/>
  <c r="F233" i="5"/>
  <c r="F231" i="5" s="1"/>
  <c r="E233" i="5"/>
  <c r="E231" i="5" s="1"/>
  <c r="D233" i="5"/>
  <c r="H232" i="5"/>
  <c r="C232" i="5"/>
  <c r="L231" i="5"/>
  <c r="D231" i="5"/>
  <c r="C231" i="5" s="1"/>
  <c r="H229" i="5"/>
  <c r="C229" i="5"/>
  <c r="H228" i="5"/>
  <c r="C228" i="5"/>
  <c r="L227" i="5"/>
  <c r="K227" i="5"/>
  <c r="J227" i="5"/>
  <c r="I227" i="5"/>
  <c r="H227" i="5" s="1"/>
  <c r="G227" i="5"/>
  <c r="F227" i="5"/>
  <c r="E227" i="5"/>
  <c r="D227" i="5"/>
  <c r="C227" i="5" s="1"/>
  <c r="H226" i="5"/>
  <c r="C226" i="5"/>
  <c r="H225" i="5"/>
  <c r="C225" i="5"/>
  <c r="H224" i="5"/>
  <c r="C224" i="5"/>
  <c r="H223" i="5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L216" i="5"/>
  <c r="K216" i="5"/>
  <c r="J216" i="5"/>
  <c r="G216" i="5"/>
  <c r="F216" i="5"/>
  <c r="E216" i="5"/>
  <c r="D216" i="5"/>
  <c r="C216" i="5" s="1"/>
  <c r="H215" i="5"/>
  <c r="C215" i="5"/>
  <c r="H214" i="5"/>
  <c r="C214" i="5"/>
  <c r="H213" i="5"/>
  <c r="C213" i="5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L205" i="5"/>
  <c r="K205" i="5"/>
  <c r="J205" i="5"/>
  <c r="J204" i="5" s="1"/>
  <c r="G205" i="5"/>
  <c r="G204" i="5" s="1"/>
  <c r="G195" i="5" s="1"/>
  <c r="F205" i="5"/>
  <c r="F204" i="5" s="1"/>
  <c r="E205" i="5"/>
  <c r="D205" i="5"/>
  <c r="L204" i="5"/>
  <c r="K204" i="5"/>
  <c r="D204" i="5"/>
  <c r="H203" i="5"/>
  <c r="C203" i="5"/>
  <c r="H202" i="5"/>
  <c r="C202" i="5"/>
  <c r="H201" i="5"/>
  <c r="C201" i="5"/>
  <c r="H200" i="5"/>
  <c r="C200" i="5"/>
  <c r="H199" i="5"/>
  <c r="C199" i="5"/>
  <c r="L198" i="5"/>
  <c r="L196" i="5" s="1"/>
  <c r="K198" i="5"/>
  <c r="J198" i="5"/>
  <c r="I198" i="5"/>
  <c r="H198" i="5" s="1"/>
  <c r="G198" i="5"/>
  <c r="F198" i="5"/>
  <c r="E198" i="5"/>
  <c r="E196" i="5" s="1"/>
  <c r="D198" i="5"/>
  <c r="C198" i="5" s="1"/>
  <c r="H197" i="5"/>
  <c r="C197" i="5"/>
  <c r="K196" i="5"/>
  <c r="J196" i="5"/>
  <c r="J195" i="5" s="1"/>
  <c r="G196" i="5"/>
  <c r="F196" i="5"/>
  <c r="F195" i="5" s="1"/>
  <c r="K195" i="5"/>
  <c r="H193" i="5"/>
  <c r="C193" i="5"/>
  <c r="L192" i="5"/>
  <c r="K192" i="5"/>
  <c r="K191" i="5" s="1"/>
  <c r="J192" i="5"/>
  <c r="J191" i="5" s="1"/>
  <c r="G192" i="5"/>
  <c r="G191" i="5" s="1"/>
  <c r="F192" i="5"/>
  <c r="F191" i="5" s="1"/>
  <c r="E192" i="5"/>
  <c r="C192" i="5" s="1"/>
  <c r="D192" i="5"/>
  <c r="L191" i="5"/>
  <c r="E191" i="5"/>
  <c r="D191" i="5"/>
  <c r="H190" i="5"/>
  <c r="C190" i="5"/>
  <c r="H189" i="5"/>
  <c r="C189" i="5"/>
  <c r="L188" i="5"/>
  <c r="K188" i="5"/>
  <c r="J188" i="5"/>
  <c r="I188" i="5"/>
  <c r="G188" i="5"/>
  <c r="F188" i="5"/>
  <c r="E188" i="5"/>
  <c r="C188" i="5" s="1"/>
  <c r="D188" i="5"/>
  <c r="L187" i="5"/>
  <c r="D187" i="5"/>
  <c r="H186" i="5"/>
  <c r="C186" i="5"/>
  <c r="H185" i="5"/>
  <c r="C185" i="5"/>
  <c r="L184" i="5"/>
  <c r="K184" i="5"/>
  <c r="J184" i="5"/>
  <c r="G184" i="5"/>
  <c r="F184" i="5"/>
  <c r="C184" i="5" s="1"/>
  <c r="E184" i="5"/>
  <c r="D184" i="5"/>
  <c r="H183" i="5"/>
  <c r="C183" i="5"/>
  <c r="H182" i="5"/>
  <c r="C182" i="5"/>
  <c r="H181" i="5"/>
  <c r="C181" i="5"/>
  <c r="H180" i="5"/>
  <c r="C180" i="5"/>
  <c r="L179" i="5"/>
  <c r="K179" i="5"/>
  <c r="J179" i="5"/>
  <c r="I179" i="5"/>
  <c r="H179" i="5" s="1"/>
  <c r="G179" i="5"/>
  <c r="F179" i="5"/>
  <c r="E179" i="5"/>
  <c r="D179" i="5"/>
  <c r="C179" i="5" s="1"/>
  <c r="H178" i="5"/>
  <c r="C178" i="5"/>
  <c r="H177" i="5"/>
  <c r="C177" i="5"/>
  <c r="H176" i="5"/>
  <c r="C176" i="5"/>
  <c r="L175" i="5"/>
  <c r="L174" i="5" s="1"/>
  <c r="L173" i="5" s="1"/>
  <c r="K175" i="5"/>
  <c r="K174" i="5" s="1"/>
  <c r="K173" i="5" s="1"/>
  <c r="J175" i="5"/>
  <c r="G175" i="5"/>
  <c r="G174" i="5" s="1"/>
  <c r="G173" i="5" s="1"/>
  <c r="F175" i="5"/>
  <c r="E175" i="5"/>
  <c r="D175" i="5"/>
  <c r="J174" i="5"/>
  <c r="J173" i="5" s="1"/>
  <c r="F174" i="5"/>
  <c r="F173" i="5" s="1"/>
  <c r="H172" i="5"/>
  <c r="C172" i="5"/>
  <c r="H171" i="5"/>
  <c r="C171" i="5"/>
  <c r="H170" i="5"/>
  <c r="C170" i="5"/>
  <c r="H169" i="5"/>
  <c r="C169" i="5"/>
  <c r="H168" i="5"/>
  <c r="C168" i="5"/>
  <c r="H167" i="5"/>
  <c r="C167" i="5"/>
  <c r="L166" i="5"/>
  <c r="L165" i="5" s="1"/>
  <c r="K166" i="5"/>
  <c r="K165" i="5" s="1"/>
  <c r="J166" i="5"/>
  <c r="G166" i="5"/>
  <c r="G165" i="5" s="1"/>
  <c r="F166" i="5"/>
  <c r="E166" i="5"/>
  <c r="D166" i="5"/>
  <c r="J165" i="5"/>
  <c r="F165" i="5"/>
  <c r="E165" i="5"/>
  <c r="H164" i="5"/>
  <c r="C164" i="5"/>
  <c r="H163" i="5"/>
  <c r="C163" i="5"/>
  <c r="H162" i="5"/>
  <c r="C162" i="5"/>
  <c r="I160" i="5"/>
  <c r="H161" i="5"/>
  <c r="C161" i="5"/>
  <c r="L160" i="5"/>
  <c r="K160" i="5"/>
  <c r="J160" i="5"/>
  <c r="G160" i="5"/>
  <c r="F160" i="5"/>
  <c r="E160" i="5"/>
  <c r="D160" i="5"/>
  <c r="H159" i="5"/>
  <c r="C159" i="5"/>
  <c r="H158" i="5"/>
  <c r="C158" i="5"/>
  <c r="H157" i="5"/>
  <c r="C157" i="5"/>
  <c r="H156" i="5"/>
  <c r="C156" i="5"/>
  <c r="H155" i="5"/>
  <c r="C155" i="5"/>
  <c r="H154" i="5"/>
  <c r="C154" i="5"/>
  <c r="H153" i="5"/>
  <c r="C153" i="5"/>
  <c r="H152" i="5"/>
  <c r="C152" i="5"/>
  <c r="L151" i="5"/>
  <c r="K151" i="5"/>
  <c r="J151" i="5"/>
  <c r="G151" i="5"/>
  <c r="F151" i="5"/>
  <c r="E151" i="5"/>
  <c r="D151" i="5"/>
  <c r="C151" i="5" s="1"/>
  <c r="H150" i="5"/>
  <c r="C150" i="5"/>
  <c r="H149" i="5"/>
  <c r="C149" i="5"/>
  <c r="H148" i="5"/>
  <c r="C148" i="5"/>
  <c r="H147" i="5"/>
  <c r="C147" i="5"/>
  <c r="H146" i="5"/>
  <c r="C146" i="5"/>
  <c r="H145" i="5"/>
  <c r="C145" i="5"/>
  <c r="L144" i="5"/>
  <c r="K144" i="5"/>
  <c r="J144" i="5"/>
  <c r="G144" i="5"/>
  <c r="F144" i="5"/>
  <c r="E144" i="5"/>
  <c r="D144" i="5"/>
  <c r="H143" i="5"/>
  <c r="C143" i="5"/>
  <c r="I141" i="5"/>
  <c r="H142" i="5"/>
  <c r="C142" i="5"/>
  <c r="L141" i="5"/>
  <c r="K141" i="5"/>
  <c r="J141" i="5"/>
  <c r="G141" i="5"/>
  <c r="F141" i="5"/>
  <c r="E141" i="5"/>
  <c r="D141" i="5"/>
  <c r="H140" i="5"/>
  <c r="C140" i="5"/>
  <c r="H139" i="5"/>
  <c r="C139" i="5"/>
  <c r="H138" i="5"/>
  <c r="C138" i="5"/>
  <c r="H137" i="5"/>
  <c r="C137" i="5"/>
  <c r="L136" i="5"/>
  <c r="K136" i="5"/>
  <c r="J136" i="5"/>
  <c r="G136" i="5"/>
  <c r="F136" i="5"/>
  <c r="E136" i="5"/>
  <c r="D136" i="5"/>
  <c r="H135" i="5"/>
  <c r="C135" i="5"/>
  <c r="H134" i="5"/>
  <c r="C134" i="5"/>
  <c r="H133" i="5"/>
  <c r="C133" i="5"/>
  <c r="I131" i="5"/>
  <c r="H132" i="5"/>
  <c r="C132" i="5"/>
  <c r="L131" i="5"/>
  <c r="L130" i="5" s="1"/>
  <c r="K131" i="5"/>
  <c r="K130" i="5" s="1"/>
  <c r="J131" i="5"/>
  <c r="G131" i="5"/>
  <c r="G130" i="5" s="1"/>
  <c r="F131" i="5"/>
  <c r="E131" i="5"/>
  <c r="D131" i="5"/>
  <c r="J130" i="5"/>
  <c r="F130" i="5"/>
  <c r="E130" i="5"/>
  <c r="H129" i="5"/>
  <c r="H128" i="5" s="1"/>
  <c r="C129" i="5"/>
  <c r="L128" i="5"/>
  <c r="K128" i="5"/>
  <c r="J128" i="5"/>
  <c r="G128" i="5"/>
  <c r="F128" i="5"/>
  <c r="E128" i="5"/>
  <c r="D128" i="5"/>
  <c r="C128" i="5"/>
  <c r="H127" i="5"/>
  <c r="C127" i="5"/>
  <c r="H126" i="5"/>
  <c r="C126" i="5"/>
  <c r="H125" i="5"/>
  <c r="C125" i="5"/>
  <c r="H124" i="5"/>
  <c r="C124" i="5"/>
  <c r="I122" i="5"/>
  <c r="H122" i="5" s="1"/>
  <c r="H123" i="5"/>
  <c r="C123" i="5"/>
  <c r="L122" i="5"/>
  <c r="K122" i="5"/>
  <c r="J122" i="5"/>
  <c r="G122" i="5"/>
  <c r="F122" i="5"/>
  <c r="E122" i="5"/>
  <c r="D122" i="5"/>
  <c r="H121" i="5"/>
  <c r="C121" i="5"/>
  <c r="H120" i="5"/>
  <c r="C120" i="5"/>
  <c r="H119" i="5"/>
  <c r="C119" i="5"/>
  <c r="H118" i="5"/>
  <c r="C118" i="5"/>
  <c r="H117" i="5"/>
  <c r="C117" i="5"/>
  <c r="L116" i="5"/>
  <c r="K116" i="5"/>
  <c r="J116" i="5"/>
  <c r="I116" i="5"/>
  <c r="H116" i="5" s="1"/>
  <c r="G116" i="5"/>
  <c r="F116" i="5"/>
  <c r="E116" i="5"/>
  <c r="D116" i="5"/>
  <c r="H115" i="5"/>
  <c r="C115" i="5"/>
  <c r="H114" i="5"/>
  <c r="C114" i="5"/>
  <c r="I112" i="5"/>
  <c r="H113" i="5"/>
  <c r="C113" i="5"/>
  <c r="L112" i="5"/>
  <c r="H112" i="5" s="1"/>
  <c r="K112" i="5"/>
  <c r="J112" i="5"/>
  <c r="G112" i="5"/>
  <c r="F112" i="5"/>
  <c r="E112" i="5"/>
  <c r="D112" i="5"/>
  <c r="H111" i="5"/>
  <c r="C111" i="5"/>
  <c r="H110" i="5"/>
  <c r="C110" i="5"/>
  <c r="H109" i="5"/>
  <c r="C109" i="5"/>
  <c r="H108" i="5"/>
  <c r="C108" i="5"/>
  <c r="H107" i="5"/>
  <c r="C107" i="5"/>
  <c r="H106" i="5"/>
  <c r="C106" i="5"/>
  <c r="C105" i="5"/>
  <c r="H104" i="5"/>
  <c r="C104" i="5"/>
  <c r="L103" i="5"/>
  <c r="K103" i="5"/>
  <c r="J103" i="5"/>
  <c r="G103" i="5"/>
  <c r="F103" i="5"/>
  <c r="E103" i="5"/>
  <c r="D103" i="5"/>
  <c r="H102" i="5"/>
  <c r="C102" i="5"/>
  <c r="H101" i="5"/>
  <c r="C101" i="5"/>
  <c r="H100" i="5"/>
  <c r="C100" i="5"/>
  <c r="H99" i="5"/>
  <c r="C99" i="5"/>
  <c r="H98" i="5"/>
  <c r="C98" i="5"/>
  <c r="H97" i="5"/>
  <c r="C97" i="5"/>
  <c r="H96" i="5"/>
  <c r="C96" i="5"/>
  <c r="L95" i="5"/>
  <c r="K95" i="5"/>
  <c r="J95" i="5"/>
  <c r="I95" i="5"/>
  <c r="H95" i="5" s="1"/>
  <c r="G95" i="5"/>
  <c r="F95" i="5"/>
  <c r="E95" i="5"/>
  <c r="D95" i="5"/>
  <c r="C95" i="5"/>
  <c r="H94" i="5"/>
  <c r="C94" i="5"/>
  <c r="H93" i="5"/>
  <c r="C93" i="5"/>
  <c r="H92" i="5"/>
  <c r="C92" i="5"/>
  <c r="H91" i="5"/>
  <c r="C91" i="5"/>
  <c r="I89" i="5"/>
  <c r="H90" i="5"/>
  <c r="C90" i="5"/>
  <c r="L89" i="5"/>
  <c r="K89" i="5"/>
  <c r="J89" i="5"/>
  <c r="G89" i="5"/>
  <c r="F89" i="5"/>
  <c r="E89" i="5"/>
  <c r="D89" i="5"/>
  <c r="H88" i="5"/>
  <c r="C88" i="5"/>
  <c r="H87" i="5"/>
  <c r="C87" i="5"/>
  <c r="C86" i="5"/>
  <c r="H85" i="5"/>
  <c r="C85" i="5"/>
  <c r="L84" i="5"/>
  <c r="K84" i="5"/>
  <c r="J84" i="5"/>
  <c r="J83" i="5" s="1"/>
  <c r="G84" i="5"/>
  <c r="F84" i="5"/>
  <c r="E84" i="5"/>
  <c r="E83" i="5" s="1"/>
  <c r="D84" i="5"/>
  <c r="C84" i="5" s="1"/>
  <c r="L83" i="5"/>
  <c r="F83" i="5"/>
  <c r="H82" i="5"/>
  <c r="C82" i="5"/>
  <c r="I80" i="5"/>
  <c r="H81" i="5"/>
  <c r="C81" i="5"/>
  <c r="L80" i="5"/>
  <c r="K80" i="5"/>
  <c r="J80" i="5"/>
  <c r="G80" i="5"/>
  <c r="F80" i="5"/>
  <c r="E80" i="5"/>
  <c r="D80" i="5"/>
  <c r="H79" i="5"/>
  <c r="C79" i="5"/>
  <c r="I77" i="5"/>
  <c r="H78" i="5"/>
  <c r="C78" i="5"/>
  <c r="L77" i="5"/>
  <c r="K77" i="5"/>
  <c r="K76" i="5" s="1"/>
  <c r="J77" i="5"/>
  <c r="J76" i="5" s="1"/>
  <c r="G77" i="5"/>
  <c r="G76" i="5" s="1"/>
  <c r="F77" i="5"/>
  <c r="F76" i="5" s="1"/>
  <c r="F75" i="5" s="1"/>
  <c r="E77" i="5"/>
  <c r="D77" i="5"/>
  <c r="L76" i="5"/>
  <c r="L75" i="5" s="1"/>
  <c r="E76" i="5"/>
  <c r="E75" i="5" s="1"/>
  <c r="H74" i="5"/>
  <c r="C74" i="5"/>
  <c r="H73" i="5"/>
  <c r="C73" i="5"/>
  <c r="H72" i="5"/>
  <c r="C72" i="5"/>
  <c r="H71" i="5"/>
  <c r="C71" i="5"/>
  <c r="H70" i="5"/>
  <c r="C70" i="5"/>
  <c r="L69" i="5"/>
  <c r="K69" i="5"/>
  <c r="K67" i="5" s="1"/>
  <c r="J69" i="5"/>
  <c r="G69" i="5"/>
  <c r="G67" i="5" s="1"/>
  <c r="F69" i="5"/>
  <c r="F67" i="5" s="1"/>
  <c r="E69" i="5"/>
  <c r="E67" i="5" s="1"/>
  <c r="D69" i="5"/>
  <c r="H68" i="5"/>
  <c r="C68" i="5"/>
  <c r="L67" i="5"/>
  <c r="J67" i="5"/>
  <c r="D67" i="5"/>
  <c r="H66" i="5"/>
  <c r="C66" i="5"/>
  <c r="H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L58" i="5"/>
  <c r="L54" i="5" s="1"/>
  <c r="L53" i="5" s="1"/>
  <c r="L52" i="5" s="1"/>
  <c r="K58" i="5"/>
  <c r="J58" i="5"/>
  <c r="J54" i="5" s="1"/>
  <c r="J53" i="5" s="1"/>
  <c r="G58" i="5"/>
  <c r="F58" i="5"/>
  <c r="F54" i="5" s="1"/>
  <c r="F53" i="5" s="1"/>
  <c r="E58" i="5"/>
  <c r="D58" i="5"/>
  <c r="H57" i="5"/>
  <c r="C57" i="5"/>
  <c r="H56" i="5"/>
  <c r="C56" i="5"/>
  <c r="L55" i="5"/>
  <c r="K55" i="5"/>
  <c r="K54" i="5" s="1"/>
  <c r="J55" i="5"/>
  <c r="G55" i="5"/>
  <c r="G54" i="5" s="1"/>
  <c r="G53" i="5" s="1"/>
  <c r="F55" i="5"/>
  <c r="E55" i="5"/>
  <c r="E54" i="5" s="1"/>
  <c r="D55" i="5"/>
  <c r="D54" i="5"/>
  <c r="H47" i="5"/>
  <c r="C47" i="5"/>
  <c r="H46" i="5"/>
  <c r="C46" i="5"/>
  <c r="L45" i="5"/>
  <c r="H45" i="5"/>
  <c r="G45" i="5"/>
  <c r="H44" i="5"/>
  <c r="C44" i="5"/>
  <c r="K43" i="5"/>
  <c r="J43" i="5"/>
  <c r="I43" i="5"/>
  <c r="F43" i="5"/>
  <c r="E43" i="5"/>
  <c r="E20" i="5" s="1"/>
  <c r="D43" i="5"/>
  <c r="H42" i="5"/>
  <c r="C42" i="5"/>
  <c r="I41" i="5"/>
  <c r="H41" i="5" s="1"/>
  <c r="D41" i="5"/>
  <c r="C41" i="5" s="1"/>
  <c r="H40" i="5"/>
  <c r="C40" i="5"/>
  <c r="H39" i="5"/>
  <c r="C39" i="5"/>
  <c r="H38" i="5"/>
  <c r="C38" i="5"/>
  <c r="H37" i="5"/>
  <c r="C37" i="5"/>
  <c r="K36" i="5"/>
  <c r="H36" i="5"/>
  <c r="F36" i="5"/>
  <c r="C36" i="5" s="1"/>
  <c r="H35" i="5"/>
  <c r="C35" i="5"/>
  <c r="H34" i="5"/>
  <c r="C34" i="5"/>
  <c r="K33" i="5"/>
  <c r="H33" i="5" s="1"/>
  <c r="F33" i="5"/>
  <c r="C33" i="5" s="1"/>
  <c r="H32" i="5"/>
  <c r="C32" i="5"/>
  <c r="K31" i="5"/>
  <c r="H31" i="5" s="1"/>
  <c r="F31" i="5"/>
  <c r="C31" i="5" s="1"/>
  <c r="H30" i="5"/>
  <c r="C30" i="5"/>
  <c r="H29" i="5"/>
  <c r="C29" i="5"/>
  <c r="H28" i="5"/>
  <c r="C28" i="5"/>
  <c r="K27" i="5"/>
  <c r="F27" i="5"/>
  <c r="C27" i="5" s="1"/>
  <c r="H25" i="5"/>
  <c r="C25" i="5"/>
  <c r="C24" i="5"/>
  <c r="H23" i="5"/>
  <c r="C23" i="5"/>
  <c r="H22" i="5"/>
  <c r="C22" i="5"/>
  <c r="L21" i="5"/>
  <c r="K21" i="5"/>
  <c r="K292" i="5" s="1"/>
  <c r="K291" i="5" s="1"/>
  <c r="J21" i="5"/>
  <c r="J292" i="5" s="1"/>
  <c r="J291" i="5" s="1"/>
  <c r="I21" i="5"/>
  <c r="G21" i="5"/>
  <c r="G292" i="5" s="1"/>
  <c r="G291" i="5" s="1"/>
  <c r="F21" i="5"/>
  <c r="F292" i="5" s="1"/>
  <c r="F291" i="5" s="1"/>
  <c r="E21" i="5"/>
  <c r="E292" i="5" s="1"/>
  <c r="E291" i="5" s="1"/>
  <c r="D21" i="5"/>
  <c r="J20" i="5"/>
  <c r="G20" i="5"/>
  <c r="H301" i="4"/>
  <c r="C301" i="4"/>
  <c r="H300" i="4"/>
  <c r="C300" i="4"/>
  <c r="H299" i="4"/>
  <c r="C299" i="4"/>
  <c r="H298" i="4"/>
  <c r="C298" i="4"/>
  <c r="H297" i="4"/>
  <c r="C297" i="4"/>
  <c r="H296" i="4"/>
  <c r="C296" i="4"/>
  <c r="H295" i="4"/>
  <c r="C295" i="4"/>
  <c r="H294" i="4"/>
  <c r="C294" i="4"/>
  <c r="C293" i="4" s="1"/>
  <c r="L293" i="4"/>
  <c r="K293" i="4"/>
  <c r="J293" i="4"/>
  <c r="I293" i="4"/>
  <c r="H293" i="4"/>
  <c r="G293" i="4"/>
  <c r="F293" i="4"/>
  <c r="E293" i="4"/>
  <c r="D293" i="4"/>
  <c r="H288" i="4"/>
  <c r="C288" i="4"/>
  <c r="H287" i="4"/>
  <c r="C287" i="4"/>
  <c r="L286" i="4"/>
  <c r="K286" i="4"/>
  <c r="J286" i="4"/>
  <c r="G286" i="4"/>
  <c r="F286" i="4"/>
  <c r="E286" i="4"/>
  <c r="D286" i="4"/>
  <c r="C286" i="4" s="1"/>
  <c r="H285" i="4"/>
  <c r="C285" i="4"/>
  <c r="L284" i="4"/>
  <c r="L283" i="4" s="1"/>
  <c r="K284" i="4"/>
  <c r="K283" i="4" s="1"/>
  <c r="J284" i="4"/>
  <c r="G284" i="4"/>
  <c r="G283" i="4" s="1"/>
  <c r="F284" i="4"/>
  <c r="E284" i="4"/>
  <c r="D284" i="4"/>
  <c r="C284" i="4" s="1"/>
  <c r="J283" i="4"/>
  <c r="F283" i="4"/>
  <c r="E283" i="4"/>
  <c r="D283" i="4"/>
  <c r="H282" i="4"/>
  <c r="C282" i="4"/>
  <c r="L281" i="4"/>
  <c r="K281" i="4"/>
  <c r="J281" i="4"/>
  <c r="I281" i="4"/>
  <c r="H281" i="4" s="1"/>
  <c r="G281" i="4"/>
  <c r="F281" i="4"/>
  <c r="E281" i="4"/>
  <c r="D281" i="4"/>
  <c r="H280" i="4"/>
  <c r="C280" i="4"/>
  <c r="H279" i="4"/>
  <c r="C279" i="4"/>
  <c r="H278" i="4"/>
  <c r="C278" i="4"/>
  <c r="H277" i="4"/>
  <c r="C277" i="4"/>
  <c r="L276" i="4"/>
  <c r="K276" i="4"/>
  <c r="J276" i="4"/>
  <c r="G276" i="4"/>
  <c r="F276" i="4"/>
  <c r="E276" i="4"/>
  <c r="D276" i="4"/>
  <c r="C276" i="4"/>
  <c r="H275" i="4"/>
  <c r="C275" i="4"/>
  <c r="H274" i="4"/>
  <c r="C274" i="4"/>
  <c r="I272" i="4"/>
  <c r="H273" i="4"/>
  <c r="C273" i="4"/>
  <c r="L272" i="4"/>
  <c r="L270" i="4" s="1"/>
  <c r="L269" i="4" s="1"/>
  <c r="K272" i="4"/>
  <c r="J272" i="4"/>
  <c r="J270" i="4" s="1"/>
  <c r="J269" i="4" s="1"/>
  <c r="G272" i="4"/>
  <c r="F272" i="4"/>
  <c r="F270" i="4" s="1"/>
  <c r="F269" i="4" s="1"/>
  <c r="E272" i="4"/>
  <c r="D272" i="4"/>
  <c r="C272" i="4" s="1"/>
  <c r="H271" i="4"/>
  <c r="C271" i="4"/>
  <c r="K270" i="4"/>
  <c r="K269" i="4" s="1"/>
  <c r="G270" i="4"/>
  <c r="G269" i="4" s="1"/>
  <c r="E270" i="4"/>
  <c r="E269" i="4"/>
  <c r="H268" i="4"/>
  <c r="C268" i="4"/>
  <c r="H267" i="4"/>
  <c r="C267" i="4"/>
  <c r="H266" i="4"/>
  <c r="C266" i="4"/>
  <c r="H265" i="4"/>
  <c r="C265" i="4"/>
  <c r="L264" i="4"/>
  <c r="K264" i="4"/>
  <c r="J264" i="4"/>
  <c r="G264" i="4"/>
  <c r="F264" i="4"/>
  <c r="E264" i="4"/>
  <c r="D264" i="4"/>
  <c r="H263" i="4"/>
  <c r="C263" i="4"/>
  <c r="H262" i="4"/>
  <c r="C262" i="4"/>
  <c r="I260" i="4"/>
  <c r="H261" i="4"/>
  <c r="C261" i="4"/>
  <c r="L260" i="4"/>
  <c r="K260" i="4"/>
  <c r="K259" i="4" s="1"/>
  <c r="J260" i="4"/>
  <c r="J259" i="4" s="1"/>
  <c r="G260" i="4"/>
  <c r="G259" i="4" s="1"/>
  <c r="F260" i="4"/>
  <c r="F259" i="4" s="1"/>
  <c r="E260" i="4"/>
  <c r="D260" i="4"/>
  <c r="C260" i="4" s="1"/>
  <c r="L259" i="4"/>
  <c r="H258" i="4"/>
  <c r="C258" i="4"/>
  <c r="H257" i="4"/>
  <c r="C257" i="4"/>
  <c r="H256" i="4"/>
  <c r="C256" i="4"/>
  <c r="H255" i="4"/>
  <c r="C255" i="4"/>
  <c r="H254" i="4"/>
  <c r="C254" i="4"/>
  <c r="H253" i="4"/>
  <c r="C253" i="4"/>
  <c r="L252" i="4"/>
  <c r="L251" i="4" s="1"/>
  <c r="K252" i="4"/>
  <c r="J252" i="4"/>
  <c r="G252" i="4"/>
  <c r="F252" i="4"/>
  <c r="E252" i="4"/>
  <c r="E251" i="4" s="1"/>
  <c r="D252" i="4"/>
  <c r="K251" i="4"/>
  <c r="J251" i="4"/>
  <c r="G251" i="4"/>
  <c r="F251" i="4"/>
  <c r="H250" i="4"/>
  <c r="C250" i="4"/>
  <c r="H249" i="4"/>
  <c r="C249" i="4"/>
  <c r="H248" i="4"/>
  <c r="C248" i="4"/>
  <c r="H247" i="4"/>
  <c r="C247" i="4"/>
  <c r="L246" i="4"/>
  <c r="K246" i="4"/>
  <c r="J246" i="4"/>
  <c r="G246" i="4"/>
  <c r="F246" i="4"/>
  <c r="E246" i="4"/>
  <c r="D246" i="4"/>
  <c r="C246" i="4" s="1"/>
  <c r="H245" i="4"/>
  <c r="C245" i="4"/>
  <c r="H244" i="4"/>
  <c r="C244" i="4"/>
  <c r="H243" i="4"/>
  <c r="C243" i="4"/>
  <c r="H242" i="4"/>
  <c r="C242" i="4"/>
  <c r="H241" i="4"/>
  <c r="C241" i="4"/>
  <c r="H240" i="4"/>
  <c r="C240" i="4"/>
  <c r="H239" i="4"/>
  <c r="C239" i="4"/>
  <c r="L238" i="4"/>
  <c r="K238" i="4"/>
  <c r="J238" i="4"/>
  <c r="G238" i="4"/>
  <c r="F238" i="4"/>
  <c r="E238" i="4"/>
  <c r="D238" i="4"/>
  <c r="C238" i="4" s="1"/>
  <c r="H237" i="4"/>
  <c r="C237" i="4"/>
  <c r="H236" i="4"/>
  <c r="C236" i="4"/>
  <c r="L235" i="4"/>
  <c r="K235" i="4"/>
  <c r="K231" i="4" s="1"/>
  <c r="K230" i="4" s="1"/>
  <c r="J235" i="4"/>
  <c r="G235" i="4"/>
  <c r="F235" i="4"/>
  <c r="E235" i="4"/>
  <c r="C235" i="4" s="1"/>
  <c r="D235" i="4"/>
  <c r="I233" i="4"/>
  <c r="H234" i="4"/>
  <c r="C234" i="4"/>
  <c r="L233" i="4"/>
  <c r="L231" i="4" s="1"/>
  <c r="L230" i="4" s="1"/>
  <c r="K233" i="4"/>
  <c r="J233" i="4"/>
  <c r="J231" i="4" s="1"/>
  <c r="J230" i="4" s="1"/>
  <c r="G233" i="4"/>
  <c r="F233" i="4"/>
  <c r="F231" i="4" s="1"/>
  <c r="F230" i="4" s="1"/>
  <c r="E233" i="4"/>
  <c r="D233" i="4"/>
  <c r="C233" i="4" s="1"/>
  <c r="H232" i="4"/>
  <c r="C232" i="4"/>
  <c r="H229" i="4"/>
  <c r="C229" i="4"/>
  <c r="H228" i="4"/>
  <c r="C228" i="4"/>
  <c r="L227" i="4"/>
  <c r="K227" i="4"/>
  <c r="J227" i="4"/>
  <c r="G227" i="4"/>
  <c r="F227" i="4"/>
  <c r="E227" i="4"/>
  <c r="D227" i="4"/>
  <c r="C227" i="4" s="1"/>
  <c r="H226" i="4"/>
  <c r="C226" i="4"/>
  <c r="H225" i="4"/>
  <c r="C225" i="4"/>
  <c r="H224" i="4"/>
  <c r="C224" i="4"/>
  <c r="H223" i="4"/>
  <c r="C223" i="4"/>
  <c r="H222" i="4"/>
  <c r="C222" i="4"/>
  <c r="H221" i="4"/>
  <c r="C221" i="4"/>
  <c r="H220" i="4"/>
  <c r="C220" i="4"/>
  <c r="H219" i="4"/>
  <c r="C219" i="4"/>
  <c r="H218" i="4"/>
  <c r="C218" i="4"/>
  <c r="H217" i="4"/>
  <c r="C217" i="4"/>
  <c r="L216" i="4"/>
  <c r="K216" i="4"/>
  <c r="J216" i="4"/>
  <c r="G216" i="4"/>
  <c r="F216" i="4"/>
  <c r="E216" i="4"/>
  <c r="D216" i="4"/>
  <c r="C216" i="4" s="1"/>
  <c r="H215" i="4"/>
  <c r="C215" i="4"/>
  <c r="H214" i="4"/>
  <c r="C214" i="4"/>
  <c r="H213" i="4"/>
  <c r="C213" i="4"/>
  <c r="H212" i="4"/>
  <c r="C212" i="4"/>
  <c r="H211" i="4"/>
  <c r="C211" i="4"/>
  <c r="H210" i="4"/>
  <c r="C210" i="4"/>
  <c r="H209" i="4"/>
  <c r="C209" i="4"/>
  <c r="H208" i="4"/>
  <c r="C208" i="4"/>
  <c r="H207" i="4"/>
  <c r="C207" i="4"/>
  <c r="H206" i="4"/>
  <c r="C206" i="4"/>
  <c r="L205" i="4"/>
  <c r="K205" i="4"/>
  <c r="K204" i="4" s="1"/>
  <c r="J205" i="4"/>
  <c r="J204" i="4" s="1"/>
  <c r="G205" i="4"/>
  <c r="G204" i="4" s="1"/>
  <c r="F205" i="4"/>
  <c r="F204" i="4" s="1"/>
  <c r="E205" i="4"/>
  <c r="D205" i="4"/>
  <c r="C205" i="4" s="1"/>
  <c r="L204" i="4"/>
  <c r="E204" i="4"/>
  <c r="D204" i="4"/>
  <c r="H203" i="4"/>
  <c r="C203" i="4"/>
  <c r="H202" i="4"/>
  <c r="C202" i="4"/>
  <c r="H201" i="4"/>
  <c r="C201" i="4"/>
  <c r="H200" i="4"/>
  <c r="C200" i="4"/>
  <c r="H199" i="4"/>
  <c r="C199" i="4"/>
  <c r="L198" i="4"/>
  <c r="L196" i="4" s="1"/>
  <c r="K198" i="4"/>
  <c r="J198" i="4"/>
  <c r="J196" i="4" s="1"/>
  <c r="G198" i="4"/>
  <c r="G196" i="4" s="1"/>
  <c r="F198" i="4"/>
  <c r="F196" i="4" s="1"/>
  <c r="E198" i="4"/>
  <c r="E196" i="4" s="1"/>
  <c r="E195" i="4" s="1"/>
  <c r="D198" i="4"/>
  <c r="H197" i="4"/>
  <c r="C197" i="4"/>
  <c r="K196" i="4"/>
  <c r="K195" i="4" s="1"/>
  <c r="K194" i="4" s="1"/>
  <c r="I192" i="4"/>
  <c r="C193" i="4"/>
  <c r="L192" i="4"/>
  <c r="L191" i="4" s="1"/>
  <c r="L187" i="4" s="1"/>
  <c r="K192" i="4"/>
  <c r="K191" i="4" s="1"/>
  <c r="J192" i="4"/>
  <c r="G192" i="4"/>
  <c r="G191" i="4" s="1"/>
  <c r="F192" i="4"/>
  <c r="E192" i="4"/>
  <c r="D192" i="4"/>
  <c r="J191" i="4"/>
  <c r="F191" i="4"/>
  <c r="E191" i="4"/>
  <c r="H190" i="4"/>
  <c r="C190" i="4"/>
  <c r="H189" i="4"/>
  <c r="C189" i="4"/>
  <c r="L188" i="4"/>
  <c r="K188" i="4"/>
  <c r="J188" i="4"/>
  <c r="J187" i="4" s="1"/>
  <c r="G188" i="4"/>
  <c r="F188" i="4"/>
  <c r="E188" i="4"/>
  <c r="E187" i="4" s="1"/>
  <c r="D188" i="4"/>
  <c r="C188" i="4" s="1"/>
  <c r="H186" i="4"/>
  <c r="C186" i="4"/>
  <c r="I184" i="4"/>
  <c r="C185" i="4"/>
  <c r="L184" i="4"/>
  <c r="K184" i="4"/>
  <c r="J184" i="4"/>
  <c r="G184" i="4"/>
  <c r="F184" i="4"/>
  <c r="E184" i="4"/>
  <c r="D184" i="4"/>
  <c r="H183" i="4"/>
  <c r="C183" i="4"/>
  <c r="H182" i="4"/>
  <c r="C182" i="4"/>
  <c r="H181" i="4"/>
  <c r="C181" i="4"/>
  <c r="H180" i="4"/>
  <c r="C180" i="4"/>
  <c r="L179" i="4"/>
  <c r="K179" i="4"/>
  <c r="J179" i="4"/>
  <c r="G179" i="4"/>
  <c r="F179" i="4"/>
  <c r="F174" i="4" s="1"/>
  <c r="F173" i="4" s="1"/>
  <c r="E179" i="4"/>
  <c r="D179" i="4"/>
  <c r="H178" i="4"/>
  <c r="C178" i="4"/>
  <c r="H177" i="4"/>
  <c r="C177" i="4"/>
  <c r="H176" i="4"/>
  <c r="C176" i="4"/>
  <c r="L175" i="4"/>
  <c r="K175" i="4"/>
  <c r="K174" i="4" s="1"/>
  <c r="K173" i="4" s="1"/>
  <c r="J175" i="4"/>
  <c r="I175" i="4"/>
  <c r="H175" i="4" s="1"/>
  <c r="G175" i="4"/>
  <c r="F175" i="4"/>
  <c r="E175" i="4"/>
  <c r="E174" i="4" s="1"/>
  <c r="E173" i="4" s="1"/>
  <c r="D175" i="4"/>
  <c r="D174" i="4" s="1"/>
  <c r="G174" i="4"/>
  <c r="G173" i="4" s="1"/>
  <c r="H172" i="4"/>
  <c r="C172" i="4"/>
  <c r="H171" i="4"/>
  <c r="C171" i="4"/>
  <c r="H170" i="4"/>
  <c r="C170" i="4"/>
  <c r="H169" i="4"/>
  <c r="C169" i="4"/>
  <c r="H168" i="4"/>
  <c r="C168" i="4"/>
  <c r="H167" i="4"/>
  <c r="C167" i="4"/>
  <c r="L166" i="4"/>
  <c r="L165" i="4" s="1"/>
  <c r="K166" i="4"/>
  <c r="K165" i="4" s="1"/>
  <c r="J166" i="4"/>
  <c r="I166" i="4"/>
  <c r="G166" i="4"/>
  <c r="G165" i="4" s="1"/>
  <c r="F166" i="4"/>
  <c r="E166" i="4"/>
  <c r="D166" i="4"/>
  <c r="D165" i="4" s="1"/>
  <c r="J165" i="4"/>
  <c r="F165" i="4"/>
  <c r="H164" i="4"/>
  <c r="C164" i="4"/>
  <c r="H163" i="4"/>
  <c r="C163" i="4"/>
  <c r="H162" i="4"/>
  <c r="C162" i="4"/>
  <c r="H161" i="4"/>
  <c r="C161" i="4"/>
  <c r="L160" i="4"/>
  <c r="K160" i="4"/>
  <c r="J160" i="4"/>
  <c r="I160" i="4"/>
  <c r="H160" i="4" s="1"/>
  <c r="G160" i="4"/>
  <c r="F160" i="4"/>
  <c r="E160" i="4"/>
  <c r="D160" i="4"/>
  <c r="H159" i="4"/>
  <c r="C159" i="4"/>
  <c r="H158" i="4"/>
  <c r="C158" i="4"/>
  <c r="H157" i="4"/>
  <c r="C157" i="4"/>
  <c r="H156" i="4"/>
  <c r="C156" i="4"/>
  <c r="H155" i="4"/>
  <c r="C155" i="4"/>
  <c r="H154" i="4"/>
  <c r="C154" i="4"/>
  <c r="H153" i="4"/>
  <c r="C153" i="4"/>
  <c r="H152" i="4"/>
  <c r="C152" i="4"/>
  <c r="L151" i="4"/>
  <c r="K151" i="4"/>
  <c r="J151" i="4"/>
  <c r="G151" i="4"/>
  <c r="F151" i="4"/>
  <c r="E151" i="4"/>
  <c r="D151" i="4"/>
  <c r="C151" i="4"/>
  <c r="H150" i="4"/>
  <c r="C150" i="4"/>
  <c r="H149" i="4"/>
  <c r="C149" i="4"/>
  <c r="H148" i="4"/>
  <c r="C148" i="4"/>
  <c r="H147" i="4"/>
  <c r="C147" i="4"/>
  <c r="H146" i="4"/>
  <c r="C146" i="4"/>
  <c r="H145" i="4"/>
  <c r="C145" i="4"/>
  <c r="L144" i="4"/>
  <c r="K144" i="4"/>
  <c r="J144" i="4"/>
  <c r="G144" i="4"/>
  <c r="F144" i="4"/>
  <c r="E144" i="4"/>
  <c r="D144" i="4"/>
  <c r="C144" i="4"/>
  <c r="H143" i="4"/>
  <c r="C143" i="4"/>
  <c r="H142" i="4"/>
  <c r="C142" i="4"/>
  <c r="L141" i="4"/>
  <c r="K141" i="4"/>
  <c r="J141" i="4"/>
  <c r="G141" i="4"/>
  <c r="F141" i="4"/>
  <c r="E141" i="4"/>
  <c r="D141" i="4"/>
  <c r="C141" i="4"/>
  <c r="H140" i="4"/>
  <c r="C140" i="4"/>
  <c r="H139" i="4"/>
  <c r="C139" i="4"/>
  <c r="H138" i="4"/>
  <c r="C138" i="4"/>
  <c r="H137" i="4"/>
  <c r="C137" i="4"/>
  <c r="L136" i="4"/>
  <c r="K136" i="4"/>
  <c r="J136" i="4"/>
  <c r="I136" i="4"/>
  <c r="H136" i="4" s="1"/>
  <c r="G136" i="4"/>
  <c r="F136" i="4"/>
  <c r="E136" i="4"/>
  <c r="D136" i="4"/>
  <c r="H135" i="4"/>
  <c r="C135" i="4"/>
  <c r="H134" i="4"/>
  <c r="C134" i="4"/>
  <c r="H133" i="4"/>
  <c r="C133" i="4"/>
  <c r="H132" i="4"/>
  <c r="C132" i="4"/>
  <c r="L131" i="4"/>
  <c r="K131" i="4"/>
  <c r="K130" i="4" s="1"/>
  <c r="J131" i="4"/>
  <c r="J130" i="4" s="1"/>
  <c r="G131" i="4"/>
  <c r="G130" i="4" s="1"/>
  <c r="F131" i="4"/>
  <c r="F130" i="4" s="1"/>
  <c r="E131" i="4"/>
  <c r="D131" i="4"/>
  <c r="C131" i="4"/>
  <c r="L130" i="4"/>
  <c r="E130" i="4"/>
  <c r="D130" i="4"/>
  <c r="H129" i="4"/>
  <c r="H128" i="4" s="1"/>
  <c r="C129" i="4"/>
  <c r="C128" i="4" s="1"/>
  <c r="L128" i="4"/>
  <c r="K128" i="4"/>
  <c r="J128" i="4"/>
  <c r="I128" i="4"/>
  <c r="G128" i="4"/>
  <c r="F128" i="4"/>
  <c r="E128" i="4"/>
  <c r="D128" i="4"/>
  <c r="H127" i="4"/>
  <c r="C127" i="4"/>
  <c r="H126" i="4"/>
  <c r="C126" i="4"/>
  <c r="H125" i="4"/>
  <c r="C125" i="4"/>
  <c r="H124" i="4"/>
  <c r="C124" i="4"/>
  <c r="H123" i="4"/>
  <c r="C123" i="4"/>
  <c r="L122" i="4"/>
  <c r="K122" i="4"/>
  <c r="J122" i="4"/>
  <c r="G122" i="4"/>
  <c r="F122" i="4"/>
  <c r="E122" i="4"/>
  <c r="D122" i="4"/>
  <c r="C122" i="4" s="1"/>
  <c r="H121" i="4"/>
  <c r="C121" i="4"/>
  <c r="H120" i="4"/>
  <c r="C120" i="4"/>
  <c r="H119" i="4"/>
  <c r="C119" i="4"/>
  <c r="H118" i="4"/>
  <c r="C118" i="4"/>
  <c r="H117" i="4"/>
  <c r="C117" i="4"/>
  <c r="L116" i="4"/>
  <c r="K116" i="4"/>
  <c r="J116" i="4"/>
  <c r="G116" i="4"/>
  <c r="F116" i="4"/>
  <c r="E116" i="4"/>
  <c r="D116" i="4"/>
  <c r="C116" i="4" s="1"/>
  <c r="H115" i="4"/>
  <c r="C115" i="4"/>
  <c r="H114" i="4"/>
  <c r="C114" i="4"/>
  <c r="C113" i="4"/>
  <c r="L112" i="4"/>
  <c r="K112" i="4"/>
  <c r="J112" i="4"/>
  <c r="G112" i="4"/>
  <c r="F112" i="4"/>
  <c r="E112" i="4"/>
  <c r="D112" i="4"/>
  <c r="C112" i="4" s="1"/>
  <c r="H111" i="4"/>
  <c r="C111" i="4"/>
  <c r="H110" i="4"/>
  <c r="C110" i="4"/>
  <c r="H109" i="4"/>
  <c r="C109" i="4"/>
  <c r="H108" i="4"/>
  <c r="C108" i="4"/>
  <c r="H107" i="4"/>
  <c r="C107" i="4"/>
  <c r="H106" i="4"/>
  <c r="C106" i="4"/>
  <c r="H105" i="4"/>
  <c r="C105" i="4"/>
  <c r="H104" i="4"/>
  <c r="C104" i="4"/>
  <c r="L103" i="4"/>
  <c r="K103" i="4"/>
  <c r="J103" i="4"/>
  <c r="G103" i="4"/>
  <c r="F103" i="4"/>
  <c r="E103" i="4"/>
  <c r="D103" i="4"/>
  <c r="H102" i="4"/>
  <c r="C102" i="4"/>
  <c r="H101" i="4"/>
  <c r="C101" i="4"/>
  <c r="H100" i="4"/>
  <c r="C100" i="4"/>
  <c r="H99" i="4"/>
  <c r="C99" i="4"/>
  <c r="H98" i="4"/>
  <c r="C98" i="4"/>
  <c r="H97" i="4"/>
  <c r="C97" i="4"/>
  <c r="I95" i="4"/>
  <c r="H95" i="4" s="1"/>
  <c r="H96" i="4"/>
  <c r="C96" i="4"/>
  <c r="L95" i="4"/>
  <c r="K95" i="4"/>
  <c r="J95" i="4"/>
  <c r="G95" i="4"/>
  <c r="F95" i="4"/>
  <c r="E95" i="4"/>
  <c r="D95" i="4"/>
  <c r="H94" i="4"/>
  <c r="C94" i="4"/>
  <c r="H93" i="4"/>
  <c r="C93" i="4"/>
  <c r="H92" i="4"/>
  <c r="C92" i="4"/>
  <c r="H91" i="4"/>
  <c r="C91" i="4"/>
  <c r="H90" i="4"/>
  <c r="C90" i="4"/>
  <c r="L89" i="4"/>
  <c r="K89" i="4"/>
  <c r="J89" i="4"/>
  <c r="G89" i="4"/>
  <c r="F89" i="4"/>
  <c r="E89" i="4"/>
  <c r="D89" i="4"/>
  <c r="H88" i="4"/>
  <c r="C88" i="4"/>
  <c r="H87" i="4"/>
  <c r="C87" i="4"/>
  <c r="H86" i="4"/>
  <c r="C86" i="4"/>
  <c r="C85" i="4"/>
  <c r="L84" i="4"/>
  <c r="K84" i="4"/>
  <c r="K83" i="4" s="1"/>
  <c r="J84" i="4"/>
  <c r="J83" i="4" s="1"/>
  <c r="G84" i="4"/>
  <c r="G83" i="4" s="1"/>
  <c r="F84" i="4"/>
  <c r="F83" i="4" s="1"/>
  <c r="E84" i="4"/>
  <c r="D84" i="4"/>
  <c r="C84" i="4" s="1"/>
  <c r="E83" i="4"/>
  <c r="H82" i="4"/>
  <c r="C82" i="4"/>
  <c r="H81" i="4"/>
  <c r="C81" i="4"/>
  <c r="L80" i="4"/>
  <c r="K80" i="4"/>
  <c r="J80" i="4"/>
  <c r="I80" i="4"/>
  <c r="H80" i="4" s="1"/>
  <c r="G80" i="4"/>
  <c r="F80" i="4"/>
  <c r="E80" i="4"/>
  <c r="D80" i="4"/>
  <c r="H79" i="4"/>
  <c r="C79" i="4"/>
  <c r="H78" i="4"/>
  <c r="C78" i="4"/>
  <c r="L77" i="4"/>
  <c r="L76" i="4" s="1"/>
  <c r="K77" i="4"/>
  <c r="J77" i="4"/>
  <c r="I77" i="4"/>
  <c r="G77" i="4"/>
  <c r="F77" i="4"/>
  <c r="E77" i="4"/>
  <c r="D77" i="4"/>
  <c r="D76" i="4" s="1"/>
  <c r="K76" i="4"/>
  <c r="J76" i="4"/>
  <c r="J75" i="4" s="1"/>
  <c r="G76" i="4"/>
  <c r="F76" i="4"/>
  <c r="F75" i="4" s="1"/>
  <c r="H74" i="4"/>
  <c r="C74" i="4"/>
  <c r="H73" i="4"/>
  <c r="C73" i="4"/>
  <c r="H72" i="4"/>
  <c r="C72" i="4"/>
  <c r="C71" i="4"/>
  <c r="H70" i="4"/>
  <c r="C70" i="4"/>
  <c r="L69" i="4"/>
  <c r="L67" i="4" s="1"/>
  <c r="K69" i="4"/>
  <c r="J69" i="4"/>
  <c r="J67" i="4" s="1"/>
  <c r="G69" i="4"/>
  <c r="F69" i="4"/>
  <c r="F67" i="4" s="1"/>
  <c r="E69" i="4"/>
  <c r="D69" i="4"/>
  <c r="C68" i="4"/>
  <c r="K67" i="4"/>
  <c r="G67" i="4"/>
  <c r="E67" i="4"/>
  <c r="H66" i="4"/>
  <c r="C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L58" i="4"/>
  <c r="K58" i="4"/>
  <c r="J58" i="4"/>
  <c r="I58" i="4"/>
  <c r="H58" i="4" s="1"/>
  <c r="G58" i="4"/>
  <c r="F58" i="4"/>
  <c r="E58" i="4"/>
  <c r="D58" i="4"/>
  <c r="H57" i="4"/>
  <c r="C57" i="4"/>
  <c r="H56" i="4"/>
  <c r="C56" i="4"/>
  <c r="L55" i="4"/>
  <c r="L54" i="4" s="1"/>
  <c r="L53" i="4" s="1"/>
  <c r="K55" i="4"/>
  <c r="J55" i="4"/>
  <c r="I55" i="4"/>
  <c r="G55" i="4"/>
  <c r="G54" i="4" s="1"/>
  <c r="G53" i="4" s="1"/>
  <c r="F55" i="4"/>
  <c r="E55" i="4"/>
  <c r="D55" i="4"/>
  <c r="D54" i="4" s="1"/>
  <c r="K54" i="4"/>
  <c r="J54" i="4"/>
  <c r="J53" i="4" s="1"/>
  <c r="F54" i="4"/>
  <c r="F53" i="4" s="1"/>
  <c r="H47" i="4"/>
  <c r="C47" i="4"/>
  <c r="H46" i="4"/>
  <c r="C46" i="4"/>
  <c r="L45" i="4"/>
  <c r="H45" i="4"/>
  <c r="G45" i="4"/>
  <c r="C45" i="4"/>
  <c r="H44" i="4"/>
  <c r="C44" i="4"/>
  <c r="K43" i="4"/>
  <c r="J43" i="4"/>
  <c r="H43" i="4" s="1"/>
  <c r="I43" i="4"/>
  <c r="F43" i="4"/>
  <c r="E43" i="4"/>
  <c r="D43" i="4"/>
  <c r="H42" i="4"/>
  <c r="C42" i="4"/>
  <c r="I41" i="4"/>
  <c r="H41" i="4"/>
  <c r="D41" i="4"/>
  <c r="C41" i="4"/>
  <c r="H40" i="4"/>
  <c r="C40" i="4"/>
  <c r="H39" i="4"/>
  <c r="C39" i="4"/>
  <c r="H38" i="4"/>
  <c r="C38" i="4"/>
  <c r="H37" i="4"/>
  <c r="C37" i="4"/>
  <c r="K36" i="4"/>
  <c r="H36" i="4"/>
  <c r="F36" i="4"/>
  <c r="C36" i="4"/>
  <c r="H35" i="4"/>
  <c r="C35" i="4"/>
  <c r="H34" i="4"/>
  <c r="C34" i="4"/>
  <c r="K33" i="4"/>
  <c r="H33" i="4"/>
  <c r="F33" i="4"/>
  <c r="C33" i="4"/>
  <c r="H32" i="4"/>
  <c r="C32" i="4"/>
  <c r="K31" i="4"/>
  <c r="H31" i="4"/>
  <c r="F31" i="4"/>
  <c r="C31" i="4"/>
  <c r="H30" i="4"/>
  <c r="C30" i="4"/>
  <c r="H29" i="4"/>
  <c r="C29" i="4"/>
  <c r="H28" i="4"/>
  <c r="C28" i="4"/>
  <c r="K27" i="4"/>
  <c r="H27" i="4"/>
  <c r="F27" i="4"/>
  <c r="C27" i="4"/>
  <c r="K26" i="4"/>
  <c r="H26" i="4"/>
  <c r="H25" i="4"/>
  <c r="C25" i="4"/>
  <c r="D24" i="4"/>
  <c r="C24" i="4"/>
  <c r="H23" i="4"/>
  <c r="C23" i="4"/>
  <c r="H22" i="4"/>
  <c r="C22" i="4"/>
  <c r="L21" i="4"/>
  <c r="L292" i="4" s="1"/>
  <c r="L291" i="4" s="1"/>
  <c r="K21" i="4"/>
  <c r="J21" i="4"/>
  <c r="J20" i="4" s="1"/>
  <c r="I21" i="4"/>
  <c r="G21" i="4"/>
  <c r="F21" i="4"/>
  <c r="E21" i="4"/>
  <c r="E292" i="4" s="1"/>
  <c r="E291" i="4" s="1"/>
  <c r="D21" i="4"/>
  <c r="D292" i="4" s="1"/>
  <c r="D291" i="4" s="1"/>
  <c r="C21" i="4"/>
  <c r="L20" i="4"/>
  <c r="E20" i="4"/>
  <c r="D20" i="4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C293" i="3" s="1"/>
  <c r="H294" i="3"/>
  <c r="C294" i="3"/>
  <c r="L293" i="3"/>
  <c r="K293" i="3"/>
  <c r="J293" i="3"/>
  <c r="I293" i="3"/>
  <c r="G293" i="3"/>
  <c r="F293" i="3"/>
  <c r="E293" i="3"/>
  <c r="D293" i="3"/>
  <c r="H288" i="3"/>
  <c r="C288" i="3"/>
  <c r="H287" i="3"/>
  <c r="C287" i="3"/>
  <c r="L286" i="3"/>
  <c r="K286" i="3"/>
  <c r="J286" i="3"/>
  <c r="G286" i="3"/>
  <c r="F286" i="3"/>
  <c r="E286" i="3"/>
  <c r="D286" i="3"/>
  <c r="C286" i="3" s="1"/>
  <c r="I284" i="3"/>
  <c r="I283" i="3" s="1"/>
  <c r="H285" i="3"/>
  <c r="C285" i="3"/>
  <c r="L284" i="3"/>
  <c r="K284" i="3"/>
  <c r="K283" i="3" s="1"/>
  <c r="J284" i="3"/>
  <c r="G284" i="3"/>
  <c r="G283" i="3" s="1"/>
  <c r="F284" i="3"/>
  <c r="F283" i="3" s="1"/>
  <c r="E284" i="3"/>
  <c r="D284" i="3"/>
  <c r="L283" i="3"/>
  <c r="J283" i="3"/>
  <c r="E283" i="3"/>
  <c r="D283" i="3"/>
  <c r="H282" i="3"/>
  <c r="C282" i="3"/>
  <c r="L281" i="3"/>
  <c r="K281" i="3"/>
  <c r="J281" i="3"/>
  <c r="G281" i="3"/>
  <c r="F281" i="3"/>
  <c r="C281" i="3" s="1"/>
  <c r="E281" i="3"/>
  <c r="D281" i="3"/>
  <c r="H280" i="3"/>
  <c r="C280" i="3"/>
  <c r="H279" i="3"/>
  <c r="C279" i="3"/>
  <c r="H278" i="3"/>
  <c r="C278" i="3"/>
  <c r="H277" i="3"/>
  <c r="C277" i="3"/>
  <c r="L276" i="3"/>
  <c r="K276" i="3"/>
  <c r="J276" i="3"/>
  <c r="G276" i="3"/>
  <c r="F276" i="3"/>
  <c r="E276" i="3"/>
  <c r="D276" i="3"/>
  <c r="H275" i="3"/>
  <c r="C275" i="3"/>
  <c r="H274" i="3"/>
  <c r="C274" i="3"/>
  <c r="I272" i="3"/>
  <c r="H273" i="3"/>
  <c r="C273" i="3"/>
  <c r="L272" i="3"/>
  <c r="K272" i="3"/>
  <c r="J272" i="3"/>
  <c r="J270" i="3" s="1"/>
  <c r="J269" i="3" s="1"/>
  <c r="G272" i="3"/>
  <c r="F272" i="3"/>
  <c r="E272" i="3"/>
  <c r="D272" i="3"/>
  <c r="H271" i="3"/>
  <c r="C271" i="3"/>
  <c r="G270" i="3"/>
  <c r="G269" i="3" s="1"/>
  <c r="E270" i="3"/>
  <c r="E269" i="3" s="1"/>
  <c r="H268" i="3"/>
  <c r="C268" i="3"/>
  <c r="H267" i="3"/>
  <c r="C267" i="3"/>
  <c r="H266" i="3"/>
  <c r="C266" i="3"/>
  <c r="H265" i="3"/>
  <c r="C265" i="3"/>
  <c r="L264" i="3"/>
  <c r="K264" i="3"/>
  <c r="J264" i="3"/>
  <c r="G264" i="3"/>
  <c r="F264" i="3"/>
  <c r="E264" i="3"/>
  <c r="D264" i="3"/>
  <c r="H263" i="3"/>
  <c r="C263" i="3"/>
  <c r="H262" i="3"/>
  <c r="C262" i="3"/>
  <c r="I260" i="3"/>
  <c r="H261" i="3"/>
  <c r="C261" i="3"/>
  <c r="L260" i="3"/>
  <c r="K260" i="3"/>
  <c r="K259" i="3" s="1"/>
  <c r="J260" i="3"/>
  <c r="G260" i="3"/>
  <c r="F260" i="3"/>
  <c r="F259" i="3" s="1"/>
  <c r="E260" i="3"/>
  <c r="D260" i="3"/>
  <c r="D259" i="3" s="1"/>
  <c r="L259" i="3"/>
  <c r="J259" i="3"/>
  <c r="H258" i="3"/>
  <c r="C258" i="3"/>
  <c r="H257" i="3"/>
  <c r="C257" i="3"/>
  <c r="H256" i="3"/>
  <c r="C256" i="3"/>
  <c r="H255" i="3"/>
  <c r="C255" i="3"/>
  <c r="C254" i="3"/>
  <c r="H253" i="3"/>
  <c r="C253" i="3"/>
  <c r="L252" i="3"/>
  <c r="K252" i="3"/>
  <c r="K251" i="3" s="1"/>
  <c r="J252" i="3"/>
  <c r="G252" i="3"/>
  <c r="F252" i="3"/>
  <c r="E252" i="3"/>
  <c r="E251" i="3" s="1"/>
  <c r="D252" i="3"/>
  <c r="L251" i="3"/>
  <c r="J251" i="3"/>
  <c r="G251" i="3"/>
  <c r="F251" i="3"/>
  <c r="D251" i="3"/>
  <c r="H250" i="3"/>
  <c r="C250" i="3"/>
  <c r="H249" i="3"/>
  <c r="C249" i="3"/>
  <c r="C248" i="3"/>
  <c r="H247" i="3"/>
  <c r="C247" i="3"/>
  <c r="L246" i="3"/>
  <c r="K246" i="3"/>
  <c r="J246" i="3"/>
  <c r="G246" i="3"/>
  <c r="F246" i="3"/>
  <c r="E246" i="3"/>
  <c r="D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L238" i="3"/>
  <c r="K238" i="3"/>
  <c r="J238" i="3"/>
  <c r="I238" i="3"/>
  <c r="G238" i="3"/>
  <c r="C238" i="3" s="1"/>
  <c r="F238" i="3"/>
  <c r="E238" i="3"/>
  <c r="D238" i="3"/>
  <c r="H237" i="3"/>
  <c r="C237" i="3"/>
  <c r="H236" i="3"/>
  <c r="C236" i="3"/>
  <c r="L235" i="3"/>
  <c r="K235" i="3"/>
  <c r="J235" i="3"/>
  <c r="G235" i="3"/>
  <c r="F235" i="3"/>
  <c r="E235" i="3"/>
  <c r="D235" i="3"/>
  <c r="H234" i="3"/>
  <c r="C234" i="3"/>
  <c r="L233" i="3"/>
  <c r="K233" i="3"/>
  <c r="J233" i="3"/>
  <c r="J231" i="3" s="1"/>
  <c r="I233" i="3"/>
  <c r="G233" i="3"/>
  <c r="F233" i="3"/>
  <c r="F231" i="3" s="1"/>
  <c r="E233" i="3"/>
  <c r="E231" i="3" s="1"/>
  <c r="D233" i="3"/>
  <c r="H232" i="3"/>
  <c r="C232" i="3"/>
  <c r="G231" i="3"/>
  <c r="H229" i="3"/>
  <c r="C229" i="3"/>
  <c r="H228" i="3"/>
  <c r="C228" i="3"/>
  <c r="L227" i="3"/>
  <c r="K227" i="3"/>
  <c r="J227" i="3"/>
  <c r="I227" i="3"/>
  <c r="G227" i="3"/>
  <c r="F227" i="3"/>
  <c r="E227" i="3"/>
  <c r="C227" i="3" s="1"/>
  <c r="D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L216" i="3"/>
  <c r="K216" i="3"/>
  <c r="K204" i="3" s="1"/>
  <c r="J216" i="3"/>
  <c r="G216" i="3"/>
  <c r="F216" i="3"/>
  <c r="E216" i="3"/>
  <c r="C216" i="3" s="1"/>
  <c r="D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L205" i="3"/>
  <c r="L204" i="3" s="1"/>
  <c r="K205" i="3"/>
  <c r="J205" i="3"/>
  <c r="J204" i="3" s="1"/>
  <c r="I205" i="3"/>
  <c r="G205" i="3"/>
  <c r="F205" i="3"/>
  <c r="E205" i="3"/>
  <c r="C205" i="3" s="1"/>
  <c r="D205" i="3"/>
  <c r="D204" i="3" s="1"/>
  <c r="G204" i="3"/>
  <c r="G195" i="3" s="1"/>
  <c r="F204" i="3"/>
  <c r="H203" i="3"/>
  <c r="C203" i="3"/>
  <c r="H202" i="3"/>
  <c r="C202" i="3"/>
  <c r="H201" i="3"/>
  <c r="C201" i="3"/>
  <c r="H200" i="3"/>
  <c r="C200" i="3"/>
  <c r="H199" i="3"/>
  <c r="C199" i="3"/>
  <c r="L198" i="3"/>
  <c r="L196" i="3" s="1"/>
  <c r="K198" i="3"/>
  <c r="J198" i="3"/>
  <c r="J196" i="3" s="1"/>
  <c r="G198" i="3"/>
  <c r="F198" i="3"/>
  <c r="F196" i="3" s="1"/>
  <c r="F195" i="3" s="1"/>
  <c r="E198" i="3"/>
  <c r="E196" i="3" s="1"/>
  <c r="D198" i="3"/>
  <c r="H197" i="3"/>
  <c r="C197" i="3"/>
  <c r="K196" i="3"/>
  <c r="G196" i="3"/>
  <c r="H193" i="3"/>
  <c r="C193" i="3"/>
  <c r="L192" i="3"/>
  <c r="K192" i="3"/>
  <c r="J192" i="3"/>
  <c r="H192" i="3" s="1"/>
  <c r="I192" i="3"/>
  <c r="I191" i="3" s="1"/>
  <c r="G192" i="3"/>
  <c r="F192" i="3"/>
  <c r="E192" i="3"/>
  <c r="E191" i="3" s="1"/>
  <c r="E187" i="3" s="1"/>
  <c r="D192" i="3"/>
  <c r="D191" i="3" s="1"/>
  <c r="L191" i="3"/>
  <c r="K191" i="3"/>
  <c r="G191" i="3"/>
  <c r="F191" i="3"/>
  <c r="H190" i="3"/>
  <c r="C190" i="3"/>
  <c r="I188" i="3"/>
  <c r="I187" i="3" s="1"/>
  <c r="H189" i="3"/>
  <c r="C189" i="3"/>
  <c r="L188" i="3"/>
  <c r="L187" i="3" s="1"/>
  <c r="K188" i="3"/>
  <c r="K187" i="3" s="1"/>
  <c r="J188" i="3"/>
  <c r="G188" i="3"/>
  <c r="F188" i="3"/>
  <c r="F187" i="3" s="1"/>
  <c r="E188" i="3"/>
  <c r="D188" i="3"/>
  <c r="C186" i="3"/>
  <c r="H185" i="3"/>
  <c r="C185" i="3"/>
  <c r="L184" i="3"/>
  <c r="K184" i="3"/>
  <c r="J184" i="3"/>
  <c r="G184" i="3"/>
  <c r="F184" i="3"/>
  <c r="E184" i="3"/>
  <c r="D184" i="3"/>
  <c r="H183" i="3"/>
  <c r="C183" i="3"/>
  <c r="H182" i="3"/>
  <c r="C182" i="3"/>
  <c r="H181" i="3"/>
  <c r="C181" i="3"/>
  <c r="I179" i="3"/>
  <c r="H180" i="3"/>
  <c r="C180" i="3"/>
  <c r="L179" i="3"/>
  <c r="K179" i="3"/>
  <c r="K174" i="3" s="1"/>
  <c r="K173" i="3" s="1"/>
  <c r="J179" i="3"/>
  <c r="G179" i="3"/>
  <c r="F179" i="3"/>
  <c r="E179" i="3"/>
  <c r="D179" i="3"/>
  <c r="H178" i="3"/>
  <c r="C178" i="3"/>
  <c r="H177" i="3"/>
  <c r="C177" i="3"/>
  <c r="H176" i="3"/>
  <c r="C176" i="3"/>
  <c r="L175" i="3"/>
  <c r="K175" i="3"/>
  <c r="J175" i="3"/>
  <c r="J174" i="3" s="1"/>
  <c r="J173" i="3" s="1"/>
  <c r="G175" i="3"/>
  <c r="F175" i="3"/>
  <c r="E175" i="3"/>
  <c r="D175" i="3"/>
  <c r="G174" i="3"/>
  <c r="G173" i="3" s="1"/>
  <c r="H172" i="3"/>
  <c r="C172" i="3"/>
  <c r="H171" i="3"/>
  <c r="C171" i="3"/>
  <c r="H170" i="3"/>
  <c r="C170" i="3"/>
  <c r="H169" i="3"/>
  <c r="C169" i="3"/>
  <c r="H168" i="3"/>
  <c r="C168" i="3"/>
  <c r="H167" i="3"/>
  <c r="C167" i="3"/>
  <c r="L166" i="3"/>
  <c r="K166" i="3"/>
  <c r="K165" i="3" s="1"/>
  <c r="J166" i="3"/>
  <c r="J165" i="3" s="1"/>
  <c r="G166" i="3"/>
  <c r="F166" i="3"/>
  <c r="F165" i="3" s="1"/>
  <c r="E166" i="3"/>
  <c r="D166" i="3"/>
  <c r="C166" i="3" s="1"/>
  <c r="L165" i="3"/>
  <c r="G165" i="3"/>
  <c r="E165" i="3"/>
  <c r="H164" i="3"/>
  <c r="C164" i="3"/>
  <c r="H163" i="3"/>
  <c r="C163" i="3"/>
  <c r="H162" i="3"/>
  <c r="C162" i="3"/>
  <c r="H161" i="3"/>
  <c r="C161" i="3"/>
  <c r="L160" i="3"/>
  <c r="K160" i="3"/>
  <c r="J160" i="3"/>
  <c r="G160" i="3"/>
  <c r="F160" i="3"/>
  <c r="E160" i="3"/>
  <c r="D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L151" i="3"/>
  <c r="K151" i="3"/>
  <c r="J151" i="3"/>
  <c r="G151" i="3"/>
  <c r="F151" i="3"/>
  <c r="E151" i="3"/>
  <c r="D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L144" i="3"/>
  <c r="K144" i="3"/>
  <c r="J144" i="3"/>
  <c r="G144" i="3"/>
  <c r="F144" i="3"/>
  <c r="E144" i="3"/>
  <c r="D144" i="3"/>
  <c r="H143" i="3"/>
  <c r="C143" i="3"/>
  <c r="H142" i="3"/>
  <c r="C142" i="3"/>
  <c r="L141" i="3"/>
  <c r="K141" i="3"/>
  <c r="K130" i="3" s="1"/>
  <c r="J141" i="3"/>
  <c r="I141" i="3"/>
  <c r="G141" i="3"/>
  <c r="F141" i="3"/>
  <c r="E141" i="3"/>
  <c r="D141" i="3"/>
  <c r="C141" i="3" s="1"/>
  <c r="H140" i="3"/>
  <c r="C140" i="3"/>
  <c r="H139" i="3"/>
  <c r="C139" i="3"/>
  <c r="H138" i="3"/>
  <c r="C138" i="3"/>
  <c r="H137" i="3"/>
  <c r="C137" i="3"/>
  <c r="L136" i="3"/>
  <c r="K136" i="3"/>
  <c r="J136" i="3"/>
  <c r="G136" i="3"/>
  <c r="F136" i="3"/>
  <c r="C136" i="3" s="1"/>
  <c r="E136" i="3"/>
  <c r="D136" i="3"/>
  <c r="H135" i="3"/>
  <c r="C135" i="3"/>
  <c r="H134" i="3"/>
  <c r="C134" i="3"/>
  <c r="H133" i="3"/>
  <c r="C133" i="3"/>
  <c r="H132" i="3"/>
  <c r="C132" i="3"/>
  <c r="L131" i="3"/>
  <c r="L130" i="3" s="1"/>
  <c r="K131" i="3"/>
  <c r="J131" i="3"/>
  <c r="G131" i="3"/>
  <c r="F131" i="3"/>
  <c r="F130" i="3" s="1"/>
  <c r="E131" i="3"/>
  <c r="D131" i="3"/>
  <c r="J130" i="3"/>
  <c r="I128" i="3"/>
  <c r="H129" i="3"/>
  <c r="H128" i="3" s="1"/>
  <c r="C129" i="3"/>
  <c r="L128" i="3"/>
  <c r="K128" i="3"/>
  <c r="J128" i="3"/>
  <c r="G128" i="3"/>
  <c r="F128" i="3"/>
  <c r="E128" i="3"/>
  <c r="D128" i="3"/>
  <c r="C128" i="3"/>
  <c r="H127" i="3"/>
  <c r="C127" i="3"/>
  <c r="H126" i="3"/>
  <c r="C126" i="3"/>
  <c r="H125" i="3"/>
  <c r="C125" i="3"/>
  <c r="H124" i="3"/>
  <c r="C124" i="3"/>
  <c r="H123" i="3"/>
  <c r="C123" i="3"/>
  <c r="L122" i="3"/>
  <c r="K122" i="3"/>
  <c r="J122" i="3"/>
  <c r="G122" i="3"/>
  <c r="F122" i="3"/>
  <c r="E122" i="3"/>
  <c r="C122" i="3" s="1"/>
  <c r="D122" i="3"/>
  <c r="H121" i="3"/>
  <c r="C121" i="3"/>
  <c r="H120" i="3"/>
  <c r="C120" i="3"/>
  <c r="H119" i="3"/>
  <c r="C119" i="3"/>
  <c r="C118" i="3"/>
  <c r="H117" i="3"/>
  <c r="C117" i="3"/>
  <c r="L116" i="3"/>
  <c r="K116" i="3"/>
  <c r="J116" i="3"/>
  <c r="G116" i="3"/>
  <c r="F116" i="3"/>
  <c r="E116" i="3"/>
  <c r="D116" i="3"/>
  <c r="H115" i="3"/>
  <c r="C115" i="3"/>
  <c r="H114" i="3"/>
  <c r="C114" i="3"/>
  <c r="H113" i="3"/>
  <c r="C113" i="3"/>
  <c r="L112" i="3"/>
  <c r="K112" i="3"/>
  <c r="J112" i="3"/>
  <c r="G112" i="3"/>
  <c r="F112" i="3"/>
  <c r="C112" i="3" s="1"/>
  <c r="E112" i="3"/>
  <c r="D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L103" i="3"/>
  <c r="K103" i="3"/>
  <c r="J103" i="3"/>
  <c r="I103" i="3"/>
  <c r="G103" i="3"/>
  <c r="F103" i="3"/>
  <c r="E103" i="3"/>
  <c r="D103" i="3"/>
  <c r="C103" i="3"/>
  <c r="H102" i="3"/>
  <c r="C102" i="3"/>
  <c r="H101" i="3"/>
  <c r="C101" i="3"/>
  <c r="H100" i="3"/>
  <c r="C100" i="3"/>
  <c r="H99" i="3"/>
  <c r="C99" i="3"/>
  <c r="H98" i="3"/>
  <c r="C98" i="3"/>
  <c r="C97" i="3"/>
  <c r="H96" i="3"/>
  <c r="C96" i="3"/>
  <c r="L95" i="3"/>
  <c r="K95" i="3"/>
  <c r="J95" i="3"/>
  <c r="G95" i="3"/>
  <c r="F95" i="3"/>
  <c r="E95" i="3"/>
  <c r="D95" i="3"/>
  <c r="H94" i="3"/>
  <c r="C94" i="3"/>
  <c r="H93" i="3"/>
  <c r="C93" i="3"/>
  <c r="H92" i="3"/>
  <c r="C92" i="3"/>
  <c r="H91" i="3"/>
  <c r="C91" i="3"/>
  <c r="H90" i="3"/>
  <c r="C90" i="3"/>
  <c r="L89" i="3"/>
  <c r="K89" i="3"/>
  <c r="J89" i="3"/>
  <c r="G89" i="3"/>
  <c r="F89" i="3"/>
  <c r="E89" i="3"/>
  <c r="C89" i="3" s="1"/>
  <c r="D89" i="3"/>
  <c r="H88" i="3"/>
  <c r="C88" i="3"/>
  <c r="H87" i="3"/>
  <c r="C87" i="3"/>
  <c r="H86" i="3"/>
  <c r="C86" i="3"/>
  <c r="H85" i="3"/>
  <c r="C85" i="3"/>
  <c r="L84" i="3"/>
  <c r="K84" i="3"/>
  <c r="K83" i="3" s="1"/>
  <c r="J84" i="3"/>
  <c r="G84" i="3"/>
  <c r="F84" i="3"/>
  <c r="E84" i="3"/>
  <c r="C84" i="3" s="1"/>
  <c r="D84" i="3"/>
  <c r="H82" i="3"/>
  <c r="C82" i="3"/>
  <c r="H81" i="3"/>
  <c r="C81" i="3"/>
  <c r="L80" i="3"/>
  <c r="K80" i="3"/>
  <c r="J80" i="3"/>
  <c r="G80" i="3"/>
  <c r="F80" i="3"/>
  <c r="E80" i="3"/>
  <c r="C80" i="3" s="1"/>
  <c r="D80" i="3"/>
  <c r="H79" i="3"/>
  <c r="C79" i="3"/>
  <c r="H78" i="3"/>
  <c r="C78" i="3"/>
  <c r="L77" i="3"/>
  <c r="K77" i="3"/>
  <c r="J77" i="3"/>
  <c r="J76" i="3" s="1"/>
  <c r="G77" i="3"/>
  <c r="G76" i="3" s="1"/>
  <c r="F77" i="3"/>
  <c r="E77" i="3"/>
  <c r="D77" i="3"/>
  <c r="C77" i="3" s="1"/>
  <c r="L76" i="3"/>
  <c r="F76" i="3"/>
  <c r="H74" i="3"/>
  <c r="C74" i="3"/>
  <c r="H73" i="3"/>
  <c r="C73" i="3"/>
  <c r="H72" i="3"/>
  <c r="C72" i="3"/>
  <c r="C71" i="3"/>
  <c r="H70" i="3"/>
  <c r="C70" i="3"/>
  <c r="L69" i="3"/>
  <c r="L67" i="3" s="1"/>
  <c r="K69" i="3"/>
  <c r="J69" i="3"/>
  <c r="J67" i="3" s="1"/>
  <c r="G69" i="3"/>
  <c r="F69" i="3"/>
  <c r="F67" i="3" s="1"/>
  <c r="E69" i="3"/>
  <c r="E67" i="3" s="1"/>
  <c r="D69" i="3"/>
  <c r="H68" i="3"/>
  <c r="C68" i="3"/>
  <c r="K67" i="3"/>
  <c r="G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L58" i="3"/>
  <c r="K58" i="3"/>
  <c r="J58" i="3"/>
  <c r="G58" i="3"/>
  <c r="F58" i="3"/>
  <c r="E58" i="3"/>
  <c r="C58" i="3" s="1"/>
  <c r="D58" i="3"/>
  <c r="H57" i="3"/>
  <c r="C57" i="3"/>
  <c r="H56" i="3"/>
  <c r="C56" i="3"/>
  <c r="L55" i="3"/>
  <c r="K55" i="3"/>
  <c r="J55" i="3"/>
  <c r="I55" i="3"/>
  <c r="G55" i="3"/>
  <c r="G54" i="3" s="1"/>
  <c r="G53" i="3" s="1"/>
  <c r="F55" i="3"/>
  <c r="E55" i="3"/>
  <c r="E54" i="3" s="1"/>
  <c r="C54" i="3" s="1"/>
  <c r="D55" i="3"/>
  <c r="C55" i="3" s="1"/>
  <c r="L54" i="3"/>
  <c r="J54" i="3"/>
  <c r="F54" i="3"/>
  <c r="D54" i="3"/>
  <c r="H47" i="3"/>
  <c r="C47" i="3"/>
  <c r="H46" i="3"/>
  <c r="C46" i="3"/>
  <c r="L45" i="3"/>
  <c r="H45" i="3" s="1"/>
  <c r="G45" i="3"/>
  <c r="C45" i="3" s="1"/>
  <c r="H44" i="3"/>
  <c r="C44" i="3"/>
  <c r="K43" i="3"/>
  <c r="J43" i="3"/>
  <c r="I43" i="3"/>
  <c r="H43" i="3" s="1"/>
  <c r="F43" i="3"/>
  <c r="E43" i="3"/>
  <c r="D43" i="3"/>
  <c r="C43" i="3" s="1"/>
  <c r="H42" i="3"/>
  <c r="C42" i="3"/>
  <c r="I41" i="3"/>
  <c r="H41" i="3" s="1"/>
  <c r="D41" i="3"/>
  <c r="C41" i="3"/>
  <c r="H40" i="3"/>
  <c r="C40" i="3"/>
  <c r="H39" i="3"/>
  <c r="C39" i="3"/>
  <c r="H38" i="3"/>
  <c r="C38" i="3"/>
  <c r="H37" i="3"/>
  <c r="C37" i="3"/>
  <c r="K36" i="3"/>
  <c r="H36" i="3" s="1"/>
  <c r="F36" i="3"/>
  <c r="C36" i="3"/>
  <c r="H35" i="3"/>
  <c r="C35" i="3"/>
  <c r="H34" i="3"/>
  <c r="C34" i="3"/>
  <c r="K33" i="3"/>
  <c r="H33" i="3" s="1"/>
  <c r="F33" i="3"/>
  <c r="C33" i="3"/>
  <c r="H32" i="3"/>
  <c r="C32" i="3"/>
  <c r="K31" i="3"/>
  <c r="H31" i="3" s="1"/>
  <c r="F31" i="3"/>
  <c r="C31" i="3" s="1"/>
  <c r="H30" i="3"/>
  <c r="C30" i="3"/>
  <c r="H29" i="3"/>
  <c r="C29" i="3"/>
  <c r="H28" i="3"/>
  <c r="C28" i="3"/>
  <c r="K27" i="3"/>
  <c r="H27" i="3" s="1"/>
  <c r="F27" i="3"/>
  <c r="C27" i="3" s="1"/>
  <c r="K26" i="3"/>
  <c r="H26" i="3" s="1"/>
  <c r="H25" i="3"/>
  <c r="C25" i="3"/>
  <c r="C24" i="3"/>
  <c r="H23" i="3"/>
  <c r="C23" i="3"/>
  <c r="H22" i="3"/>
  <c r="C22" i="3"/>
  <c r="L21" i="3"/>
  <c r="K21" i="3"/>
  <c r="J21" i="3"/>
  <c r="J292" i="3" s="1"/>
  <c r="J291" i="3" s="1"/>
  <c r="I21" i="3"/>
  <c r="G21" i="3"/>
  <c r="F21" i="3"/>
  <c r="F292" i="3" s="1"/>
  <c r="F291" i="3" s="1"/>
  <c r="E21" i="3"/>
  <c r="D21" i="3"/>
  <c r="K20" i="3"/>
  <c r="G20" i="3"/>
  <c r="H301" i="2"/>
  <c r="C301" i="2"/>
  <c r="H300" i="2"/>
  <c r="C300" i="2"/>
  <c r="H299" i="2"/>
  <c r="C299" i="2"/>
  <c r="H298" i="2"/>
  <c r="C298" i="2"/>
  <c r="H297" i="2"/>
  <c r="C297" i="2"/>
  <c r="H296" i="2"/>
  <c r="C296" i="2"/>
  <c r="H295" i="2"/>
  <c r="C295" i="2"/>
  <c r="H294" i="2"/>
  <c r="H293" i="2" s="1"/>
  <c r="C294" i="2"/>
  <c r="L293" i="2"/>
  <c r="K293" i="2"/>
  <c r="J293" i="2"/>
  <c r="I293" i="2"/>
  <c r="G293" i="2"/>
  <c r="F293" i="2"/>
  <c r="E293" i="2"/>
  <c r="D293" i="2"/>
  <c r="C293" i="2"/>
  <c r="H288" i="2"/>
  <c r="C288" i="2"/>
  <c r="H287" i="2"/>
  <c r="C287" i="2"/>
  <c r="L286" i="2"/>
  <c r="K286" i="2"/>
  <c r="J286" i="2"/>
  <c r="G286" i="2"/>
  <c r="F286" i="2"/>
  <c r="E286" i="2"/>
  <c r="D286" i="2"/>
  <c r="H285" i="2"/>
  <c r="C285" i="2"/>
  <c r="L284" i="2"/>
  <c r="L283" i="2" s="1"/>
  <c r="K284" i="2"/>
  <c r="J284" i="2"/>
  <c r="G284" i="2"/>
  <c r="F284" i="2"/>
  <c r="F283" i="2" s="1"/>
  <c r="E284" i="2"/>
  <c r="D284" i="2"/>
  <c r="D283" i="2" s="1"/>
  <c r="K283" i="2"/>
  <c r="J283" i="2"/>
  <c r="G283" i="2"/>
  <c r="E283" i="2"/>
  <c r="I281" i="2"/>
  <c r="H282" i="2"/>
  <c r="C282" i="2"/>
  <c r="L281" i="2"/>
  <c r="K281" i="2"/>
  <c r="J281" i="2"/>
  <c r="G281" i="2"/>
  <c r="F281" i="2"/>
  <c r="E281" i="2"/>
  <c r="D281" i="2"/>
  <c r="H280" i="2"/>
  <c r="C280" i="2"/>
  <c r="H279" i="2"/>
  <c r="C279" i="2"/>
  <c r="C278" i="2"/>
  <c r="H277" i="2"/>
  <c r="C277" i="2"/>
  <c r="L276" i="2"/>
  <c r="K276" i="2"/>
  <c r="J276" i="2"/>
  <c r="G276" i="2"/>
  <c r="F276" i="2"/>
  <c r="E276" i="2"/>
  <c r="D276" i="2"/>
  <c r="C276" i="2" s="1"/>
  <c r="H275" i="2"/>
  <c r="C275" i="2"/>
  <c r="H274" i="2"/>
  <c r="C274" i="2"/>
  <c r="H273" i="2"/>
  <c r="C273" i="2"/>
  <c r="L272" i="2"/>
  <c r="L270" i="2" s="1"/>
  <c r="K272" i="2"/>
  <c r="K270" i="2" s="1"/>
  <c r="K269" i="2" s="1"/>
  <c r="J272" i="2"/>
  <c r="G272" i="2"/>
  <c r="G270" i="2" s="1"/>
  <c r="G269" i="2" s="1"/>
  <c r="F272" i="2"/>
  <c r="F270" i="2" s="1"/>
  <c r="E272" i="2"/>
  <c r="D272" i="2"/>
  <c r="H271" i="2"/>
  <c r="C271" i="2"/>
  <c r="E270" i="2"/>
  <c r="E269" i="2" s="1"/>
  <c r="H268" i="2"/>
  <c r="C268" i="2"/>
  <c r="H267" i="2"/>
  <c r="C267" i="2"/>
  <c r="H266" i="2"/>
  <c r="C266" i="2"/>
  <c r="H265" i="2"/>
  <c r="C265" i="2"/>
  <c r="L264" i="2"/>
  <c r="K264" i="2"/>
  <c r="J264" i="2"/>
  <c r="I264" i="2"/>
  <c r="H264" i="2" s="1"/>
  <c r="G264" i="2"/>
  <c r="F264" i="2"/>
  <c r="E264" i="2"/>
  <c r="D264" i="2"/>
  <c r="C264" i="2" s="1"/>
  <c r="H263" i="2"/>
  <c r="C263" i="2"/>
  <c r="H262" i="2"/>
  <c r="C262" i="2"/>
  <c r="H261" i="2"/>
  <c r="C261" i="2"/>
  <c r="L260" i="2"/>
  <c r="L259" i="2" s="1"/>
  <c r="K260" i="2"/>
  <c r="K259" i="2" s="1"/>
  <c r="J260" i="2"/>
  <c r="J259" i="2" s="1"/>
  <c r="G260" i="2"/>
  <c r="F260" i="2"/>
  <c r="E260" i="2"/>
  <c r="D260" i="2"/>
  <c r="F259" i="2"/>
  <c r="H258" i="2"/>
  <c r="C258" i="2"/>
  <c r="H257" i="2"/>
  <c r="C257" i="2"/>
  <c r="H256" i="2"/>
  <c r="C256" i="2"/>
  <c r="H255" i="2"/>
  <c r="C255" i="2"/>
  <c r="H254" i="2"/>
  <c r="C254" i="2"/>
  <c r="H253" i="2"/>
  <c r="C253" i="2"/>
  <c r="L252" i="2"/>
  <c r="L251" i="2" s="1"/>
  <c r="K252" i="2"/>
  <c r="J252" i="2"/>
  <c r="J251" i="2" s="1"/>
  <c r="G252" i="2"/>
  <c r="F252" i="2"/>
  <c r="F251" i="2" s="1"/>
  <c r="E252" i="2"/>
  <c r="E251" i="2" s="1"/>
  <c r="D252" i="2"/>
  <c r="K251" i="2"/>
  <c r="G251" i="2"/>
  <c r="D251" i="2"/>
  <c r="H250" i="2"/>
  <c r="C250" i="2"/>
  <c r="H249" i="2"/>
  <c r="C249" i="2"/>
  <c r="H248" i="2"/>
  <c r="C248" i="2"/>
  <c r="H247" i="2"/>
  <c r="C247" i="2"/>
  <c r="L246" i="2"/>
  <c r="K246" i="2"/>
  <c r="J246" i="2"/>
  <c r="G246" i="2"/>
  <c r="F246" i="2"/>
  <c r="E246" i="2"/>
  <c r="D246" i="2"/>
  <c r="H245" i="2"/>
  <c r="C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L238" i="2"/>
  <c r="K238" i="2"/>
  <c r="J238" i="2"/>
  <c r="I238" i="2"/>
  <c r="G238" i="2"/>
  <c r="F238" i="2"/>
  <c r="E238" i="2"/>
  <c r="D238" i="2"/>
  <c r="H237" i="2"/>
  <c r="C237" i="2"/>
  <c r="H236" i="2"/>
  <c r="C236" i="2"/>
  <c r="L235" i="2"/>
  <c r="L231" i="2" s="1"/>
  <c r="K235" i="2"/>
  <c r="K231" i="2" s="1"/>
  <c r="J235" i="2"/>
  <c r="I235" i="2"/>
  <c r="G235" i="2"/>
  <c r="F235" i="2"/>
  <c r="E235" i="2"/>
  <c r="D235" i="2"/>
  <c r="H234" i="2"/>
  <c r="C234" i="2"/>
  <c r="L233" i="2"/>
  <c r="K233" i="2"/>
  <c r="J233" i="2"/>
  <c r="J231" i="2" s="1"/>
  <c r="I233" i="2"/>
  <c r="G233" i="2"/>
  <c r="F233" i="2"/>
  <c r="E233" i="2"/>
  <c r="D233" i="2"/>
  <c r="C232" i="2"/>
  <c r="G231" i="2"/>
  <c r="H229" i="2"/>
  <c r="C229" i="2"/>
  <c r="H228" i="2"/>
  <c r="C228" i="2"/>
  <c r="L227" i="2"/>
  <c r="K227" i="2"/>
  <c r="J227" i="2"/>
  <c r="I227" i="2"/>
  <c r="H227" i="2" s="1"/>
  <c r="G227" i="2"/>
  <c r="F227" i="2"/>
  <c r="E227" i="2"/>
  <c r="D227" i="2"/>
  <c r="C227" i="2" s="1"/>
  <c r="H226" i="2"/>
  <c r="C226" i="2"/>
  <c r="H225" i="2"/>
  <c r="D225" i="2"/>
  <c r="C225" i="2" s="1"/>
  <c r="H224" i="2"/>
  <c r="C224" i="2"/>
  <c r="H223" i="2"/>
  <c r="C223" i="2"/>
  <c r="H222" i="2"/>
  <c r="C222" i="2"/>
  <c r="H221" i="2"/>
  <c r="C221" i="2"/>
  <c r="H220" i="2"/>
  <c r="C220" i="2"/>
  <c r="H219" i="2"/>
  <c r="C219" i="2"/>
  <c r="H218" i="2"/>
  <c r="C218" i="2"/>
  <c r="H217" i="2"/>
  <c r="C217" i="2"/>
  <c r="L216" i="2"/>
  <c r="K216" i="2"/>
  <c r="J216" i="2"/>
  <c r="G216" i="2"/>
  <c r="G204" i="2" s="1"/>
  <c r="G195" i="2" s="1"/>
  <c r="F216" i="2"/>
  <c r="E216" i="2"/>
  <c r="D216" i="2"/>
  <c r="H215" i="2"/>
  <c r="C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L205" i="2"/>
  <c r="L204" i="2" s="1"/>
  <c r="K205" i="2"/>
  <c r="J205" i="2"/>
  <c r="J204" i="2" s="1"/>
  <c r="G205" i="2"/>
  <c r="F205" i="2"/>
  <c r="F204" i="2" s="1"/>
  <c r="E205" i="2"/>
  <c r="D205" i="2"/>
  <c r="K204" i="2"/>
  <c r="H203" i="2"/>
  <c r="C203" i="2"/>
  <c r="H202" i="2"/>
  <c r="C202" i="2"/>
  <c r="H201" i="2"/>
  <c r="C201" i="2"/>
  <c r="H200" i="2"/>
  <c r="C200" i="2"/>
  <c r="H199" i="2"/>
  <c r="C199" i="2"/>
  <c r="L198" i="2"/>
  <c r="L196" i="2" s="1"/>
  <c r="K198" i="2"/>
  <c r="K196" i="2" s="1"/>
  <c r="K195" i="2" s="1"/>
  <c r="J198" i="2"/>
  <c r="I198" i="2"/>
  <c r="H198" i="2" s="1"/>
  <c r="G198" i="2"/>
  <c r="F198" i="2"/>
  <c r="E198" i="2"/>
  <c r="E196" i="2" s="1"/>
  <c r="D198" i="2"/>
  <c r="C198" i="2" s="1"/>
  <c r="H197" i="2"/>
  <c r="C197" i="2"/>
  <c r="J196" i="2"/>
  <c r="J195" i="2" s="1"/>
  <c r="G196" i="2"/>
  <c r="F196" i="2"/>
  <c r="I192" i="2"/>
  <c r="C193" i="2"/>
  <c r="L192" i="2"/>
  <c r="K192" i="2"/>
  <c r="K191" i="2" s="1"/>
  <c r="K187" i="2" s="1"/>
  <c r="J192" i="2"/>
  <c r="J191" i="2" s="1"/>
  <c r="G192" i="2"/>
  <c r="G191" i="2" s="1"/>
  <c r="F192" i="2"/>
  <c r="F191" i="2" s="1"/>
  <c r="E192" i="2"/>
  <c r="D192" i="2"/>
  <c r="C192" i="2" s="1"/>
  <c r="L191" i="2"/>
  <c r="E191" i="2"/>
  <c r="D191" i="2"/>
  <c r="H190" i="2"/>
  <c r="C190" i="2"/>
  <c r="H189" i="2"/>
  <c r="C189" i="2"/>
  <c r="L188" i="2"/>
  <c r="L187" i="2" s="1"/>
  <c r="K188" i="2"/>
  <c r="J188" i="2"/>
  <c r="I188" i="2"/>
  <c r="G188" i="2"/>
  <c r="F188" i="2"/>
  <c r="E188" i="2"/>
  <c r="E187" i="2" s="1"/>
  <c r="D188" i="2"/>
  <c r="H186" i="2"/>
  <c r="C186" i="2"/>
  <c r="I184" i="2"/>
  <c r="C185" i="2"/>
  <c r="L184" i="2"/>
  <c r="K184" i="2"/>
  <c r="J184" i="2"/>
  <c r="G184" i="2"/>
  <c r="F184" i="2"/>
  <c r="E184" i="2"/>
  <c r="D184" i="2"/>
  <c r="C184" i="2" s="1"/>
  <c r="H183" i="2"/>
  <c r="C183" i="2"/>
  <c r="H182" i="2"/>
  <c r="C182" i="2"/>
  <c r="H181" i="2"/>
  <c r="C181" i="2"/>
  <c r="H180" i="2"/>
  <c r="C180" i="2"/>
  <c r="L179" i="2"/>
  <c r="K179" i="2"/>
  <c r="J179" i="2"/>
  <c r="J174" i="2" s="1"/>
  <c r="J173" i="2" s="1"/>
  <c r="I179" i="2"/>
  <c r="G179" i="2"/>
  <c r="F179" i="2"/>
  <c r="E179" i="2"/>
  <c r="E174" i="2" s="1"/>
  <c r="E173" i="2" s="1"/>
  <c r="D179" i="2"/>
  <c r="H178" i="2"/>
  <c r="C178" i="2"/>
  <c r="H177" i="2"/>
  <c r="C177" i="2"/>
  <c r="H176" i="2"/>
  <c r="C176" i="2"/>
  <c r="L175" i="2"/>
  <c r="L174" i="2" s="1"/>
  <c r="L173" i="2" s="1"/>
  <c r="K175" i="2"/>
  <c r="K174" i="2" s="1"/>
  <c r="K173" i="2" s="1"/>
  <c r="J175" i="2"/>
  <c r="G175" i="2"/>
  <c r="G174" i="2" s="1"/>
  <c r="F175" i="2"/>
  <c r="E175" i="2"/>
  <c r="D175" i="2"/>
  <c r="F174" i="2"/>
  <c r="F173" i="2" s="1"/>
  <c r="H172" i="2"/>
  <c r="C172" i="2"/>
  <c r="H171" i="2"/>
  <c r="C171" i="2"/>
  <c r="H170" i="2"/>
  <c r="C170" i="2"/>
  <c r="H169" i="2"/>
  <c r="C169" i="2"/>
  <c r="H168" i="2"/>
  <c r="C168" i="2"/>
  <c r="H167" i="2"/>
  <c r="C167" i="2"/>
  <c r="L166" i="2"/>
  <c r="L165" i="2" s="1"/>
  <c r="K166" i="2"/>
  <c r="K165" i="2" s="1"/>
  <c r="J166" i="2"/>
  <c r="G166" i="2"/>
  <c r="G165" i="2" s="1"/>
  <c r="F166" i="2"/>
  <c r="E166" i="2"/>
  <c r="D166" i="2"/>
  <c r="D165" i="2" s="1"/>
  <c r="J165" i="2"/>
  <c r="F165" i="2"/>
  <c r="E165" i="2"/>
  <c r="H164" i="2"/>
  <c r="C164" i="2"/>
  <c r="H163" i="2"/>
  <c r="C163" i="2"/>
  <c r="H162" i="2"/>
  <c r="C162" i="2"/>
  <c r="H161" i="2"/>
  <c r="C161" i="2"/>
  <c r="L160" i="2"/>
  <c r="K160" i="2"/>
  <c r="J160" i="2"/>
  <c r="G160" i="2"/>
  <c r="F160" i="2"/>
  <c r="E160" i="2"/>
  <c r="D160" i="2"/>
  <c r="H159" i="2"/>
  <c r="C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H152" i="2"/>
  <c r="C152" i="2"/>
  <c r="L151" i="2"/>
  <c r="K151" i="2"/>
  <c r="J151" i="2"/>
  <c r="G151" i="2"/>
  <c r="F151" i="2"/>
  <c r="E151" i="2"/>
  <c r="D151" i="2"/>
  <c r="H150" i="2"/>
  <c r="C150" i="2"/>
  <c r="H149" i="2"/>
  <c r="C149" i="2"/>
  <c r="H148" i="2"/>
  <c r="C148" i="2"/>
  <c r="H147" i="2"/>
  <c r="C147" i="2"/>
  <c r="H146" i="2"/>
  <c r="C146" i="2"/>
  <c r="H145" i="2"/>
  <c r="C145" i="2"/>
  <c r="L144" i="2"/>
  <c r="K144" i="2"/>
  <c r="J144" i="2"/>
  <c r="G144" i="2"/>
  <c r="F144" i="2"/>
  <c r="E144" i="2"/>
  <c r="D144" i="2"/>
  <c r="H143" i="2"/>
  <c r="C143" i="2"/>
  <c r="H142" i="2"/>
  <c r="C142" i="2"/>
  <c r="L141" i="2"/>
  <c r="L130" i="2" s="1"/>
  <c r="K141" i="2"/>
  <c r="J141" i="2"/>
  <c r="G141" i="2"/>
  <c r="F141" i="2"/>
  <c r="E141" i="2"/>
  <c r="D141" i="2"/>
  <c r="H140" i="2"/>
  <c r="C140" i="2"/>
  <c r="H139" i="2"/>
  <c r="C139" i="2"/>
  <c r="H138" i="2"/>
  <c r="C138" i="2"/>
  <c r="H137" i="2"/>
  <c r="C137" i="2"/>
  <c r="L136" i="2"/>
  <c r="K136" i="2"/>
  <c r="K130" i="2" s="1"/>
  <c r="J136" i="2"/>
  <c r="G136" i="2"/>
  <c r="F136" i="2"/>
  <c r="E136" i="2"/>
  <c r="D136" i="2"/>
  <c r="H135" i="2"/>
  <c r="C135" i="2"/>
  <c r="H134" i="2"/>
  <c r="C134" i="2"/>
  <c r="H133" i="2"/>
  <c r="C133" i="2"/>
  <c r="H132" i="2"/>
  <c r="C132" i="2"/>
  <c r="L131" i="2"/>
  <c r="K131" i="2"/>
  <c r="J131" i="2"/>
  <c r="J130" i="2" s="1"/>
  <c r="G131" i="2"/>
  <c r="G130" i="2" s="1"/>
  <c r="F131" i="2"/>
  <c r="E131" i="2"/>
  <c r="D131" i="2"/>
  <c r="D130" i="2"/>
  <c r="H129" i="2"/>
  <c r="H128" i="2" s="1"/>
  <c r="C129" i="2"/>
  <c r="C128" i="2" s="1"/>
  <c r="L128" i="2"/>
  <c r="K128" i="2"/>
  <c r="J128" i="2"/>
  <c r="I128" i="2"/>
  <c r="G128" i="2"/>
  <c r="F128" i="2"/>
  <c r="E128" i="2"/>
  <c r="D128" i="2"/>
  <c r="H127" i="2"/>
  <c r="C127" i="2"/>
  <c r="H126" i="2"/>
  <c r="C126" i="2"/>
  <c r="H125" i="2"/>
  <c r="C125" i="2"/>
  <c r="H124" i="2"/>
  <c r="C124" i="2"/>
  <c r="H123" i="2"/>
  <c r="C123" i="2"/>
  <c r="L122" i="2"/>
  <c r="K122" i="2"/>
  <c r="J122" i="2"/>
  <c r="G122" i="2"/>
  <c r="F122" i="2"/>
  <c r="E122" i="2"/>
  <c r="D122" i="2"/>
  <c r="H121" i="2"/>
  <c r="C121" i="2"/>
  <c r="H120" i="2"/>
  <c r="C120" i="2"/>
  <c r="H119" i="2"/>
  <c r="C119" i="2"/>
  <c r="H118" i="2"/>
  <c r="C118" i="2"/>
  <c r="I116" i="2"/>
  <c r="C117" i="2"/>
  <c r="L116" i="2"/>
  <c r="K116" i="2"/>
  <c r="J116" i="2"/>
  <c r="G116" i="2"/>
  <c r="F116" i="2"/>
  <c r="E116" i="2"/>
  <c r="D116" i="2"/>
  <c r="C116" i="2" s="1"/>
  <c r="H115" i="2"/>
  <c r="C115" i="2"/>
  <c r="H114" i="2"/>
  <c r="C114" i="2"/>
  <c r="H113" i="2"/>
  <c r="C113" i="2"/>
  <c r="L112" i="2"/>
  <c r="K112" i="2"/>
  <c r="J112" i="2"/>
  <c r="G112" i="2"/>
  <c r="F112" i="2"/>
  <c r="E112" i="2"/>
  <c r="D112" i="2"/>
  <c r="H111" i="2"/>
  <c r="C111" i="2"/>
  <c r="H110" i="2"/>
  <c r="C110" i="2"/>
  <c r="H109" i="2"/>
  <c r="C109" i="2"/>
  <c r="H108" i="2"/>
  <c r="C108" i="2"/>
  <c r="H107" i="2"/>
  <c r="C107" i="2"/>
  <c r="H106" i="2"/>
  <c r="C106" i="2"/>
  <c r="H105" i="2"/>
  <c r="C105" i="2"/>
  <c r="H104" i="2"/>
  <c r="C104" i="2"/>
  <c r="L103" i="2"/>
  <c r="L83" i="2" s="1"/>
  <c r="K103" i="2"/>
  <c r="J103" i="2"/>
  <c r="G103" i="2"/>
  <c r="F103" i="2"/>
  <c r="E103" i="2"/>
  <c r="D103" i="2"/>
  <c r="H102" i="2"/>
  <c r="C102" i="2"/>
  <c r="H101" i="2"/>
  <c r="C101" i="2"/>
  <c r="H100" i="2"/>
  <c r="C100" i="2"/>
  <c r="H99" i="2"/>
  <c r="C99" i="2"/>
  <c r="H98" i="2"/>
  <c r="C98" i="2"/>
  <c r="H97" i="2"/>
  <c r="C97" i="2"/>
  <c r="I95" i="2"/>
  <c r="C96" i="2"/>
  <c r="L95" i="2"/>
  <c r="K95" i="2"/>
  <c r="J95" i="2"/>
  <c r="G95" i="2"/>
  <c r="G83" i="2" s="1"/>
  <c r="F95" i="2"/>
  <c r="E95" i="2"/>
  <c r="D95" i="2"/>
  <c r="H94" i="2"/>
  <c r="C94" i="2"/>
  <c r="H93" i="2"/>
  <c r="C93" i="2"/>
  <c r="H92" i="2"/>
  <c r="C92" i="2"/>
  <c r="H91" i="2"/>
  <c r="C91" i="2"/>
  <c r="H90" i="2"/>
  <c r="C90" i="2"/>
  <c r="L89" i="2"/>
  <c r="K89" i="2"/>
  <c r="J89" i="2"/>
  <c r="G89" i="2"/>
  <c r="F89" i="2"/>
  <c r="E89" i="2"/>
  <c r="D89" i="2"/>
  <c r="H88" i="2"/>
  <c r="C88" i="2"/>
  <c r="H87" i="2"/>
  <c r="C87" i="2"/>
  <c r="H86" i="2"/>
  <c r="C86" i="2"/>
  <c r="H85" i="2"/>
  <c r="C85" i="2"/>
  <c r="L84" i="2"/>
  <c r="K84" i="2"/>
  <c r="J84" i="2"/>
  <c r="J83" i="2" s="1"/>
  <c r="G84" i="2"/>
  <c r="F84" i="2"/>
  <c r="E84" i="2"/>
  <c r="D84" i="2"/>
  <c r="D83" i="2" s="1"/>
  <c r="H82" i="2"/>
  <c r="C82" i="2"/>
  <c r="H81" i="2"/>
  <c r="C81" i="2"/>
  <c r="L80" i="2"/>
  <c r="K80" i="2"/>
  <c r="J80" i="2"/>
  <c r="G80" i="2"/>
  <c r="F80" i="2"/>
  <c r="E80" i="2"/>
  <c r="E76" i="2" s="1"/>
  <c r="D80" i="2"/>
  <c r="H79" i="2"/>
  <c r="C79" i="2"/>
  <c r="H78" i="2"/>
  <c r="C78" i="2"/>
  <c r="L77" i="2"/>
  <c r="L76" i="2" s="1"/>
  <c r="K77" i="2"/>
  <c r="J77" i="2"/>
  <c r="J76" i="2" s="1"/>
  <c r="G77" i="2"/>
  <c r="G76" i="2" s="1"/>
  <c r="F77" i="2"/>
  <c r="E77" i="2"/>
  <c r="D77" i="2"/>
  <c r="D76" i="2" s="1"/>
  <c r="F76" i="2"/>
  <c r="H74" i="2"/>
  <c r="C74" i="2"/>
  <c r="H73" i="2"/>
  <c r="C73" i="2"/>
  <c r="H72" i="2"/>
  <c r="C72" i="2"/>
  <c r="H71" i="2"/>
  <c r="C71" i="2"/>
  <c r="H70" i="2"/>
  <c r="C70" i="2"/>
  <c r="L69" i="2"/>
  <c r="L67" i="2" s="1"/>
  <c r="K69" i="2"/>
  <c r="J69" i="2"/>
  <c r="J67" i="2" s="1"/>
  <c r="I69" i="2"/>
  <c r="G69" i="2"/>
  <c r="F69" i="2"/>
  <c r="E69" i="2"/>
  <c r="E67" i="2" s="1"/>
  <c r="D69" i="2"/>
  <c r="H68" i="2"/>
  <c r="C68" i="2"/>
  <c r="K67" i="2"/>
  <c r="G67" i="2"/>
  <c r="F67" i="2"/>
  <c r="H66" i="2"/>
  <c r="C66" i="2"/>
  <c r="H65" i="2"/>
  <c r="C65" i="2"/>
  <c r="H64" i="2"/>
  <c r="C64" i="2"/>
  <c r="H63" i="2"/>
  <c r="C63" i="2"/>
  <c r="H62" i="2"/>
  <c r="C62" i="2"/>
  <c r="H61" i="2"/>
  <c r="C61" i="2"/>
  <c r="H60" i="2"/>
  <c r="C60" i="2"/>
  <c r="H59" i="2"/>
  <c r="C59" i="2"/>
  <c r="L58" i="2"/>
  <c r="K58" i="2"/>
  <c r="J58" i="2"/>
  <c r="G58" i="2"/>
  <c r="F58" i="2"/>
  <c r="F54" i="2" s="1"/>
  <c r="F53" i="2" s="1"/>
  <c r="E58" i="2"/>
  <c r="D58" i="2"/>
  <c r="H57" i="2"/>
  <c r="C57" i="2"/>
  <c r="H56" i="2"/>
  <c r="C56" i="2"/>
  <c r="L55" i="2"/>
  <c r="K55" i="2"/>
  <c r="K54" i="2" s="1"/>
  <c r="K53" i="2" s="1"/>
  <c r="J55" i="2"/>
  <c r="G55" i="2"/>
  <c r="G54" i="2" s="1"/>
  <c r="G53" i="2" s="1"/>
  <c r="F55" i="2"/>
  <c r="E55" i="2"/>
  <c r="D55" i="2"/>
  <c r="D54" i="2" s="1"/>
  <c r="J54" i="2"/>
  <c r="E54" i="2"/>
  <c r="E53" i="2" s="1"/>
  <c r="H47" i="2"/>
  <c r="C47" i="2"/>
  <c r="H46" i="2"/>
  <c r="C46" i="2"/>
  <c r="L45" i="2"/>
  <c r="G45" i="2"/>
  <c r="C45" i="2" s="1"/>
  <c r="H44" i="2"/>
  <c r="C44" i="2"/>
  <c r="K43" i="2"/>
  <c r="J43" i="2"/>
  <c r="I43" i="2"/>
  <c r="H43" i="2" s="1"/>
  <c r="F43" i="2"/>
  <c r="E43" i="2"/>
  <c r="D43" i="2"/>
  <c r="H42" i="2"/>
  <c r="C42" i="2"/>
  <c r="I41" i="2"/>
  <c r="H41" i="2" s="1"/>
  <c r="D41" i="2"/>
  <c r="C41" i="2"/>
  <c r="H40" i="2"/>
  <c r="C40" i="2"/>
  <c r="H39" i="2"/>
  <c r="C39" i="2"/>
  <c r="H38" i="2"/>
  <c r="C38" i="2"/>
  <c r="H37" i="2"/>
  <c r="C37" i="2"/>
  <c r="K36" i="2"/>
  <c r="H36" i="2" s="1"/>
  <c r="F36" i="2"/>
  <c r="C36" i="2" s="1"/>
  <c r="H35" i="2"/>
  <c r="C35" i="2"/>
  <c r="H34" i="2"/>
  <c r="C34" i="2"/>
  <c r="K33" i="2"/>
  <c r="H33" i="2" s="1"/>
  <c r="F33" i="2"/>
  <c r="C33" i="2"/>
  <c r="H32" i="2"/>
  <c r="C32" i="2"/>
  <c r="K31" i="2"/>
  <c r="H31" i="2"/>
  <c r="F31" i="2"/>
  <c r="H30" i="2"/>
  <c r="C30" i="2"/>
  <c r="H29" i="2"/>
  <c r="C29" i="2"/>
  <c r="H28" i="2"/>
  <c r="C28" i="2"/>
  <c r="K27" i="2"/>
  <c r="H27" i="2" s="1"/>
  <c r="F27" i="2"/>
  <c r="C27" i="2"/>
  <c r="H25" i="2"/>
  <c r="C25" i="2"/>
  <c r="D24" i="2"/>
  <c r="C24" i="2" s="1"/>
  <c r="H23" i="2"/>
  <c r="C23" i="2"/>
  <c r="H22" i="2"/>
  <c r="C22" i="2"/>
  <c r="L21" i="2"/>
  <c r="L292" i="2" s="1"/>
  <c r="L291" i="2" s="1"/>
  <c r="K21" i="2"/>
  <c r="K292" i="2" s="1"/>
  <c r="K291" i="2" s="1"/>
  <c r="J21" i="2"/>
  <c r="J292" i="2" s="1"/>
  <c r="J291" i="2" s="1"/>
  <c r="I21" i="2"/>
  <c r="G21" i="2"/>
  <c r="G292" i="2" s="1"/>
  <c r="G291" i="2" s="1"/>
  <c r="F21" i="2"/>
  <c r="E21" i="2"/>
  <c r="E292" i="2" s="1"/>
  <c r="E291" i="2" s="1"/>
  <c r="D21" i="2"/>
  <c r="D292" i="2" s="1"/>
  <c r="D291" i="2" s="1"/>
  <c r="L20" i="2"/>
  <c r="G20" i="2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H293" i="1" s="1"/>
  <c r="C294" i="1"/>
  <c r="C293" i="1" s="1"/>
  <c r="L293" i="1"/>
  <c r="K293" i="1"/>
  <c r="J293" i="1"/>
  <c r="I293" i="1"/>
  <c r="G293" i="1"/>
  <c r="F293" i="1"/>
  <c r="E293" i="1"/>
  <c r="D293" i="1"/>
  <c r="C288" i="1"/>
  <c r="H287" i="1"/>
  <c r="C287" i="1"/>
  <c r="L286" i="1"/>
  <c r="K286" i="1"/>
  <c r="J286" i="1"/>
  <c r="G286" i="1"/>
  <c r="F286" i="1"/>
  <c r="E286" i="1"/>
  <c r="D286" i="1"/>
  <c r="C285" i="1"/>
  <c r="L284" i="1"/>
  <c r="K284" i="1"/>
  <c r="K283" i="1" s="1"/>
  <c r="J284" i="1"/>
  <c r="J283" i="1" s="1"/>
  <c r="G284" i="1"/>
  <c r="G283" i="1" s="1"/>
  <c r="F284" i="1"/>
  <c r="F283" i="1" s="1"/>
  <c r="E284" i="1"/>
  <c r="D284" i="1"/>
  <c r="C284" i="1"/>
  <c r="L283" i="1"/>
  <c r="E283" i="1"/>
  <c r="D283" i="1"/>
  <c r="H282" i="1"/>
  <c r="C282" i="1"/>
  <c r="L281" i="1"/>
  <c r="K281" i="1"/>
  <c r="J281" i="1"/>
  <c r="I281" i="1"/>
  <c r="G281" i="1"/>
  <c r="F281" i="1"/>
  <c r="E281" i="1"/>
  <c r="D281" i="1"/>
  <c r="H280" i="1"/>
  <c r="C280" i="1"/>
  <c r="H279" i="1"/>
  <c r="C279" i="1"/>
  <c r="H278" i="1"/>
  <c r="C278" i="1"/>
  <c r="H277" i="1"/>
  <c r="C277" i="1"/>
  <c r="L276" i="1"/>
  <c r="K276" i="1"/>
  <c r="J276" i="1"/>
  <c r="G276" i="1"/>
  <c r="F276" i="1"/>
  <c r="E276" i="1"/>
  <c r="D276" i="1"/>
  <c r="C276" i="1" s="1"/>
  <c r="H275" i="1"/>
  <c r="C275" i="1"/>
  <c r="H274" i="1"/>
  <c r="C274" i="1"/>
  <c r="C273" i="1"/>
  <c r="L272" i="1"/>
  <c r="K272" i="1"/>
  <c r="K270" i="1" s="1"/>
  <c r="K269" i="1" s="1"/>
  <c r="J272" i="1"/>
  <c r="J270" i="1" s="1"/>
  <c r="J269" i="1" s="1"/>
  <c r="G272" i="1"/>
  <c r="G270" i="1" s="1"/>
  <c r="G269" i="1" s="1"/>
  <c r="F272" i="1"/>
  <c r="F270" i="1" s="1"/>
  <c r="E272" i="1"/>
  <c r="D272" i="1"/>
  <c r="C272" i="1" s="1"/>
  <c r="H271" i="1"/>
  <c r="C271" i="1"/>
  <c r="L270" i="1"/>
  <c r="L269" i="1" s="1"/>
  <c r="E270" i="1"/>
  <c r="F269" i="1"/>
  <c r="E269" i="1"/>
  <c r="H268" i="1"/>
  <c r="C268" i="1"/>
  <c r="H267" i="1"/>
  <c r="C267" i="1"/>
  <c r="H266" i="1"/>
  <c r="C266" i="1"/>
  <c r="H265" i="1"/>
  <c r="C265" i="1"/>
  <c r="L264" i="1"/>
  <c r="K264" i="1"/>
  <c r="J264" i="1"/>
  <c r="G264" i="1"/>
  <c r="F264" i="1"/>
  <c r="E264" i="1"/>
  <c r="D264" i="1"/>
  <c r="H263" i="1"/>
  <c r="C263" i="1"/>
  <c r="H262" i="1"/>
  <c r="C262" i="1"/>
  <c r="C261" i="1"/>
  <c r="L260" i="1"/>
  <c r="K260" i="1"/>
  <c r="K259" i="1" s="1"/>
  <c r="J260" i="1"/>
  <c r="J259" i="1" s="1"/>
  <c r="G260" i="1"/>
  <c r="G259" i="1" s="1"/>
  <c r="F260" i="1"/>
  <c r="F259" i="1" s="1"/>
  <c r="E260" i="1"/>
  <c r="D260" i="1"/>
  <c r="C260" i="1"/>
  <c r="E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L252" i="1"/>
  <c r="L251" i="1" s="1"/>
  <c r="K252" i="1"/>
  <c r="J252" i="1"/>
  <c r="J251" i="1" s="1"/>
  <c r="I252" i="1"/>
  <c r="G252" i="1"/>
  <c r="F252" i="1"/>
  <c r="E252" i="1"/>
  <c r="E251" i="1" s="1"/>
  <c r="D252" i="1"/>
  <c r="K251" i="1"/>
  <c r="G251" i="1"/>
  <c r="F251" i="1"/>
  <c r="H250" i="1"/>
  <c r="C250" i="1"/>
  <c r="H249" i="1"/>
  <c r="C249" i="1"/>
  <c r="H248" i="1"/>
  <c r="C248" i="1"/>
  <c r="H247" i="1"/>
  <c r="C247" i="1"/>
  <c r="L246" i="1"/>
  <c r="K246" i="1"/>
  <c r="J246" i="1"/>
  <c r="G246" i="1"/>
  <c r="F246" i="1"/>
  <c r="E246" i="1"/>
  <c r="D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L238" i="1"/>
  <c r="K238" i="1"/>
  <c r="J238" i="1"/>
  <c r="G238" i="1"/>
  <c r="F238" i="1"/>
  <c r="E238" i="1"/>
  <c r="D238" i="1"/>
  <c r="H237" i="1"/>
  <c r="C237" i="1"/>
  <c r="H236" i="1"/>
  <c r="C236" i="1"/>
  <c r="L235" i="1"/>
  <c r="K235" i="1"/>
  <c r="J235" i="1"/>
  <c r="G235" i="1"/>
  <c r="F235" i="1"/>
  <c r="E235" i="1"/>
  <c r="D235" i="1"/>
  <c r="H234" i="1"/>
  <c r="C234" i="1"/>
  <c r="L233" i="1"/>
  <c r="K233" i="1"/>
  <c r="J233" i="1"/>
  <c r="I233" i="1"/>
  <c r="G233" i="1"/>
  <c r="F233" i="1"/>
  <c r="E233" i="1"/>
  <c r="E231" i="1" s="1"/>
  <c r="E230" i="1" s="1"/>
  <c r="D233" i="1"/>
  <c r="H232" i="1"/>
  <c r="C232" i="1"/>
  <c r="J231" i="1"/>
  <c r="F231" i="1"/>
  <c r="H229" i="1"/>
  <c r="C229" i="1"/>
  <c r="H228" i="1"/>
  <c r="C228" i="1"/>
  <c r="L227" i="1"/>
  <c r="K227" i="1"/>
  <c r="J227" i="1"/>
  <c r="G227" i="1"/>
  <c r="F227" i="1"/>
  <c r="E227" i="1"/>
  <c r="D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L216" i="1"/>
  <c r="K216" i="1"/>
  <c r="J216" i="1"/>
  <c r="G216" i="1"/>
  <c r="F216" i="1"/>
  <c r="E216" i="1"/>
  <c r="D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L205" i="1"/>
  <c r="K205" i="1"/>
  <c r="K204" i="1" s="1"/>
  <c r="J205" i="1"/>
  <c r="G205" i="1"/>
  <c r="G204" i="1" s="1"/>
  <c r="F205" i="1"/>
  <c r="E205" i="1"/>
  <c r="D205" i="1"/>
  <c r="J204" i="1"/>
  <c r="F204" i="1"/>
  <c r="E204" i="1"/>
  <c r="H203" i="1"/>
  <c r="C203" i="1"/>
  <c r="H202" i="1"/>
  <c r="C202" i="1"/>
  <c r="H201" i="1"/>
  <c r="C201" i="1"/>
  <c r="H200" i="1"/>
  <c r="C200" i="1"/>
  <c r="C199" i="1"/>
  <c r="L198" i="1"/>
  <c r="K198" i="1"/>
  <c r="K196" i="1" s="1"/>
  <c r="K195" i="1" s="1"/>
  <c r="J198" i="1"/>
  <c r="J196" i="1" s="1"/>
  <c r="G198" i="1"/>
  <c r="G196" i="1" s="1"/>
  <c r="F198" i="1"/>
  <c r="F196" i="1" s="1"/>
  <c r="F195" i="1" s="1"/>
  <c r="E198" i="1"/>
  <c r="E196" i="1" s="1"/>
  <c r="E195" i="1" s="1"/>
  <c r="D198" i="1"/>
  <c r="C198" i="1" s="1"/>
  <c r="H197" i="1"/>
  <c r="C197" i="1"/>
  <c r="L196" i="1"/>
  <c r="J195" i="1"/>
  <c r="H193" i="1"/>
  <c r="C193" i="1"/>
  <c r="L192" i="1"/>
  <c r="L191" i="1" s="1"/>
  <c r="K192" i="1"/>
  <c r="J192" i="1"/>
  <c r="I192" i="1"/>
  <c r="G192" i="1"/>
  <c r="G191" i="1" s="1"/>
  <c r="F192" i="1"/>
  <c r="F191" i="1" s="1"/>
  <c r="E192" i="1"/>
  <c r="E191" i="1" s="1"/>
  <c r="D192" i="1"/>
  <c r="K191" i="1"/>
  <c r="J191" i="1"/>
  <c r="H190" i="1"/>
  <c r="C190" i="1"/>
  <c r="C189" i="1"/>
  <c r="L188" i="1"/>
  <c r="K188" i="1"/>
  <c r="J188" i="1"/>
  <c r="J187" i="1" s="1"/>
  <c r="G188" i="1"/>
  <c r="F188" i="1"/>
  <c r="E188" i="1"/>
  <c r="E187" i="1" s="1"/>
  <c r="D188" i="1"/>
  <c r="C188" i="1" s="1"/>
  <c r="H186" i="1"/>
  <c r="C186" i="1"/>
  <c r="H185" i="1"/>
  <c r="C185" i="1"/>
  <c r="L184" i="1"/>
  <c r="K184" i="1"/>
  <c r="J184" i="1"/>
  <c r="I184" i="1"/>
  <c r="H184" i="1" s="1"/>
  <c r="G184" i="1"/>
  <c r="F184" i="1"/>
  <c r="E184" i="1"/>
  <c r="D184" i="1"/>
  <c r="H183" i="1"/>
  <c r="C183" i="1"/>
  <c r="H182" i="1"/>
  <c r="C182" i="1"/>
  <c r="H181" i="1"/>
  <c r="C181" i="1"/>
  <c r="C180" i="1"/>
  <c r="L179" i="1"/>
  <c r="K179" i="1"/>
  <c r="J179" i="1"/>
  <c r="G179" i="1"/>
  <c r="F179" i="1"/>
  <c r="E179" i="1"/>
  <c r="C179" i="1" s="1"/>
  <c r="D179" i="1"/>
  <c r="H178" i="1"/>
  <c r="C178" i="1"/>
  <c r="C177" i="1"/>
  <c r="H176" i="1"/>
  <c r="C176" i="1"/>
  <c r="L175" i="1"/>
  <c r="L174" i="1" s="1"/>
  <c r="L173" i="1" s="1"/>
  <c r="K175" i="1"/>
  <c r="J175" i="1"/>
  <c r="J174" i="1" s="1"/>
  <c r="J173" i="1" s="1"/>
  <c r="G175" i="1"/>
  <c r="F175" i="1"/>
  <c r="F174" i="1" s="1"/>
  <c r="E175" i="1"/>
  <c r="D175" i="1"/>
  <c r="D174" i="1"/>
  <c r="F173" i="1"/>
  <c r="H172" i="1"/>
  <c r="C172" i="1"/>
  <c r="H171" i="1"/>
  <c r="C171" i="1"/>
  <c r="H170" i="1"/>
  <c r="C170" i="1"/>
  <c r="H169" i="1"/>
  <c r="C169" i="1"/>
  <c r="C168" i="1"/>
  <c r="H167" i="1"/>
  <c r="C167" i="1"/>
  <c r="L166" i="1"/>
  <c r="L165" i="1" s="1"/>
  <c r="K166" i="1"/>
  <c r="J166" i="1"/>
  <c r="J165" i="1" s="1"/>
  <c r="G166" i="1"/>
  <c r="G165" i="1" s="1"/>
  <c r="F166" i="1"/>
  <c r="F165" i="1" s="1"/>
  <c r="E166" i="1"/>
  <c r="D166" i="1"/>
  <c r="K165" i="1"/>
  <c r="D165" i="1"/>
  <c r="H164" i="1"/>
  <c r="C164" i="1"/>
  <c r="H163" i="1"/>
  <c r="C163" i="1"/>
  <c r="C162" i="1"/>
  <c r="H161" i="1"/>
  <c r="C161" i="1"/>
  <c r="L160" i="1"/>
  <c r="K160" i="1"/>
  <c r="J160" i="1"/>
  <c r="G160" i="1"/>
  <c r="F160" i="1"/>
  <c r="E160" i="1"/>
  <c r="D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L151" i="1"/>
  <c r="K151" i="1"/>
  <c r="J151" i="1"/>
  <c r="G151" i="1"/>
  <c r="F151" i="1"/>
  <c r="E151" i="1"/>
  <c r="D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L144" i="1"/>
  <c r="K144" i="1"/>
  <c r="J144" i="1"/>
  <c r="G144" i="1"/>
  <c r="F144" i="1"/>
  <c r="E144" i="1"/>
  <c r="D144" i="1"/>
  <c r="H143" i="1"/>
  <c r="C143" i="1"/>
  <c r="H142" i="1"/>
  <c r="C142" i="1"/>
  <c r="L141" i="1"/>
  <c r="K141" i="1"/>
  <c r="J141" i="1"/>
  <c r="G141" i="1"/>
  <c r="F141" i="1"/>
  <c r="E141" i="1"/>
  <c r="D141" i="1"/>
  <c r="H140" i="1"/>
  <c r="C140" i="1"/>
  <c r="H139" i="1"/>
  <c r="C139" i="1"/>
  <c r="C138" i="1"/>
  <c r="H137" i="1"/>
  <c r="C137" i="1"/>
  <c r="L136" i="1"/>
  <c r="K136" i="1"/>
  <c r="J136" i="1"/>
  <c r="G136" i="1"/>
  <c r="F136" i="1"/>
  <c r="E136" i="1"/>
  <c r="D136" i="1"/>
  <c r="H135" i="1"/>
  <c r="C135" i="1"/>
  <c r="H134" i="1"/>
  <c r="C134" i="1"/>
  <c r="H133" i="1"/>
  <c r="C133" i="1"/>
  <c r="H132" i="1"/>
  <c r="C132" i="1"/>
  <c r="L131" i="1"/>
  <c r="L130" i="1" s="1"/>
  <c r="K131" i="1"/>
  <c r="K130" i="1" s="1"/>
  <c r="J131" i="1"/>
  <c r="G131" i="1"/>
  <c r="G130" i="1" s="1"/>
  <c r="F131" i="1"/>
  <c r="E131" i="1"/>
  <c r="D131" i="1"/>
  <c r="J130" i="1"/>
  <c r="E130" i="1"/>
  <c r="C129" i="1"/>
  <c r="L128" i="1"/>
  <c r="K128" i="1"/>
  <c r="J128" i="1"/>
  <c r="G128" i="1"/>
  <c r="F128" i="1"/>
  <c r="E128" i="1"/>
  <c r="D128" i="1"/>
  <c r="C128" i="1"/>
  <c r="H127" i="1"/>
  <c r="C127" i="1"/>
  <c r="H126" i="1"/>
  <c r="C126" i="1"/>
  <c r="H125" i="1"/>
  <c r="C125" i="1"/>
  <c r="H124" i="1"/>
  <c r="C124" i="1"/>
  <c r="H123" i="1"/>
  <c r="C123" i="1"/>
  <c r="L122" i="1"/>
  <c r="K122" i="1"/>
  <c r="J122" i="1"/>
  <c r="G122" i="1"/>
  <c r="F122" i="1"/>
  <c r="E122" i="1"/>
  <c r="D122" i="1"/>
  <c r="H121" i="1"/>
  <c r="C121" i="1"/>
  <c r="H120" i="1"/>
  <c r="C120" i="1"/>
  <c r="H119" i="1"/>
  <c r="C119" i="1"/>
  <c r="H118" i="1"/>
  <c r="C118" i="1"/>
  <c r="H117" i="1"/>
  <c r="C117" i="1"/>
  <c r="L116" i="1"/>
  <c r="K116" i="1"/>
  <c r="J116" i="1"/>
  <c r="G116" i="1"/>
  <c r="F116" i="1"/>
  <c r="E116" i="1"/>
  <c r="D116" i="1"/>
  <c r="H115" i="1"/>
  <c r="C115" i="1"/>
  <c r="H114" i="1"/>
  <c r="C114" i="1"/>
  <c r="H113" i="1"/>
  <c r="C113" i="1"/>
  <c r="L112" i="1"/>
  <c r="K112" i="1"/>
  <c r="J112" i="1"/>
  <c r="G112" i="1"/>
  <c r="F112" i="1"/>
  <c r="E112" i="1"/>
  <c r="D112" i="1"/>
  <c r="C112" i="1" s="1"/>
  <c r="H111" i="1"/>
  <c r="C111" i="1"/>
  <c r="H110" i="1"/>
  <c r="C110" i="1"/>
  <c r="H109" i="1"/>
  <c r="C109" i="1"/>
  <c r="H108" i="1"/>
  <c r="C108" i="1"/>
  <c r="H107" i="1"/>
  <c r="C107" i="1"/>
  <c r="H106" i="1"/>
  <c r="C106" i="1"/>
  <c r="C105" i="1"/>
  <c r="H104" i="1"/>
  <c r="C104" i="1"/>
  <c r="L103" i="1"/>
  <c r="K103" i="1"/>
  <c r="J103" i="1"/>
  <c r="G103" i="1"/>
  <c r="F103" i="1"/>
  <c r="E103" i="1"/>
  <c r="D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L95" i="1"/>
  <c r="K95" i="1"/>
  <c r="J95" i="1"/>
  <c r="G95" i="1"/>
  <c r="F95" i="1"/>
  <c r="E95" i="1"/>
  <c r="D95" i="1"/>
  <c r="H94" i="1"/>
  <c r="C94" i="1"/>
  <c r="H93" i="1"/>
  <c r="C93" i="1"/>
  <c r="H92" i="1"/>
  <c r="C92" i="1"/>
  <c r="C91" i="1"/>
  <c r="H90" i="1"/>
  <c r="C90" i="1"/>
  <c r="L89" i="1"/>
  <c r="K89" i="1"/>
  <c r="J89" i="1"/>
  <c r="G89" i="1"/>
  <c r="F89" i="1"/>
  <c r="E89" i="1"/>
  <c r="D89" i="1"/>
  <c r="H88" i="1"/>
  <c r="C88" i="1"/>
  <c r="H87" i="1"/>
  <c r="C87" i="1"/>
  <c r="H86" i="1"/>
  <c r="C86" i="1"/>
  <c r="H85" i="1"/>
  <c r="C85" i="1"/>
  <c r="L84" i="1"/>
  <c r="L83" i="1" s="1"/>
  <c r="K84" i="1"/>
  <c r="K83" i="1" s="1"/>
  <c r="J84" i="1"/>
  <c r="G84" i="1"/>
  <c r="G83" i="1" s="1"/>
  <c r="F84" i="1"/>
  <c r="E84" i="1"/>
  <c r="D84" i="1"/>
  <c r="J83" i="1"/>
  <c r="C82" i="1"/>
  <c r="H81" i="1"/>
  <c r="C81" i="1"/>
  <c r="L80" i="1"/>
  <c r="K80" i="1"/>
  <c r="J80" i="1"/>
  <c r="G80" i="1"/>
  <c r="F80" i="1"/>
  <c r="E80" i="1"/>
  <c r="C80" i="1" s="1"/>
  <c r="D80" i="1"/>
  <c r="C79" i="1"/>
  <c r="H78" i="1"/>
  <c r="C78" i="1"/>
  <c r="L77" i="1"/>
  <c r="K77" i="1"/>
  <c r="J77" i="1"/>
  <c r="J76" i="1" s="1"/>
  <c r="J75" i="1" s="1"/>
  <c r="G77" i="1"/>
  <c r="G76" i="1" s="1"/>
  <c r="F77" i="1"/>
  <c r="F76" i="1" s="1"/>
  <c r="E77" i="1"/>
  <c r="D77" i="1"/>
  <c r="L76" i="1"/>
  <c r="K76" i="1"/>
  <c r="D76" i="1"/>
  <c r="H74" i="1"/>
  <c r="C74" i="1"/>
  <c r="H73" i="1"/>
  <c r="C73" i="1"/>
  <c r="H72" i="1"/>
  <c r="C72" i="1"/>
  <c r="H71" i="1"/>
  <c r="C71" i="1"/>
  <c r="C70" i="1"/>
  <c r="L69" i="1"/>
  <c r="K69" i="1"/>
  <c r="K67" i="1" s="1"/>
  <c r="J69" i="1"/>
  <c r="J67" i="1" s="1"/>
  <c r="G69" i="1"/>
  <c r="G67" i="1" s="1"/>
  <c r="F69" i="1"/>
  <c r="F67" i="1" s="1"/>
  <c r="E69" i="1"/>
  <c r="D69" i="1"/>
  <c r="C69" i="1" s="1"/>
  <c r="H68" i="1"/>
  <c r="C68" i="1"/>
  <c r="L67" i="1"/>
  <c r="E67" i="1"/>
  <c r="H66" i="1"/>
  <c r="C66" i="1"/>
  <c r="H65" i="1"/>
  <c r="C65" i="1"/>
  <c r="H64" i="1"/>
  <c r="C64" i="1"/>
  <c r="H63" i="1"/>
  <c r="C63" i="1"/>
  <c r="H62" i="1"/>
  <c r="C62" i="1"/>
  <c r="H61" i="1"/>
  <c r="C61" i="1"/>
  <c r="C60" i="1"/>
  <c r="H59" i="1"/>
  <c r="C59" i="1"/>
  <c r="L58" i="1"/>
  <c r="K58" i="1"/>
  <c r="J58" i="1"/>
  <c r="G58" i="1"/>
  <c r="F58" i="1"/>
  <c r="E58" i="1"/>
  <c r="C58" i="1" s="1"/>
  <c r="D58" i="1"/>
  <c r="C57" i="1"/>
  <c r="H56" i="1"/>
  <c r="C56" i="1"/>
  <c r="L55" i="1"/>
  <c r="K55" i="1"/>
  <c r="J55" i="1"/>
  <c r="G55" i="1"/>
  <c r="F55" i="1"/>
  <c r="F54" i="1" s="1"/>
  <c r="E55" i="1"/>
  <c r="D55" i="1"/>
  <c r="L54" i="1"/>
  <c r="K54" i="1"/>
  <c r="K53" i="1" s="1"/>
  <c r="G54" i="1"/>
  <c r="D54" i="1"/>
  <c r="F53" i="1"/>
  <c r="H47" i="1"/>
  <c r="C47" i="1"/>
  <c r="H46" i="1"/>
  <c r="C46" i="1"/>
  <c r="L45" i="1"/>
  <c r="H45" i="1" s="1"/>
  <c r="G45" i="1"/>
  <c r="H44" i="1"/>
  <c r="C44" i="1"/>
  <c r="K43" i="1"/>
  <c r="J43" i="1"/>
  <c r="I43" i="1"/>
  <c r="F43" i="1"/>
  <c r="E43" i="1"/>
  <c r="D43" i="1"/>
  <c r="H42" i="1"/>
  <c r="C42" i="1"/>
  <c r="I41" i="1"/>
  <c r="H41" i="1" s="1"/>
  <c r="D41" i="1"/>
  <c r="C41" i="1" s="1"/>
  <c r="H40" i="1"/>
  <c r="C40" i="1"/>
  <c r="H39" i="1"/>
  <c r="C39" i="1"/>
  <c r="H38" i="1"/>
  <c r="C38" i="1"/>
  <c r="H37" i="1"/>
  <c r="C37" i="1"/>
  <c r="K36" i="1"/>
  <c r="H36" i="1" s="1"/>
  <c r="F36" i="1"/>
  <c r="C36" i="1" s="1"/>
  <c r="H35" i="1"/>
  <c r="C35" i="1"/>
  <c r="H34" i="1"/>
  <c r="C34" i="1"/>
  <c r="K33" i="1"/>
  <c r="H33" i="1"/>
  <c r="F33" i="1"/>
  <c r="C33" i="1" s="1"/>
  <c r="H32" i="1"/>
  <c r="C32" i="1"/>
  <c r="K31" i="1"/>
  <c r="F31" i="1"/>
  <c r="C31" i="1" s="1"/>
  <c r="H30" i="1"/>
  <c r="C30" i="1"/>
  <c r="H29" i="1"/>
  <c r="C29" i="1"/>
  <c r="H28" i="1"/>
  <c r="C28" i="1"/>
  <c r="K27" i="1"/>
  <c r="H27" i="1"/>
  <c r="F27" i="1"/>
  <c r="C27" i="1" s="1"/>
  <c r="F26" i="1"/>
  <c r="H25" i="1"/>
  <c r="C25" i="1"/>
  <c r="C24" i="1"/>
  <c r="H23" i="1"/>
  <c r="C23" i="1"/>
  <c r="H22" i="1"/>
  <c r="C22" i="1"/>
  <c r="L21" i="1"/>
  <c r="L292" i="1" s="1"/>
  <c r="L291" i="1" s="1"/>
  <c r="K21" i="1"/>
  <c r="K292" i="1" s="1"/>
  <c r="K291" i="1" s="1"/>
  <c r="J21" i="1"/>
  <c r="J292" i="1" s="1"/>
  <c r="J291" i="1" s="1"/>
  <c r="I21" i="1"/>
  <c r="G21" i="1"/>
  <c r="G292" i="1" s="1"/>
  <c r="G291" i="1" s="1"/>
  <c r="F21" i="1"/>
  <c r="F292" i="1" s="1"/>
  <c r="F291" i="1" s="1"/>
  <c r="E21" i="1"/>
  <c r="E292" i="1" s="1"/>
  <c r="E291" i="1" s="1"/>
  <c r="D21" i="1"/>
  <c r="D292" i="1" s="1"/>
  <c r="D291" i="1" s="1"/>
  <c r="L20" i="1"/>
  <c r="G20" i="1"/>
  <c r="E20" i="1"/>
  <c r="D20" i="1"/>
  <c r="J230" i="10" l="1"/>
  <c r="C67" i="10"/>
  <c r="L130" i="10"/>
  <c r="L75" i="10" s="1"/>
  <c r="K187" i="10"/>
  <c r="F187" i="10"/>
  <c r="L195" i="10"/>
  <c r="J20" i="10"/>
  <c r="L83" i="10"/>
  <c r="C141" i="10"/>
  <c r="E130" i="10"/>
  <c r="F173" i="10"/>
  <c r="H198" i="10"/>
  <c r="G231" i="10"/>
  <c r="G230" i="10" s="1"/>
  <c r="G194" i="10" s="1"/>
  <c r="C246" i="10"/>
  <c r="K20" i="10"/>
  <c r="H95" i="10"/>
  <c r="C136" i="10"/>
  <c r="H188" i="10"/>
  <c r="J195" i="10"/>
  <c r="J194" i="10" s="1"/>
  <c r="H233" i="10"/>
  <c r="L231" i="10"/>
  <c r="L230" i="10" s="1"/>
  <c r="J270" i="10"/>
  <c r="J269" i="10" s="1"/>
  <c r="C21" i="10"/>
  <c r="C27" i="10"/>
  <c r="H31" i="10"/>
  <c r="C80" i="10"/>
  <c r="F83" i="10"/>
  <c r="E83" i="10"/>
  <c r="C116" i="10"/>
  <c r="J130" i="10"/>
  <c r="C151" i="10"/>
  <c r="C175" i="10"/>
  <c r="J174" i="10"/>
  <c r="J173" i="10" s="1"/>
  <c r="G187" i="10"/>
  <c r="K204" i="10"/>
  <c r="K195" i="10" s="1"/>
  <c r="K269" i="10"/>
  <c r="D195" i="9"/>
  <c r="G20" i="9"/>
  <c r="F292" i="9"/>
  <c r="F291" i="9" s="1"/>
  <c r="H43" i="9"/>
  <c r="C55" i="9"/>
  <c r="C58" i="9"/>
  <c r="H80" i="9"/>
  <c r="E83" i="9"/>
  <c r="C95" i="9"/>
  <c r="C141" i="9"/>
  <c r="E173" i="9"/>
  <c r="C184" i="9"/>
  <c r="J187" i="9"/>
  <c r="K187" i="9"/>
  <c r="G195" i="9"/>
  <c r="G194" i="9" s="1"/>
  <c r="H233" i="9"/>
  <c r="H246" i="9"/>
  <c r="H252" i="9"/>
  <c r="E259" i="9"/>
  <c r="D259" i="9"/>
  <c r="H281" i="9"/>
  <c r="K26" i="9"/>
  <c r="H26" i="9" s="1"/>
  <c r="H89" i="9"/>
  <c r="C116" i="9"/>
  <c r="E130" i="9"/>
  <c r="C160" i="9"/>
  <c r="L130" i="9"/>
  <c r="C179" i="9"/>
  <c r="F187" i="9"/>
  <c r="C192" i="9"/>
  <c r="C235" i="9"/>
  <c r="L231" i="9"/>
  <c r="L230" i="9" s="1"/>
  <c r="L194" i="9" s="1"/>
  <c r="C281" i="9"/>
  <c r="E20" i="9"/>
  <c r="E291" i="9"/>
  <c r="J291" i="9"/>
  <c r="F26" i="9"/>
  <c r="H55" i="9"/>
  <c r="G83" i="9"/>
  <c r="C89" i="9"/>
  <c r="G130" i="9"/>
  <c r="H165" i="9"/>
  <c r="H175" i="9"/>
  <c r="C216" i="9"/>
  <c r="C238" i="9"/>
  <c r="E269" i="9"/>
  <c r="K269" i="9"/>
  <c r="K194" i="9" s="1"/>
  <c r="C276" i="9"/>
  <c r="G75" i="8"/>
  <c r="G291" i="8"/>
  <c r="H43" i="8"/>
  <c r="G52" i="8"/>
  <c r="L53" i="8"/>
  <c r="C116" i="8"/>
  <c r="H144" i="8"/>
  <c r="C160" i="8"/>
  <c r="C165" i="8"/>
  <c r="C184" i="8"/>
  <c r="C187" i="8"/>
  <c r="C192" i="8"/>
  <c r="C198" i="8"/>
  <c r="C205" i="8"/>
  <c r="L204" i="8"/>
  <c r="L195" i="8" s="1"/>
  <c r="L194" i="8" s="1"/>
  <c r="K204" i="8"/>
  <c r="K195" i="8" s="1"/>
  <c r="K194" i="8" s="1"/>
  <c r="D231" i="8"/>
  <c r="D230" i="8" s="1"/>
  <c r="H235" i="8"/>
  <c r="H238" i="8"/>
  <c r="F230" i="8"/>
  <c r="H264" i="8"/>
  <c r="D269" i="8"/>
  <c r="H270" i="8"/>
  <c r="H276" i="8"/>
  <c r="C284" i="8"/>
  <c r="C270" i="8"/>
  <c r="J53" i="8"/>
  <c r="C95" i="8"/>
  <c r="C141" i="8"/>
  <c r="C166" i="8"/>
  <c r="J174" i="8"/>
  <c r="C188" i="8"/>
  <c r="C191" i="8"/>
  <c r="C196" i="8"/>
  <c r="H216" i="8"/>
  <c r="I204" i="8"/>
  <c r="H246" i="8"/>
  <c r="H252" i="8"/>
  <c r="H260" i="8"/>
  <c r="H272" i="8"/>
  <c r="C286" i="8"/>
  <c r="H67" i="8"/>
  <c r="G195" i="8"/>
  <c r="K291" i="8"/>
  <c r="K52" i="8"/>
  <c r="K51" i="8" s="1"/>
  <c r="K50" i="8" s="1"/>
  <c r="C58" i="8"/>
  <c r="H80" i="8"/>
  <c r="C89" i="8"/>
  <c r="L83" i="8"/>
  <c r="H112" i="8"/>
  <c r="H136" i="8"/>
  <c r="C144" i="8"/>
  <c r="C151" i="8"/>
  <c r="C179" i="8"/>
  <c r="H188" i="8"/>
  <c r="J196" i="8"/>
  <c r="H196" i="8" s="1"/>
  <c r="E204" i="8"/>
  <c r="E195" i="8" s="1"/>
  <c r="C246" i="8"/>
  <c r="C252" i="8"/>
  <c r="J230" i="8"/>
  <c r="C260" i="8"/>
  <c r="J259" i="8"/>
  <c r="C272" i="8"/>
  <c r="H284" i="8"/>
  <c r="K289" i="8"/>
  <c r="D195" i="7"/>
  <c r="H112" i="7"/>
  <c r="G187" i="7"/>
  <c r="K195" i="7"/>
  <c r="K194" i="7" s="1"/>
  <c r="H233" i="7"/>
  <c r="H246" i="7"/>
  <c r="H43" i="7"/>
  <c r="C144" i="7"/>
  <c r="H179" i="7"/>
  <c r="H198" i="7"/>
  <c r="C233" i="7"/>
  <c r="H235" i="7"/>
  <c r="H238" i="7"/>
  <c r="C246" i="7"/>
  <c r="H284" i="7"/>
  <c r="C43" i="7"/>
  <c r="D53" i="7"/>
  <c r="C58" i="7"/>
  <c r="H103" i="7"/>
  <c r="C141" i="7"/>
  <c r="C160" i="7"/>
  <c r="L174" i="7"/>
  <c r="L173" i="7" s="1"/>
  <c r="C179" i="7"/>
  <c r="H184" i="7"/>
  <c r="C188" i="7"/>
  <c r="K187" i="7"/>
  <c r="C198" i="7"/>
  <c r="K204" i="7"/>
  <c r="H216" i="7"/>
  <c r="H227" i="7"/>
  <c r="D230" i="7"/>
  <c r="D194" i="7" s="1"/>
  <c r="C235" i="7"/>
  <c r="C238" i="7"/>
  <c r="H264" i="7"/>
  <c r="J269" i="7"/>
  <c r="C281" i="7"/>
  <c r="C284" i="7"/>
  <c r="F26" i="7"/>
  <c r="K26" i="7"/>
  <c r="K20" i="7" s="1"/>
  <c r="H80" i="7"/>
  <c r="C84" i="7"/>
  <c r="C89" i="7"/>
  <c r="C95" i="7"/>
  <c r="J83" i="7"/>
  <c r="H122" i="7"/>
  <c r="C136" i="7"/>
  <c r="L130" i="7"/>
  <c r="L75" i="7" s="1"/>
  <c r="L52" i="7" s="1"/>
  <c r="L51" i="7" s="1"/>
  <c r="C165" i="7"/>
  <c r="L187" i="7"/>
  <c r="F204" i="7"/>
  <c r="F195" i="7" s="1"/>
  <c r="F194" i="7" s="1"/>
  <c r="C216" i="7"/>
  <c r="C227" i="7"/>
  <c r="J231" i="7"/>
  <c r="D251" i="7"/>
  <c r="C251" i="7" s="1"/>
  <c r="H260" i="7"/>
  <c r="C264" i="7"/>
  <c r="I270" i="7"/>
  <c r="H276" i="7"/>
  <c r="J195" i="6"/>
  <c r="K26" i="6"/>
  <c r="J53" i="6"/>
  <c r="D67" i="6"/>
  <c r="E76" i="6"/>
  <c r="G83" i="6"/>
  <c r="C89" i="6"/>
  <c r="K130" i="6"/>
  <c r="C144" i="6"/>
  <c r="D174" i="6"/>
  <c r="D173" i="6" s="1"/>
  <c r="F174" i="6"/>
  <c r="F173" i="6" s="1"/>
  <c r="H179" i="6"/>
  <c r="J187" i="6"/>
  <c r="E187" i="6"/>
  <c r="L231" i="6"/>
  <c r="H238" i="6"/>
  <c r="C251" i="6"/>
  <c r="L259" i="6"/>
  <c r="H264" i="6"/>
  <c r="H283" i="6"/>
  <c r="G76" i="6"/>
  <c r="G75" i="6" s="1"/>
  <c r="C95" i="6"/>
  <c r="H95" i="6"/>
  <c r="C122" i="6"/>
  <c r="L130" i="6"/>
  <c r="C141" i="6"/>
  <c r="C166" i="6"/>
  <c r="K174" i="6"/>
  <c r="K173" i="6" s="1"/>
  <c r="K187" i="6"/>
  <c r="D196" i="6"/>
  <c r="D195" i="6" s="1"/>
  <c r="C216" i="6"/>
  <c r="C227" i="6"/>
  <c r="C233" i="6"/>
  <c r="L187" i="6"/>
  <c r="H198" i="6"/>
  <c r="H216" i="6"/>
  <c r="H227" i="6"/>
  <c r="D231" i="6"/>
  <c r="C284" i="6"/>
  <c r="E83" i="6"/>
  <c r="C43" i="6"/>
  <c r="K76" i="6"/>
  <c r="K75" i="6" s="1"/>
  <c r="L83" i="6"/>
  <c r="L75" i="6" s="1"/>
  <c r="C103" i="6"/>
  <c r="C116" i="6"/>
  <c r="H116" i="6"/>
  <c r="D130" i="6"/>
  <c r="C130" i="6" s="1"/>
  <c r="C151" i="6"/>
  <c r="C160" i="6"/>
  <c r="G174" i="6"/>
  <c r="G173" i="6" s="1"/>
  <c r="C184" i="6"/>
  <c r="H184" i="6"/>
  <c r="G187" i="6"/>
  <c r="C192" i="6"/>
  <c r="E195" i="6"/>
  <c r="K204" i="6"/>
  <c r="H235" i="6"/>
  <c r="H246" i="6"/>
  <c r="C252" i="6"/>
  <c r="C281" i="6"/>
  <c r="C54" i="5"/>
  <c r="K53" i="5"/>
  <c r="H89" i="5"/>
  <c r="K83" i="5"/>
  <c r="C160" i="5"/>
  <c r="C175" i="5"/>
  <c r="K187" i="5"/>
  <c r="C233" i="5"/>
  <c r="C260" i="5"/>
  <c r="G83" i="5"/>
  <c r="G75" i="5" s="1"/>
  <c r="H160" i="5"/>
  <c r="J259" i="5"/>
  <c r="J269" i="5"/>
  <c r="H21" i="5"/>
  <c r="H43" i="5"/>
  <c r="J75" i="5"/>
  <c r="C112" i="5"/>
  <c r="C116" i="5"/>
  <c r="C141" i="5"/>
  <c r="C144" i="5"/>
  <c r="E174" i="5"/>
  <c r="E173" i="5" s="1"/>
  <c r="G187" i="5"/>
  <c r="K26" i="5"/>
  <c r="C43" i="5"/>
  <c r="C55" i="5"/>
  <c r="H77" i="5"/>
  <c r="H80" i="5"/>
  <c r="C122" i="5"/>
  <c r="C131" i="5"/>
  <c r="C136" i="5"/>
  <c r="H141" i="5"/>
  <c r="C166" i="5"/>
  <c r="H188" i="5"/>
  <c r="L195" i="5"/>
  <c r="C205" i="5"/>
  <c r="F259" i="5"/>
  <c r="C276" i="5"/>
  <c r="L270" i="5"/>
  <c r="L269" i="5" s="1"/>
  <c r="C292" i="4"/>
  <c r="C184" i="4"/>
  <c r="H184" i="4"/>
  <c r="G187" i="4"/>
  <c r="L195" i="4"/>
  <c r="L194" i="4" s="1"/>
  <c r="C252" i="4"/>
  <c r="C281" i="4"/>
  <c r="H166" i="4"/>
  <c r="C179" i="4"/>
  <c r="J174" i="4"/>
  <c r="J173" i="4" s="1"/>
  <c r="J52" i="4" s="1"/>
  <c r="F187" i="4"/>
  <c r="C192" i="4"/>
  <c r="E259" i="4"/>
  <c r="F26" i="4"/>
  <c r="C43" i="4"/>
  <c r="C58" i="4"/>
  <c r="C80" i="4"/>
  <c r="C89" i="4"/>
  <c r="C103" i="4"/>
  <c r="C136" i="4"/>
  <c r="C160" i="4"/>
  <c r="C166" i="4"/>
  <c r="L174" i="4"/>
  <c r="L173" i="4" s="1"/>
  <c r="K187" i="4"/>
  <c r="C198" i="4"/>
  <c r="E231" i="4"/>
  <c r="H272" i="4"/>
  <c r="G231" i="4"/>
  <c r="G230" i="4" s="1"/>
  <c r="G289" i="4" s="1"/>
  <c r="D259" i="4"/>
  <c r="C264" i="4"/>
  <c r="H283" i="3"/>
  <c r="D20" i="3"/>
  <c r="L20" i="3"/>
  <c r="L292" i="3"/>
  <c r="L291" i="3" s="1"/>
  <c r="E20" i="3"/>
  <c r="K54" i="3"/>
  <c r="K53" i="3" s="1"/>
  <c r="F53" i="3"/>
  <c r="L53" i="3"/>
  <c r="E76" i="3"/>
  <c r="K76" i="3"/>
  <c r="K75" i="3" s="1"/>
  <c r="H103" i="3"/>
  <c r="G130" i="3"/>
  <c r="C160" i="3"/>
  <c r="L174" i="3"/>
  <c r="G187" i="3"/>
  <c r="H238" i="3"/>
  <c r="H272" i="3"/>
  <c r="F26" i="3"/>
  <c r="C26" i="3" s="1"/>
  <c r="G83" i="3"/>
  <c r="F83" i="3"/>
  <c r="F75" i="3" s="1"/>
  <c r="L83" i="3"/>
  <c r="L75" i="3" s="1"/>
  <c r="D130" i="3"/>
  <c r="H141" i="3"/>
  <c r="C151" i="3"/>
  <c r="J195" i="3"/>
  <c r="C235" i="3"/>
  <c r="K231" i="3"/>
  <c r="K230" i="3" s="1"/>
  <c r="G259" i="3"/>
  <c r="G230" i="3" s="1"/>
  <c r="G194" i="3" s="1"/>
  <c r="E259" i="3"/>
  <c r="E230" i="3" s="1"/>
  <c r="F270" i="3"/>
  <c r="F269" i="3" s="1"/>
  <c r="L270" i="3"/>
  <c r="L269" i="3" s="1"/>
  <c r="H293" i="3"/>
  <c r="H179" i="3"/>
  <c r="H55" i="3"/>
  <c r="J53" i="3"/>
  <c r="D76" i="3"/>
  <c r="C116" i="3"/>
  <c r="C131" i="3"/>
  <c r="C144" i="3"/>
  <c r="D165" i="3"/>
  <c r="C165" i="3" s="1"/>
  <c r="C175" i="3"/>
  <c r="C184" i="3"/>
  <c r="K195" i="3"/>
  <c r="H205" i="3"/>
  <c r="H227" i="3"/>
  <c r="C259" i="3"/>
  <c r="C276" i="3"/>
  <c r="K270" i="3"/>
  <c r="K269" i="3" s="1"/>
  <c r="K194" i="3" s="1"/>
  <c r="E292" i="3"/>
  <c r="E291" i="3" s="1"/>
  <c r="C95" i="2"/>
  <c r="J53" i="2"/>
  <c r="J289" i="2" s="1"/>
  <c r="C58" i="2"/>
  <c r="F83" i="2"/>
  <c r="K83" i="2"/>
  <c r="C103" i="2"/>
  <c r="C112" i="2"/>
  <c r="F130" i="2"/>
  <c r="C144" i="2"/>
  <c r="D174" i="2"/>
  <c r="G187" i="2"/>
  <c r="F195" i="2"/>
  <c r="D204" i="2"/>
  <c r="C251" i="2"/>
  <c r="C252" i="2"/>
  <c r="G259" i="2"/>
  <c r="H184" i="2"/>
  <c r="G230" i="2"/>
  <c r="G194" i="2" s="1"/>
  <c r="K26" i="2"/>
  <c r="H26" i="2" s="1"/>
  <c r="C69" i="2"/>
  <c r="H69" i="2"/>
  <c r="G75" i="2"/>
  <c r="G52" i="2" s="1"/>
  <c r="C80" i="2"/>
  <c r="C89" i="2"/>
  <c r="H116" i="2"/>
  <c r="C136" i="2"/>
  <c r="C141" i="2"/>
  <c r="C160" i="2"/>
  <c r="C179" i="2"/>
  <c r="H179" i="2"/>
  <c r="C188" i="2"/>
  <c r="J187" i="2"/>
  <c r="L195" i="2"/>
  <c r="C205" i="2"/>
  <c r="C233" i="2"/>
  <c r="H233" i="2"/>
  <c r="C246" i="2"/>
  <c r="D259" i="2"/>
  <c r="C259" i="2" s="1"/>
  <c r="C272" i="2"/>
  <c r="J270" i="2"/>
  <c r="J269" i="2" s="1"/>
  <c r="H281" i="2"/>
  <c r="C286" i="2"/>
  <c r="E231" i="2"/>
  <c r="E230" i="2" s="1"/>
  <c r="C283" i="2"/>
  <c r="D20" i="2"/>
  <c r="F26" i="2"/>
  <c r="C26" i="2" s="1"/>
  <c r="C43" i="2"/>
  <c r="L54" i="2"/>
  <c r="L53" i="2" s="1"/>
  <c r="K76" i="2"/>
  <c r="C84" i="2"/>
  <c r="H95" i="2"/>
  <c r="C122" i="2"/>
  <c r="C131" i="2"/>
  <c r="C151" i="2"/>
  <c r="C165" i="2"/>
  <c r="G173" i="2"/>
  <c r="F187" i="2"/>
  <c r="C216" i="2"/>
  <c r="F231" i="2"/>
  <c r="F230" i="2" s="1"/>
  <c r="C235" i="2"/>
  <c r="H235" i="2"/>
  <c r="C238" i="2"/>
  <c r="H238" i="2"/>
  <c r="E259" i="2"/>
  <c r="F269" i="2"/>
  <c r="L269" i="2"/>
  <c r="C284" i="2"/>
  <c r="H21" i="1"/>
  <c r="H43" i="1"/>
  <c r="J54" i="1"/>
  <c r="J53" i="1" s="1"/>
  <c r="J52" i="1" s="1"/>
  <c r="D67" i="1"/>
  <c r="D53" i="1" s="1"/>
  <c r="F130" i="1"/>
  <c r="C141" i="1"/>
  <c r="F187" i="1"/>
  <c r="C192" i="1"/>
  <c r="D196" i="1"/>
  <c r="C216" i="1"/>
  <c r="C235" i="1"/>
  <c r="C246" i="1"/>
  <c r="C55" i="1"/>
  <c r="F83" i="1"/>
  <c r="G174" i="1"/>
  <c r="G173" i="1" s="1"/>
  <c r="G187" i="1"/>
  <c r="K231" i="1"/>
  <c r="K230" i="1" s="1"/>
  <c r="K194" i="1" s="1"/>
  <c r="C283" i="1"/>
  <c r="C151" i="1"/>
  <c r="C160" i="1"/>
  <c r="C175" i="1"/>
  <c r="C77" i="1"/>
  <c r="C89" i="1"/>
  <c r="E83" i="1"/>
  <c r="C122" i="1"/>
  <c r="C144" i="1"/>
  <c r="K174" i="1"/>
  <c r="K173" i="1" s="1"/>
  <c r="L187" i="1"/>
  <c r="C227" i="1"/>
  <c r="J230" i="1"/>
  <c r="J194" i="1" s="1"/>
  <c r="G231" i="1"/>
  <c r="G230" i="1" s="1"/>
  <c r="C238" i="1"/>
  <c r="C252" i="1"/>
  <c r="L259" i="1"/>
  <c r="H281" i="1"/>
  <c r="F20" i="1"/>
  <c r="C20" i="1" s="1"/>
  <c r="J20" i="1"/>
  <c r="C43" i="1"/>
  <c r="L53" i="1"/>
  <c r="H57" i="1"/>
  <c r="I55" i="1"/>
  <c r="H60" i="1"/>
  <c r="I58" i="1"/>
  <c r="H58" i="1" s="1"/>
  <c r="L75" i="1"/>
  <c r="H79" i="1"/>
  <c r="I77" i="1"/>
  <c r="H82" i="1"/>
  <c r="I80" i="1"/>
  <c r="H80" i="1" s="1"/>
  <c r="H91" i="1"/>
  <c r="I89" i="1"/>
  <c r="H89" i="1" s="1"/>
  <c r="C95" i="1"/>
  <c r="I95" i="1"/>
  <c r="H95" i="1" s="1"/>
  <c r="C103" i="1"/>
  <c r="C116" i="1"/>
  <c r="I116" i="1"/>
  <c r="H116" i="1" s="1"/>
  <c r="C136" i="1"/>
  <c r="H162" i="1"/>
  <c r="I160" i="1"/>
  <c r="H160" i="1" s="1"/>
  <c r="C166" i="1"/>
  <c r="G195" i="1"/>
  <c r="G194" i="1" s="1"/>
  <c r="F230" i="1"/>
  <c r="F194" i="1" s="1"/>
  <c r="L231" i="1"/>
  <c r="D270" i="1"/>
  <c r="C281" i="1"/>
  <c r="C54" i="2"/>
  <c r="F75" i="2"/>
  <c r="L75" i="2"/>
  <c r="C191" i="2"/>
  <c r="H192" i="2"/>
  <c r="I191" i="2"/>
  <c r="H191" i="2" s="1"/>
  <c r="L230" i="2"/>
  <c r="L194" i="2" s="1"/>
  <c r="K52" i="3"/>
  <c r="I292" i="1"/>
  <c r="I291" i="1" s="1"/>
  <c r="G53" i="1"/>
  <c r="G75" i="1"/>
  <c r="H177" i="1"/>
  <c r="I175" i="1"/>
  <c r="I179" i="1"/>
  <c r="H179" i="1" s="1"/>
  <c r="H180" i="1"/>
  <c r="C184" i="1"/>
  <c r="I198" i="1"/>
  <c r="H198" i="1" s="1"/>
  <c r="H199" i="1"/>
  <c r="L204" i="1"/>
  <c r="L195" i="1" s="1"/>
  <c r="C233" i="1"/>
  <c r="H233" i="1"/>
  <c r="I260" i="1"/>
  <c r="H261" i="1"/>
  <c r="C286" i="1"/>
  <c r="J75" i="2"/>
  <c r="C174" i="2"/>
  <c r="D173" i="2"/>
  <c r="C173" i="2" s="1"/>
  <c r="L289" i="2"/>
  <c r="F289" i="2"/>
  <c r="C76" i="3"/>
  <c r="C26" i="1"/>
  <c r="K26" i="1"/>
  <c r="H31" i="1"/>
  <c r="H168" i="1"/>
  <c r="I166" i="1"/>
  <c r="I188" i="1"/>
  <c r="H189" i="1"/>
  <c r="I191" i="1"/>
  <c r="H191" i="1" s="1"/>
  <c r="H192" i="1"/>
  <c r="D195" i="1"/>
  <c r="C196" i="1"/>
  <c r="D204" i="1"/>
  <c r="C204" i="1" s="1"/>
  <c r="C205" i="1"/>
  <c r="I251" i="1"/>
  <c r="H251" i="1" s="1"/>
  <c r="H252" i="1"/>
  <c r="F52" i="2"/>
  <c r="L52" i="2"/>
  <c r="C76" i="2"/>
  <c r="D75" i="2"/>
  <c r="I187" i="2"/>
  <c r="H187" i="2" s="1"/>
  <c r="C21" i="1"/>
  <c r="C45" i="1"/>
  <c r="I69" i="1"/>
  <c r="H69" i="1" s="1"/>
  <c r="H70" i="1"/>
  <c r="K75" i="1"/>
  <c r="D83" i="1"/>
  <c r="C83" i="1" s="1"/>
  <c r="C84" i="1"/>
  <c r="H105" i="1"/>
  <c r="I103" i="1"/>
  <c r="H103" i="1" s="1"/>
  <c r="I128" i="1"/>
  <c r="H129" i="1"/>
  <c r="H128" i="1" s="1"/>
  <c r="D130" i="1"/>
  <c r="C130" i="1" s="1"/>
  <c r="C131" i="1"/>
  <c r="H138" i="1"/>
  <c r="I136" i="1"/>
  <c r="H136" i="1" s="1"/>
  <c r="D173" i="1"/>
  <c r="K187" i="1"/>
  <c r="E194" i="1"/>
  <c r="I246" i="1"/>
  <c r="H246" i="1" s="1"/>
  <c r="C264" i="1"/>
  <c r="D259" i="1"/>
  <c r="C259" i="1" s="1"/>
  <c r="I272" i="1"/>
  <c r="H272" i="1" s="1"/>
  <c r="H273" i="1"/>
  <c r="I284" i="1"/>
  <c r="H285" i="1"/>
  <c r="G289" i="1"/>
  <c r="H288" i="1"/>
  <c r="I286" i="1"/>
  <c r="F20" i="2"/>
  <c r="K75" i="2"/>
  <c r="K52" i="2" s="1"/>
  <c r="K230" i="2"/>
  <c r="K194" i="2" s="1"/>
  <c r="J230" i="2"/>
  <c r="J194" i="2" s="1"/>
  <c r="G75" i="3"/>
  <c r="K289" i="3"/>
  <c r="K20" i="2"/>
  <c r="C31" i="2"/>
  <c r="H45" i="2"/>
  <c r="C55" i="2"/>
  <c r="I67" i="2"/>
  <c r="H67" i="2" s="1"/>
  <c r="C77" i="2"/>
  <c r="I84" i="2"/>
  <c r="H96" i="2"/>
  <c r="I112" i="2"/>
  <c r="H112" i="2" s="1"/>
  <c r="H117" i="2"/>
  <c r="I122" i="2"/>
  <c r="H122" i="2" s="1"/>
  <c r="I131" i="2"/>
  <c r="I141" i="2"/>
  <c r="H141" i="2" s="1"/>
  <c r="I144" i="2"/>
  <c r="H144" i="2" s="1"/>
  <c r="I151" i="2"/>
  <c r="H151" i="2" s="1"/>
  <c r="C166" i="2"/>
  <c r="C175" i="2"/>
  <c r="H185" i="2"/>
  <c r="H188" i="2"/>
  <c r="H193" i="2"/>
  <c r="I196" i="2"/>
  <c r="I205" i="2"/>
  <c r="I216" i="2"/>
  <c r="H216" i="2" s="1"/>
  <c r="H232" i="2"/>
  <c r="I246" i="2"/>
  <c r="H246" i="2" s="1"/>
  <c r="I252" i="2"/>
  <c r="C260" i="2"/>
  <c r="D270" i="2"/>
  <c r="I80" i="3"/>
  <c r="H80" i="3" s="1"/>
  <c r="E130" i="3"/>
  <c r="I160" i="3"/>
  <c r="H160" i="3" s="1"/>
  <c r="I175" i="3"/>
  <c r="C191" i="3"/>
  <c r="J191" i="3"/>
  <c r="J187" i="3" s="1"/>
  <c r="H187" i="3" s="1"/>
  <c r="C198" i="3"/>
  <c r="D196" i="3"/>
  <c r="F230" i="3"/>
  <c r="J230" i="3"/>
  <c r="C251" i="3"/>
  <c r="I264" i="3"/>
  <c r="H264" i="3" s="1"/>
  <c r="C283" i="3"/>
  <c r="G292" i="3"/>
  <c r="G291" i="3" s="1"/>
  <c r="G292" i="4"/>
  <c r="G291" i="4" s="1"/>
  <c r="G20" i="4"/>
  <c r="H68" i="4"/>
  <c r="I67" i="4"/>
  <c r="H67" i="4" s="1"/>
  <c r="H71" i="4"/>
  <c r="I69" i="4"/>
  <c r="H69" i="4" s="1"/>
  <c r="H77" i="4"/>
  <c r="I76" i="4"/>
  <c r="I103" i="4"/>
  <c r="H103" i="4" s="1"/>
  <c r="C130" i="4"/>
  <c r="H192" i="4"/>
  <c r="I191" i="4"/>
  <c r="H191" i="4" s="1"/>
  <c r="C204" i="4"/>
  <c r="H260" i="4"/>
  <c r="C291" i="4"/>
  <c r="H26" i="5"/>
  <c r="K20" i="5"/>
  <c r="H278" i="2"/>
  <c r="I276" i="2"/>
  <c r="H276" i="2" s="1"/>
  <c r="F292" i="2"/>
  <c r="F291" i="2" s="1"/>
  <c r="H118" i="3"/>
  <c r="I116" i="3"/>
  <c r="H116" i="3" s="1"/>
  <c r="H186" i="3"/>
  <c r="I184" i="3"/>
  <c r="H184" i="3" s="1"/>
  <c r="J194" i="3"/>
  <c r="I259" i="3"/>
  <c r="H259" i="3" s="1"/>
  <c r="K53" i="4"/>
  <c r="C69" i="4"/>
  <c r="G75" i="4"/>
  <c r="G52" i="4" s="1"/>
  <c r="C77" i="4"/>
  <c r="E76" i="4"/>
  <c r="H85" i="4"/>
  <c r="I84" i="4"/>
  <c r="L83" i="4"/>
  <c r="L75" i="4" s="1"/>
  <c r="L289" i="4" s="1"/>
  <c r="H113" i="4"/>
  <c r="I112" i="4"/>
  <c r="H112" i="4" s="1"/>
  <c r="I116" i="4"/>
  <c r="H116" i="4" s="1"/>
  <c r="G195" i="4"/>
  <c r="J195" i="4"/>
  <c r="J194" i="4" s="1"/>
  <c r="C259" i="4"/>
  <c r="C283" i="4"/>
  <c r="E54" i="1"/>
  <c r="E53" i="1" s="1"/>
  <c r="E76" i="1"/>
  <c r="C76" i="1" s="1"/>
  <c r="I84" i="1"/>
  <c r="I112" i="1"/>
  <c r="H112" i="1" s="1"/>
  <c r="I122" i="1"/>
  <c r="H122" i="1" s="1"/>
  <c r="I131" i="1"/>
  <c r="I141" i="1"/>
  <c r="H141" i="1" s="1"/>
  <c r="I144" i="1"/>
  <c r="H144" i="1" s="1"/>
  <c r="I151" i="1"/>
  <c r="H151" i="1" s="1"/>
  <c r="E165" i="1"/>
  <c r="C165" i="1" s="1"/>
  <c r="E174" i="1"/>
  <c r="E173" i="1" s="1"/>
  <c r="D191" i="1"/>
  <c r="I205" i="1"/>
  <c r="I216" i="1"/>
  <c r="H216" i="1" s="1"/>
  <c r="I227" i="1"/>
  <c r="H227" i="1" s="1"/>
  <c r="I235" i="1"/>
  <c r="H235" i="1" s="1"/>
  <c r="I238" i="1"/>
  <c r="H238" i="1" s="1"/>
  <c r="D251" i="1"/>
  <c r="C251" i="1" s="1"/>
  <c r="I264" i="1"/>
  <c r="H264" i="1" s="1"/>
  <c r="I276" i="1"/>
  <c r="H276" i="1" s="1"/>
  <c r="E20" i="2"/>
  <c r="C20" i="2" s="1"/>
  <c r="C21" i="2"/>
  <c r="C292" i="2" s="1"/>
  <c r="C291" i="2" s="1"/>
  <c r="I55" i="2"/>
  <c r="I58" i="2"/>
  <c r="H58" i="2" s="1"/>
  <c r="I77" i="2"/>
  <c r="I80" i="2"/>
  <c r="H80" i="2" s="1"/>
  <c r="E83" i="2"/>
  <c r="C83" i="2" s="1"/>
  <c r="I89" i="2"/>
  <c r="H89" i="2" s="1"/>
  <c r="I103" i="2"/>
  <c r="H103" i="2" s="1"/>
  <c r="E130" i="2"/>
  <c r="C130" i="2" s="1"/>
  <c r="I136" i="2"/>
  <c r="H136" i="2" s="1"/>
  <c r="I160" i="2"/>
  <c r="H160" i="2" s="1"/>
  <c r="I166" i="2"/>
  <c r="I175" i="2"/>
  <c r="D187" i="2"/>
  <c r="E204" i="2"/>
  <c r="E195" i="2" s="1"/>
  <c r="D231" i="2"/>
  <c r="I260" i="2"/>
  <c r="I272" i="2"/>
  <c r="I284" i="2"/>
  <c r="K289" i="2"/>
  <c r="I286" i="2"/>
  <c r="D292" i="3"/>
  <c r="D291" i="3" s="1"/>
  <c r="C21" i="3"/>
  <c r="C292" i="3" s="1"/>
  <c r="C291" i="3" s="1"/>
  <c r="H21" i="3"/>
  <c r="C69" i="3"/>
  <c r="D67" i="3"/>
  <c r="H71" i="3"/>
  <c r="I69" i="3"/>
  <c r="H69" i="3" s="1"/>
  <c r="I77" i="3"/>
  <c r="E83" i="3"/>
  <c r="E75" i="3" s="1"/>
  <c r="I89" i="3"/>
  <c r="H89" i="3" s="1"/>
  <c r="C95" i="3"/>
  <c r="D83" i="3"/>
  <c r="H97" i="3"/>
  <c r="I95" i="3"/>
  <c r="H95" i="3" s="1"/>
  <c r="I112" i="3"/>
  <c r="H112" i="3" s="1"/>
  <c r="I136" i="3"/>
  <c r="H136" i="3" s="1"/>
  <c r="I166" i="3"/>
  <c r="F174" i="3"/>
  <c r="F173" i="3" s="1"/>
  <c r="F52" i="3" s="1"/>
  <c r="L173" i="3"/>
  <c r="L52" i="3" s="1"/>
  <c r="D187" i="3"/>
  <c r="C187" i="3" s="1"/>
  <c r="F194" i="3"/>
  <c r="I198" i="3"/>
  <c r="E204" i="3"/>
  <c r="C233" i="3"/>
  <c r="D231" i="3"/>
  <c r="H233" i="3"/>
  <c r="L231" i="3"/>
  <c r="L230" i="3" s="1"/>
  <c r="C246" i="3"/>
  <c r="H248" i="3"/>
  <c r="I246" i="3"/>
  <c r="H246" i="3" s="1"/>
  <c r="C272" i="3"/>
  <c r="D270" i="3"/>
  <c r="I281" i="3"/>
  <c r="H281" i="3" s="1"/>
  <c r="C284" i="3"/>
  <c r="H284" i="3"/>
  <c r="I286" i="3"/>
  <c r="K292" i="3"/>
  <c r="K291" i="3" s="1"/>
  <c r="C26" i="4"/>
  <c r="F52" i="4"/>
  <c r="H55" i="4"/>
  <c r="I54" i="4"/>
  <c r="I89" i="4"/>
  <c r="H89" i="4" s="1"/>
  <c r="C95" i="4"/>
  <c r="D83" i="4"/>
  <c r="C83" i="4" s="1"/>
  <c r="D231" i="1"/>
  <c r="J20" i="2"/>
  <c r="H21" i="2"/>
  <c r="D67" i="2"/>
  <c r="C67" i="2" s="1"/>
  <c r="D196" i="2"/>
  <c r="C281" i="2"/>
  <c r="G289" i="2"/>
  <c r="J20" i="3"/>
  <c r="E53" i="3"/>
  <c r="I58" i="3"/>
  <c r="H58" i="3" s="1"/>
  <c r="I84" i="3"/>
  <c r="J83" i="3"/>
  <c r="J75" i="3" s="1"/>
  <c r="J52" i="3" s="1"/>
  <c r="J51" i="3" s="1"/>
  <c r="I122" i="3"/>
  <c r="H122" i="3" s="1"/>
  <c r="I131" i="3"/>
  <c r="I144" i="3"/>
  <c r="H144" i="3" s="1"/>
  <c r="I151" i="3"/>
  <c r="H151" i="3" s="1"/>
  <c r="E174" i="3"/>
  <c r="E173" i="3" s="1"/>
  <c r="C179" i="3"/>
  <c r="D174" i="3"/>
  <c r="C188" i="3"/>
  <c r="H188" i="3"/>
  <c r="C192" i="3"/>
  <c r="L195" i="3"/>
  <c r="L194" i="3" s="1"/>
  <c r="I216" i="3"/>
  <c r="I235" i="3"/>
  <c r="H235" i="3" s="1"/>
  <c r="C252" i="3"/>
  <c r="H254" i="3"/>
  <c r="I252" i="3"/>
  <c r="C260" i="3"/>
  <c r="H260" i="3"/>
  <c r="C264" i="3"/>
  <c r="I276" i="3"/>
  <c r="H276" i="3" s="1"/>
  <c r="J289" i="3"/>
  <c r="F20" i="4"/>
  <c r="C20" i="4" s="1"/>
  <c r="K292" i="4"/>
  <c r="K291" i="4" s="1"/>
  <c r="K20" i="4"/>
  <c r="C55" i="4"/>
  <c r="E54" i="4"/>
  <c r="E53" i="4" s="1"/>
  <c r="C76" i="4"/>
  <c r="K75" i="4"/>
  <c r="C174" i="4"/>
  <c r="D173" i="4"/>
  <c r="C173" i="4" s="1"/>
  <c r="F195" i="4"/>
  <c r="F194" i="4" s="1"/>
  <c r="H233" i="4"/>
  <c r="I122" i="4"/>
  <c r="H122" i="4" s="1"/>
  <c r="I131" i="4"/>
  <c r="I141" i="4"/>
  <c r="H141" i="4" s="1"/>
  <c r="I144" i="4"/>
  <c r="H144" i="4" s="1"/>
  <c r="I151" i="4"/>
  <c r="H151" i="4" s="1"/>
  <c r="E165" i="4"/>
  <c r="C165" i="4" s="1"/>
  <c r="I165" i="4"/>
  <c r="H165" i="4" s="1"/>
  <c r="C175" i="4"/>
  <c r="H185" i="4"/>
  <c r="D191" i="4"/>
  <c r="H193" i="4"/>
  <c r="I205" i="4"/>
  <c r="I216" i="4"/>
  <c r="H216" i="4" s="1"/>
  <c r="I227" i="4"/>
  <c r="H227" i="4" s="1"/>
  <c r="I235" i="4"/>
  <c r="H235" i="4" s="1"/>
  <c r="I238" i="4"/>
  <c r="H238" i="4" s="1"/>
  <c r="D251" i="4"/>
  <c r="C251" i="4" s="1"/>
  <c r="I264" i="4"/>
  <c r="H264" i="4" s="1"/>
  <c r="I276" i="4"/>
  <c r="H276" i="4" s="1"/>
  <c r="J292" i="4"/>
  <c r="J291" i="4" s="1"/>
  <c r="D20" i="5"/>
  <c r="D292" i="5"/>
  <c r="D291" i="5" s="1"/>
  <c r="L20" i="5"/>
  <c r="L292" i="5"/>
  <c r="L291" i="5" s="1"/>
  <c r="H86" i="5"/>
  <c r="I84" i="5"/>
  <c r="H105" i="5"/>
  <c r="I103" i="5"/>
  <c r="H103" i="5" s="1"/>
  <c r="I179" i="4"/>
  <c r="H179" i="4" s="1"/>
  <c r="I188" i="4"/>
  <c r="I198" i="4"/>
  <c r="H198" i="4" s="1"/>
  <c r="D231" i="4"/>
  <c r="I284" i="4"/>
  <c r="F292" i="4"/>
  <c r="F291" i="4" s="1"/>
  <c r="F26" i="5"/>
  <c r="H27" i="5"/>
  <c r="D53" i="5"/>
  <c r="E53" i="5"/>
  <c r="C58" i="5"/>
  <c r="C67" i="5"/>
  <c r="C69" i="5"/>
  <c r="C77" i="5"/>
  <c r="C103" i="5"/>
  <c r="J187" i="5"/>
  <c r="J52" i="5" s="1"/>
  <c r="L230" i="5"/>
  <c r="L194" i="5" s="1"/>
  <c r="L51" i="5" s="1"/>
  <c r="J230" i="5"/>
  <c r="J194" i="5" s="1"/>
  <c r="I286" i="4"/>
  <c r="I292" i="4" s="1"/>
  <c r="I291" i="4" s="1"/>
  <c r="I55" i="5"/>
  <c r="I69" i="5"/>
  <c r="C80" i="5"/>
  <c r="C89" i="5"/>
  <c r="F187" i="5"/>
  <c r="F52" i="5" s="1"/>
  <c r="C191" i="5"/>
  <c r="K230" i="5"/>
  <c r="K194" i="5" s="1"/>
  <c r="C270" i="5"/>
  <c r="D269" i="5"/>
  <c r="C269" i="5" s="1"/>
  <c r="J289" i="5"/>
  <c r="H21" i="4"/>
  <c r="D67" i="4"/>
  <c r="C67" i="4" s="1"/>
  <c r="D196" i="4"/>
  <c r="I246" i="4"/>
  <c r="H246" i="4" s="1"/>
  <c r="I252" i="4"/>
  <c r="D270" i="4"/>
  <c r="F289" i="4"/>
  <c r="J289" i="4"/>
  <c r="C21" i="5"/>
  <c r="C292" i="5" s="1"/>
  <c r="C291" i="5" s="1"/>
  <c r="C45" i="5"/>
  <c r="I58" i="5"/>
  <c r="H58" i="5" s="1"/>
  <c r="D76" i="5"/>
  <c r="K75" i="5"/>
  <c r="K52" i="5" s="1"/>
  <c r="K51" i="5" s="1"/>
  <c r="I76" i="5"/>
  <c r="D83" i="5"/>
  <c r="C83" i="5" s="1"/>
  <c r="H131" i="5"/>
  <c r="G194" i="5"/>
  <c r="C204" i="5"/>
  <c r="F230" i="5"/>
  <c r="F289" i="5" s="1"/>
  <c r="I128" i="5"/>
  <c r="D130" i="5"/>
  <c r="C130" i="5" s="1"/>
  <c r="H281" i="5"/>
  <c r="H26" i="6"/>
  <c r="F54" i="6"/>
  <c r="F53" i="6" s="1"/>
  <c r="C55" i="6"/>
  <c r="I69" i="6"/>
  <c r="H70" i="6"/>
  <c r="H82" i="6"/>
  <c r="I80" i="6"/>
  <c r="H80" i="6" s="1"/>
  <c r="H272" i="6"/>
  <c r="I270" i="6"/>
  <c r="I136" i="5"/>
  <c r="H136" i="5" s="1"/>
  <c r="I166" i="5"/>
  <c r="I175" i="5"/>
  <c r="E204" i="5"/>
  <c r="E195" i="5" s="1"/>
  <c r="C272" i="5"/>
  <c r="C284" i="5"/>
  <c r="H21" i="6"/>
  <c r="J20" i="6"/>
  <c r="J292" i="6"/>
  <c r="J291" i="6" s="1"/>
  <c r="H43" i="6"/>
  <c r="C45" i="6"/>
  <c r="L53" i="6"/>
  <c r="G53" i="6"/>
  <c r="G52" i="6" s="1"/>
  <c r="C67" i="6"/>
  <c r="H191" i="6"/>
  <c r="K195" i="6"/>
  <c r="C204" i="6"/>
  <c r="J230" i="6"/>
  <c r="J194" i="6" s="1"/>
  <c r="H231" i="6"/>
  <c r="H251" i="6"/>
  <c r="D165" i="5"/>
  <c r="C165" i="5" s="1"/>
  <c r="D174" i="5"/>
  <c r="I184" i="5"/>
  <c r="H184" i="5" s="1"/>
  <c r="E187" i="5"/>
  <c r="C187" i="5" s="1"/>
  <c r="I192" i="5"/>
  <c r="D196" i="5"/>
  <c r="D230" i="5"/>
  <c r="I233" i="5"/>
  <c r="H233" i="5" s="1"/>
  <c r="I246" i="5"/>
  <c r="H246" i="5" s="1"/>
  <c r="I252" i="5"/>
  <c r="E259" i="5"/>
  <c r="C259" i="5" s="1"/>
  <c r="C283" i="5"/>
  <c r="I286" i="5"/>
  <c r="I292" i="5" s="1"/>
  <c r="I291" i="5" s="1"/>
  <c r="D20" i="6"/>
  <c r="F292" i="6"/>
  <c r="F291" i="6" s="1"/>
  <c r="K20" i="6"/>
  <c r="K292" i="6"/>
  <c r="K291" i="6" s="1"/>
  <c r="F26" i="6"/>
  <c r="F20" i="6" s="1"/>
  <c r="D53" i="6"/>
  <c r="C54" i="6"/>
  <c r="E75" i="6"/>
  <c r="I77" i="6"/>
  <c r="C165" i="6"/>
  <c r="H188" i="6"/>
  <c r="I187" i="6"/>
  <c r="H187" i="6" s="1"/>
  <c r="K230" i="6"/>
  <c r="K289" i="6" s="1"/>
  <c r="C269" i="6"/>
  <c r="I144" i="5"/>
  <c r="H144" i="5" s="1"/>
  <c r="I151" i="5"/>
  <c r="H151" i="5" s="1"/>
  <c r="I196" i="5"/>
  <c r="I205" i="5"/>
  <c r="I216" i="5"/>
  <c r="H216" i="5" s="1"/>
  <c r="I235" i="5"/>
  <c r="H235" i="5" s="1"/>
  <c r="I238" i="5"/>
  <c r="H238" i="5" s="1"/>
  <c r="I264" i="5"/>
  <c r="H264" i="5" s="1"/>
  <c r="H273" i="5"/>
  <c r="I272" i="5"/>
  <c r="H282" i="5"/>
  <c r="H285" i="5"/>
  <c r="I284" i="5"/>
  <c r="L289" i="5"/>
  <c r="E20" i="6"/>
  <c r="C21" i="6"/>
  <c r="C292" i="6" s="1"/>
  <c r="C291" i="6" s="1"/>
  <c r="G292" i="6"/>
  <c r="G291" i="6" s="1"/>
  <c r="G20" i="6"/>
  <c r="H31" i="6"/>
  <c r="E52" i="6"/>
  <c r="K52" i="6"/>
  <c r="H55" i="6"/>
  <c r="I54" i="6"/>
  <c r="H58" i="6"/>
  <c r="F76" i="6"/>
  <c r="F75" i="6" s="1"/>
  <c r="F289" i="6" s="1"/>
  <c r="C77" i="6"/>
  <c r="D83" i="6"/>
  <c r="C83" i="6" s="1"/>
  <c r="C84" i="6"/>
  <c r="C173" i="6"/>
  <c r="G195" i="6"/>
  <c r="G194" i="6" s="1"/>
  <c r="H260" i="6"/>
  <c r="I259" i="6"/>
  <c r="H259" i="6" s="1"/>
  <c r="I89" i="6"/>
  <c r="H89" i="6" s="1"/>
  <c r="I103" i="6"/>
  <c r="H103" i="6" s="1"/>
  <c r="H129" i="6"/>
  <c r="H128" i="6" s="1"/>
  <c r="C131" i="6"/>
  <c r="I136" i="6"/>
  <c r="H136" i="6" s="1"/>
  <c r="I160" i="6"/>
  <c r="H160" i="6" s="1"/>
  <c r="I166" i="6"/>
  <c r="C174" i="6"/>
  <c r="I175" i="6"/>
  <c r="H180" i="6"/>
  <c r="H189" i="6"/>
  <c r="H192" i="6"/>
  <c r="C196" i="6"/>
  <c r="H199" i="6"/>
  <c r="C205" i="6"/>
  <c r="E231" i="6"/>
  <c r="E230" i="6" s="1"/>
  <c r="E194" i="6" s="1"/>
  <c r="C235" i="6"/>
  <c r="H242" i="6"/>
  <c r="H252" i="6"/>
  <c r="D259" i="6"/>
  <c r="C259" i="6" s="1"/>
  <c r="H261" i="6"/>
  <c r="H268" i="6"/>
  <c r="C270" i="6"/>
  <c r="H273" i="6"/>
  <c r="I281" i="6"/>
  <c r="H281" i="6" s="1"/>
  <c r="I286" i="6"/>
  <c r="J20" i="7"/>
  <c r="C55" i="7"/>
  <c r="E54" i="7"/>
  <c r="E53" i="7" s="1"/>
  <c r="J54" i="7"/>
  <c r="J53" i="7" s="1"/>
  <c r="G75" i="7"/>
  <c r="I76" i="7"/>
  <c r="H77" i="7"/>
  <c r="E83" i="7"/>
  <c r="K83" i="7"/>
  <c r="I141" i="7"/>
  <c r="H141" i="7" s="1"/>
  <c r="I144" i="7"/>
  <c r="H144" i="7" s="1"/>
  <c r="H166" i="7"/>
  <c r="I165" i="7"/>
  <c r="H165" i="7" s="1"/>
  <c r="H174" i="7"/>
  <c r="I173" i="7"/>
  <c r="H173" i="7" s="1"/>
  <c r="G195" i="7"/>
  <c r="G194" i="7" s="1"/>
  <c r="H205" i="7"/>
  <c r="I204" i="7"/>
  <c r="H204" i="7" s="1"/>
  <c r="G230" i="7"/>
  <c r="I231" i="7"/>
  <c r="C270" i="7"/>
  <c r="E269" i="7"/>
  <c r="C269" i="7" s="1"/>
  <c r="J289" i="6"/>
  <c r="G292" i="7"/>
  <c r="G291" i="7" s="1"/>
  <c r="G20" i="7"/>
  <c r="K292" i="7"/>
  <c r="K291" i="7" s="1"/>
  <c r="C54" i="7"/>
  <c r="K53" i="7"/>
  <c r="K52" i="7" s="1"/>
  <c r="I58" i="7"/>
  <c r="H58" i="7" s="1"/>
  <c r="H70" i="7"/>
  <c r="C77" i="7"/>
  <c r="E76" i="7"/>
  <c r="L83" i="7"/>
  <c r="I89" i="7"/>
  <c r="H89" i="7" s="1"/>
  <c r="I95" i="7"/>
  <c r="H95" i="7" s="1"/>
  <c r="H99" i="7"/>
  <c r="I116" i="7"/>
  <c r="H116" i="7" s="1"/>
  <c r="H117" i="7"/>
  <c r="D130" i="7"/>
  <c r="J130" i="7"/>
  <c r="J75" i="7" s="1"/>
  <c r="J289" i="7" s="1"/>
  <c r="L194" i="7"/>
  <c r="J195" i="7"/>
  <c r="K230" i="7"/>
  <c r="J230" i="7"/>
  <c r="I84" i="6"/>
  <c r="I112" i="6"/>
  <c r="H112" i="6" s="1"/>
  <c r="I122" i="6"/>
  <c r="H122" i="6" s="1"/>
  <c r="I131" i="6"/>
  <c r="I141" i="6"/>
  <c r="H141" i="6" s="1"/>
  <c r="I144" i="6"/>
  <c r="H144" i="6" s="1"/>
  <c r="I151" i="6"/>
  <c r="H151" i="6" s="1"/>
  <c r="D191" i="6"/>
  <c r="I196" i="6"/>
  <c r="I205" i="6"/>
  <c r="D292" i="7"/>
  <c r="D291" i="7" s="1"/>
  <c r="D20" i="7"/>
  <c r="H21" i="7"/>
  <c r="H292" i="7" s="1"/>
  <c r="H291" i="7" s="1"/>
  <c r="L292" i="7"/>
  <c r="L291" i="7" s="1"/>
  <c r="L20" i="7"/>
  <c r="H69" i="7"/>
  <c r="K75" i="7"/>
  <c r="H131" i="7"/>
  <c r="I130" i="7"/>
  <c r="H130" i="7" s="1"/>
  <c r="H196" i="7"/>
  <c r="I195" i="7"/>
  <c r="I269" i="7"/>
  <c r="H269" i="7" s="1"/>
  <c r="H270" i="7"/>
  <c r="D283" i="6"/>
  <c r="C283" i="6" s="1"/>
  <c r="H31" i="7"/>
  <c r="G53" i="7"/>
  <c r="G52" i="7" s="1"/>
  <c r="G51" i="7" s="1"/>
  <c r="G50" i="7" s="1"/>
  <c r="I55" i="7"/>
  <c r="I67" i="7"/>
  <c r="H67" i="7" s="1"/>
  <c r="H68" i="7"/>
  <c r="D75" i="7"/>
  <c r="I84" i="7"/>
  <c r="H85" i="7"/>
  <c r="C103" i="7"/>
  <c r="C112" i="7"/>
  <c r="F83" i="7"/>
  <c r="F130" i="7"/>
  <c r="C131" i="7"/>
  <c r="H151" i="7"/>
  <c r="C174" i="7"/>
  <c r="D173" i="7"/>
  <c r="C173" i="7" s="1"/>
  <c r="C191" i="7"/>
  <c r="D187" i="7"/>
  <c r="H192" i="7"/>
  <c r="I191" i="7"/>
  <c r="H191" i="7" s="1"/>
  <c r="H53" i="8"/>
  <c r="C166" i="7"/>
  <c r="H170" i="7"/>
  <c r="C175" i="7"/>
  <c r="H185" i="7"/>
  <c r="H188" i="7"/>
  <c r="H193" i="7"/>
  <c r="E196" i="7"/>
  <c r="F231" i="7"/>
  <c r="F230" i="7" s="1"/>
  <c r="H232" i="7"/>
  <c r="I252" i="7"/>
  <c r="E259" i="7"/>
  <c r="C259" i="7" s="1"/>
  <c r="I259" i="7"/>
  <c r="H259" i="7" s="1"/>
  <c r="C272" i="7"/>
  <c r="E283" i="7"/>
  <c r="C283" i="7" s="1"/>
  <c r="I283" i="7"/>
  <c r="H283" i="7" s="1"/>
  <c r="F83" i="8"/>
  <c r="C84" i="8"/>
  <c r="C131" i="8"/>
  <c r="D130" i="8"/>
  <c r="C130" i="8" s="1"/>
  <c r="L130" i="8"/>
  <c r="L75" i="8" s="1"/>
  <c r="G289" i="8"/>
  <c r="C286" i="7"/>
  <c r="J292" i="8"/>
  <c r="J291" i="8" s="1"/>
  <c r="H21" i="8"/>
  <c r="J20" i="8"/>
  <c r="C31" i="8"/>
  <c r="F26" i="8"/>
  <c r="F75" i="8"/>
  <c r="F52" i="8" s="1"/>
  <c r="C112" i="8"/>
  <c r="C122" i="8"/>
  <c r="H122" i="8"/>
  <c r="H130" i="8"/>
  <c r="C136" i="8"/>
  <c r="H174" i="8"/>
  <c r="J173" i="8"/>
  <c r="H173" i="8" s="1"/>
  <c r="G194" i="8"/>
  <c r="G51" i="8" s="1"/>
  <c r="E204" i="7"/>
  <c r="C204" i="7" s="1"/>
  <c r="C205" i="7"/>
  <c r="C21" i="8"/>
  <c r="C292" i="8" s="1"/>
  <c r="C291" i="8" s="1"/>
  <c r="F292" i="8"/>
  <c r="F291" i="8" s="1"/>
  <c r="C55" i="8"/>
  <c r="D54" i="8"/>
  <c r="C77" i="8"/>
  <c r="D76" i="8"/>
  <c r="H204" i="8"/>
  <c r="I195" i="8"/>
  <c r="E187" i="7"/>
  <c r="E231" i="7"/>
  <c r="K26" i="8"/>
  <c r="H45" i="8"/>
  <c r="H54" i="8"/>
  <c r="D67" i="8"/>
  <c r="C67" i="8" s="1"/>
  <c r="H76" i="8"/>
  <c r="D83" i="8"/>
  <c r="H84" i="8"/>
  <c r="J83" i="8"/>
  <c r="H83" i="8" s="1"/>
  <c r="H166" i="8"/>
  <c r="J165" i="8"/>
  <c r="H165" i="8" s="1"/>
  <c r="C175" i="8"/>
  <c r="D174" i="8"/>
  <c r="F194" i="8"/>
  <c r="C26" i="9"/>
  <c r="F20" i="9"/>
  <c r="D53" i="9"/>
  <c r="C69" i="9"/>
  <c r="D67" i="9"/>
  <c r="C67" i="9" s="1"/>
  <c r="I76" i="9"/>
  <c r="H77" i="9"/>
  <c r="H227" i="8"/>
  <c r="F289" i="8"/>
  <c r="K20" i="9"/>
  <c r="C27" i="9"/>
  <c r="H31" i="9"/>
  <c r="E54" i="9"/>
  <c r="E53" i="9" s="1"/>
  <c r="J54" i="9"/>
  <c r="J53" i="9" s="1"/>
  <c r="G75" i="9"/>
  <c r="G52" i="9" s="1"/>
  <c r="G51" i="9" s="1"/>
  <c r="C77" i="9"/>
  <c r="E76" i="9"/>
  <c r="L83" i="9"/>
  <c r="I103" i="9"/>
  <c r="H103" i="9" s="1"/>
  <c r="J191" i="8"/>
  <c r="H191" i="8" s="1"/>
  <c r="J195" i="8"/>
  <c r="J194" i="8" s="1"/>
  <c r="D204" i="8"/>
  <c r="E231" i="8"/>
  <c r="I231" i="8"/>
  <c r="E251" i="8"/>
  <c r="C251" i="8" s="1"/>
  <c r="I251" i="8"/>
  <c r="H251" i="8" s="1"/>
  <c r="E259" i="8"/>
  <c r="C259" i="8" s="1"/>
  <c r="I259" i="8"/>
  <c r="H259" i="8" s="1"/>
  <c r="E269" i="8"/>
  <c r="C269" i="8" s="1"/>
  <c r="I269" i="8"/>
  <c r="E283" i="8"/>
  <c r="C283" i="8" s="1"/>
  <c r="I283" i="8"/>
  <c r="H283" i="8" s="1"/>
  <c r="C21" i="9"/>
  <c r="C292" i="9" s="1"/>
  <c r="C291" i="9" s="1"/>
  <c r="I69" i="9"/>
  <c r="K75" i="9"/>
  <c r="K52" i="9" s="1"/>
  <c r="C103" i="9"/>
  <c r="H117" i="9"/>
  <c r="I116" i="9"/>
  <c r="H116" i="9" s="1"/>
  <c r="H286" i="8"/>
  <c r="D292" i="9"/>
  <c r="D291" i="9" s="1"/>
  <c r="D20" i="9"/>
  <c r="C20" i="9" s="1"/>
  <c r="H21" i="9"/>
  <c r="L292" i="9"/>
  <c r="L291" i="9" s="1"/>
  <c r="L20" i="9"/>
  <c r="C54" i="9"/>
  <c r="I58" i="9"/>
  <c r="L75" i="9"/>
  <c r="L52" i="9" s="1"/>
  <c r="D83" i="9"/>
  <c r="C83" i="9" s="1"/>
  <c r="I84" i="9"/>
  <c r="H85" i="9"/>
  <c r="I136" i="9"/>
  <c r="H136" i="9" s="1"/>
  <c r="I112" i="9"/>
  <c r="H112" i="9" s="1"/>
  <c r="I122" i="9"/>
  <c r="H122" i="9" s="1"/>
  <c r="D130" i="9"/>
  <c r="C130" i="9" s="1"/>
  <c r="F130" i="9"/>
  <c r="F75" i="9" s="1"/>
  <c r="F52" i="9" s="1"/>
  <c r="C136" i="9"/>
  <c r="C166" i="9"/>
  <c r="D165" i="9"/>
  <c r="C165" i="9" s="1"/>
  <c r="H166" i="9"/>
  <c r="C175" i="9"/>
  <c r="D174" i="9"/>
  <c r="C191" i="9"/>
  <c r="J204" i="9"/>
  <c r="J195" i="9" s="1"/>
  <c r="C283" i="9"/>
  <c r="G289" i="9"/>
  <c r="I188" i="9"/>
  <c r="H193" i="9"/>
  <c r="I192" i="9"/>
  <c r="I196" i="9"/>
  <c r="I205" i="9"/>
  <c r="I95" i="9"/>
  <c r="H95" i="9" s="1"/>
  <c r="J130" i="9"/>
  <c r="J75" i="9" s="1"/>
  <c r="H141" i="9"/>
  <c r="I179" i="9"/>
  <c r="H179" i="9" s="1"/>
  <c r="C188" i="9"/>
  <c r="E187" i="9"/>
  <c r="C187" i="9" s="1"/>
  <c r="F204" i="9"/>
  <c r="C204" i="9" s="1"/>
  <c r="C205" i="9"/>
  <c r="K289" i="9"/>
  <c r="H286" i="9"/>
  <c r="C26" i="10"/>
  <c r="F20" i="10"/>
  <c r="I131" i="9"/>
  <c r="I144" i="9"/>
  <c r="H144" i="9" s="1"/>
  <c r="I151" i="9"/>
  <c r="H151" i="9" s="1"/>
  <c r="H185" i="9"/>
  <c r="I184" i="9"/>
  <c r="H184" i="9" s="1"/>
  <c r="E196" i="9"/>
  <c r="C198" i="9"/>
  <c r="H216" i="9"/>
  <c r="C270" i="9"/>
  <c r="L289" i="9"/>
  <c r="C191" i="10"/>
  <c r="E187" i="10"/>
  <c r="G53" i="10"/>
  <c r="H55" i="10"/>
  <c r="H68" i="10"/>
  <c r="C103" i="10"/>
  <c r="H112" i="10"/>
  <c r="H117" i="10"/>
  <c r="I116" i="10"/>
  <c r="H116" i="10" s="1"/>
  <c r="H131" i="10"/>
  <c r="H144" i="10"/>
  <c r="H151" i="10"/>
  <c r="H239" i="10"/>
  <c r="I238" i="10"/>
  <c r="H238" i="10" s="1"/>
  <c r="I251" i="10"/>
  <c r="H251" i="10" s="1"/>
  <c r="H252" i="10"/>
  <c r="I260" i="10"/>
  <c r="H261" i="10"/>
  <c r="C276" i="10"/>
  <c r="D270" i="10"/>
  <c r="C281" i="10"/>
  <c r="E269" i="10"/>
  <c r="I238" i="9"/>
  <c r="H238" i="9" s="1"/>
  <c r="I264" i="9"/>
  <c r="H264" i="9" s="1"/>
  <c r="C55" i="10"/>
  <c r="E54" i="10"/>
  <c r="E53" i="10" s="1"/>
  <c r="C69" i="10"/>
  <c r="H77" i="10"/>
  <c r="G83" i="10"/>
  <c r="I89" i="10"/>
  <c r="H89" i="10" s="1"/>
  <c r="D130" i="10"/>
  <c r="F130" i="10"/>
  <c r="H209" i="10"/>
  <c r="I205" i="10"/>
  <c r="C233" i="10"/>
  <c r="D231" i="10"/>
  <c r="K259" i="10"/>
  <c r="H277" i="10"/>
  <c r="I276" i="10"/>
  <c r="H276" i="10" s="1"/>
  <c r="H284" i="10"/>
  <c r="D231" i="9"/>
  <c r="C233" i="9"/>
  <c r="E251" i="9"/>
  <c r="C251" i="9" s="1"/>
  <c r="I251" i="9"/>
  <c r="H251" i="9" s="1"/>
  <c r="I260" i="9"/>
  <c r="D269" i="9"/>
  <c r="C269" i="9" s="1"/>
  <c r="I272" i="9"/>
  <c r="I284" i="9"/>
  <c r="G20" i="10"/>
  <c r="H43" i="10"/>
  <c r="K53" i="10"/>
  <c r="F54" i="10"/>
  <c r="F53" i="10" s="1"/>
  <c r="I58" i="10"/>
  <c r="H58" i="10" s="1"/>
  <c r="C77" i="10"/>
  <c r="E76" i="10"/>
  <c r="E75" i="10" s="1"/>
  <c r="J76" i="10"/>
  <c r="J75" i="10" s="1"/>
  <c r="J52" i="10" s="1"/>
  <c r="D83" i="10"/>
  <c r="C89" i="10"/>
  <c r="I122" i="10"/>
  <c r="H122" i="10" s="1"/>
  <c r="C131" i="10"/>
  <c r="G130" i="10"/>
  <c r="C166" i="10"/>
  <c r="D165" i="10"/>
  <c r="C165" i="10" s="1"/>
  <c r="D174" i="10"/>
  <c r="C184" i="10"/>
  <c r="H193" i="10"/>
  <c r="I196" i="10"/>
  <c r="F259" i="10"/>
  <c r="C259" i="10" s="1"/>
  <c r="C260" i="10"/>
  <c r="H272" i="10"/>
  <c r="J289" i="10"/>
  <c r="D292" i="10"/>
  <c r="D291" i="10" s="1"/>
  <c r="D20" i="10"/>
  <c r="C20" i="10" s="1"/>
  <c r="H21" i="10"/>
  <c r="L292" i="10"/>
  <c r="L291" i="10" s="1"/>
  <c r="L20" i="10"/>
  <c r="C43" i="10"/>
  <c r="D53" i="10"/>
  <c r="C58" i="10"/>
  <c r="I69" i="10"/>
  <c r="H69" i="10" s="1"/>
  <c r="K75" i="10"/>
  <c r="F76" i="10"/>
  <c r="F75" i="10" s="1"/>
  <c r="I80" i="10"/>
  <c r="H80" i="10" s="1"/>
  <c r="H85" i="10"/>
  <c r="I84" i="10"/>
  <c r="C95" i="10"/>
  <c r="I103" i="10"/>
  <c r="H103" i="10" s="1"/>
  <c r="C104" i="10"/>
  <c r="H113" i="10"/>
  <c r="H132" i="10"/>
  <c r="I141" i="10"/>
  <c r="H145" i="10"/>
  <c r="H152" i="10"/>
  <c r="H185" i="10"/>
  <c r="I184" i="10"/>
  <c r="H184" i="10" s="1"/>
  <c r="D187" i="10"/>
  <c r="C187" i="10" s="1"/>
  <c r="C188" i="10"/>
  <c r="L187" i="10"/>
  <c r="C192" i="10"/>
  <c r="H192" i="10"/>
  <c r="I191" i="10"/>
  <c r="H191" i="10" s="1"/>
  <c r="C196" i="10"/>
  <c r="C198" i="10"/>
  <c r="E230" i="10"/>
  <c r="H250" i="10"/>
  <c r="I246" i="10"/>
  <c r="H246" i="10" s="1"/>
  <c r="H265" i="10"/>
  <c r="I264" i="10"/>
  <c r="H264" i="10" s="1"/>
  <c r="F269" i="10"/>
  <c r="I166" i="10"/>
  <c r="K174" i="10"/>
  <c r="K173" i="10" s="1"/>
  <c r="I175" i="10"/>
  <c r="I179" i="10"/>
  <c r="H179" i="10" s="1"/>
  <c r="C205" i="10"/>
  <c r="F230" i="10"/>
  <c r="F194" i="10" s="1"/>
  <c r="H236" i="10"/>
  <c r="I235" i="10"/>
  <c r="H235" i="10" s="1"/>
  <c r="H271" i="10"/>
  <c r="I270" i="10"/>
  <c r="C283" i="10"/>
  <c r="I286" i="10"/>
  <c r="F292" i="10"/>
  <c r="F291" i="10" s="1"/>
  <c r="G174" i="10"/>
  <c r="G173" i="10" s="1"/>
  <c r="D204" i="10"/>
  <c r="C204" i="10" s="1"/>
  <c r="E204" i="10"/>
  <c r="E195" i="10" s="1"/>
  <c r="C216" i="10"/>
  <c r="H228" i="10"/>
  <c r="I227" i="10"/>
  <c r="H227" i="10" s="1"/>
  <c r="K231" i="10"/>
  <c r="K230" i="10" s="1"/>
  <c r="C252" i="10"/>
  <c r="D251" i="10"/>
  <c r="C251" i="10" s="1"/>
  <c r="H281" i="10"/>
  <c r="C286" i="10"/>
  <c r="L289" i="10" l="1"/>
  <c r="K289" i="10"/>
  <c r="E194" i="10"/>
  <c r="F289" i="10"/>
  <c r="C83" i="10"/>
  <c r="G75" i="10"/>
  <c r="G52" i="10" s="1"/>
  <c r="G51" i="10" s="1"/>
  <c r="L194" i="10"/>
  <c r="C292" i="10"/>
  <c r="C291" i="10" s="1"/>
  <c r="J51" i="10"/>
  <c r="G289" i="10"/>
  <c r="K51" i="9"/>
  <c r="L51" i="9"/>
  <c r="C259" i="9"/>
  <c r="J187" i="8"/>
  <c r="H187" i="8" s="1"/>
  <c r="H26" i="7"/>
  <c r="C26" i="7"/>
  <c r="F20" i="7"/>
  <c r="K51" i="7"/>
  <c r="K50" i="7" s="1"/>
  <c r="F75" i="7"/>
  <c r="F52" i="7" s="1"/>
  <c r="F51" i="7" s="1"/>
  <c r="F290" i="7" s="1"/>
  <c r="J194" i="7"/>
  <c r="C53" i="7"/>
  <c r="K289" i="7"/>
  <c r="L52" i="6"/>
  <c r="L51" i="6" s="1"/>
  <c r="L230" i="6"/>
  <c r="L194" i="6" s="1"/>
  <c r="J52" i="6"/>
  <c r="J51" i="6"/>
  <c r="J50" i="6" s="1"/>
  <c r="G289" i="5"/>
  <c r="G52" i="5"/>
  <c r="J51" i="5"/>
  <c r="J50" i="5" s="1"/>
  <c r="K289" i="4"/>
  <c r="J51" i="4"/>
  <c r="J290" i="4" s="1"/>
  <c r="E230" i="4"/>
  <c r="E194" i="4" s="1"/>
  <c r="G194" i="4"/>
  <c r="L289" i="3"/>
  <c r="L51" i="3"/>
  <c r="L290" i="3" s="1"/>
  <c r="G289" i="3"/>
  <c r="F51" i="3"/>
  <c r="C130" i="3"/>
  <c r="F20" i="3"/>
  <c r="C20" i="3" s="1"/>
  <c r="C187" i="2"/>
  <c r="J52" i="2"/>
  <c r="F194" i="2"/>
  <c r="F51" i="2" s="1"/>
  <c r="L51" i="2"/>
  <c r="L50" i="2" s="1"/>
  <c r="I196" i="1"/>
  <c r="I67" i="1"/>
  <c r="H67" i="1" s="1"/>
  <c r="K289" i="1"/>
  <c r="C292" i="1"/>
  <c r="C291" i="1" s="1"/>
  <c r="C67" i="1"/>
  <c r="J289" i="1"/>
  <c r="J51" i="1"/>
  <c r="L230" i="1"/>
  <c r="L194" i="1" s="1"/>
  <c r="F75" i="1"/>
  <c r="F52" i="1" s="1"/>
  <c r="F51" i="1" s="1"/>
  <c r="J194" i="9"/>
  <c r="J289" i="9"/>
  <c r="L50" i="9"/>
  <c r="L290" i="9"/>
  <c r="K50" i="5"/>
  <c r="K290" i="5"/>
  <c r="J290" i="5"/>
  <c r="J290" i="10"/>
  <c r="J50" i="10"/>
  <c r="K50" i="9"/>
  <c r="K290" i="9"/>
  <c r="L50" i="3"/>
  <c r="G50" i="9"/>
  <c r="G290" i="9"/>
  <c r="G50" i="8"/>
  <c r="G290" i="8"/>
  <c r="L52" i="8"/>
  <c r="L51" i="8" s="1"/>
  <c r="L289" i="8"/>
  <c r="F50" i="7"/>
  <c r="J290" i="3"/>
  <c r="J50" i="3"/>
  <c r="F50" i="3"/>
  <c r="F290" i="3"/>
  <c r="E194" i="2"/>
  <c r="J50" i="4"/>
  <c r="L50" i="7"/>
  <c r="L290" i="7"/>
  <c r="L50" i="5"/>
  <c r="L290" i="5"/>
  <c r="H270" i="10"/>
  <c r="I269" i="10"/>
  <c r="H269" i="10" s="1"/>
  <c r="I83" i="10"/>
  <c r="H83" i="10" s="1"/>
  <c r="H84" i="10"/>
  <c r="C53" i="10"/>
  <c r="C231" i="10"/>
  <c r="D230" i="10"/>
  <c r="C230" i="10" s="1"/>
  <c r="I187" i="10"/>
  <c r="H187" i="10" s="1"/>
  <c r="E289" i="10"/>
  <c r="L52" i="10"/>
  <c r="L51" i="10" s="1"/>
  <c r="I54" i="10"/>
  <c r="H131" i="9"/>
  <c r="I130" i="9"/>
  <c r="H130" i="9" s="1"/>
  <c r="F195" i="9"/>
  <c r="H196" i="9"/>
  <c r="I174" i="9"/>
  <c r="H84" i="9"/>
  <c r="I83" i="9"/>
  <c r="H83" i="9" s="1"/>
  <c r="H269" i="8"/>
  <c r="C204" i="8"/>
  <c r="D195" i="8"/>
  <c r="H76" i="9"/>
  <c r="C53" i="9"/>
  <c r="C174" i="8"/>
  <c r="D173" i="8"/>
  <c r="C173" i="8" s="1"/>
  <c r="H26" i="8"/>
  <c r="K20" i="8"/>
  <c r="K290" i="8"/>
  <c r="C76" i="8"/>
  <c r="D75" i="8"/>
  <c r="C75" i="8" s="1"/>
  <c r="C26" i="8"/>
  <c r="J75" i="8"/>
  <c r="H195" i="7"/>
  <c r="H205" i="6"/>
  <c r="I204" i="6"/>
  <c r="H204" i="6" s="1"/>
  <c r="C130" i="7"/>
  <c r="J52" i="7"/>
  <c r="J51" i="7" s="1"/>
  <c r="H175" i="6"/>
  <c r="I174" i="6"/>
  <c r="E51" i="6"/>
  <c r="I283" i="5"/>
  <c r="H283" i="5" s="1"/>
  <c r="H284" i="5"/>
  <c r="H77" i="6"/>
  <c r="I76" i="6"/>
  <c r="C26" i="6"/>
  <c r="H192" i="5"/>
  <c r="I191" i="5"/>
  <c r="C174" i="5"/>
  <c r="D173" i="5"/>
  <c r="C173" i="5" s="1"/>
  <c r="I230" i="6"/>
  <c r="H230" i="6" s="1"/>
  <c r="K194" i="6"/>
  <c r="D75" i="6"/>
  <c r="C75" i="6" s="1"/>
  <c r="I165" i="5"/>
  <c r="H165" i="5" s="1"/>
  <c r="H166" i="5"/>
  <c r="E289" i="6"/>
  <c r="D230" i="6"/>
  <c r="F52" i="6"/>
  <c r="F51" i="6" s="1"/>
  <c r="F50" i="6" s="1"/>
  <c r="C76" i="5"/>
  <c r="D75" i="5"/>
  <c r="C75" i="5" s="1"/>
  <c r="C270" i="4"/>
  <c r="D269" i="4"/>
  <c r="E230" i="5"/>
  <c r="E289" i="5" s="1"/>
  <c r="E52" i="5"/>
  <c r="C26" i="5"/>
  <c r="F20" i="5"/>
  <c r="D230" i="4"/>
  <c r="C230" i="4" s="1"/>
  <c r="C231" i="4"/>
  <c r="I83" i="5"/>
  <c r="H83" i="5" s="1"/>
  <c r="H84" i="5"/>
  <c r="H205" i="4"/>
  <c r="I204" i="4"/>
  <c r="H204" i="4" s="1"/>
  <c r="H131" i="4"/>
  <c r="I130" i="4"/>
  <c r="H130" i="4" s="1"/>
  <c r="I251" i="3"/>
  <c r="H251" i="3" s="1"/>
  <c r="H252" i="3"/>
  <c r="H216" i="3"/>
  <c r="I204" i="3"/>
  <c r="H204" i="3" s="1"/>
  <c r="E52" i="3"/>
  <c r="F51" i="4"/>
  <c r="D269" i="3"/>
  <c r="C270" i="3"/>
  <c r="D230" i="3"/>
  <c r="C230" i="3" s="1"/>
  <c r="C231" i="3"/>
  <c r="H198" i="3"/>
  <c r="I196" i="3"/>
  <c r="H286" i="2"/>
  <c r="H292" i="2" s="1"/>
  <c r="H291" i="2" s="1"/>
  <c r="H260" i="2"/>
  <c r="I259" i="2"/>
  <c r="H259" i="2" s="1"/>
  <c r="H175" i="2"/>
  <c r="I174" i="2"/>
  <c r="I270" i="1"/>
  <c r="H196" i="1"/>
  <c r="E75" i="4"/>
  <c r="E289" i="4" s="1"/>
  <c r="L52" i="4"/>
  <c r="L51" i="4" s="1"/>
  <c r="D75" i="4"/>
  <c r="F289" i="3"/>
  <c r="H252" i="2"/>
  <c r="I251" i="2"/>
  <c r="H251" i="2" s="1"/>
  <c r="H205" i="2"/>
  <c r="I204" i="2"/>
  <c r="H204" i="2" s="1"/>
  <c r="L289" i="1"/>
  <c r="H26" i="1"/>
  <c r="K20" i="1"/>
  <c r="G52" i="3"/>
  <c r="G51" i="3" s="1"/>
  <c r="C204" i="2"/>
  <c r="H260" i="1"/>
  <c r="I259" i="1"/>
  <c r="H259" i="1" s="1"/>
  <c r="K51" i="3"/>
  <c r="D269" i="1"/>
  <c r="D194" i="1" s="1"/>
  <c r="C194" i="1" s="1"/>
  <c r="C270" i="1"/>
  <c r="C54" i="1"/>
  <c r="H286" i="10"/>
  <c r="I165" i="10"/>
  <c r="H165" i="10" s="1"/>
  <c r="H166" i="10"/>
  <c r="C76" i="10"/>
  <c r="H292" i="10"/>
  <c r="H291" i="10" s="1"/>
  <c r="H260" i="9"/>
  <c r="I259" i="9"/>
  <c r="H259" i="9" s="1"/>
  <c r="C231" i="9"/>
  <c r="D230" i="9"/>
  <c r="I76" i="10"/>
  <c r="E52" i="10"/>
  <c r="E51" i="10" s="1"/>
  <c r="H260" i="10"/>
  <c r="I259" i="10"/>
  <c r="H259" i="10" s="1"/>
  <c r="D75" i="10"/>
  <c r="C75" i="10" s="1"/>
  <c r="C196" i="9"/>
  <c r="E195" i="9"/>
  <c r="K194" i="10"/>
  <c r="I231" i="9"/>
  <c r="I191" i="9"/>
  <c r="H191" i="9" s="1"/>
  <c r="H192" i="9"/>
  <c r="H69" i="9"/>
  <c r="I67" i="9"/>
  <c r="H67" i="9" s="1"/>
  <c r="D75" i="9"/>
  <c r="J289" i="8"/>
  <c r="G289" i="7"/>
  <c r="H84" i="7"/>
  <c r="I83" i="7"/>
  <c r="H83" i="7" s="1"/>
  <c r="G290" i="7"/>
  <c r="H196" i="6"/>
  <c r="I83" i="6"/>
  <c r="H83" i="6" s="1"/>
  <c r="H84" i="6"/>
  <c r="C292" i="7"/>
  <c r="C291" i="7" s="1"/>
  <c r="L289" i="7"/>
  <c r="K290" i="7"/>
  <c r="H54" i="6"/>
  <c r="H205" i="5"/>
  <c r="I204" i="5"/>
  <c r="H204" i="5" s="1"/>
  <c r="G289" i="6"/>
  <c r="C20" i="6"/>
  <c r="I259" i="5"/>
  <c r="H259" i="5" s="1"/>
  <c r="I231" i="5"/>
  <c r="H270" i="6"/>
  <c r="I269" i="6"/>
  <c r="H269" i="6" s="1"/>
  <c r="C231" i="6"/>
  <c r="H252" i="4"/>
  <c r="I251" i="4"/>
  <c r="H251" i="4" s="1"/>
  <c r="H69" i="5"/>
  <c r="I67" i="5"/>
  <c r="H67" i="5" s="1"/>
  <c r="K289" i="5"/>
  <c r="F194" i="5"/>
  <c r="D52" i="5"/>
  <c r="C53" i="5"/>
  <c r="I270" i="4"/>
  <c r="I196" i="4"/>
  <c r="I231" i="4"/>
  <c r="D173" i="3"/>
  <c r="C173" i="3" s="1"/>
  <c r="C174" i="3"/>
  <c r="H84" i="3"/>
  <c r="I83" i="3"/>
  <c r="H83" i="3" s="1"/>
  <c r="C196" i="2"/>
  <c r="D195" i="2"/>
  <c r="H54" i="4"/>
  <c r="I53" i="4"/>
  <c r="H166" i="3"/>
  <c r="I165" i="3"/>
  <c r="H165" i="3" s="1"/>
  <c r="D53" i="3"/>
  <c r="C67" i="3"/>
  <c r="C231" i="2"/>
  <c r="D230" i="2"/>
  <c r="C230" i="2" s="1"/>
  <c r="H166" i="2"/>
  <c r="I165" i="2"/>
  <c r="H165" i="2" s="1"/>
  <c r="H77" i="2"/>
  <c r="I76" i="2"/>
  <c r="D187" i="1"/>
  <c r="C187" i="1" s="1"/>
  <c r="C191" i="1"/>
  <c r="K52" i="4"/>
  <c r="K51" i="4" s="1"/>
  <c r="H196" i="2"/>
  <c r="I195" i="2"/>
  <c r="I292" i="2"/>
  <c r="I291" i="2" s="1"/>
  <c r="E75" i="2"/>
  <c r="E52" i="2" s="1"/>
  <c r="E51" i="2" s="1"/>
  <c r="K52" i="1"/>
  <c r="K51" i="1" s="1"/>
  <c r="K50" i="1" s="1"/>
  <c r="C54" i="4"/>
  <c r="I231" i="1"/>
  <c r="H77" i="1"/>
  <c r="I76" i="1"/>
  <c r="D75" i="1"/>
  <c r="H55" i="1"/>
  <c r="I54" i="1"/>
  <c r="C53" i="1"/>
  <c r="D195" i="10"/>
  <c r="H141" i="10"/>
  <c r="I130" i="10"/>
  <c r="H130" i="10" s="1"/>
  <c r="I231" i="10"/>
  <c r="C174" i="10"/>
  <c r="D173" i="10"/>
  <c r="C173" i="10" s="1"/>
  <c r="F52" i="10"/>
  <c r="F51" i="10" s="1"/>
  <c r="H284" i="9"/>
  <c r="I283" i="9"/>
  <c r="H283" i="9" s="1"/>
  <c r="I204" i="10"/>
  <c r="H204" i="10" s="1"/>
  <c r="H205" i="10"/>
  <c r="C130" i="10"/>
  <c r="D269" i="10"/>
  <c r="C270" i="10"/>
  <c r="I67" i="10"/>
  <c r="H67" i="10" s="1"/>
  <c r="H231" i="8"/>
  <c r="I230" i="8"/>
  <c r="H230" i="8" s="1"/>
  <c r="J52" i="9"/>
  <c r="J51" i="9" s="1"/>
  <c r="C83" i="8"/>
  <c r="C231" i="7"/>
  <c r="E230" i="7"/>
  <c r="I194" i="8"/>
  <c r="H195" i="8"/>
  <c r="C54" i="8"/>
  <c r="D53" i="8"/>
  <c r="F20" i="8"/>
  <c r="C20" i="8" s="1"/>
  <c r="C196" i="7"/>
  <c r="E195" i="7"/>
  <c r="C187" i="7"/>
  <c r="C83" i="7"/>
  <c r="C20" i="7"/>
  <c r="C191" i="6"/>
  <c r="D187" i="6"/>
  <c r="C187" i="6" s="1"/>
  <c r="H131" i="6"/>
  <c r="I130" i="6"/>
  <c r="H130" i="6" s="1"/>
  <c r="I187" i="7"/>
  <c r="H187" i="7" s="1"/>
  <c r="H76" i="7"/>
  <c r="I75" i="7"/>
  <c r="H75" i="7" s="1"/>
  <c r="H166" i="6"/>
  <c r="I165" i="6"/>
  <c r="H165" i="6" s="1"/>
  <c r="C195" i="6"/>
  <c r="H196" i="5"/>
  <c r="I195" i="5"/>
  <c r="H286" i="5"/>
  <c r="G51" i="6"/>
  <c r="D52" i="7"/>
  <c r="H69" i="6"/>
  <c r="I67" i="6"/>
  <c r="H67" i="6" s="1"/>
  <c r="H76" i="5"/>
  <c r="G51" i="5"/>
  <c r="H55" i="5"/>
  <c r="I54" i="5"/>
  <c r="I187" i="4"/>
  <c r="H187" i="4" s="1"/>
  <c r="H188" i="4"/>
  <c r="C20" i="5"/>
  <c r="I174" i="4"/>
  <c r="E52" i="4"/>
  <c r="E51" i="4" s="1"/>
  <c r="H131" i="3"/>
  <c r="I130" i="3"/>
  <c r="H130" i="3" s="1"/>
  <c r="C231" i="1"/>
  <c r="D230" i="1"/>
  <c r="C230" i="1" s="1"/>
  <c r="I270" i="3"/>
  <c r="I231" i="3"/>
  <c r="D75" i="3"/>
  <c r="C75" i="3" s="1"/>
  <c r="C83" i="3"/>
  <c r="H77" i="3"/>
  <c r="I76" i="3"/>
  <c r="H284" i="2"/>
  <c r="I283" i="2"/>
  <c r="H283" i="2" s="1"/>
  <c r="I83" i="1"/>
  <c r="H83" i="1" s="1"/>
  <c r="H84" i="1"/>
  <c r="H84" i="4"/>
  <c r="I83" i="4"/>
  <c r="H83" i="4" s="1"/>
  <c r="G51" i="4"/>
  <c r="H76" i="4"/>
  <c r="D195" i="3"/>
  <c r="C196" i="3"/>
  <c r="H175" i="3"/>
  <c r="I174" i="3"/>
  <c r="C270" i="2"/>
  <c r="D269" i="2"/>
  <c r="H131" i="2"/>
  <c r="I130" i="2"/>
  <c r="H130" i="2" s="1"/>
  <c r="G51" i="2"/>
  <c r="H286" i="1"/>
  <c r="H284" i="1"/>
  <c r="I283" i="1"/>
  <c r="H283" i="1" s="1"/>
  <c r="C174" i="1"/>
  <c r="H191" i="3"/>
  <c r="C195" i="1"/>
  <c r="H188" i="1"/>
  <c r="I187" i="1"/>
  <c r="H187" i="1" s="1"/>
  <c r="G52" i="1"/>
  <c r="G51" i="1" s="1"/>
  <c r="H175" i="10"/>
  <c r="I174" i="10"/>
  <c r="H196" i="10"/>
  <c r="K52" i="10"/>
  <c r="K51" i="10" s="1"/>
  <c r="H272" i="9"/>
  <c r="I270" i="9"/>
  <c r="I292" i="10"/>
  <c r="I291" i="10" s="1"/>
  <c r="C54" i="10"/>
  <c r="H205" i="9"/>
  <c r="I204" i="9"/>
  <c r="H204" i="9" s="1"/>
  <c r="H188" i="9"/>
  <c r="I187" i="9"/>
  <c r="H187" i="9" s="1"/>
  <c r="E230" i="9"/>
  <c r="C174" i="9"/>
  <c r="D173" i="9"/>
  <c r="C173" i="9" s="1"/>
  <c r="H58" i="9"/>
  <c r="I54" i="9"/>
  <c r="H292" i="9"/>
  <c r="H291" i="9" s="1"/>
  <c r="C231" i="8"/>
  <c r="E230" i="8"/>
  <c r="C76" i="9"/>
  <c r="E75" i="9"/>
  <c r="E52" i="9"/>
  <c r="F51" i="8"/>
  <c r="F50" i="8" s="1"/>
  <c r="H292" i="8"/>
  <c r="H291" i="8" s="1"/>
  <c r="H252" i="7"/>
  <c r="I251" i="7"/>
  <c r="H251" i="7" s="1"/>
  <c r="I54" i="7"/>
  <c r="H55" i="7"/>
  <c r="C76" i="7"/>
  <c r="E75" i="7"/>
  <c r="C75" i="7" s="1"/>
  <c r="D289" i="7"/>
  <c r="H231" i="7"/>
  <c r="H286" i="6"/>
  <c r="K51" i="6"/>
  <c r="I270" i="5"/>
  <c r="H272" i="5"/>
  <c r="C53" i="6"/>
  <c r="D52" i="6"/>
  <c r="H252" i="5"/>
  <c r="I251" i="5"/>
  <c r="H251" i="5" s="1"/>
  <c r="C196" i="5"/>
  <c r="D195" i="5"/>
  <c r="D289" i="5" s="1"/>
  <c r="C76" i="6"/>
  <c r="I174" i="5"/>
  <c r="H175" i="5"/>
  <c r="L289" i="6"/>
  <c r="I292" i="6"/>
  <c r="I291" i="6" s="1"/>
  <c r="I130" i="5"/>
  <c r="H130" i="5" s="1"/>
  <c r="C196" i="4"/>
  <c r="D195" i="4"/>
  <c r="H286" i="4"/>
  <c r="H292" i="4" s="1"/>
  <c r="H291" i="4" s="1"/>
  <c r="I283" i="4"/>
  <c r="H283" i="4" s="1"/>
  <c r="H284" i="4"/>
  <c r="C191" i="4"/>
  <c r="D187" i="4"/>
  <c r="C187" i="4" s="1"/>
  <c r="F51" i="5"/>
  <c r="F50" i="5" s="1"/>
  <c r="D53" i="4"/>
  <c r="H286" i="3"/>
  <c r="I292" i="3"/>
  <c r="I291" i="3" s="1"/>
  <c r="C204" i="3"/>
  <c r="E195" i="3"/>
  <c r="I67" i="3"/>
  <c r="H67" i="3" s="1"/>
  <c r="H272" i="2"/>
  <c r="I270" i="2"/>
  <c r="H55" i="2"/>
  <c r="I54" i="2"/>
  <c r="I204" i="1"/>
  <c r="H204" i="1" s="1"/>
  <c r="H205" i="1"/>
  <c r="I130" i="1"/>
  <c r="H130" i="1" s="1"/>
  <c r="H131" i="1"/>
  <c r="E75" i="1"/>
  <c r="E289" i="1" s="1"/>
  <c r="I259" i="4"/>
  <c r="H259" i="4" s="1"/>
  <c r="I54" i="3"/>
  <c r="H84" i="2"/>
  <c r="I83" i="2"/>
  <c r="H83" i="2" s="1"/>
  <c r="J51" i="2"/>
  <c r="C173" i="1"/>
  <c r="H166" i="1"/>
  <c r="I165" i="1"/>
  <c r="H165" i="1" s="1"/>
  <c r="I231" i="2"/>
  <c r="K51" i="2"/>
  <c r="H175" i="1"/>
  <c r="I174" i="1"/>
  <c r="D53" i="2"/>
  <c r="L52" i="1"/>
  <c r="I230" i="7" l="1"/>
  <c r="H230" i="7" s="1"/>
  <c r="F289" i="7"/>
  <c r="I195" i="6"/>
  <c r="J290" i="6"/>
  <c r="L50" i="6"/>
  <c r="L290" i="6"/>
  <c r="C230" i="5"/>
  <c r="F50" i="2"/>
  <c r="F290" i="2"/>
  <c r="L290" i="2"/>
  <c r="J50" i="1"/>
  <c r="J290" i="1"/>
  <c r="F289" i="1"/>
  <c r="L51" i="1"/>
  <c r="I173" i="1"/>
  <c r="H173" i="1" s="1"/>
  <c r="H174" i="1"/>
  <c r="I269" i="9"/>
  <c r="H270" i="9"/>
  <c r="I195" i="10"/>
  <c r="G50" i="2"/>
  <c r="G290" i="2"/>
  <c r="D194" i="3"/>
  <c r="C195" i="3"/>
  <c r="E290" i="4"/>
  <c r="E50" i="4"/>
  <c r="D51" i="7"/>
  <c r="H292" i="5"/>
  <c r="H291" i="5" s="1"/>
  <c r="H194" i="8"/>
  <c r="I51" i="8"/>
  <c r="J290" i="9"/>
  <c r="J50" i="9"/>
  <c r="G50" i="10"/>
  <c r="G290" i="10"/>
  <c r="H231" i="10"/>
  <c r="I230" i="10"/>
  <c r="D52" i="1"/>
  <c r="C75" i="1"/>
  <c r="H231" i="1"/>
  <c r="I230" i="1"/>
  <c r="H230" i="1" s="1"/>
  <c r="E290" i="2"/>
  <c r="E50" i="2"/>
  <c r="K50" i="4"/>
  <c r="K290" i="4"/>
  <c r="H76" i="2"/>
  <c r="I75" i="2"/>
  <c r="H75" i="2" s="1"/>
  <c r="D52" i="3"/>
  <c r="C53" i="3"/>
  <c r="H196" i="4"/>
  <c r="I195" i="4"/>
  <c r="E52" i="7"/>
  <c r="C230" i="9"/>
  <c r="D194" i="9"/>
  <c r="C194" i="9" s="1"/>
  <c r="K290" i="1"/>
  <c r="F290" i="5"/>
  <c r="C230" i="6"/>
  <c r="C289" i="6" s="1"/>
  <c r="D289" i="6"/>
  <c r="D194" i="6"/>
  <c r="C194" i="6" s="1"/>
  <c r="F290" i="6"/>
  <c r="J290" i="7"/>
  <c r="J50" i="7"/>
  <c r="J52" i="8"/>
  <c r="H75" i="8"/>
  <c r="H289" i="8" s="1"/>
  <c r="I75" i="9"/>
  <c r="H75" i="9" s="1"/>
  <c r="I289" i="8"/>
  <c r="H174" i="9"/>
  <c r="I173" i="9"/>
  <c r="H173" i="9" s="1"/>
  <c r="D52" i="10"/>
  <c r="E194" i="5"/>
  <c r="E51" i="5" s="1"/>
  <c r="L50" i="8"/>
  <c r="L290" i="8"/>
  <c r="H54" i="2"/>
  <c r="I53" i="2"/>
  <c r="H174" i="5"/>
  <c r="I173" i="5"/>
  <c r="H173" i="5" s="1"/>
  <c r="I53" i="7"/>
  <c r="H54" i="7"/>
  <c r="C230" i="8"/>
  <c r="E289" i="8"/>
  <c r="E194" i="8"/>
  <c r="E51" i="8" s="1"/>
  <c r="H54" i="9"/>
  <c r="I53" i="9"/>
  <c r="E289" i="9"/>
  <c r="I173" i="10"/>
  <c r="H173" i="10" s="1"/>
  <c r="H174" i="10"/>
  <c r="F50" i="1"/>
  <c r="F290" i="1"/>
  <c r="H174" i="3"/>
  <c r="I173" i="3"/>
  <c r="H173" i="3" s="1"/>
  <c r="I75" i="4"/>
  <c r="H75" i="4" s="1"/>
  <c r="H174" i="4"/>
  <c r="I173" i="4"/>
  <c r="H173" i="4" s="1"/>
  <c r="I53" i="5"/>
  <c r="H54" i="5"/>
  <c r="I75" i="5"/>
  <c r="H75" i="5" s="1"/>
  <c r="C53" i="8"/>
  <c r="D52" i="8"/>
  <c r="C230" i="7"/>
  <c r="E289" i="7"/>
  <c r="F50" i="10"/>
  <c r="F290" i="10"/>
  <c r="I75" i="1"/>
  <c r="H75" i="1" s="1"/>
  <c r="H76" i="1"/>
  <c r="E52" i="1"/>
  <c r="E51" i="1" s="1"/>
  <c r="D194" i="2"/>
  <c r="C194" i="2" s="1"/>
  <c r="C195" i="2"/>
  <c r="H270" i="4"/>
  <c r="I269" i="4"/>
  <c r="H195" i="6"/>
  <c r="I194" i="6"/>
  <c r="H194" i="6" s="1"/>
  <c r="C75" i="9"/>
  <c r="E194" i="9"/>
  <c r="C195" i="9"/>
  <c r="C269" i="1"/>
  <c r="C289" i="1" s="1"/>
  <c r="D289" i="1"/>
  <c r="C75" i="4"/>
  <c r="I195" i="1"/>
  <c r="H196" i="3"/>
  <c r="I195" i="3"/>
  <c r="H191" i="5"/>
  <c r="I187" i="5"/>
  <c r="H187" i="5" s="1"/>
  <c r="I75" i="6"/>
  <c r="H75" i="6" s="1"/>
  <c r="H76" i="6"/>
  <c r="E290" i="6"/>
  <c r="E50" i="6"/>
  <c r="I194" i="7"/>
  <c r="H194" i="7" s="1"/>
  <c r="I195" i="9"/>
  <c r="L290" i="1"/>
  <c r="L50" i="1"/>
  <c r="K50" i="2"/>
  <c r="K290" i="2"/>
  <c r="H54" i="3"/>
  <c r="I53" i="3"/>
  <c r="E194" i="3"/>
  <c r="E51" i="3" s="1"/>
  <c r="E289" i="3"/>
  <c r="I269" i="5"/>
  <c r="H270" i="5"/>
  <c r="E51" i="9"/>
  <c r="K50" i="10"/>
  <c r="K290" i="10"/>
  <c r="H76" i="3"/>
  <c r="I75" i="3"/>
  <c r="H75" i="3" s="1"/>
  <c r="H231" i="3"/>
  <c r="I230" i="3"/>
  <c r="H230" i="3" s="1"/>
  <c r="G50" i="6"/>
  <c r="G290" i="6"/>
  <c r="E194" i="7"/>
  <c r="C194" i="7" s="1"/>
  <c r="C195" i="7"/>
  <c r="I53" i="1"/>
  <c r="H54" i="1"/>
  <c r="H195" i="2"/>
  <c r="H292" i="3"/>
  <c r="H291" i="3" s="1"/>
  <c r="I230" i="5"/>
  <c r="H230" i="5" s="1"/>
  <c r="H231" i="5"/>
  <c r="I53" i="6"/>
  <c r="H231" i="9"/>
  <c r="I230" i="9"/>
  <c r="H230" i="9" s="1"/>
  <c r="E290" i="10"/>
  <c r="E50" i="10"/>
  <c r="K50" i="3"/>
  <c r="K290" i="3"/>
  <c r="G290" i="3"/>
  <c r="G50" i="3"/>
  <c r="L50" i="4"/>
  <c r="L290" i="4"/>
  <c r="I269" i="1"/>
  <c r="H270" i="1"/>
  <c r="C269" i="3"/>
  <c r="C289" i="3" s="1"/>
  <c r="D289" i="3"/>
  <c r="H174" i="6"/>
  <c r="I173" i="6"/>
  <c r="F290" i="8"/>
  <c r="C195" i="8"/>
  <c r="D194" i="8"/>
  <c r="C194" i="8" s="1"/>
  <c r="D289" i="8"/>
  <c r="H54" i="10"/>
  <c r="I53" i="10"/>
  <c r="D52" i="2"/>
  <c r="C53" i="2"/>
  <c r="H231" i="2"/>
  <c r="I230" i="2"/>
  <c r="H230" i="2" s="1"/>
  <c r="J290" i="2"/>
  <c r="J50" i="2"/>
  <c r="I269" i="2"/>
  <c r="H270" i="2"/>
  <c r="D52" i="4"/>
  <c r="C53" i="4"/>
  <c r="D194" i="4"/>
  <c r="C194" i="4" s="1"/>
  <c r="C195" i="4"/>
  <c r="C195" i="5"/>
  <c r="D194" i="5"/>
  <c r="D51" i="6"/>
  <c r="C52" i="6"/>
  <c r="K50" i="6"/>
  <c r="K290" i="6"/>
  <c r="I289" i="7"/>
  <c r="G50" i="1"/>
  <c r="G290" i="1"/>
  <c r="H292" i="1"/>
  <c r="H291" i="1" s="1"/>
  <c r="D289" i="2"/>
  <c r="C269" i="2"/>
  <c r="G50" i="4"/>
  <c r="G290" i="4"/>
  <c r="H270" i="3"/>
  <c r="I269" i="3"/>
  <c r="G50" i="5"/>
  <c r="G290" i="5"/>
  <c r="I194" i="5"/>
  <c r="H194" i="5" s="1"/>
  <c r="H195" i="5"/>
  <c r="D289" i="9"/>
  <c r="C269" i="10"/>
  <c r="D289" i="10"/>
  <c r="D194" i="10"/>
  <c r="C194" i="10" s="1"/>
  <c r="C195" i="10"/>
  <c r="H53" i="4"/>
  <c r="H231" i="4"/>
  <c r="I230" i="4"/>
  <c r="H230" i="4" s="1"/>
  <c r="C52" i="5"/>
  <c r="D51" i="5"/>
  <c r="H292" i="6"/>
  <c r="H291" i="6" s="1"/>
  <c r="H76" i="10"/>
  <c r="I75" i="10"/>
  <c r="H75" i="10" s="1"/>
  <c r="C75" i="2"/>
  <c r="H174" i="2"/>
  <c r="I173" i="2"/>
  <c r="H173" i="2" s="1"/>
  <c r="F50" i="4"/>
  <c r="F290" i="4"/>
  <c r="C269" i="4"/>
  <c r="C289" i="4" s="1"/>
  <c r="D289" i="4"/>
  <c r="D52" i="9"/>
  <c r="F194" i="9"/>
  <c r="F51" i="9" s="1"/>
  <c r="F289" i="9"/>
  <c r="L290" i="10"/>
  <c r="L50" i="10"/>
  <c r="E289" i="2"/>
  <c r="C289" i="7" l="1"/>
  <c r="C289" i="5"/>
  <c r="I52" i="4"/>
  <c r="H52" i="4" s="1"/>
  <c r="C194" i="3"/>
  <c r="E290" i="3"/>
  <c r="E50" i="3"/>
  <c r="E290" i="5"/>
  <c r="E50" i="5"/>
  <c r="D290" i="5"/>
  <c r="C290" i="5" s="1"/>
  <c r="D50" i="5"/>
  <c r="C51" i="5"/>
  <c r="H269" i="3"/>
  <c r="I289" i="3"/>
  <c r="C289" i="10"/>
  <c r="H53" i="10"/>
  <c r="I52" i="10"/>
  <c r="E290" i="9"/>
  <c r="E50" i="9"/>
  <c r="I194" i="9"/>
  <c r="H194" i="9" s="1"/>
  <c r="H195" i="9"/>
  <c r="H195" i="1"/>
  <c r="I194" i="1"/>
  <c r="H194" i="1" s="1"/>
  <c r="H53" i="9"/>
  <c r="I52" i="9"/>
  <c r="C289" i="8"/>
  <c r="D51" i="10"/>
  <c r="C52" i="10"/>
  <c r="C289" i="9"/>
  <c r="H230" i="10"/>
  <c r="H289" i="10" s="1"/>
  <c r="I289" i="10"/>
  <c r="H269" i="9"/>
  <c r="I289" i="9"/>
  <c r="D290" i="6"/>
  <c r="C290" i="6" s="1"/>
  <c r="C51" i="6"/>
  <c r="D50" i="6"/>
  <c r="C50" i="6" s="1"/>
  <c r="H269" i="2"/>
  <c r="I289" i="2"/>
  <c r="H53" i="1"/>
  <c r="I52" i="1"/>
  <c r="C52" i="8"/>
  <c r="D51" i="8"/>
  <c r="I52" i="5"/>
  <c r="H53" i="5"/>
  <c r="E51" i="7"/>
  <c r="C51" i="7" s="1"/>
  <c r="D51" i="3"/>
  <c r="C52" i="3"/>
  <c r="D51" i="9"/>
  <c r="C52" i="9"/>
  <c r="F50" i="9"/>
  <c r="F290" i="9"/>
  <c r="C194" i="5"/>
  <c r="H173" i="6"/>
  <c r="I289" i="6"/>
  <c r="H53" i="6"/>
  <c r="I52" i="6"/>
  <c r="I194" i="2"/>
  <c r="H194" i="2" s="1"/>
  <c r="H269" i="5"/>
  <c r="I289" i="5"/>
  <c r="H53" i="3"/>
  <c r="I52" i="3"/>
  <c r="H195" i="3"/>
  <c r="I194" i="3"/>
  <c r="H194" i="3" s="1"/>
  <c r="H269" i="4"/>
  <c r="H289" i="4" s="1"/>
  <c r="I289" i="4"/>
  <c r="E290" i="1"/>
  <c r="E50" i="1"/>
  <c r="E50" i="8"/>
  <c r="E290" i="8"/>
  <c r="I52" i="7"/>
  <c r="H53" i="7"/>
  <c r="H289" i="7" s="1"/>
  <c r="J51" i="8"/>
  <c r="H51" i="8" s="1"/>
  <c r="H52" i="8"/>
  <c r="H195" i="4"/>
  <c r="I194" i="4"/>
  <c r="H194" i="4" s="1"/>
  <c r="I290" i="8"/>
  <c r="I50" i="8"/>
  <c r="I24" i="8"/>
  <c r="C52" i="7"/>
  <c r="I194" i="10"/>
  <c r="H194" i="10" s="1"/>
  <c r="H195" i="10"/>
  <c r="C289" i="2"/>
  <c r="D51" i="4"/>
  <c r="C52" i="4"/>
  <c r="C52" i="2"/>
  <c r="D51" i="2"/>
  <c r="H269" i="1"/>
  <c r="H289" i="1" s="1"/>
  <c r="I289" i="1"/>
  <c r="H53" i="2"/>
  <c r="I52" i="2"/>
  <c r="D51" i="1"/>
  <c r="C52" i="1"/>
  <c r="D290" i="7"/>
  <c r="D50" i="7"/>
  <c r="H289" i="6" l="1"/>
  <c r="H289" i="2"/>
  <c r="H52" i="2"/>
  <c r="I51" i="2"/>
  <c r="D50" i="2"/>
  <c r="C50" i="2" s="1"/>
  <c r="D290" i="2"/>
  <c r="C290" i="2" s="1"/>
  <c r="C51" i="2"/>
  <c r="I51" i="5"/>
  <c r="H52" i="5"/>
  <c r="I51" i="9"/>
  <c r="H52" i="9"/>
  <c r="H52" i="10"/>
  <c r="I51" i="10"/>
  <c r="H289" i="3"/>
  <c r="H24" i="8"/>
  <c r="I20" i="8"/>
  <c r="H20" i="8" s="1"/>
  <c r="H52" i="7"/>
  <c r="I51" i="7"/>
  <c r="H289" i="5"/>
  <c r="D290" i="3"/>
  <c r="C290" i="3" s="1"/>
  <c r="D50" i="3"/>
  <c r="C50" i="3" s="1"/>
  <c r="C51" i="3"/>
  <c r="D290" i="8"/>
  <c r="C290" i="8" s="1"/>
  <c r="C51" i="8"/>
  <c r="D50" i="8"/>
  <c r="C50" i="8" s="1"/>
  <c r="H289" i="9"/>
  <c r="H50" i="8"/>
  <c r="H52" i="3"/>
  <c r="I51" i="3"/>
  <c r="E50" i="7"/>
  <c r="C50" i="7" s="1"/>
  <c r="E290" i="7"/>
  <c r="C290" i="7" s="1"/>
  <c r="I51" i="4"/>
  <c r="C51" i="10"/>
  <c r="D50" i="10"/>
  <c r="C50" i="10" s="1"/>
  <c r="D290" i="10"/>
  <c r="C290" i="10" s="1"/>
  <c r="C50" i="5"/>
  <c r="C51" i="1"/>
  <c r="D290" i="1"/>
  <c r="C290" i="1" s="1"/>
  <c r="D50" i="1"/>
  <c r="C50" i="1" s="1"/>
  <c r="D290" i="4"/>
  <c r="C290" i="4" s="1"/>
  <c r="D50" i="4"/>
  <c r="C50" i="4" s="1"/>
  <c r="C51" i="4"/>
  <c r="J290" i="8"/>
  <c r="H290" i="8" s="1"/>
  <c r="J50" i="8"/>
  <c r="I51" i="6"/>
  <c r="H52" i="6"/>
  <c r="D290" i="9"/>
  <c r="C290" i="9" s="1"/>
  <c r="D50" i="9"/>
  <c r="C50" i="9" s="1"/>
  <c r="C51" i="9"/>
  <c r="I51" i="1"/>
  <c r="H52" i="1"/>
  <c r="H51" i="6" l="1"/>
  <c r="I50" i="6"/>
  <c r="H50" i="6" s="1"/>
  <c r="I290" i="6"/>
  <c r="H290" i="6" s="1"/>
  <c r="I24" i="6"/>
  <c r="H51" i="3"/>
  <c r="I24" i="3"/>
  <c r="I290" i="3"/>
  <c r="H290" i="3" s="1"/>
  <c r="I50" i="3"/>
  <c r="H50" i="3" s="1"/>
  <c r="I290" i="10"/>
  <c r="H290" i="10" s="1"/>
  <c r="H51" i="10"/>
  <c r="I50" i="10"/>
  <c r="H50" i="10" s="1"/>
  <c r="I24" i="10"/>
  <c r="H51" i="1"/>
  <c r="I290" i="1"/>
  <c r="H290" i="1" s="1"/>
  <c r="I50" i="1"/>
  <c r="H50" i="1" s="1"/>
  <c r="I24" i="1"/>
  <c r="I24" i="4"/>
  <c r="H51" i="4"/>
  <c r="I290" i="4"/>
  <c r="H290" i="4" s="1"/>
  <c r="I50" i="4"/>
  <c r="H50" i="4" s="1"/>
  <c r="I50" i="5"/>
  <c r="H50" i="5" s="1"/>
  <c r="I24" i="5"/>
  <c r="H51" i="5"/>
  <c r="I24" i="2"/>
  <c r="H51" i="2"/>
  <c r="I50" i="2"/>
  <c r="H50" i="2" s="1"/>
  <c r="I50" i="7"/>
  <c r="H50" i="7" s="1"/>
  <c r="I290" i="7"/>
  <c r="H290" i="7" s="1"/>
  <c r="H51" i="7"/>
  <c r="I24" i="7"/>
  <c r="H51" i="9"/>
  <c r="I24" i="9"/>
  <c r="I50" i="9"/>
  <c r="H50" i="9" s="1"/>
  <c r="H24" i="9" l="1"/>
  <c r="I20" i="9"/>
  <c r="H20" i="9" s="1"/>
  <c r="H24" i="5"/>
  <c r="I20" i="5"/>
  <c r="H20" i="5" s="1"/>
  <c r="H24" i="2"/>
  <c r="I20" i="2"/>
  <c r="H20" i="2" s="1"/>
  <c r="I20" i="3"/>
  <c r="H20" i="3" s="1"/>
  <c r="H24" i="3"/>
  <c r="I290" i="9"/>
  <c r="H290" i="9" s="1"/>
  <c r="I290" i="2"/>
  <c r="H290" i="2" s="1"/>
  <c r="I290" i="5"/>
  <c r="H290" i="5" s="1"/>
  <c r="H24" i="4"/>
  <c r="I20" i="4"/>
  <c r="H20" i="4" s="1"/>
  <c r="I20" i="7"/>
  <c r="H20" i="7" s="1"/>
  <c r="H24" i="7"/>
  <c r="I20" i="1"/>
  <c r="H20" i="1" s="1"/>
  <c r="H24" i="1"/>
  <c r="H24" i="10"/>
  <c r="I20" i="10"/>
  <c r="H20" i="10" s="1"/>
  <c r="H24" i="6"/>
  <c r="I20" i="6"/>
  <c r="H20" i="6" s="1"/>
</calcChain>
</file>

<file path=xl/sharedStrings.xml><?xml version="1.0" encoding="utf-8"?>
<sst xmlns="http://schemas.openxmlformats.org/spreadsheetml/2006/main" count="42601" uniqueCount="696">
  <si>
    <t>Tāme Nr.09.1.2.</t>
  </si>
  <si>
    <t>IEŅĒMUMU UN IZDEVUMU TĀME 2019.GADAM</t>
  </si>
  <si>
    <t>Izglīt.pārv</t>
  </si>
  <si>
    <t>Budžeta finansēta institūcija</t>
  </si>
  <si>
    <t>Jūrmalas pilsētas dome</t>
  </si>
  <si>
    <t>Reģistrācijas Nr.</t>
  </si>
  <si>
    <t>90000056357</t>
  </si>
  <si>
    <t>Adrese</t>
  </si>
  <si>
    <t>Jūrmala, Jomas iela 1/5</t>
  </si>
  <si>
    <t>Funkcionālās klasifikācijas kods</t>
  </si>
  <si>
    <t>09.210</t>
  </si>
  <si>
    <t>Programma</t>
  </si>
  <si>
    <t>Centralizētie pasākumi vispārējās izglītības jomā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</si>
  <si>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</si>
  <si>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</si>
  <si>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</si>
  <si>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</si>
  <si>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</si>
  <si>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</si>
  <si>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</si>
  <si>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</si>
  <si>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</si>
  <si>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2019.gadam</t>
  </si>
  <si>
    <t>Izdevumu tāme 2019.gadam</t>
  </si>
  <si>
    <t>Kopā</t>
  </si>
  <si>
    <t>Pamatbudžets</t>
  </si>
  <si>
    <t>Valsts un citu pašvaldību (iestāžu) budžeta transferti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</si>
  <si>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</si>
  <si>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</si>
  <si>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</si>
  <si>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</si>
  <si>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</si>
  <si>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</si>
  <si>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</si>
  <si>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</si>
  <si>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un tās iestāžu savstarpējie transferti</t>
  </si>
  <si>
    <t>X</t>
  </si>
  <si>
    <t>Ieņēmumi no citiem avotiem saskaņā ar noslēgtajiem līgumiem</t>
  </si>
  <si>
    <t>Ieņēmumi no iestāžu sniegtajiem maksas pakalpojumiem un citi pašu ieņēmumi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</si>
  <si>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</si>
  <si>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</si>
  <si>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</si>
  <si>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</si>
  <si>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</si>
  <si>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</si>
  <si>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</si>
  <si>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telpu nomu</t>
  </si>
  <si>
    <t>Ieņēmumi no kustamā īpašuma iznomāšanas</t>
  </si>
  <si>
    <t>Ieņēmumi par pārējiem sniegtajiem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</si>
  <si>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</si>
  <si>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</si>
  <si>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</si>
  <si>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</si>
  <si>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</si>
  <si>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Pārējie iepriekš neklasificētie īpašiem mērķiem noteiktie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</si>
  <si>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</si>
  <si>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</si>
  <si>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</si>
  <si>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</si>
  <si>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</si>
  <si>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</si>
  <si>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</si>
  <si>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</si>
  <si>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</si>
  <si>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</si>
  <si>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</si>
  <si>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</si>
  <si>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</si>
  <si>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</si>
  <si>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Piemaksas,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</si>
  <si>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</si>
  <si>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</si>
  <si>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</si>
  <si>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</si>
  <si>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</si>
  <si>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</si>
  <si>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</si>
  <si>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</si>
  <si>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</si>
  <si>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</si>
  <si>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</si>
  <si>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soc. apdroš. obl. iemaksas</t>
  </si>
  <si>
    <t>Mācību maksas kompensācija</t>
  </si>
  <si>
    <t>Darba devēja uzturdevas kompensācija</t>
  </si>
  <si>
    <t>Darba devēja izdevumi veselības, dzīvības un nelaimes gadījumu apdrošināšanai</t>
  </si>
  <si>
    <t>Darba devēja pabalsti un kompensācijas, no kā neaprēķina iedzīvotāju ienākuma nodokli un valsts soc. apdroš. obl.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</si>
  <si>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</si>
  <si>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</si>
  <si>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</si>
  <si>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</si>
  <si>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</si>
  <si>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</si>
  <si>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</si>
  <si>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Izdevumi par sakaru pakalpojumiem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</si>
  <si>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</si>
  <si>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</si>
  <si>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</si>
  <si>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</si>
  <si>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</si>
  <si>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</si>
  <si>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</si>
  <si>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</si>
  <si>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atkritumu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</si>
  <si>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</si>
  <si>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</si>
  <si>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</si>
  <si>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</si>
  <si>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</si>
  <si>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</si>
  <si>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mācību pakalpojumiem</t>
  </si>
  <si>
    <t>Maksājumu pakalpojumi un komisijas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</si>
  <si>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</si>
  <si>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</si>
  <si>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</si>
  <si>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</si>
  <si>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</si>
  <si>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</si>
  <si>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</si>
  <si>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</si>
  <si>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atbildības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</si>
  <si>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</si>
  <si>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</si>
  <si>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</si>
  <si>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</si>
  <si>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</si>
  <si>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</si>
  <si>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</si>
  <si>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</si>
  <si>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</si>
  <si>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</si>
  <si>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</si>
  <si>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</si>
  <si>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</si>
  <si>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</si>
  <si>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</si>
  <si>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</si>
  <si>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</si>
  <si>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parāda apkalpošanu un komisijas maksas par izmantotajiem atsavinātajiem finanšu instrumentiem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</si>
  <si>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</si>
  <si>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</si>
  <si>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</si>
  <si>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</si>
  <si>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</si>
  <si>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</si>
  <si>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</si>
  <si>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</si>
  <si>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</si>
  <si>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</si>
  <si>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</si>
  <si>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</si>
  <si>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medicīniskie 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</si>
  <si>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</si>
  <si>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</si>
  <si>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</si>
  <si>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</si>
  <si>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</si>
  <si>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</si>
  <si>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</si>
  <si>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</si>
  <si>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</si>
  <si>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</si>
  <si>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</si>
  <si>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</si>
  <si>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</si>
  <si>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</si>
  <si>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</si>
  <si>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</si>
  <si>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</si>
  <si>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</si>
  <si>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</si>
  <si>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 un sprāgstvielas</t>
  </si>
  <si>
    <t>Pārējie specifiskas lietošanas materiāli un inventārs</t>
  </si>
  <si>
    <t>Pārējās preces</t>
  </si>
  <si>
    <t>Izdevumi periodikas iegādei</t>
  </si>
  <si>
    <t>Budžeta iestāžu nodokļu, nodevu un sankciju maksājumi</t>
  </si>
  <si>
    <t>Budžeta iestāžu nodokļu un nodevu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</si>
  <si>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</si>
  <si>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</si>
  <si>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</si>
  <si>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</si>
  <si>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Maksājumi par budžeta iestādēm piemērotajām sankcijām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</si>
  <si>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</si>
  <si>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</si>
  <si>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</si>
  <si>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</si>
  <si>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</si>
  <si>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</si>
  <si>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</si>
  <si>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</si>
  <si>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</si>
  <si>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</si>
  <si>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</si>
  <si>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</si>
  <si>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</si>
  <si>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</si>
  <si>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</si>
  <si>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</si>
  <si>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</si>
  <si>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</si>
  <si>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</si>
  <si>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</si>
  <si>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</si>
  <si>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</si>
  <si>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</si>
  <si>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</si>
  <si>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</si>
  <si>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</si>
  <si>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</si>
  <si>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</si>
  <si>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</si>
  <si>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</si>
  <si>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</si>
  <si>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</si>
  <si>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</si>
  <si>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 un būves</t>
  </si>
  <si>
    <t>Dzīvojamās ēkas</t>
  </si>
  <si>
    <t>Nedzīvojamās ēkas</t>
  </si>
  <si>
    <t>Transporta būves</t>
  </si>
  <si>
    <t>Zeme zem būvēm</t>
  </si>
  <si>
    <t>Kultivētā zeme</t>
  </si>
  <si>
    <t>Atpūtai un izklaidei izmantojamā zeme</t>
  </si>
  <si>
    <t>Pārējā zeme</t>
  </si>
  <si>
    <t>Inženierbūves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</si>
  <si>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</si>
  <si>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</si>
  <si>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</si>
  <si>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</si>
  <si>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</si>
  <si>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</si>
  <si>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</si>
  <si>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</si>
  <si>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</si>
  <si>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</si>
  <si>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</si>
  <si>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</si>
  <si>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</si>
  <si>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</si>
  <si>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</si>
  <si>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</si>
  <si>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</si>
  <si>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</si>
  <si>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</si>
  <si>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</si>
  <si>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</si>
  <si>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</si>
  <si>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</si>
  <si>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</si>
  <si>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</si>
  <si>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</si>
  <si>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</si>
  <si>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pabalsti naudā krīzes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</si>
  <si>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</si>
  <si>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</si>
  <si>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</si>
  <si>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</si>
  <si>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</si>
  <si>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</si>
  <si>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</si>
  <si>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</si>
  <si>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</si>
  <si>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</si>
  <si>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 palīdzība iedzīvotājiem natūrā</t>
  </si>
  <si>
    <t>Pabalsti ēdināšanai natūrā</t>
  </si>
  <si>
    <t>Pašvaldības pabalsti natūrā krīzes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</si>
  <si>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</si>
  <si>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</si>
  <si>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</si>
  <si>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</si>
  <si>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</si>
  <si>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</si>
  <si>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</si>
  <si>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</si>
  <si>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</si>
  <si>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Izdevumi par piešķīrumiem iedzīvotājiem natūrā, naudas balvas, izdevumi pašvaldību brīvprātīgo iniciatīvu izpildei</t>
  </si>
  <si>
    <t>Izdevumi par piešķīrumiem iedzīvotājiem natūrā brīvprātīgo iniciatīvu izpildei</t>
  </si>
  <si>
    <t>Naudas balvas</t>
  </si>
  <si>
    <t>Izdevumi brīvprātīgo iniciatīvu izpildei</t>
  </si>
  <si>
    <t>Izsoles nodrošinājuma un citu maksājumu, kas saistīti ar dalību izsolēs, atmaksa</t>
  </si>
  <si>
    <t>Transferti, uzturēšanas izdevumu transferti, pašu resursu maksājumi, starptautiskā sadarbība</t>
  </si>
  <si>
    <t>Pašvaldību transferti un uzturēšanas izdevumu transferti</t>
  </si>
  <si>
    <t>Pašvaldību  uzturēšanas izdevumu transferti citām pašvaldībām</t>
  </si>
  <si>
    <t>Pašvaldību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</si>
  <si>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</si>
  <si>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</si>
  <si>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</si>
  <si>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</si>
  <si>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</si>
  <si>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</si>
  <si>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Pašvaldību uzturēšanas izdevumu transferti (izņemot atmaksas) uz valsts budžetu</t>
  </si>
  <si>
    <t>Pašvaldības iemaksa pašvaldību finanšu izlīdzināšanas fondā</t>
  </si>
  <si>
    <t>Starptautiskā sadarbība</t>
  </si>
  <si>
    <t>Pārējie pārskaitījumi ārvalstīm</t>
  </si>
  <si>
    <t>Kapitālo izdevumu transferti</t>
  </si>
  <si>
    <t>Pašvaldību kapitālo izdevumu transferti</t>
  </si>
  <si>
    <t>Pašvaldību kapitālo izdevumu transferti citām pašvaldībām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</si>
  <si>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</si>
  <si>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</si>
  <si>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</si>
  <si>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</si>
  <si>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</si>
  <si>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</si>
  <si>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</si>
  <si>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</si>
  <si>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</si>
  <si>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</si>
  <si>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</si>
  <si>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</si>
  <si>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</si>
  <si>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</si>
  <si>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</si>
  <si>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</si>
  <si>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</si>
  <si>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</si>
  <si>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</si>
  <si>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</si>
  <si>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</si>
  <si>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</si>
  <si>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</si>
  <si>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</si>
  <si>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</si>
  <si>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</si>
  <si>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</si>
  <si>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</si>
  <si>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Nr.09.1.3.</t>
  </si>
  <si>
    <t>Labiekārtoš.nod</t>
  </si>
  <si>
    <t>09.100</t>
  </si>
  <si>
    <t>Pirmsskolas izglītības iestāžu labiekārtošanas pasākumi</t>
  </si>
  <si>
    <t>Tāme Nr.09.1.4.</t>
  </si>
  <si>
    <t>Līdzfinansējums privātajām izglītības iestādēm</t>
  </si>
  <si>
    <t>Tāme Nr.09.1.5.</t>
  </si>
  <si>
    <t>09.510</t>
  </si>
  <si>
    <t>Kultūrizglītības un vides izglītības pasākumi</t>
  </si>
  <si>
    <t>Tāme Nr.09.1.6.</t>
  </si>
  <si>
    <t>Sporta pasākumi</t>
  </si>
  <si>
    <t>Tāme Nr.09.1.7.</t>
  </si>
  <si>
    <t>Pasākumi kvalitatīvas un daudzveidīgas izglītības attīstībai un atbalstam</t>
  </si>
  <si>
    <t>Tāme Nr.09.1.8.</t>
  </si>
  <si>
    <t>Būvn.nod</t>
  </si>
  <si>
    <t>Pašv.īp.tehn.nodr.nod</t>
  </si>
  <si>
    <t>Pirmsskolas izglītības iestāžu būvniecība, atjaunošana un uzlabošana</t>
  </si>
  <si>
    <t>Tāme Nr.09.1.9.</t>
  </si>
  <si>
    <t>Būvn.nod KR</t>
  </si>
  <si>
    <t>Konts tiks atvērts</t>
  </si>
  <si>
    <t>Tāme Nr.09.1.10.</t>
  </si>
  <si>
    <t>Sākumskolu, pamatskolu, vidusskolu būvniecība, atjaunošana un uzlabošana</t>
  </si>
  <si>
    <t>Tāme Nr.09.1.11.</t>
  </si>
  <si>
    <t>Interešu un profesionālās ievirzes izglītības iestāžu būvniecība, atjaunošana un uzlabošana</t>
  </si>
  <si>
    <t>Tāme Nr.09.1.1.</t>
  </si>
  <si>
    <t>09.810</t>
  </si>
  <si>
    <t>Iestādes uzturēšana</t>
  </si>
  <si>
    <t>LV57PARX0002484572002</t>
  </si>
  <si>
    <t>Tāme Nr.09.2.2.</t>
  </si>
  <si>
    <t>Jūrmalas Alternatīvā skola</t>
  </si>
  <si>
    <t>90000051665</t>
  </si>
  <si>
    <t>Viestura iela 6, Jūrmala</t>
  </si>
  <si>
    <t>09.600</t>
  </si>
  <si>
    <t>Brīvpusdienu nodrošināšana</t>
  </si>
  <si>
    <t>LV94PARX0002484572015</t>
  </si>
  <si>
    <t>LV60PARX0002484573015</t>
  </si>
  <si>
    <t>Tāme Nr.09.3.2.</t>
  </si>
  <si>
    <t>Jūrmalas pilsētas Jaundubultu vidusskola</t>
  </si>
  <si>
    <t>90000051561</t>
  </si>
  <si>
    <t>Lielupes-21, Jūrmala</t>
  </si>
  <si>
    <t>LV19PARX0002484572007</t>
  </si>
  <si>
    <t>LV84PARX0002484573007</t>
  </si>
  <si>
    <t>Tāme Nr.09.5.2.</t>
  </si>
  <si>
    <t>Jūrmalas Valsts ģimnāzija</t>
  </si>
  <si>
    <t>90000051487</t>
  </si>
  <si>
    <t>Raiņa iela 55, Jūrmala, LV-2011</t>
  </si>
  <si>
    <t>LV73PARX0002484572005</t>
  </si>
  <si>
    <t>Tāme Nr.09.6.2.</t>
  </si>
  <si>
    <t>Jūrmalas pilsētas Kauguru vidusskola</t>
  </si>
  <si>
    <t>90000051519</t>
  </si>
  <si>
    <t>Raiņa 118, Jūrmala</t>
  </si>
  <si>
    <t>LV46PARX0002484572006</t>
  </si>
  <si>
    <t>LV12PARX0002484573006</t>
  </si>
  <si>
    <t>Tāme Nr.09.7.2.</t>
  </si>
  <si>
    <t>Ķemeru pamatskola</t>
  </si>
  <si>
    <t>90009251338</t>
  </si>
  <si>
    <t>Tukuma iela 10, Jūrmala</t>
  </si>
  <si>
    <t>LV26PARX0002484572075</t>
  </si>
  <si>
    <t>LV26PARX0002484573045</t>
  </si>
  <si>
    <t>LV03PARX0002484577048</t>
  </si>
  <si>
    <t>Tāme Nr.09.8.2.</t>
  </si>
  <si>
    <t>Jūrmalas pilsētas Lielupes pamatskola</t>
  </si>
  <si>
    <t>90000051576</t>
  </si>
  <si>
    <t>Aizputes iela 1A, Jūrmala</t>
  </si>
  <si>
    <t>LV51PARX0002484572013</t>
  </si>
  <si>
    <t>LV17PARX0002484573013</t>
  </si>
  <si>
    <t>Tāme Nr.09.9.2.</t>
  </si>
  <si>
    <t>Majoru vidusskola</t>
  </si>
  <si>
    <t>90000051627</t>
  </si>
  <si>
    <t>Rīgas iela 3, Jūrmalā</t>
  </si>
  <si>
    <t>LV78PARX0002484572012</t>
  </si>
  <si>
    <t>LV44PARX0002484573012</t>
  </si>
  <si>
    <t>Tāme Nr.09.10.2.</t>
  </si>
  <si>
    <t>Jūrmalas Mākslas skola</t>
  </si>
  <si>
    <t>90000053670</t>
  </si>
  <si>
    <t>Strēlnieku pr.30 lit.1, Jūrmala</t>
  </si>
  <si>
    <t>LV62PARX0002484572009</t>
  </si>
  <si>
    <t>Tāme Nr.09.11.2.</t>
  </si>
  <si>
    <t>Jūrmalas pilsētas Mežmalas vidusskola</t>
  </si>
  <si>
    <t>90000051595</t>
  </si>
  <si>
    <t>Rūpniecības iela 13, Jūrmala</t>
  </si>
  <si>
    <t>Iestādes uzturēšana un vispārējās izglītības nodrošināšana</t>
  </si>
  <si>
    <t>LV89PARX0002484572008</t>
  </si>
  <si>
    <t>LV55PARX0002484573008</t>
  </si>
  <si>
    <t>Tāme Nr.09.13.2.</t>
  </si>
  <si>
    <t>Pirmsskolas izglītības iestāde "Austras koks"</t>
  </si>
  <si>
    <t>90009249140</t>
  </si>
  <si>
    <t>Tukuma iela  9, Jūrmala, LV-2012</t>
  </si>
  <si>
    <t>LV91PARX0002484572069</t>
  </si>
  <si>
    <t>Tāme Nr.09.14.2.</t>
  </si>
  <si>
    <t>Jūrmalas pirmsskolas izglītības iestāde "Bitīte"</t>
  </si>
  <si>
    <t>90009249210</t>
  </si>
  <si>
    <t>Lēdurgas ielas 20a, Jūrmala, LV-2011</t>
  </si>
  <si>
    <t>LV48PARX0002484572067</t>
  </si>
  <si>
    <t>Tāme Nr.09.15.2.</t>
  </si>
  <si>
    <t>Pirmsskolas izglītības iestāde "Katrīna"</t>
  </si>
  <si>
    <t>90009249155</t>
  </si>
  <si>
    <t>Salaspils iela 4, Jūrmala, LV-2010</t>
  </si>
  <si>
    <t>LV10PARX0002484572072</t>
  </si>
  <si>
    <t>Tāme Nr.09.16.2.</t>
  </si>
  <si>
    <t>Jūrmalas pirmsskolas izglītības iestāde "Lācītis"</t>
  </si>
  <si>
    <t>90009249259</t>
  </si>
  <si>
    <t>Tērbatas iela 42, Jūrmala, LV-2016</t>
  </si>
  <si>
    <t>LV37PARX0002484572071</t>
  </si>
  <si>
    <t>LV14PARX0002484577044</t>
  </si>
  <si>
    <t>Tāme Nr.09.17.2.</t>
  </si>
  <si>
    <t>Pirmsskolas izglītības iestāde "Madara"</t>
  </si>
  <si>
    <t>90009249314</t>
  </si>
  <si>
    <t>Tētbatas iela 1, Jūrmala, LV-2016</t>
  </si>
  <si>
    <t>Brīvpusdienas nodrošināšana</t>
  </si>
  <si>
    <t>LV05PARX0002484572065</t>
  </si>
  <si>
    <t>Tāme Nr.09.18.2.</t>
  </si>
  <si>
    <t>Pirmsskolas izglītības iestāde "Mārīte"</t>
  </si>
  <si>
    <t>90009249189</t>
  </si>
  <si>
    <t>Engures iela 4, Jūrmala, LV-2016</t>
  </si>
  <si>
    <t>LV64PARX0002484572070</t>
  </si>
  <si>
    <t>LV41PARX0002484577043</t>
  </si>
  <si>
    <t>Tāme Nr.09.19.2.</t>
  </si>
  <si>
    <t>Pirmsskolas izglītības iestāde "Namiņš"</t>
  </si>
  <si>
    <t>90009249136</t>
  </si>
  <si>
    <t>Poruka prospekts 14, Jūrmala, LV-2008</t>
  </si>
  <si>
    <t>LV80PARX0002484572073</t>
  </si>
  <si>
    <t>Tāme Nr.09.20.2.</t>
  </si>
  <si>
    <t>Pirmsskolas izglītības iestāde "Podziņa"</t>
  </si>
  <si>
    <t>90009563202</t>
  </si>
  <si>
    <t>Lībiešu iela 21, Jūrmala, LV-2016</t>
  </si>
  <si>
    <t>LV31PARX0002484572082</t>
  </si>
  <si>
    <t>Tāme Nr.09.21.2.</t>
  </si>
  <si>
    <t>Pirmsskolas izglītības iestāde "Saulīte"</t>
  </si>
  <si>
    <t>90009249206</t>
  </si>
  <si>
    <t>Rēzeknes pulka iela 28, Jūrmala, LV-2010</t>
  </si>
  <si>
    <t>LV21PARX0002484572068</t>
  </si>
  <si>
    <t>Tāme Nr.09.22.2.</t>
  </si>
  <si>
    <t>Pirmsskolas izglītības iestāde "Zvaniņš"</t>
  </si>
  <si>
    <t>90009251357</t>
  </si>
  <si>
    <t>Lībiešu iela 19, Jūrmala, LV-2015</t>
  </si>
  <si>
    <t>LV53PARX0002484572074</t>
  </si>
  <si>
    <t>LV30PARX0002484577047</t>
  </si>
  <si>
    <t>Tāme Nr.09.23.2.</t>
  </si>
  <si>
    <t>Pumpuru vidusskola</t>
  </si>
  <si>
    <t>90000051542</t>
  </si>
  <si>
    <t>Kronvalda iela 8, Jūrmala, LV-2008</t>
  </si>
  <si>
    <t>LV35PARX0002484572010</t>
  </si>
  <si>
    <t>LV98PARX0002484573010</t>
  </si>
  <si>
    <t>Tāme Nr.09.24.2.</t>
  </si>
  <si>
    <t>Jūrmalas sākumskola "Atvase"</t>
  </si>
  <si>
    <t>90001175873</t>
  </si>
  <si>
    <t>Raiņa 53, Jūrmala</t>
  </si>
  <si>
    <t>LV02PARX0002484572022</t>
  </si>
  <si>
    <t>LV65PARX0002484573022</t>
  </si>
  <si>
    <t>Tāme Nr.09.25.2.</t>
  </si>
  <si>
    <t>Sākumskola "Ābelīte"</t>
  </si>
  <si>
    <t>90009251361</t>
  </si>
  <si>
    <t>Plūdu iela 4a, Jūrmala, LV-2015</t>
  </si>
  <si>
    <t xml:space="preserve">              LV69PARX0002484572077</t>
  </si>
  <si>
    <t>LV69PARX0002484573047</t>
  </si>
  <si>
    <t>Tāme Nr.09.26.2.</t>
  </si>
  <si>
    <t>Sākumskola "Taurenītis"</t>
  </si>
  <si>
    <t>90000051699</t>
  </si>
  <si>
    <t>Kļavu iela 29/31, Jūrmala, LV-2015</t>
  </si>
  <si>
    <t>LV67PARX0002484572016</t>
  </si>
  <si>
    <t>LV33PARX0002484573016</t>
  </si>
  <si>
    <t>Tāme Nr.09.27.2.</t>
  </si>
  <si>
    <t>Jūrmalas pilsētas Slokas pamatskola</t>
  </si>
  <si>
    <t>90000051612</t>
  </si>
  <si>
    <t>Skolas iela 3, Jūrmala, LV-2010</t>
  </si>
  <si>
    <t>LV24PARX0002484572014</t>
  </si>
  <si>
    <t>LV87PARX0002484573014</t>
  </si>
  <si>
    <t>Tāme Nr.09.30.2.</t>
  </si>
  <si>
    <t>Vaivaru pamatskola</t>
  </si>
  <si>
    <t>90000783949</t>
  </si>
  <si>
    <t>Skautu iela 2, Jūrmala</t>
  </si>
  <si>
    <t>LV29PARX0002484572021</t>
  </si>
  <si>
    <t>LV92PARX0002484573021</t>
  </si>
  <si>
    <t>Tāme Nr.09.32.2.</t>
  </si>
  <si>
    <t>Jūrmalas vakara vidusskola</t>
  </si>
  <si>
    <t>90000051646</t>
  </si>
  <si>
    <t>LV08PARX0002484572011</t>
  </si>
  <si>
    <t>Tame Nr.09.32.1.</t>
  </si>
  <si>
    <t>"LATVIJAS STARPTAUTISKĀ SKOLA"</t>
  </si>
  <si>
    <t>40008006745</t>
  </si>
  <si>
    <t>Viestura iela 6-1, Jūrmala</t>
  </si>
  <si>
    <t>LV85PARX0002484573050</t>
  </si>
  <si>
    <t>Tāme Nr.09.4.1.</t>
  </si>
  <si>
    <t>Jūrmalas Bērnu un jauniešu interešu centrs</t>
  </si>
  <si>
    <t>9000226256</t>
  </si>
  <si>
    <t>Zemgales iela 4, Jūrmala</t>
  </si>
  <si>
    <t>Iestādes uzturēšana, interešu izglītības un jaunatnes darba nodrošināšana</t>
  </si>
  <si>
    <t>LV32PARX0002484572064</t>
  </si>
  <si>
    <t>LV32PARX0002484573034</t>
  </si>
  <si>
    <t>LV90PARX0002484577034</t>
  </si>
  <si>
    <t xml:space="preserve"> </t>
  </si>
  <si>
    <t>Tāme Nr.09.10.1.</t>
  </si>
  <si>
    <t>Iestādes uzturēšana, interešu un profesionālās ievirzes izglītības nodrošināšana</t>
  </si>
  <si>
    <t>LV28PARX0002484573009</t>
  </si>
  <si>
    <t>LV86PARX0002484577009</t>
  </si>
  <si>
    <t>Tāme Nr.09.12.1.</t>
  </si>
  <si>
    <t>Jūrmalas Mūzikas vidusskola</t>
  </si>
  <si>
    <t>90000056465</t>
  </si>
  <si>
    <t>Strēlnieku prospekts 30, k-1, Jūrmala, LV-2015</t>
  </si>
  <si>
    <t>Iestādes uzturēšana, profesionālās ievirzes izglītības nodrošināšana</t>
  </si>
  <si>
    <t>LV56PARX0002484572020</t>
  </si>
  <si>
    <t>LV22PARX0002484573020</t>
  </si>
  <si>
    <t>LV80PARX0002484577020</t>
  </si>
  <si>
    <t>LV17PARX0002484576020</t>
  </si>
  <si>
    <t>Tāme Nr.09.29.1.</t>
  </si>
  <si>
    <t>Jūrmalas Sporta skola</t>
  </si>
  <si>
    <t>90009249367</t>
  </si>
  <si>
    <t>Nometņu iela 2B, Jūrmala</t>
  </si>
  <si>
    <t>LV96PARX0002484572076</t>
  </si>
  <si>
    <t>LV96PARX0002484573046</t>
  </si>
  <si>
    <t>LV73PARX0002484577049</t>
  </si>
  <si>
    <t>LV10PARX0002484576049</t>
  </si>
  <si>
    <t>Tāme Nr.09.29.2.</t>
  </si>
  <si>
    <t>Sporta skolas pasākumi</t>
  </si>
  <si>
    <t>Tāme Nr.09.13.1.</t>
  </si>
  <si>
    <t>Iestādes uzturēšana un pirmsskolas izglītības nodrošināšana</t>
  </si>
  <si>
    <t>LV91PARX0002484573039</t>
  </si>
  <si>
    <t>LV68PARX0002484577042</t>
  </si>
  <si>
    <t>Tāme Nr.09.14.1.</t>
  </si>
  <si>
    <t>LV48PARX0002484573037</t>
  </si>
  <si>
    <t>LV48PARX00024844577040</t>
  </si>
  <si>
    <t>Tāme Nr.09.15.1.</t>
  </si>
  <si>
    <t>LV10PARX0002484573042</t>
  </si>
  <si>
    <t>LV84PARX0002484577045</t>
  </si>
  <si>
    <t>Tāme Nr.09.16.1.</t>
  </si>
  <si>
    <t>LV37PARX0002484573041</t>
  </si>
  <si>
    <t>Tāme Nr.09.17.1.</t>
  </si>
  <si>
    <t>LV05PARX0002484573035</t>
  </si>
  <si>
    <t>LV79PARX0002484577038</t>
  </si>
  <si>
    <t>Tāme Nr.09.18.1.</t>
  </si>
  <si>
    <t>LV64PARX0002484573040</t>
  </si>
  <si>
    <t>Tāme Nr.09.19.1.</t>
  </si>
  <si>
    <t>LV80PARX0002484573043</t>
  </si>
  <si>
    <t>LV57PARX0002484577046</t>
  </si>
  <si>
    <t>Tāme Nr.09.20.1.</t>
  </si>
  <si>
    <t>LV15PARX0002484573049</t>
  </si>
  <si>
    <t>LV89PARX0002484577052</t>
  </si>
  <si>
    <t>Tāme Nr.09.21.1.</t>
  </si>
  <si>
    <t>LV21PARX0002484573038</t>
  </si>
  <si>
    <t>LV95PARX0002484577041</t>
  </si>
  <si>
    <t>Tāme Nr.09.22.1.</t>
  </si>
  <si>
    <t>LV53PARX0002484573044</t>
  </si>
  <si>
    <t>LV64PARX0002484576047</t>
  </si>
  <si>
    <t>Tāme Nr.09.1.12.</t>
  </si>
  <si>
    <t>Jūrmala, Jomas iela 1/5, LV-2015</t>
  </si>
  <si>
    <t>09.210.</t>
  </si>
  <si>
    <t>Projekts ''Karjeras atbalsts vispārējās un profesionālās izglītības iestādēs''</t>
  </si>
  <si>
    <t>LV23TREL9802008033000</t>
  </si>
  <si>
    <t>Tāme Nr.09.1.13.</t>
  </si>
  <si>
    <t>Projekts "Atbalsts izglītojamo individuālo kompetenču attīstībai"</t>
  </si>
  <si>
    <t>LV29TREL980200804900B</t>
  </si>
  <si>
    <t>Tāme Nr.09.1.14.</t>
  </si>
  <si>
    <t>Jomas iela 1/5, Jūrmala, LV-2015</t>
  </si>
  <si>
    <t>09.510.</t>
  </si>
  <si>
    <t>Projekts "Jūrmalas jauniešu informācijas tīkls"</t>
  </si>
  <si>
    <t>LV42TREL9802008041000</t>
  </si>
  <si>
    <t>Tāme Nr.09.1.15.</t>
  </si>
  <si>
    <t>Jomas iela 1/5, Jūrmala</t>
  </si>
  <si>
    <t>Projekts "Jūrmalas pilsētas Jaundubultu vidusskolas ēkas energoefektivitātes paaugstināšana"</t>
  </si>
  <si>
    <t>LV79TREL980200804600B</t>
  </si>
  <si>
    <t>Tāme Nr.09.1.16.</t>
  </si>
  <si>
    <t>LV81TREL9802008037000</t>
  </si>
  <si>
    <t>Tāme Nr.09.1.17.</t>
  </si>
  <si>
    <t xml:space="preserve">Jūrmalas pilsētas domes </t>
  </si>
  <si>
    <t>Projekts "Jūrmalas pilsētas Kauguru vidusskolas ēkas energoefektivitātes paaugstināšana"</t>
  </si>
  <si>
    <t>LV24TREL980200805900B</t>
  </si>
  <si>
    <t>Tāme Nr.09.1.18.</t>
  </si>
  <si>
    <t>Jomas ielā 1/5, Jūrmalā</t>
  </si>
  <si>
    <t>Projekts “Atbalsts priekšlaicīgas mācību pārtraukšanas samazināšanai”</t>
  </si>
  <si>
    <t xml:space="preserve"> LV47TREL9802008038000</t>
  </si>
  <si>
    <t>Tāme Nr.09.1.19.</t>
  </si>
  <si>
    <t>09.530</t>
  </si>
  <si>
    <t>Projekts “Nodarbināto personu profesionālās kompetences pilnveide”</t>
  </si>
  <si>
    <t xml:space="preserve"> LV73TREL980200805800B</t>
  </si>
  <si>
    <t>Tāme Nr.09.4.2.</t>
  </si>
  <si>
    <t>90009226256</t>
  </si>
  <si>
    <t>Projekts "Proti un dari"</t>
  </si>
  <si>
    <t>LV80TREL981376900300B</t>
  </si>
  <si>
    <t>Tāme Nr.09.4.3.</t>
  </si>
  <si>
    <t>Projekts "Be active!"/"Esi aktīvs!"</t>
  </si>
  <si>
    <t>LV78TREL981376900700B</t>
  </si>
  <si>
    <t>Tāme Nr.09.4.4.</t>
  </si>
  <si>
    <t>Projekts "Me.You.Personality"/"Es.Tu.Personība."</t>
  </si>
  <si>
    <t>LV32TREL981376900200B</t>
  </si>
  <si>
    <t>Tāme Nr.09.5.3.</t>
  </si>
  <si>
    <t>Projekts "Karjeras atbalsts vispārējās un profesionālās izglītības iestādēs"</t>
  </si>
  <si>
    <t>LV48TREL981349300500B</t>
  </si>
  <si>
    <t>Tāme Nr.09.5.4.</t>
  </si>
  <si>
    <t>Projekts "Skolēnu starptautiskā zinātniskā konference"</t>
  </si>
  <si>
    <t>konts tiks atvērts</t>
  </si>
  <si>
    <t>Tāme Nr.09.8.3.</t>
  </si>
  <si>
    <t>Aizputes 1a, Jūrmala</t>
  </si>
  <si>
    <t>Projekts "Starpkultūru saiknes veidošana ar Eiropas Brīvprātīgā Darba starpniecību"</t>
  </si>
  <si>
    <t>LV48TREL981458600100B</t>
  </si>
  <si>
    <t>Tāme Nr.09.9.3.</t>
  </si>
  <si>
    <t>Rīgas ielā 3, Jurmalā</t>
  </si>
  <si>
    <t>Projekts ''Vēro, dalies, audz"</t>
  </si>
  <si>
    <t>LV02TREL981377100200B</t>
  </si>
  <si>
    <t>Tāme Nr.09.11.3.</t>
  </si>
  <si>
    <t xml:space="preserve">Projekts "Ja es būtu/IF I were"  </t>
  </si>
  <si>
    <t>LV45TREL981304700500B</t>
  </si>
  <si>
    <t>Tāme Nr.09.11.4.</t>
  </si>
  <si>
    <t>Projekta "Karjeras atbalsts vispārējās un profesionālās izglītības iestādēs"</t>
  </si>
  <si>
    <t>LV46TREL981304700300B</t>
  </si>
  <si>
    <t>`</t>
  </si>
  <si>
    <t>Tāme Nr.09.11.5.</t>
  </si>
  <si>
    <t>Projekts "Es esmu moderns skolotājs/I am a modern teacher"</t>
  </si>
  <si>
    <t>LV94TREL981304700400B</t>
  </si>
  <si>
    <t>Tāme Nr.09.23.3.</t>
  </si>
  <si>
    <t>Kronvalda iela 8, Jūrmala, LV2008</t>
  </si>
  <si>
    <t>Projekts "Mācies zaļāk-pārbīdi klases robežas"</t>
  </si>
  <si>
    <t>Tāme Nr.09.23.4.</t>
  </si>
  <si>
    <t>Projekts "Mediji vieno un šķir"</t>
  </si>
  <si>
    <t>LV27TREL981304500400B</t>
  </si>
  <si>
    <t>Tāme Nr.09.24.3.</t>
  </si>
  <si>
    <t>LV53TREL981305300300B</t>
  </si>
  <si>
    <t>Tāme Nr.09.27.3.</t>
  </si>
  <si>
    <t>Slokas pamatskola</t>
  </si>
  <si>
    <t>Skolas iela 3, Jūrmala</t>
  </si>
  <si>
    <t>LV80TREL981304800200B</t>
  </si>
  <si>
    <t>Tāme Nr.09.30.3.</t>
  </si>
  <si>
    <t xml:space="preserve">Vaivaru pamatskola </t>
  </si>
  <si>
    <t xml:space="preserve">Projekts "Autisks bērns vispārizglītojošā klasē: skolas personāla iespējas pilnvērtība iekļaujoša mācību procesa veicināšnai" </t>
  </si>
  <si>
    <t>LV20TREL981305200200B</t>
  </si>
  <si>
    <t>Tāme Nr.09.2.1.</t>
  </si>
  <si>
    <t>LV21PARX0002484577015</t>
  </si>
  <si>
    <t>Tāme Nr.09.3.1.</t>
  </si>
  <si>
    <t>Iestādes uzturēšana un vispārējās izglītības  nodrošināšana</t>
  </si>
  <si>
    <t>LV43PARX0002484577007</t>
  </si>
  <si>
    <t>LV77PARX0002484576007</t>
  </si>
  <si>
    <t>Tāme Nr.09.5.1.</t>
  </si>
  <si>
    <t>LV39PARX0002484573005</t>
  </si>
  <si>
    <t>LV97PARX0002484577005</t>
  </si>
  <si>
    <t>Tāme Nr.09.6.1.</t>
  </si>
  <si>
    <t>LV70PARX0002484577006</t>
  </si>
  <si>
    <t>Tāme Nr.09.7.1.</t>
  </si>
  <si>
    <t>Tāme Nr.09.8.1.</t>
  </si>
  <si>
    <t>LV75PARX0002484577013</t>
  </si>
  <si>
    <t>Tāme Nr.09.9.1.</t>
  </si>
  <si>
    <t>LV05PARX0002484577012</t>
  </si>
  <si>
    <t>LV39PARX0002484576012</t>
  </si>
  <si>
    <t>Tāme Nr.09.11.1.</t>
  </si>
  <si>
    <t>LV16PARX0002484577008</t>
  </si>
  <si>
    <t>Tāme Nr.09.23.1.</t>
  </si>
  <si>
    <t>LV59PARX0002484577010</t>
  </si>
  <si>
    <t>Tāme Nr.09.24.1.</t>
  </si>
  <si>
    <t>LV26PARX0002484577022</t>
  </si>
  <si>
    <t>Tāme Nr.09.25.1.</t>
  </si>
  <si>
    <t>LV69PARX0002484572077</t>
  </si>
  <si>
    <t>LV46PARX0002484577050</t>
  </si>
  <si>
    <t>Tāme Nr.09.26.1.</t>
  </si>
  <si>
    <t>LV91PARX0002484577016</t>
  </si>
  <si>
    <t xml:space="preserve">LV28PARX0002484576016 </t>
  </si>
  <si>
    <t>Tāme Nr.09.27.1.</t>
  </si>
  <si>
    <t xml:space="preserve"> Slokas pamatskola</t>
  </si>
  <si>
    <t>LV48PARX0002484577014</t>
  </si>
  <si>
    <t>Tāme Nr.09.28.1.</t>
  </si>
  <si>
    <t>Jūrmalas pilsētas internātpamatskola</t>
  </si>
  <si>
    <t>90009251342</t>
  </si>
  <si>
    <t>Dzirnavu iela 50, Jūrmala, LV-2011</t>
  </si>
  <si>
    <t>LV42PARX0002484572078</t>
  </si>
  <si>
    <t>LV42PARX0002484573048</t>
  </si>
  <si>
    <t>LV19PARX0002484577051</t>
  </si>
  <si>
    <t>Tāme Nr.09.30.1.</t>
  </si>
  <si>
    <t>LV53PARX0002484577021</t>
  </si>
  <si>
    <t>LV87PARX0002484576021</t>
  </si>
  <si>
    <t>Tāme Nr.09.31.1.</t>
  </si>
  <si>
    <t>LV71PARX0002484573011</t>
  </si>
  <si>
    <t>LV32PARX0002484577011</t>
  </si>
  <si>
    <t>Tērbatas iela 1, Jūrmala, LV-2016</t>
  </si>
  <si>
    <t>Projekts "Jūrmalas pilsētas Jaundubultu vidusskolas ēkas   k-1 (autoskolas ēka) energoefektivitātes paaugstināšana"</t>
  </si>
  <si>
    <t>LV75TREL981304500500B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</si>
</sst>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970">
    <xf numFmtId="0" fontId="0" fillId="0" borderId="0" xfId="0"/>
    <xf numFmtId="0" fontId="4" fillId="0" borderId="0" xfId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4" fillId="2" borderId="4" xfId="1" applyNumberFormat="1" applyFont="1" applyFill="1" applyBorder="1" applyAlignment="1" applyProtection="1">
      <alignment vertical="center"/>
    </xf>
    <xf numFmtId="49" fontId="4" fillId="2" borderId="0" xfId="1" applyNumberFormat="1" applyFont="1" applyFill="1" applyBorder="1" applyAlignment="1" applyProtection="1">
      <alignment vertical="center"/>
    </xf>
    <xf numFmtId="49" fontId="7" fillId="2" borderId="4" xfId="1" applyNumberFormat="1" applyFont="1" applyFill="1" applyBorder="1" applyAlignment="1" applyProtection="1">
      <alignment vertical="center"/>
    </xf>
    <xf numFmtId="49" fontId="4" fillId="2" borderId="7" xfId="1" applyNumberFormat="1" applyFont="1" applyFill="1" applyBorder="1" applyAlignment="1" applyProtection="1">
      <alignment vertical="center"/>
    </xf>
    <xf numFmtId="49" fontId="4" fillId="2" borderId="8" xfId="1" applyNumberFormat="1" applyFont="1" applyFill="1" applyBorder="1" applyAlignment="1" applyProtection="1">
      <alignment vertical="center"/>
    </xf>
    <xf numFmtId="49" fontId="4" fillId="2" borderId="9" xfId="1" applyNumberFormat="1" applyFont="1" applyFill="1" applyBorder="1" applyAlignment="1" applyProtection="1">
      <alignment vertical="center"/>
      <protection locked="0"/>
    </xf>
    <xf numFmtId="49" fontId="4" fillId="2" borderId="10" xfId="1" applyNumberFormat="1" applyFont="1" applyFill="1" applyBorder="1" applyAlignment="1" applyProtection="1">
      <alignment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textRotation="90"/>
    </xf>
    <xf numFmtId="1" fontId="8" fillId="0" borderId="25" xfId="1" applyNumberFormat="1" applyFont="1" applyFill="1" applyBorder="1" applyAlignment="1" applyProtection="1">
      <alignment horizontal="center" vertical="center"/>
    </xf>
    <xf numFmtId="1" fontId="8" fillId="0" borderId="26" xfId="1" applyNumberFormat="1" applyFont="1" applyFill="1" applyBorder="1" applyAlignment="1" applyProtection="1">
      <alignment horizontal="center" vertical="center"/>
    </xf>
    <xf numFmtId="1" fontId="8" fillId="0" borderId="27" xfId="1" applyNumberFormat="1" applyFont="1" applyFill="1" applyBorder="1" applyAlignment="1" applyProtection="1">
      <alignment horizontal="center" vertical="center"/>
    </xf>
    <xf numFmtId="1" fontId="8" fillId="0" borderId="28" xfId="1" applyNumberFormat="1" applyFont="1" applyFill="1" applyBorder="1" applyAlignment="1" applyProtection="1">
      <alignment horizontal="center" vertical="center"/>
    </xf>
    <xf numFmtId="1" fontId="8" fillId="0" borderId="29" xfId="1" applyNumberFormat="1" applyFont="1" applyFill="1" applyBorder="1" applyAlignment="1" applyProtection="1">
      <alignment horizontal="center" vertical="center"/>
    </xf>
    <xf numFmtId="0" fontId="3" fillId="0" borderId="16" xfId="1" applyFont="1" applyFill="1" applyBorder="1" applyAlignment="1" applyProtection="1">
      <alignment vertical="center" wrapText="1"/>
    </xf>
    <xf numFmtId="0" fontId="3" fillId="0" borderId="16" xfId="1" applyFont="1" applyFill="1" applyBorder="1" applyAlignment="1" applyProtection="1">
      <alignment horizontal="left" vertical="center" wrapText="1"/>
    </xf>
    <xf numFmtId="0" fontId="3" fillId="0" borderId="4" xfId="1" applyFont="1" applyFill="1" applyBorder="1" applyAlignment="1" applyProtection="1">
      <alignment vertical="center"/>
    </xf>
    <xf numFmtId="0" fontId="3" fillId="0" borderId="21" xfId="1" applyFont="1" applyFill="1" applyBorder="1" applyAlignment="1" applyProtection="1">
      <alignment vertical="center"/>
      <protection locked="0"/>
    </xf>
    <xf numFmtId="0" fontId="3" fillId="0" borderId="18" xfId="1" applyFont="1" applyFill="1" applyBorder="1" applyAlignment="1" applyProtection="1">
      <alignment vertical="center"/>
      <protection locked="0"/>
    </xf>
    <xf numFmtId="0" fontId="3" fillId="0" borderId="19" xfId="1" applyFont="1" applyFill="1" applyBorder="1" applyAlignment="1" applyProtection="1">
      <alignment vertical="center"/>
      <protection locked="0"/>
    </xf>
    <xf numFmtId="0" fontId="3" fillId="0" borderId="0" xfId="1" applyFont="1" applyFill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 wrapText="1"/>
    </xf>
    <xf numFmtId="0" fontId="3" fillId="0" borderId="30" xfId="1" applyFont="1" applyFill="1" applyBorder="1" applyAlignment="1" applyProtection="1">
      <alignment horizontal="left" vertical="center" wrapText="1"/>
    </xf>
    <xf numFmtId="3" fontId="3" fillId="0" borderId="31" xfId="1" applyNumberFormat="1" applyFont="1" applyFill="1" applyBorder="1" applyAlignment="1" applyProtection="1">
      <alignment horizontal="right" vertical="center"/>
    </xf>
    <xf numFmtId="3" fontId="3" fillId="0" borderId="32" xfId="1" applyNumberFormat="1" applyFont="1" applyFill="1" applyBorder="1" applyAlignment="1" applyProtection="1">
      <alignment horizontal="right" vertical="center"/>
    </xf>
    <xf numFmtId="3" fontId="3" fillId="0" borderId="33" xfId="1" applyNumberFormat="1" applyFont="1" applyFill="1" applyBorder="1" applyAlignment="1" applyProtection="1">
      <alignment horizontal="right" vertical="center"/>
    </xf>
    <xf numFmtId="3" fontId="3" fillId="0" borderId="34" xfId="1" applyNumberFormat="1" applyFont="1" applyFill="1" applyBorder="1" applyAlignment="1" applyProtection="1">
      <alignment horizontal="right" vertical="center"/>
    </xf>
    <xf numFmtId="0" fontId="4" fillId="0" borderId="25" xfId="1" applyFont="1" applyFill="1" applyBorder="1" applyAlignment="1" applyProtection="1">
      <alignment vertical="center" wrapText="1"/>
    </xf>
    <xf numFmtId="0" fontId="4" fillId="0" borderId="25" xfId="1" applyFont="1" applyFill="1" applyBorder="1" applyAlignment="1" applyProtection="1">
      <alignment horizontal="left" vertical="center" wrapText="1"/>
    </xf>
    <xf numFmtId="3" fontId="4" fillId="0" borderId="26" xfId="1" applyNumberFormat="1" applyFont="1" applyFill="1" applyBorder="1" applyAlignment="1" applyProtection="1">
      <alignment horizontal="right" vertical="center"/>
    </xf>
    <xf numFmtId="3" fontId="4" fillId="0" borderId="27" xfId="1" applyNumberFormat="1" applyFont="1" applyFill="1" applyBorder="1" applyAlignment="1" applyProtection="1">
      <alignment horizontal="right" vertical="center"/>
    </xf>
    <xf numFmtId="3" fontId="4" fillId="0" borderId="28" xfId="1" applyNumberFormat="1" applyFont="1" applyFill="1" applyBorder="1" applyAlignment="1" applyProtection="1">
      <alignment horizontal="right" vertical="center"/>
    </xf>
    <xf numFmtId="3" fontId="4" fillId="0" borderId="29" xfId="1" applyNumberFormat="1" applyFont="1" applyFill="1" applyBorder="1" applyAlignment="1" applyProtection="1">
      <alignment horizontal="right" vertical="center"/>
    </xf>
    <xf numFmtId="0" fontId="4" fillId="0" borderId="16" xfId="1" applyFont="1" applyFill="1" applyBorder="1" applyAlignment="1" applyProtection="1">
      <alignment vertical="center" wrapText="1"/>
    </xf>
    <xf numFmtId="0" fontId="4" fillId="0" borderId="16" xfId="1" applyFont="1" applyFill="1" applyBorder="1" applyAlignment="1" applyProtection="1">
      <alignment horizontal="right" vertical="center" wrapText="1"/>
    </xf>
    <xf numFmtId="3" fontId="4" fillId="0" borderId="4" xfId="1" applyNumberFormat="1" applyFont="1" applyFill="1" applyBorder="1" applyAlignment="1" applyProtection="1">
      <alignment horizontal="right" vertical="center"/>
    </xf>
    <xf numFmtId="3" fontId="4" fillId="0" borderId="21" xfId="1" applyNumberFormat="1" applyFont="1" applyFill="1" applyBorder="1" applyAlignment="1" applyProtection="1">
      <alignment horizontal="right" vertical="center"/>
      <protection locked="0"/>
    </xf>
    <xf numFmtId="3" fontId="4" fillId="0" borderId="18" xfId="1" applyNumberFormat="1" applyFont="1" applyFill="1" applyBorder="1" applyAlignment="1" applyProtection="1">
      <alignment horizontal="right" vertical="center"/>
      <protection locked="0"/>
    </xf>
    <xf numFmtId="3" fontId="4" fillId="0" borderId="19" xfId="1" applyNumberFormat="1" applyFont="1" applyFill="1" applyBorder="1" applyAlignment="1" applyProtection="1">
      <alignment horizontal="right" vertical="center"/>
      <protection locked="0"/>
    </xf>
    <xf numFmtId="0" fontId="4" fillId="0" borderId="35" xfId="1" applyFont="1" applyFill="1" applyBorder="1" applyAlignment="1" applyProtection="1">
      <alignment vertical="center" wrapText="1"/>
    </xf>
    <xf numFmtId="0" fontId="4" fillId="0" borderId="35" xfId="1" applyFont="1" applyFill="1" applyBorder="1" applyAlignment="1" applyProtection="1">
      <alignment horizontal="right" vertical="center" wrapText="1"/>
    </xf>
    <xf numFmtId="3" fontId="4" fillId="0" borderId="36" xfId="1" applyNumberFormat="1" applyFont="1" applyFill="1" applyBorder="1" applyAlignment="1" applyProtection="1">
      <alignment horizontal="right" vertical="center"/>
    </xf>
    <xf numFmtId="3" fontId="4" fillId="0" borderId="37" xfId="1" applyNumberFormat="1" applyFont="1" applyFill="1" applyBorder="1" applyAlignment="1" applyProtection="1">
      <alignment horizontal="right" vertical="center"/>
      <protection locked="0"/>
    </xf>
    <xf numFmtId="3" fontId="4" fillId="0" borderId="6" xfId="1" applyNumberFormat="1" applyFont="1" applyFill="1" applyBorder="1" applyAlignment="1" applyProtection="1">
      <alignment horizontal="right" vertical="center"/>
      <protection locked="0"/>
    </xf>
    <xf numFmtId="3" fontId="4" fillId="0" borderId="38" xfId="1" applyNumberFormat="1" applyFont="1" applyFill="1" applyBorder="1" applyAlignment="1" applyProtection="1">
      <alignment horizontal="right" vertical="center"/>
    </xf>
    <xf numFmtId="0" fontId="3" fillId="0" borderId="20" xfId="1" applyFont="1" applyFill="1" applyBorder="1" applyAlignment="1" applyProtection="1">
      <alignment horizontal="left" vertical="center" wrapText="1"/>
    </xf>
    <xf numFmtId="3" fontId="4" fillId="0" borderId="23" xfId="1" applyNumberFormat="1" applyFont="1" applyFill="1" applyBorder="1" applyAlignment="1" applyProtection="1">
      <alignment vertical="center"/>
    </xf>
    <xf numFmtId="3" fontId="4" fillId="0" borderId="22" xfId="1" applyNumberFormat="1" applyFont="1" applyFill="1" applyBorder="1" applyAlignment="1" applyProtection="1">
      <alignment vertical="center"/>
      <protection locked="0"/>
    </xf>
    <xf numFmtId="3" fontId="4" fillId="0" borderId="22" xfId="1" applyNumberFormat="1" applyFont="1" applyFill="1" applyBorder="1" applyAlignment="1" applyProtection="1">
      <alignment horizontal="center" vertical="center"/>
    </xf>
    <xf numFmtId="3" fontId="4" fillId="0" borderId="39" xfId="1" applyNumberFormat="1" applyFont="1" applyFill="1" applyBorder="1" applyAlignment="1" applyProtection="1">
      <alignment horizontal="center" vertical="center"/>
    </xf>
    <xf numFmtId="3" fontId="4" fillId="0" borderId="24" xfId="1" applyNumberFormat="1" applyFont="1" applyFill="1" applyBorder="1" applyAlignment="1" applyProtection="1">
      <alignment horizontal="center" vertical="center"/>
    </xf>
    <xf numFmtId="0" fontId="3" fillId="0" borderId="40" xfId="1" applyFont="1" applyFill="1" applyBorder="1" applyAlignment="1" applyProtection="1">
      <alignment horizontal="left" vertical="center" wrapText="1"/>
      <protection locked="0"/>
    </xf>
    <xf numFmtId="0" fontId="3" fillId="0" borderId="40" xfId="1" applyFont="1" applyFill="1" applyBorder="1" applyAlignment="1" applyProtection="1">
      <alignment horizontal="left" vertical="center" wrapText="1"/>
    </xf>
    <xf numFmtId="3" fontId="4" fillId="0" borderId="7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horizontal="right" vertical="center"/>
      <protection locked="0"/>
    </xf>
    <xf numFmtId="3" fontId="4" fillId="0" borderId="41" xfId="1" applyNumberFormat="1" applyFont="1" applyFill="1" applyBorder="1" applyAlignment="1" applyProtection="1">
      <alignment horizontal="center" vertical="center"/>
    </xf>
    <xf numFmtId="3" fontId="4" fillId="0" borderId="42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horizontal="center" vertical="center"/>
      <protection locked="0"/>
    </xf>
    <xf numFmtId="3" fontId="4" fillId="0" borderId="43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center" vertical="center" wrapText="1"/>
    </xf>
    <xf numFmtId="0" fontId="4" fillId="0" borderId="16" xfId="1" applyFont="1" applyFill="1" applyBorder="1" applyAlignment="1" applyProtection="1">
      <alignment horizontal="left" vertical="center" wrapText="1"/>
    </xf>
    <xf numFmtId="3" fontId="4" fillId="0" borderId="4" xfId="1" applyNumberFormat="1" applyFont="1" applyFill="1" applyBorder="1" applyAlignment="1" applyProtection="1">
      <alignment vertical="center"/>
    </xf>
    <xf numFmtId="3" fontId="4" fillId="0" borderId="21" xfId="1" applyNumberFormat="1" applyFont="1" applyFill="1" applyBorder="1" applyAlignment="1" applyProtection="1">
      <alignment horizontal="center" vertical="center"/>
    </xf>
    <xf numFmtId="3" fontId="4" fillId="0" borderId="21" xfId="1" applyNumberFormat="1" applyFont="1" applyFill="1" applyBorder="1" applyAlignment="1" applyProtection="1">
      <alignment vertical="center"/>
      <protection locked="0"/>
    </xf>
    <xf numFmtId="3" fontId="4" fillId="0" borderId="18" xfId="1" applyNumberFormat="1" applyFont="1" applyFill="1" applyBorder="1" applyAlignment="1" applyProtection="1">
      <alignment horizontal="center" vertical="center"/>
    </xf>
    <xf numFmtId="3" fontId="4" fillId="0" borderId="19" xfId="1" applyNumberFormat="1" applyFont="1" applyFill="1" applyBorder="1" applyAlignment="1" applyProtection="1">
      <alignment horizontal="center" vertical="center"/>
    </xf>
    <xf numFmtId="0" fontId="4" fillId="0" borderId="35" xfId="1" applyFont="1" applyFill="1" applyBorder="1" applyAlignment="1" applyProtection="1">
      <alignment horizontal="left" vertical="center" wrapText="1"/>
    </xf>
    <xf numFmtId="3" fontId="4" fillId="0" borderId="36" xfId="1" applyNumberFormat="1" applyFont="1" applyFill="1" applyBorder="1" applyAlignment="1" applyProtection="1">
      <alignment vertical="center"/>
    </xf>
    <xf numFmtId="3" fontId="4" fillId="0" borderId="37" xfId="1" applyNumberFormat="1" applyFont="1" applyFill="1" applyBorder="1" applyAlignment="1" applyProtection="1">
      <alignment horizontal="center" vertical="center"/>
    </xf>
    <xf numFmtId="3" fontId="4" fillId="0" borderId="37" xfId="1" applyNumberFormat="1" applyFont="1" applyFill="1" applyBorder="1" applyAlignment="1" applyProtection="1">
      <alignment vertical="center"/>
      <protection locked="0"/>
    </xf>
    <xf numFmtId="3" fontId="4" fillId="0" borderId="6" xfId="1" applyNumberFormat="1" applyFont="1" applyFill="1" applyBorder="1" applyAlignment="1" applyProtection="1">
      <alignment horizontal="center" vertical="center"/>
    </xf>
    <xf numFmtId="3" fontId="4" fillId="0" borderId="38" xfId="1" applyNumberFormat="1" applyFont="1" applyFill="1" applyBorder="1" applyAlignment="1" applyProtection="1">
      <alignment horizontal="center" vertical="center"/>
    </xf>
    <xf numFmtId="0" fontId="4" fillId="0" borderId="44" xfId="1" applyFont="1" applyFill="1" applyBorder="1" applyAlignment="1" applyProtection="1">
      <alignment horizontal="right" vertical="center" wrapText="1"/>
    </xf>
    <xf numFmtId="0" fontId="4" fillId="0" borderId="44" xfId="1" applyFont="1" applyFill="1" applyBorder="1" applyAlignment="1" applyProtection="1">
      <alignment horizontal="left" vertical="center" wrapText="1"/>
    </xf>
    <xf numFmtId="3" fontId="4" fillId="0" borderId="12" xfId="1" applyNumberFormat="1" applyFont="1" applyFill="1" applyBorder="1" applyAlignment="1" applyProtection="1">
      <alignment vertical="center"/>
    </xf>
    <xf numFmtId="3" fontId="4" fillId="0" borderId="45" xfId="1" applyNumberFormat="1" applyFont="1" applyFill="1" applyBorder="1" applyAlignment="1" applyProtection="1">
      <alignment horizontal="center" vertical="center"/>
    </xf>
    <xf numFmtId="3" fontId="4" fillId="0" borderId="45" xfId="1" applyNumberFormat="1" applyFont="1" applyFill="1" applyBorder="1" applyAlignment="1" applyProtection="1">
      <alignment vertical="center"/>
      <protection locked="0"/>
    </xf>
    <xf numFmtId="3" fontId="4" fillId="0" borderId="14" xfId="1" applyNumberFormat="1" applyFont="1" applyFill="1" applyBorder="1" applyAlignment="1" applyProtection="1">
      <alignment horizontal="center" vertical="center"/>
    </xf>
    <xf numFmtId="3" fontId="4" fillId="0" borderId="15" xfId="1" applyNumberFormat="1" applyFont="1" applyFill="1" applyBorder="1" applyAlignment="1" applyProtection="1">
      <alignment horizontal="center" vertical="center"/>
    </xf>
    <xf numFmtId="0" fontId="4" fillId="0" borderId="46" xfId="1" applyFont="1" applyFill="1" applyBorder="1" applyAlignment="1" applyProtection="1">
      <alignment horizontal="right" vertical="center" wrapText="1"/>
    </xf>
    <xf numFmtId="0" fontId="4" fillId="0" borderId="46" xfId="1" applyFont="1" applyFill="1" applyBorder="1" applyAlignment="1" applyProtection="1">
      <alignment horizontal="left" vertical="center" wrapText="1"/>
    </xf>
    <xf numFmtId="3" fontId="4" fillId="0" borderId="47" xfId="1" applyNumberFormat="1" applyFont="1" applyFill="1" applyBorder="1" applyAlignment="1" applyProtection="1">
      <alignment vertical="center"/>
    </xf>
    <xf numFmtId="3" fontId="4" fillId="0" borderId="48" xfId="1" applyNumberFormat="1" applyFont="1" applyFill="1" applyBorder="1" applyAlignment="1" applyProtection="1">
      <alignment horizontal="center" vertical="center"/>
    </xf>
    <xf numFmtId="3" fontId="4" fillId="0" borderId="48" xfId="1" applyNumberFormat="1" applyFont="1" applyFill="1" applyBorder="1" applyAlignment="1" applyProtection="1">
      <alignment vertical="center"/>
      <protection locked="0"/>
    </xf>
    <xf numFmtId="3" fontId="4" fillId="0" borderId="10" xfId="1" applyNumberFormat="1" applyFont="1" applyFill="1" applyBorder="1" applyAlignment="1" applyProtection="1">
      <alignment horizontal="center" vertical="center"/>
    </xf>
    <xf numFmtId="3" fontId="4" fillId="0" borderId="49" xfId="1" applyNumberFormat="1" applyFont="1" applyFill="1" applyBorder="1" applyAlignment="1" applyProtection="1">
      <alignment horizontal="center" vertical="center"/>
    </xf>
    <xf numFmtId="0" fontId="3" fillId="0" borderId="50" xfId="1" applyFont="1" applyFill="1" applyBorder="1" applyAlignment="1" applyProtection="1">
      <alignment horizontal="center" vertical="center" wrapText="1"/>
    </xf>
    <xf numFmtId="0" fontId="3" fillId="0" borderId="50" xfId="1" applyFont="1" applyFill="1" applyBorder="1" applyAlignment="1" applyProtection="1">
      <alignment horizontal="left" vertical="center" wrapText="1"/>
    </xf>
    <xf numFmtId="3" fontId="4" fillId="0" borderId="51" xfId="1" applyNumberFormat="1" applyFont="1" applyFill="1" applyBorder="1" applyAlignment="1" applyProtection="1">
      <alignment horizontal="right" vertical="center"/>
    </xf>
    <xf numFmtId="3" fontId="4" fillId="0" borderId="52" xfId="1" applyNumberFormat="1" applyFont="1" applyFill="1" applyBorder="1" applyAlignment="1" applyProtection="1">
      <alignment horizontal="right" vertical="center"/>
    </xf>
    <xf numFmtId="3" fontId="4" fillId="0" borderId="52" xfId="1" applyNumberFormat="1" applyFont="1" applyFill="1" applyBorder="1" applyAlignment="1" applyProtection="1">
      <alignment horizontal="center" vertical="center"/>
    </xf>
    <xf numFmtId="3" fontId="4" fillId="0" borderId="53" xfId="1" applyNumberFormat="1" applyFont="1" applyFill="1" applyBorder="1" applyAlignment="1" applyProtection="1">
      <alignment horizontal="center" vertical="center"/>
    </xf>
    <xf numFmtId="3" fontId="4" fillId="0" borderId="54" xfId="1" applyNumberFormat="1" applyFont="1" applyFill="1" applyBorder="1" applyAlignment="1" applyProtection="1">
      <alignment horizontal="center" vertical="center"/>
    </xf>
    <xf numFmtId="3" fontId="4" fillId="0" borderId="48" xfId="1" applyNumberFormat="1" applyFont="1" applyFill="1" applyBorder="1" applyAlignment="1" applyProtection="1">
      <alignment horizontal="right" vertical="center"/>
      <protection locked="0"/>
    </xf>
    <xf numFmtId="3" fontId="4" fillId="0" borderId="41" xfId="1" applyNumberFormat="1" applyFont="1" applyFill="1" applyBorder="1" applyAlignment="1" applyProtection="1">
      <alignment horizontal="right" vertical="center"/>
    </xf>
    <xf numFmtId="3" fontId="4" fillId="0" borderId="7" xfId="1" applyNumberFormat="1" applyFont="1" applyFill="1" applyBorder="1" applyAlignment="1" applyProtection="1">
      <alignment horizontal="right" vertical="center"/>
    </xf>
    <xf numFmtId="3" fontId="4" fillId="0" borderId="45" xfId="1" applyNumberFormat="1" applyFont="1" applyFill="1" applyBorder="1" applyAlignment="1" applyProtection="1">
      <alignment horizontal="right" vertical="center"/>
      <protection locked="0"/>
    </xf>
    <xf numFmtId="3" fontId="4" fillId="0" borderId="45" xfId="1" applyNumberFormat="1" applyFont="1" applyFill="1" applyBorder="1" applyAlignment="1" applyProtection="1">
      <alignment horizontal="center" vertical="center"/>
      <protection locked="0"/>
    </xf>
    <xf numFmtId="3" fontId="4" fillId="0" borderId="55" xfId="1" applyNumberFormat="1" applyFont="1" applyFill="1" applyBorder="1" applyAlignment="1" applyProtection="1">
      <alignment horizontal="center" vertical="center"/>
    </xf>
    <xf numFmtId="3" fontId="4" fillId="0" borderId="56" xfId="1" applyNumberFormat="1" applyFont="1" applyFill="1" applyBorder="1" applyAlignment="1" applyProtection="1">
      <alignment horizontal="right" vertical="center"/>
    </xf>
    <xf numFmtId="3" fontId="4" fillId="0" borderId="21" xfId="1" applyNumberFormat="1" applyFont="1" applyFill="1" applyBorder="1" applyAlignment="1" applyProtection="1">
      <alignment horizontal="center" vertical="center"/>
      <protection locked="0"/>
    </xf>
    <xf numFmtId="3" fontId="4" fillId="0" borderId="57" xfId="1" applyNumberFormat="1" applyFont="1" applyFill="1" applyBorder="1" applyAlignment="1" applyProtection="1">
      <alignment horizontal="center" vertical="center"/>
    </xf>
    <xf numFmtId="0" fontId="3" fillId="0" borderId="46" xfId="1" applyFont="1" applyFill="1" applyBorder="1" applyAlignment="1" applyProtection="1">
      <alignment horizontal="center" vertical="center" wrapText="1"/>
    </xf>
    <xf numFmtId="0" fontId="3" fillId="0" borderId="46" xfId="1" applyFont="1" applyFill="1" applyBorder="1" applyAlignment="1" applyProtection="1">
      <alignment horizontal="left" vertical="center" wrapText="1"/>
    </xf>
    <xf numFmtId="3" fontId="4" fillId="0" borderId="58" xfId="1" applyNumberFormat="1" applyFont="1" applyFill="1" applyBorder="1" applyAlignment="1" applyProtection="1">
      <alignment horizontal="right" vertical="center"/>
    </xf>
    <xf numFmtId="3" fontId="4" fillId="0" borderId="59" xfId="1" applyNumberFormat="1" applyFont="1" applyFill="1" applyBorder="1" applyAlignment="1" applyProtection="1">
      <alignment horizontal="right" vertical="center"/>
    </xf>
    <xf numFmtId="0" fontId="4" fillId="0" borderId="50" xfId="1" applyFont="1" applyFill="1" applyBorder="1" applyAlignment="1" applyProtection="1">
      <alignment horizontal="right" vertical="center" wrapText="1"/>
    </xf>
    <xf numFmtId="0" fontId="4" fillId="0" borderId="50" xfId="1" applyFont="1" applyFill="1" applyBorder="1" applyAlignment="1" applyProtection="1">
      <alignment horizontal="left" vertical="center" wrapText="1"/>
    </xf>
    <xf numFmtId="3" fontId="4" fillId="0" borderId="60" xfId="1" applyNumberFormat="1" applyFont="1" applyFill="1" applyBorder="1" applyAlignment="1" applyProtection="1">
      <alignment horizontal="right" vertical="center"/>
    </xf>
    <xf numFmtId="3" fontId="4" fillId="0" borderId="53" xfId="1" applyNumberFormat="1" applyFont="1" applyFill="1" applyBorder="1" applyAlignment="1" applyProtection="1">
      <alignment horizontal="right" vertical="center"/>
      <protection locked="0"/>
    </xf>
    <xf numFmtId="3" fontId="4" fillId="0" borderId="54" xfId="1" applyNumberFormat="1" applyFont="1" applyFill="1" applyBorder="1" applyAlignment="1" applyProtection="1">
      <alignment horizontal="right" vertical="center"/>
      <protection locked="0"/>
    </xf>
    <xf numFmtId="0" fontId="4" fillId="0" borderId="50" xfId="1" applyFont="1" applyFill="1" applyBorder="1" applyAlignment="1" applyProtection="1">
      <alignment vertical="center" wrapText="1"/>
    </xf>
    <xf numFmtId="3" fontId="4" fillId="0" borderId="51" xfId="1" applyNumberFormat="1" applyFont="1" applyFill="1" applyBorder="1" applyAlignment="1" applyProtection="1">
      <alignment vertical="center"/>
    </xf>
    <xf numFmtId="3" fontId="4" fillId="0" borderId="53" xfId="1" applyNumberFormat="1" applyFont="1" applyFill="1" applyBorder="1" applyAlignment="1" applyProtection="1">
      <alignment horizontal="right" vertical="center"/>
    </xf>
    <xf numFmtId="3" fontId="4" fillId="0" borderId="54" xfId="1" applyNumberFormat="1" applyFont="1" applyFill="1" applyBorder="1" applyAlignment="1" applyProtection="1">
      <alignment horizontal="right" vertical="center"/>
    </xf>
    <xf numFmtId="0" fontId="3" fillId="0" borderId="16" xfId="1" applyFont="1" applyBorder="1" applyAlignment="1" applyProtection="1">
      <alignment vertical="center" wrapText="1"/>
    </xf>
    <xf numFmtId="0" fontId="3" fillId="0" borderId="16" xfId="1" applyFont="1" applyBorder="1" applyAlignment="1" applyProtection="1">
      <alignment horizontal="left" vertical="center" wrapText="1"/>
    </xf>
    <xf numFmtId="3" fontId="3" fillId="0" borderId="4" xfId="1" applyNumberFormat="1" applyFont="1" applyBorder="1" applyAlignment="1" applyProtection="1">
      <alignment vertical="center"/>
    </xf>
    <xf numFmtId="3" fontId="3" fillId="0" borderId="21" xfId="1" applyNumberFormat="1" applyFont="1" applyBorder="1" applyAlignment="1" applyProtection="1">
      <alignment vertical="center"/>
    </xf>
    <xf numFmtId="3" fontId="3" fillId="0" borderId="18" xfId="1" applyNumberFormat="1" applyFont="1" applyBorder="1" applyAlignment="1" applyProtection="1">
      <alignment vertical="center"/>
    </xf>
    <xf numFmtId="3" fontId="3" fillId="0" borderId="19" xfId="1" applyNumberFormat="1" applyFont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/>
    </xf>
    <xf numFmtId="3" fontId="3" fillId="0" borderId="31" xfId="1" applyNumberFormat="1" applyFont="1" applyFill="1" applyBorder="1" applyAlignment="1" applyProtection="1">
      <alignment vertical="center"/>
    </xf>
    <xf numFmtId="3" fontId="3" fillId="0" borderId="32" xfId="1" applyNumberFormat="1" applyFont="1" applyFill="1" applyBorder="1" applyAlignment="1" applyProtection="1">
      <alignment vertical="center"/>
    </xf>
    <xf numFmtId="3" fontId="3" fillId="0" borderId="33" xfId="1" applyNumberFormat="1" applyFont="1" applyFill="1" applyBorder="1" applyAlignment="1" applyProtection="1">
      <alignment vertical="center"/>
    </xf>
    <xf numFmtId="3" fontId="3" fillId="0" borderId="34" xfId="1" applyNumberFormat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vertical="center" wrapText="1"/>
    </xf>
    <xf numFmtId="3" fontId="3" fillId="0" borderId="62" xfId="1" applyNumberFormat="1" applyFont="1" applyFill="1" applyBorder="1" applyAlignment="1" applyProtection="1">
      <alignment vertical="center"/>
    </xf>
    <xf numFmtId="3" fontId="3" fillId="0" borderId="63" xfId="1" applyNumberFormat="1" applyFont="1" applyFill="1" applyBorder="1" applyAlignment="1" applyProtection="1">
      <alignment vertical="center"/>
    </xf>
    <xf numFmtId="3" fontId="3" fillId="0" borderId="64" xfId="1" applyNumberFormat="1" applyFont="1" applyFill="1" applyBorder="1" applyAlignment="1" applyProtection="1">
      <alignment vertical="center"/>
    </xf>
    <xf numFmtId="3" fontId="3" fillId="0" borderId="65" xfId="1" applyNumberFormat="1" applyFont="1" applyFill="1" applyBorder="1" applyAlignment="1" applyProtection="1">
      <alignment vertical="center"/>
    </xf>
    <xf numFmtId="0" fontId="3" fillId="0" borderId="16" xfId="1" applyFont="1" applyFill="1" applyBorder="1" applyAlignment="1" applyProtection="1">
      <alignment vertical="center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0" fontId="3" fillId="3" borderId="66" xfId="1" applyFont="1" applyFill="1" applyBorder="1" applyAlignment="1" applyProtection="1">
      <alignment horizontal="left" vertical="center" wrapText="1"/>
    </xf>
    <xf numFmtId="3" fontId="3" fillId="3" borderId="67" xfId="1" applyNumberFormat="1" applyFont="1" applyFill="1" applyBorder="1" applyAlignment="1" applyProtection="1">
      <alignment vertical="center"/>
    </xf>
    <xf numFmtId="3" fontId="3" fillId="3" borderId="68" xfId="1" applyNumberFormat="1" applyFont="1" applyFill="1" applyBorder="1" applyAlignment="1" applyProtection="1">
      <alignment vertical="center"/>
    </xf>
    <xf numFmtId="3" fontId="3" fillId="3" borderId="69" xfId="1" applyNumberFormat="1" applyFont="1" applyFill="1" applyBorder="1" applyAlignment="1" applyProtection="1">
      <alignment vertical="center"/>
    </xf>
    <xf numFmtId="3" fontId="3" fillId="3" borderId="70" xfId="1" applyNumberFormat="1" applyFont="1" applyFill="1" applyBorder="1" applyAlignment="1" applyProtection="1">
      <alignment vertical="center"/>
    </xf>
    <xf numFmtId="0" fontId="4" fillId="0" borderId="40" xfId="1" applyFont="1" applyFill="1" applyBorder="1" applyAlignment="1" applyProtection="1">
      <alignment horizontal="left" vertical="center" wrapText="1"/>
    </xf>
    <xf numFmtId="3" fontId="4" fillId="0" borderId="71" xfId="1" applyNumberFormat="1" applyFont="1" applyFill="1" applyBorder="1" applyAlignment="1" applyProtection="1">
      <alignment vertical="center"/>
    </xf>
    <xf numFmtId="3" fontId="4" fillId="0" borderId="72" xfId="1" applyNumberFormat="1" applyFont="1" applyFill="1" applyBorder="1" applyAlignment="1" applyProtection="1">
      <alignment vertical="center"/>
    </xf>
    <xf numFmtId="0" fontId="4" fillId="0" borderId="50" xfId="1" applyFont="1" applyFill="1" applyBorder="1" applyAlignment="1" applyProtection="1">
      <alignment horizontal="center" vertical="center" wrapText="1"/>
    </xf>
    <xf numFmtId="3" fontId="4" fillId="0" borderId="52" xfId="1" applyNumberFormat="1" applyFont="1" applyFill="1" applyBorder="1" applyAlignment="1" applyProtection="1">
      <alignment vertical="center"/>
    </xf>
    <xf numFmtId="3" fontId="4" fillId="0" borderId="53" xfId="1" applyNumberFormat="1" applyFont="1" applyFill="1" applyBorder="1" applyAlignment="1" applyProtection="1">
      <alignment vertical="center"/>
    </xf>
    <xf numFmtId="3" fontId="4" fillId="0" borderId="54" xfId="1" applyNumberFormat="1" applyFont="1" applyFill="1" applyBorder="1" applyAlignment="1" applyProtection="1">
      <alignment vertical="center"/>
    </xf>
    <xf numFmtId="3" fontId="4" fillId="0" borderId="18" xfId="1" applyNumberFormat="1" applyFont="1" applyFill="1" applyBorder="1" applyAlignment="1" applyProtection="1">
      <alignment vertical="center"/>
      <protection locked="0"/>
    </xf>
    <xf numFmtId="3" fontId="4" fillId="0" borderId="19" xfId="1" applyNumberFormat="1" applyFont="1" applyFill="1" applyBorder="1" applyAlignment="1" applyProtection="1">
      <alignment vertical="center"/>
      <protection locked="0"/>
    </xf>
    <xf numFmtId="0" fontId="4" fillId="4" borderId="0" xfId="1" applyFont="1" applyFill="1" applyBorder="1" applyAlignment="1" applyProtection="1">
      <alignment vertical="center"/>
    </xf>
    <xf numFmtId="3" fontId="4" fillId="0" borderId="6" xfId="1" applyNumberFormat="1" applyFont="1" applyFill="1" applyBorder="1" applyAlignment="1" applyProtection="1">
      <alignment vertical="center"/>
      <protection locked="0"/>
    </xf>
    <xf numFmtId="3" fontId="4" fillId="0" borderId="38" xfId="1" applyNumberFormat="1" applyFont="1" applyFill="1" applyBorder="1" applyAlignment="1" applyProtection="1">
      <alignment vertical="center"/>
      <protection locked="0"/>
    </xf>
    <xf numFmtId="0" fontId="4" fillId="0" borderId="35" xfId="1" applyFont="1" applyFill="1" applyBorder="1" applyAlignment="1" applyProtection="1">
      <alignment horizontal="center" vertical="center" wrapText="1"/>
    </xf>
    <xf numFmtId="3" fontId="4" fillId="0" borderId="37" xfId="1" applyNumberFormat="1" applyFont="1" applyFill="1" applyBorder="1" applyAlignment="1" applyProtection="1">
      <alignment vertical="center"/>
    </xf>
    <xf numFmtId="3" fontId="4" fillId="0" borderId="6" xfId="1" applyNumberFormat="1" applyFont="1" applyFill="1" applyBorder="1" applyAlignment="1" applyProtection="1">
      <alignment vertical="center"/>
    </xf>
    <xf numFmtId="3" fontId="4" fillId="0" borderId="38" xfId="1" applyNumberFormat="1" applyFont="1" applyFill="1" applyBorder="1" applyAlignment="1" applyProtection="1">
      <alignment vertical="center"/>
    </xf>
    <xf numFmtId="3" fontId="4" fillId="0" borderId="52" xfId="1" applyNumberFormat="1" applyFont="1" applyFill="1" applyBorder="1" applyAlignment="1" applyProtection="1">
      <alignment vertical="center"/>
      <protection locked="0"/>
    </xf>
    <xf numFmtId="3" fontId="4" fillId="0" borderId="53" xfId="1" applyNumberFormat="1" applyFont="1" applyFill="1" applyBorder="1" applyAlignment="1" applyProtection="1">
      <alignment vertical="center"/>
      <protection locked="0"/>
    </xf>
    <xf numFmtId="3" fontId="4" fillId="0" borderId="54" xfId="1" applyNumberFormat="1" applyFont="1" applyFill="1" applyBorder="1" applyAlignment="1" applyProtection="1">
      <alignment vertical="center"/>
      <protection locked="0"/>
    </xf>
    <xf numFmtId="3" fontId="4" fillId="0" borderId="42" xfId="1" applyNumberFormat="1" applyFont="1" applyFill="1" applyBorder="1" applyAlignment="1" applyProtection="1">
      <alignment vertical="center"/>
    </xf>
    <xf numFmtId="3" fontId="4" fillId="0" borderId="43" xfId="1" applyNumberFormat="1" applyFont="1" applyFill="1" applyBorder="1" applyAlignment="1" applyProtection="1">
      <alignment vertical="center"/>
    </xf>
    <xf numFmtId="0" fontId="4" fillId="0" borderId="16" xfId="1" applyFont="1" applyFill="1" applyBorder="1" applyAlignment="1" applyProtection="1">
      <alignment horizontal="center" vertical="center" wrapText="1"/>
    </xf>
    <xf numFmtId="3" fontId="4" fillId="0" borderId="21" xfId="1" applyNumberFormat="1" applyFont="1" applyFill="1" applyBorder="1" applyAlignment="1" applyProtection="1">
      <alignment vertical="center"/>
    </xf>
    <xf numFmtId="3" fontId="4" fillId="0" borderId="18" xfId="1" applyNumberFormat="1" applyFont="1" applyFill="1" applyBorder="1" applyAlignment="1" applyProtection="1">
      <alignment vertical="center"/>
    </xf>
    <xf numFmtId="3" fontId="4" fillId="0" borderId="19" xfId="1" applyNumberFormat="1" applyFont="1" applyFill="1" applyBorder="1" applyAlignment="1" applyProtection="1">
      <alignment vertical="center"/>
    </xf>
    <xf numFmtId="3" fontId="4" fillId="0" borderId="73" xfId="1" applyNumberFormat="1" applyFont="1" applyFill="1" applyBorder="1" applyAlignment="1" applyProtection="1">
      <alignment vertical="center"/>
    </xf>
    <xf numFmtId="3" fontId="4" fillId="0" borderId="74" xfId="1" applyNumberFormat="1" applyFont="1" applyFill="1" applyBorder="1" applyAlignment="1" applyProtection="1">
      <alignment vertical="center"/>
    </xf>
    <xf numFmtId="0" fontId="4" fillId="0" borderId="35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 wrapText="1"/>
    </xf>
    <xf numFmtId="3" fontId="4" fillId="0" borderId="75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vertical="center"/>
      <protection locked="0"/>
    </xf>
    <xf numFmtId="3" fontId="4" fillId="0" borderId="42" xfId="1" applyNumberFormat="1" applyFont="1" applyFill="1" applyBorder="1" applyAlignment="1" applyProtection="1">
      <alignment vertical="center"/>
      <protection locked="0"/>
    </xf>
    <xf numFmtId="3" fontId="4" fillId="0" borderId="43" xfId="1" applyNumberFormat="1" applyFont="1" applyFill="1" applyBorder="1" applyAlignment="1" applyProtection="1">
      <alignment vertical="center"/>
      <protection locked="0"/>
    </xf>
    <xf numFmtId="3" fontId="4" fillId="0" borderId="57" xfId="1" applyNumberFormat="1" applyFont="1" applyFill="1" applyBorder="1" applyAlignment="1" applyProtection="1">
      <alignment vertical="center"/>
    </xf>
    <xf numFmtId="0" fontId="3" fillId="4" borderId="0" xfId="1" applyFont="1" applyFill="1" applyBorder="1" applyAlignment="1" applyProtection="1">
      <alignment horizontal="left" vertical="center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66" xfId="1" applyFont="1" applyFill="1" applyBorder="1" applyAlignment="1" applyProtection="1">
      <alignment horizontal="left" vertical="center" wrapText="1"/>
    </xf>
    <xf numFmtId="3" fontId="4" fillId="0" borderId="8" xfId="1" applyNumberFormat="1" applyFont="1" applyFill="1" applyBorder="1" applyAlignment="1" applyProtection="1">
      <alignment vertical="center"/>
    </xf>
    <xf numFmtId="3" fontId="4" fillId="0" borderId="76" xfId="1" applyNumberFormat="1" applyFont="1" applyFill="1" applyBorder="1" applyAlignment="1" applyProtection="1">
      <alignment vertical="center"/>
    </xf>
    <xf numFmtId="3" fontId="4" fillId="0" borderId="77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  <protection locked="0"/>
    </xf>
    <xf numFmtId="0" fontId="4" fillId="0" borderId="78" xfId="1" applyFont="1" applyFill="1" applyBorder="1" applyAlignment="1" applyProtection="1">
      <alignment horizontal="right" vertical="center" wrapText="1"/>
    </xf>
    <xf numFmtId="3" fontId="4" fillId="0" borderId="17" xfId="1" applyNumberFormat="1" applyFont="1" applyFill="1" applyBorder="1" applyAlignment="1" applyProtection="1">
      <alignment vertical="center"/>
      <protection locked="0"/>
    </xf>
    <xf numFmtId="3" fontId="4" fillId="0" borderId="79" xfId="1" applyNumberFormat="1" applyFont="1" applyFill="1" applyBorder="1" applyAlignment="1" applyProtection="1">
      <alignment vertical="center"/>
      <protection locked="0"/>
    </xf>
    <xf numFmtId="3" fontId="4" fillId="0" borderId="80" xfId="1" applyNumberFormat="1" applyFont="1" applyFill="1" applyBorder="1" applyAlignment="1" applyProtection="1">
      <alignment vertical="center"/>
      <protection locked="0"/>
    </xf>
    <xf numFmtId="0" fontId="3" fillId="0" borderId="66" xfId="1" applyFont="1" applyFill="1" applyBorder="1" applyAlignment="1" applyProtection="1">
      <alignment horizontal="left" vertical="center" wrapText="1"/>
    </xf>
    <xf numFmtId="3" fontId="4" fillId="0" borderId="67" xfId="1" applyNumberFormat="1" applyFont="1" applyFill="1" applyBorder="1" applyAlignment="1" applyProtection="1">
      <alignment vertical="center"/>
    </xf>
    <xf numFmtId="3" fontId="4" fillId="0" borderId="68" xfId="1" applyNumberFormat="1" applyFont="1" applyFill="1" applyBorder="1" applyAlignment="1" applyProtection="1">
      <alignment vertical="center"/>
    </xf>
    <xf numFmtId="3" fontId="4" fillId="0" borderId="60" xfId="1" applyNumberFormat="1" applyFont="1" applyFill="1" applyBorder="1" applyAlignment="1" applyProtection="1">
      <alignment vertical="center"/>
    </xf>
    <xf numFmtId="1" fontId="3" fillId="3" borderId="66" xfId="1" applyNumberFormat="1" applyFont="1" applyFill="1" applyBorder="1" applyAlignment="1" applyProtection="1">
      <alignment horizontal="left" vertical="center" wrapText="1"/>
    </xf>
    <xf numFmtId="1" fontId="3" fillId="0" borderId="40" xfId="1" applyNumberFormat="1" applyFont="1" applyFill="1" applyBorder="1" applyAlignment="1" applyProtection="1">
      <alignment horizontal="left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3" fontId="3" fillId="0" borderId="73" xfId="1" applyNumberFormat="1" applyFont="1" applyFill="1" applyBorder="1" applyAlignment="1" applyProtection="1">
      <alignment vertical="center"/>
    </xf>
    <xf numFmtId="3" fontId="3" fillId="3" borderId="72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</xf>
    <xf numFmtId="3" fontId="4" fillId="0" borderId="81" xfId="1" applyNumberFormat="1" applyFont="1" applyFill="1" applyBorder="1" applyAlignment="1" applyProtection="1">
      <alignment vertical="center"/>
    </xf>
    <xf numFmtId="3" fontId="3" fillId="3" borderId="82" xfId="1" applyNumberFormat="1" applyFont="1" applyFill="1" applyBorder="1" applyAlignment="1" applyProtection="1">
      <alignment vertical="center"/>
    </xf>
    <xf numFmtId="3" fontId="4" fillId="0" borderId="82" xfId="1" applyNumberFormat="1" applyFont="1" applyFill="1" applyBorder="1" applyAlignment="1" applyProtection="1">
      <alignment vertical="center"/>
    </xf>
    <xf numFmtId="3" fontId="4" fillId="0" borderId="0" xfId="1" applyNumberFormat="1" applyFont="1" applyFill="1" applyBorder="1" applyAlignment="1" applyProtection="1">
      <alignment vertical="center"/>
    </xf>
    <xf numFmtId="3" fontId="4" fillId="0" borderId="3" xfId="1" applyNumberFormat="1" applyFont="1" applyFill="1" applyBorder="1" applyAlignment="1" applyProtection="1">
      <alignment vertical="center"/>
      <protection locked="0"/>
    </xf>
    <xf numFmtId="3" fontId="4" fillId="0" borderId="83" xfId="1" applyNumberFormat="1" applyFont="1" applyFill="1" applyBorder="1" applyAlignment="1" applyProtection="1">
      <alignment vertical="center"/>
    </xf>
    <xf numFmtId="3" fontId="4" fillId="0" borderId="84" xfId="1" applyNumberFormat="1" applyFont="1" applyFill="1" applyBorder="1" applyAlignment="1" applyProtection="1">
      <alignment vertical="center"/>
    </xf>
    <xf numFmtId="3" fontId="4" fillId="0" borderId="79" xfId="1" applyNumberFormat="1" applyFont="1" applyFill="1" applyBorder="1" applyAlignment="1" applyProtection="1">
      <alignment vertical="center"/>
    </xf>
    <xf numFmtId="3" fontId="4" fillId="0" borderId="85" xfId="1" applyNumberFormat="1" applyFont="1" applyFill="1" applyBorder="1" applyAlignment="1" applyProtection="1">
      <alignment vertical="center"/>
    </xf>
    <xf numFmtId="3" fontId="4" fillId="0" borderId="86" xfId="1" applyNumberFormat="1" applyFont="1" applyFill="1" applyBorder="1" applyAlignment="1" applyProtection="1">
      <alignment vertical="center"/>
      <protection locked="0"/>
    </xf>
    <xf numFmtId="3" fontId="4" fillId="0" borderId="87" xfId="1" applyNumberFormat="1" applyFont="1" applyFill="1" applyBorder="1" applyAlignment="1" applyProtection="1">
      <alignment vertical="center"/>
    </xf>
    <xf numFmtId="3" fontId="4" fillId="0" borderId="88" xfId="1" applyNumberFormat="1" applyFont="1" applyFill="1" applyBorder="1" applyAlignment="1" applyProtection="1">
      <alignment vertical="center"/>
    </xf>
    <xf numFmtId="3" fontId="4" fillId="0" borderId="89" xfId="1" applyNumberFormat="1" applyFont="1" applyFill="1" applyBorder="1" applyAlignment="1" applyProtection="1">
      <alignment vertical="center"/>
      <protection locked="0"/>
    </xf>
    <xf numFmtId="0" fontId="4" fillId="0" borderId="78" xfId="1" applyFont="1" applyFill="1" applyBorder="1" applyAlignment="1" applyProtection="1">
      <alignment horizontal="center" vertical="center" wrapText="1"/>
    </xf>
    <xf numFmtId="0" fontId="4" fillId="0" borderId="78" xfId="1" applyFont="1" applyFill="1" applyBorder="1" applyAlignment="1" applyProtection="1">
      <alignment horizontal="left" vertical="center" wrapText="1"/>
    </xf>
    <xf numFmtId="3" fontId="4" fillId="0" borderId="55" xfId="1" applyNumberFormat="1" applyFont="1" applyFill="1" applyBorder="1" applyAlignment="1" applyProtection="1">
      <alignment vertical="center"/>
    </xf>
    <xf numFmtId="3" fontId="4" fillId="0" borderId="86" xfId="1" applyNumberFormat="1" applyFont="1" applyFill="1" applyBorder="1" applyAlignment="1" applyProtection="1">
      <alignment vertical="center"/>
    </xf>
    <xf numFmtId="0" fontId="9" fillId="4" borderId="0" xfId="1" applyFont="1" applyFill="1" applyBorder="1" applyAlignment="1" applyProtection="1">
      <alignment vertical="center"/>
    </xf>
    <xf numFmtId="0" fontId="3" fillId="3" borderId="40" xfId="1" applyFont="1" applyFill="1" applyBorder="1" applyAlignment="1" applyProtection="1">
      <alignment horizontal="left" vertical="center" wrapText="1"/>
    </xf>
    <xf numFmtId="3" fontId="3" fillId="3" borderId="8" xfId="1" applyNumberFormat="1" applyFont="1" applyFill="1" applyBorder="1" applyAlignment="1" applyProtection="1">
      <alignment vertical="center"/>
    </xf>
    <xf numFmtId="3" fontId="3" fillId="3" borderId="41" xfId="1" applyNumberFormat="1" applyFont="1" applyFill="1" applyBorder="1" applyAlignment="1" applyProtection="1">
      <alignment vertical="center"/>
    </xf>
    <xf numFmtId="3" fontId="3" fillId="3" borderId="7" xfId="1" applyNumberFormat="1" applyFont="1" applyFill="1" applyBorder="1" applyAlignment="1" applyProtection="1">
      <alignment vertical="center"/>
    </xf>
    <xf numFmtId="3" fontId="3" fillId="3" borderId="73" xfId="1" applyNumberFormat="1" applyFont="1" applyFill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3" fontId="4" fillId="0" borderId="48" xfId="1" applyNumberFormat="1" applyFont="1" applyFill="1" applyBorder="1" applyAlignment="1" applyProtection="1">
      <alignment vertical="center"/>
    </xf>
    <xf numFmtId="3" fontId="4" fillId="0" borderId="10" xfId="1" applyNumberFormat="1" applyFont="1" applyFill="1" applyBorder="1" applyAlignment="1" applyProtection="1">
      <alignment vertical="center"/>
    </xf>
    <xf numFmtId="3" fontId="4" fillId="0" borderId="49" xfId="1" applyNumberFormat="1" applyFont="1" applyFill="1" applyBorder="1" applyAlignment="1" applyProtection="1">
      <alignment vertical="center"/>
    </xf>
    <xf numFmtId="3" fontId="4" fillId="0" borderId="14" xfId="1" applyNumberFormat="1" applyFont="1" applyFill="1" applyBorder="1" applyAlignment="1" applyProtection="1">
      <alignment vertical="center"/>
      <protection locked="0"/>
    </xf>
    <xf numFmtId="3" fontId="4" fillId="0" borderId="15" xfId="1" applyNumberFormat="1" applyFont="1" applyFill="1" applyBorder="1" applyAlignment="1" applyProtection="1">
      <alignment vertical="center"/>
      <protection locked="0"/>
    </xf>
    <xf numFmtId="0" fontId="3" fillId="5" borderId="51" xfId="1" applyFont="1" applyFill="1" applyBorder="1" applyAlignment="1" applyProtection="1">
      <alignment horizontal="left" vertical="center" wrapText="1"/>
    </xf>
    <xf numFmtId="0" fontId="3" fillId="5" borderId="35" xfId="1" applyFont="1" applyFill="1" applyBorder="1" applyAlignment="1" applyProtection="1">
      <alignment horizontal="left" vertical="center" wrapText="1"/>
    </xf>
    <xf numFmtId="3" fontId="3" fillId="5" borderId="81" xfId="1" applyNumberFormat="1" applyFont="1" applyFill="1" applyBorder="1" applyAlignment="1" applyProtection="1">
      <alignment vertical="center"/>
    </xf>
    <xf numFmtId="3" fontId="3" fillId="5" borderId="52" xfId="1" applyNumberFormat="1" applyFont="1" applyFill="1" applyBorder="1" applyAlignment="1" applyProtection="1">
      <alignment vertical="center"/>
      <protection locked="0"/>
    </xf>
    <xf numFmtId="3" fontId="3" fillId="5" borderId="53" xfId="1" applyNumberFormat="1" applyFont="1" applyFill="1" applyBorder="1" applyAlignment="1" applyProtection="1">
      <alignment vertical="center"/>
      <protection locked="0"/>
    </xf>
    <xf numFmtId="3" fontId="3" fillId="5" borderId="51" xfId="1" applyNumberFormat="1" applyFont="1" applyFill="1" applyBorder="1" applyAlignment="1" applyProtection="1">
      <alignment vertical="center"/>
    </xf>
    <xf numFmtId="3" fontId="3" fillId="5" borderId="54" xfId="1" applyNumberFormat="1" applyFont="1" applyFill="1" applyBorder="1" applyAlignment="1" applyProtection="1">
      <alignment vertical="center"/>
      <protection locked="0"/>
    </xf>
    <xf numFmtId="0" fontId="3" fillId="0" borderId="51" xfId="1" applyFont="1" applyFill="1" applyBorder="1" applyAlignment="1" applyProtection="1">
      <alignment horizontal="left" vertical="center" wrapText="1"/>
    </xf>
    <xf numFmtId="0" fontId="4" fillId="0" borderId="51" xfId="1" applyFont="1" applyFill="1" applyBorder="1" applyAlignment="1" applyProtection="1">
      <alignment horizontal="center" vertical="center" wrapText="1"/>
    </xf>
    <xf numFmtId="0" fontId="4" fillId="0" borderId="40" xfId="1" applyFont="1" applyFill="1" applyBorder="1" applyAlignment="1" applyProtection="1">
      <alignment horizontal="right" vertical="center" wrapText="1"/>
    </xf>
    <xf numFmtId="0" fontId="4" fillId="0" borderId="30" xfId="1" applyFont="1" applyFill="1" applyBorder="1" applyAlignment="1" applyProtection="1">
      <alignment vertical="center"/>
    </xf>
    <xf numFmtId="3" fontId="4" fillId="0" borderId="32" xfId="1" applyNumberFormat="1" applyFont="1" applyFill="1" applyBorder="1" applyAlignment="1" applyProtection="1">
      <alignment vertical="center"/>
    </xf>
    <xf numFmtId="3" fontId="4" fillId="0" borderId="90" xfId="1" applyNumberFormat="1" applyFont="1" applyFill="1" applyBorder="1" applyAlignment="1" applyProtection="1">
      <alignment vertical="center"/>
    </xf>
    <xf numFmtId="3" fontId="4" fillId="0" borderId="91" xfId="1" applyNumberFormat="1" applyFont="1" applyFill="1" applyBorder="1" applyAlignment="1" applyProtection="1">
      <alignment vertical="center"/>
    </xf>
    <xf numFmtId="3" fontId="4" fillId="0" borderId="92" xfId="1" applyNumberFormat="1" applyFont="1" applyFill="1" applyBorder="1" applyAlignment="1" applyProtection="1">
      <alignment vertical="center"/>
    </xf>
    <xf numFmtId="3" fontId="3" fillId="0" borderId="95" xfId="1" applyNumberFormat="1" applyFont="1" applyFill="1" applyBorder="1" applyAlignment="1" applyProtection="1">
      <alignment vertical="center"/>
    </xf>
    <xf numFmtId="3" fontId="3" fillId="0" borderId="96" xfId="1" applyNumberFormat="1" applyFont="1" applyFill="1" applyBorder="1" applyAlignment="1" applyProtection="1">
      <alignment vertical="center"/>
    </xf>
    <xf numFmtId="3" fontId="3" fillId="0" borderId="94" xfId="1" applyNumberFormat="1" applyFont="1" applyFill="1" applyBorder="1" applyAlignment="1" applyProtection="1">
      <alignment vertical="center"/>
    </xf>
    <xf numFmtId="3" fontId="3" fillId="0" borderId="97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</xf>
    <xf numFmtId="3" fontId="3" fillId="0" borderId="98" xfId="1" applyNumberFormat="1" applyFont="1" applyFill="1" applyBorder="1" applyAlignment="1" applyProtection="1">
      <alignment vertical="center"/>
    </xf>
    <xf numFmtId="3" fontId="3" fillId="0" borderId="99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</xf>
    <xf numFmtId="3" fontId="3" fillId="0" borderId="100" xfId="1" applyNumberFormat="1" applyFont="1" applyFill="1" applyBorder="1" applyAlignment="1" applyProtection="1">
      <alignment vertical="center"/>
    </xf>
    <xf numFmtId="3" fontId="3" fillId="0" borderId="101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vertical="center"/>
    </xf>
    <xf numFmtId="3" fontId="3" fillId="0" borderId="42" xfId="1" applyNumberFormat="1" applyFont="1" applyFill="1" applyBorder="1" applyAlignment="1" applyProtection="1">
      <alignment vertical="center"/>
    </xf>
    <xf numFmtId="0" fontId="4" fillId="0" borderId="50" xfId="1" applyFont="1" applyFill="1" applyBorder="1" applyAlignment="1" applyProtection="1">
      <alignment vertical="center"/>
    </xf>
    <xf numFmtId="0" fontId="4" fillId="0" borderId="78" xfId="1" applyFont="1" applyFill="1" applyBorder="1" applyAlignment="1" applyProtection="1">
      <alignment vertical="center"/>
    </xf>
    <xf numFmtId="0" fontId="4" fillId="0" borderId="78" xfId="1" applyFont="1" applyFill="1" applyBorder="1" applyAlignment="1" applyProtection="1">
      <alignment vertical="center" wrapText="1"/>
    </xf>
    <xf numFmtId="3" fontId="4" fillId="0" borderId="102" xfId="1" applyNumberFormat="1" applyFont="1" applyFill="1" applyBorder="1" applyAlignment="1" applyProtection="1">
      <alignment vertical="center"/>
      <protection locked="0"/>
    </xf>
    <xf numFmtId="0" fontId="3" fillId="0" borderId="103" xfId="1" applyFont="1" applyFill="1" applyBorder="1" applyAlignment="1" applyProtection="1">
      <alignment vertical="center"/>
    </xf>
    <xf numFmtId="3" fontId="3" fillId="0" borderId="104" xfId="1" applyNumberFormat="1" applyFont="1" applyFill="1" applyBorder="1" applyAlignment="1" applyProtection="1">
      <alignment vertical="center"/>
    </xf>
    <xf numFmtId="3" fontId="3" fillId="0" borderId="96" xfId="1" applyNumberFormat="1" applyFont="1" applyFill="1" applyBorder="1" applyAlignment="1" applyProtection="1">
      <alignment vertical="center"/>
      <protection locked="0"/>
    </xf>
    <xf numFmtId="3" fontId="3" fillId="0" borderId="105" xfId="1" applyNumberFormat="1" applyFont="1" applyFill="1" applyBorder="1" applyAlignment="1" applyProtection="1">
      <alignment vertical="center"/>
      <protection locked="0"/>
    </xf>
    <xf numFmtId="3" fontId="3" fillId="0" borderId="106" xfId="1" applyNumberFormat="1" applyFont="1" applyFill="1" applyBorder="1" applyAlignment="1" applyProtection="1">
      <alignment vertical="center"/>
      <protection locked="0"/>
    </xf>
    <xf numFmtId="0" fontId="3" fillId="0" borderId="8" xfId="1" applyFont="1" applyFill="1" applyBorder="1" applyAlignment="1" applyProtection="1">
      <alignment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0" fontId="4" fillId="0" borderId="0" xfId="0" applyFont="1" applyBorder="1" applyAlignment="1">
      <alignment wrapText="1"/>
    </xf>
    <xf numFmtId="0" fontId="4" fillId="0" borderId="0" xfId="1" applyFont="1" applyBorder="1" applyAlignment="1" applyProtection="1">
      <alignment vertical="center"/>
    </xf>
    <xf numFmtId="3" fontId="9" fillId="0" borderId="37" xfId="1" applyNumberFormat="1" applyFont="1" applyFill="1" applyBorder="1" applyAlignment="1" applyProtection="1">
      <alignment vertical="center"/>
      <protection locked="0"/>
    </xf>
    <xf numFmtId="3" fontId="9" fillId="0" borderId="21" xfId="1" applyNumberFormat="1" applyFont="1" applyFill="1" applyBorder="1" applyAlignment="1" applyProtection="1">
      <alignment vertical="center"/>
      <protection locked="0"/>
    </xf>
    <xf numFmtId="0" fontId="4" fillId="0" borderId="0" xfId="1" applyFont="1" applyBorder="1" applyAlignment="1" applyProtection="1">
      <alignment vertical="center"/>
      <protection locked="0"/>
    </xf>
    <xf numFmtId="0" fontId="4" fillId="0" borderId="6" xfId="1" applyFont="1" applyBorder="1" applyAlignment="1" applyProtection="1">
      <alignment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84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0" fontId="4" fillId="0" borderId="79" xfId="1" applyFont="1" applyBorder="1" applyAlignment="1" applyProtection="1">
      <alignment vertical="center"/>
      <protection locked="0"/>
    </xf>
    <xf numFmtId="0" fontId="4" fillId="0" borderId="102" xfId="1" applyFont="1" applyBorder="1" applyAlignment="1" applyProtection="1">
      <alignment vertical="center"/>
      <protection locked="0"/>
    </xf>
    <xf numFmtId="0" fontId="4" fillId="0" borderId="81" xfId="1" applyFont="1" applyBorder="1" applyAlignment="1" applyProtection="1">
      <alignment vertical="center"/>
      <protection locked="0"/>
    </xf>
    <xf numFmtId="0" fontId="4" fillId="0" borderId="53" xfId="1" applyFont="1" applyBorder="1" applyAlignment="1" applyProtection="1">
      <alignment vertical="center"/>
      <protection locked="0"/>
    </xf>
    <xf numFmtId="3" fontId="4" fillId="6" borderId="37" xfId="1" applyNumberFormat="1" applyFont="1" applyFill="1" applyBorder="1" applyAlignment="1" applyProtection="1">
      <alignment vertical="center"/>
      <protection locked="0"/>
    </xf>
    <xf numFmtId="0" fontId="4" fillId="0" borderId="0" xfId="2" applyFont="1" applyFill="1" applyBorder="1" applyAlignment="1" applyProtection="1">
      <alignment vertical="center"/>
    </xf>
    <xf numFmtId="49" fontId="6" fillId="2" borderId="4" xfId="2" applyNumberFormat="1" applyFont="1" applyFill="1" applyBorder="1" applyAlignment="1" applyProtection="1">
      <alignment vertical="center"/>
    </xf>
    <xf numFmtId="49" fontId="3" fillId="2" borderId="0" xfId="2" applyNumberFormat="1" applyFont="1" applyFill="1" applyBorder="1" applyAlignment="1" applyProtection="1">
      <alignment vertical="center"/>
    </xf>
    <xf numFmtId="49" fontId="4" fillId="2" borderId="4" xfId="2" applyNumberFormat="1" applyFont="1" applyFill="1" applyBorder="1" applyAlignment="1" applyProtection="1">
      <alignment vertical="center"/>
    </xf>
    <xf numFmtId="49" fontId="4" fillId="2" borderId="0" xfId="2" applyNumberFormat="1" applyFont="1" applyFill="1" applyBorder="1" applyAlignment="1" applyProtection="1">
      <alignment vertical="center"/>
    </xf>
    <xf numFmtId="49" fontId="7" fillId="2" borderId="4" xfId="2" applyNumberFormat="1" applyFont="1" applyFill="1" applyBorder="1" applyAlignment="1" applyProtection="1">
      <alignment vertical="center"/>
    </xf>
    <xf numFmtId="49" fontId="4" fillId="2" borderId="7" xfId="2" applyNumberFormat="1" applyFont="1" applyFill="1" applyBorder="1" applyAlignment="1" applyProtection="1">
      <alignment vertical="center"/>
    </xf>
    <xf numFmtId="49" fontId="4" fillId="2" borderId="8" xfId="2" applyNumberFormat="1" applyFont="1" applyFill="1" applyBorder="1" applyAlignment="1" applyProtection="1">
      <alignment vertical="center"/>
    </xf>
    <xf numFmtId="49" fontId="4" fillId="2" borderId="9" xfId="2" applyNumberFormat="1" applyFont="1" applyFill="1" applyBorder="1" applyAlignment="1" applyProtection="1">
      <alignment vertical="center"/>
      <protection locked="0"/>
    </xf>
    <xf numFmtId="49" fontId="4" fillId="2" borderId="10" xfId="2" applyNumberFormat="1" applyFont="1" applyFill="1" applyBorder="1" applyAlignment="1" applyProtection="1">
      <alignment vertical="center"/>
      <protection locked="0"/>
    </xf>
    <xf numFmtId="49" fontId="4" fillId="0" borderId="0" xfId="2" applyNumberFormat="1" applyFont="1" applyFill="1" applyBorder="1" applyAlignment="1" applyProtection="1">
      <alignment horizontal="center" vertical="center" wrapText="1"/>
    </xf>
    <xf numFmtId="0" fontId="4" fillId="0" borderId="0" xfId="2" applyFont="1" applyFill="1" applyBorder="1" applyAlignment="1" applyProtection="1">
      <alignment horizontal="center" vertical="center" textRotation="90"/>
    </xf>
    <xf numFmtId="1" fontId="8" fillId="0" borderId="25" xfId="2" applyNumberFormat="1" applyFont="1" applyFill="1" applyBorder="1" applyAlignment="1" applyProtection="1">
      <alignment horizontal="center" vertical="center"/>
    </xf>
    <xf numFmtId="1" fontId="8" fillId="0" borderId="26" xfId="2" applyNumberFormat="1" applyFont="1" applyFill="1" applyBorder="1" applyAlignment="1" applyProtection="1">
      <alignment horizontal="center" vertical="center"/>
    </xf>
    <xf numFmtId="1" fontId="8" fillId="0" borderId="27" xfId="2" applyNumberFormat="1" applyFont="1" applyFill="1" applyBorder="1" applyAlignment="1" applyProtection="1">
      <alignment horizontal="center" vertical="center"/>
    </xf>
    <xf numFmtId="1" fontId="8" fillId="0" borderId="28" xfId="2" applyNumberFormat="1" applyFont="1" applyFill="1" applyBorder="1" applyAlignment="1" applyProtection="1">
      <alignment horizontal="center" vertical="center"/>
    </xf>
    <xf numFmtId="1" fontId="8" fillId="0" borderId="29" xfId="2" applyNumberFormat="1" applyFont="1" applyFill="1" applyBorder="1" applyAlignment="1" applyProtection="1">
      <alignment horizontal="center" vertical="center"/>
    </xf>
    <xf numFmtId="0" fontId="3" fillId="0" borderId="16" xfId="2" applyFont="1" applyFill="1" applyBorder="1" applyAlignment="1" applyProtection="1">
      <alignment vertical="center" wrapText="1"/>
    </xf>
    <xf numFmtId="0" fontId="3" fillId="0" borderId="4" xfId="2" applyFont="1" applyFill="1" applyBorder="1" applyAlignment="1" applyProtection="1">
      <alignment vertical="center"/>
    </xf>
    <xf numFmtId="0" fontId="3" fillId="0" borderId="21" xfId="2" applyFont="1" applyFill="1" applyBorder="1" applyAlignment="1" applyProtection="1">
      <alignment vertical="center"/>
      <protection locked="0"/>
    </xf>
    <xf numFmtId="0" fontId="3" fillId="0" borderId="18" xfId="2" applyFont="1" applyFill="1" applyBorder="1" applyAlignment="1" applyProtection="1">
      <alignment vertical="center"/>
      <protection locked="0"/>
    </xf>
    <xf numFmtId="0" fontId="3" fillId="0" borderId="19" xfId="2" applyFont="1" applyFill="1" applyBorder="1" applyAlignment="1" applyProtection="1">
      <alignment vertical="center"/>
      <protection locked="0"/>
    </xf>
    <xf numFmtId="0" fontId="3" fillId="0" borderId="0" xfId="2" applyFont="1" applyFill="1" applyBorder="1" applyAlignment="1" applyProtection="1">
      <alignment vertical="center"/>
    </xf>
    <xf numFmtId="0" fontId="3" fillId="0" borderId="30" xfId="2" applyFont="1" applyFill="1" applyBorder="1" applyAlignment="1" applyProtection="1">
      <alignment vertical="center" wrapText="1"/>
    </xf>
    <xf numFmtId="3" fontId="3" fillId="0" borderId="31" xfId="2" applyNumberFormat="1" applyFont="1" applyFill="1" applyBorder="1" applyAlignment="1" applyProtection="1">
      <alignment horizontal="right" vertical="center"/>
    </xf>
    <xf numFmtId="3" fontId="3" fillId="0" borderId="32" xfId="2" applyNumberFormat="1" applyFont="1" applyFill="1" applyBorder="1" applyAlignment="1" applyProtection="1">
      <alignment horizontal="right" vertical="center"/>
    </xf>
    <xf numFmtId="3" fontId="3" fillId="0" borderId="33" xfId="2" applyNumberFormat="1" applyFont="1" applyFill="1" applyBorder="1" applyAlignment="1" applyProtection="1">
      <alignment horizontal="right" vertical="center"/>
    </xf>
    <xf numFmtId="3" fontId="3" fillId="0" borderId="34" xfId="2" applyNumberFormat="1" applyFont="1" applyFill="1" applyBorder="1" applyAlignment="1" applyProtection="1">
      <alignment horizontal="right" vertical="center"/>
    </xf>
    <xf numFmtId="0" fontId="4" fillId="0" borderId="25" xfId="2" applyFont="1" applyFill="1" applyBorder="1" applyAlignment="1" applyProtection="1">
      <alignment vertical="center" wrapText="1"/>
    </xf>
    <xf numFmtId="3" fontId="4" fillId="0" borderId="26" xfId="2" applyNumberFormat="1" applyFont="1" applyFill="1" applyBorder="1" applyAlignment="1" applyProtection="1">
      <alignment horizontal="right" vertical="center"/>
    </xf>
    <xf numFmtId="3" fontId="4" fillId="0" borderId="27" xfId="2" applyNumberFormat="1" applyFont="1" applyFill="1" applyBorder="1" applyAlignment="1" applyProtection="1">
      <alignment horizontal="right" vertical="center"/>
    </xf>
    <xf numFmtId="3" fontId="4" fillId="0" borderId="28" xfId="2" applyNumberFormat="1" applyFont="1" applyFill="1" applyBorder="1" applyAlignment="1" applyProtection="1">
      <alignment horizontal="right" vertical="center"/>
    </xf>
    <xf numFmtId="3" fontId="4" fillId="0" borderId="29" xfId="2" applyNumberFormat="1" applyFont="1" applyFill="1" applyBorder="1" applyAlignment="1" applyProtection="1">
      <alignment horizontal="right" vertical="center"/>
    </xf>
    <xf numFmtId="0" fontId="4" fillId="0" borderId="16" xfId="2" applyFont="1" applyFill="1" applyBorder="1" applyAlignment="1" applyProtection="1">
      <alignment vertical="center" wrapText="1"/>
    </xf>
    <xf numFmtId="3" fontId="4" fillId="0" borderId="4" xfId="2" applyNumberFormat="1" applyFont="1" applyFill="1" applyBorder="1" applyAlignment="1" applyProtection="1">
      <alignment horizontal="right" vertical="center"/>
    </xf>
    <xf numFmtId="3" fontId="4" fillId="0" borderId="21" xfId="2" applyNumberFormat="1" applyFont="1" applyFill="1" applyBorder="1" applyAlignment="1" applyProtection="1">
      <alignment horizontal="right" vertical="center"/>
      <protection locked="0"/>
    </xf>
    <xf numFmtId="3" fontId="4" fillId="0" borderId="18" xfId="2" applyNumberFormat="1" applyFont="1" applyFill="1" applyBorder="1" applyAlignment="1" applyProtection="1">
      <alignment horizontal="right" vertical="center"/>
      <protection locked="0"/>
    </xf>
    <xf numFmtId="3" fontId="4" fillId="0" borderId="19" xfId="2" applyNumberFormat="1" applyFont="1" applyFill="1" applyBorder="1" applyAlignment="1" applyProtection="1">
      <alignment horizontal="right" vertical="center"/>
      <protection locked="0"/>
    </xf>
    <xf numFmtId="0" fontId="4" fillId="0" borderId="35" xfId="2" applyFont="1" applyFill="1" applyBorder="1" applyAlignment="1" applyProtection="1">
      <alignment vertical="center" wrapText="1"/>
    </xf>
    <xf numFmtId="3" fontId="4" fillId="0" borderId="36" xfId="2" applyNumberFormat="1" applyFont="1" applyFill="1" applyBorder="1" applyAlignment="1" applyProtection="1">
      <alignment horizontal="right" vertical="center"/>
    </xf>
    <xf numFmtId="3" fontId="4" fillId="0" borderId="37" xfId="2" applyNumberFormat="1" applyFont="1" applyFill="1" applyBorder="1" applyAlignment="1" applyProtection="1">
      <alignment horizontal="right" vertical="center"/>
      <protection locked="0"/>
    </xf>
    <xf numFmtId="3" fontId="4" fillId="0" borderId="6" xfId="2" applyNumberFormat="1" applyFont="1" applyFill="1" applyBorder="1" applyAlignment="1" applyProtection="1">
      <alignment horizontal="right" vertical="center"/>
      <protection locked="0"/>
    </xf>
    <xf numFmtId="3" fontId="4" fillId="0" borderId="38" xfId="2" applyNumberFormat="1" applyFont="1" applyFill="1" applyBorder="1" applyAlignment="1" applyProtection="1">
      <alignment horizontal="right" vertical="center"/>
    </xf>
    <xf numFmtId="0" fontId="3" fillId="0" borderId="20" xfId="2" applyFont="1" applyFill="1" applyBorder="1" applyAlignment="1" applyProtection="1">
      <alignment horizontal="left" vertical="center" wrapText="1"/>
    </xf>
    <xf numFmtId="3" fontId="4" fillId="0" borderId="23" xfId="2" applyNumberFormat="1" applyFont="1" applyFill="1" applyBorder="1" applyAlignment="1" applyProtection="1">
      <alignment vertical="center"/>
    </xf>
    <xf numFmtId="3" fontId="4" fillId="0" borderId="22" xfId="2" applyNumberFormat="1" applyFont="1" applyFill="1" applyBorder="1" applyAlignment="1" applyProtection="1">
      <alignment vertical="center"/>
      <protection locked="0"/>
    </xf>
    <xf numFmtId="3" fontId="4" fillId="0" borderId="22" xfId="2" applyNumberFormat="1" applyFont="1" applyFill="1" applyBorder="1" applyAlignment="1" applyProtection="1">
      <alignment horizontal="center" vertical="center"/>
    </xf>
    <xf numFmtId="3" fontId="4" fillId="0" borderId="39" xfId="2" applyNumberFormat="1" applyFont="1" applyFill="1" applyBorder="1" applyAlignment="1" applyProtection="1">
      <alignment horizontal="center" vertical="center"/>
    </xf>
    <xf numFmtId="3" fontId="4" fillId="0" borderId="24" xfId="2" applyNumberFormat="1" applyFont="1" applyFill="1" applyBorder="1" applyAlignment="1" applyProtection="1">
      <alignment horizontal="center" vertical="center"/>
    </xf>
    <xf numFmtId="0" fontId="3" fillId="0" borderId="40" xfId="2" applyFont="1" applyFill="1" applyBorder="1" applyAlignment="1" applyProtection="1">
      <alignment horizontal="left" vertical="center" wrapText="1"/>
      <protection locked="0"/>
    </xf>
    <xf numFmtId="3" fontId="4" fillId="0" borderId="7" xfId="2" applyNumberFormat="1" applyFont="1" applyFill="1" applyBorder="1" applyAlignment="1" applyProtection="1">
      <alignment vertical="center"/>
    </xf>
    <xf numFmtId="3" fontId="4" fillId="0" borderId="41" xfId="2" applyNumberFormat="1" applyFont="1" applyFill="1" applyBorder="1" applyAlignment="1" applyProtection="1">
      <alignment horizontal="right" vertical="center"/>
      <protection locked="0"/>
    </xf>
    <xf numFmtId="3" fontId="4" fillId="0" borderId="41" xfId="2" applyNumberFormat="1" applyFont="1" applyFill="1" applyBorder="1" applyAlignment="1" applyProtection="1">
      <alignment horizontal="center" vertical="center"/>
    </xf>
    <xf numFmtId="3" fontId="4" fillId="0" borderId="42" xfId="2" applyNumberFormat="1" applyFont="1" applyFill="1" applyBorder="1" applyAlignment="1" applyProtection="1">
      <alignment horizontal="center" vertical="center"/>
    </xf>
    <xf numFmtId="3" fontId="4" fillId="0" borderId="41" xfId="2" applyNumberFormat="1" applyFont="1" applyFill="1" applyBorder="1" applyAlignment="1" applyProtection="1">
      <alignment horizontal="center" vertical="center"/>
      <protection locked="0"/>
    </xf>
    <xf numFmtId="3" fontId="4" fillId="0" borderId="43" xfId="2" applyNumberFormat="1" applyFont="1" applyFill="1" applyBorder="1" applyAlignment="1" applyProtection="1">
      <alignment horizontal="center" vertical="center"/>
    </xf>
    <xf numFmtId="0" fontId="3" fillId="0" borderId="40" xfId="2" applyFont="1" applyFill="1" applyBorder="1" applyAlignment="1" applyProtection="1">
      <alignment horizontal="left" vertical="center" wrapText="1"/>
    </xf>
    <xf numFmtId="3" fontId="4" fillId="0" borderId="41" xfId="2" applyNumberFormat="1" applyFont="1" applyFill="1" applyBorder="1" applyAlignment="1" applyProtection="1">
      <alignment vertical="center"/>
    </xf>
    <xf numFmtId="0" fontId="3" fillId="0" borderId="40" xfId="2" applyFont="1" applyFill="1" applyBorder="1" applyAlignment="1" applyProtection="1">
      <alignment horizontal="center" vertical="center" wrapText="1"/>
    </xf>
    <xf numFmtId="3" fontId="4" fillId="0" borderId="4" xfId="2" applyNumberFormat="1" applyFont="1" applyFill="1" applyBorder="1" applyAlignment="1" applyProtection="1">
      <alignment vertical="center"/>
    </xf>
    <xf numFmtId="3" fontId="4" fillId="0" borderId="21" xfId="2" applyNumberFormat="1" applyFont="1" applyFill="1" applyBorder="1" applyAlignment="1" applyProtection="1">
      <alignment horizontal="center" vertical="center"/>
    </xf>
    <xf numFmtId="3" fontId="4" fillId="0" borderId="21" xfId="2" applyNumberFormat="1" applyFont="1" applyFill="1" applyBorder="1" applyAlignment="1" applyProtection="1">
      <alignment vertical="center"/>
      <protection locked="0"/>
    </xf>
    <xf numFmtId="3" fontId="4" fillId="0" borderId="18" xfId="2" applyNumberFormat="1" applyFont="1" applyFill="1" applyBorder="1" applyAlignment="1" applyProtection="1">
      <alignment horizontal="center" vertical="center"/>
    </xf>
    <xf numFmtId="3" fontId="4" fillId="0" borderId="19" xfId="2" applyNumberFormat="1" applyFont="1" applyFill="1" applyBorder="1" applyAlignment="1" applyProtection="1">
      <alignment horizontal="center" vertical="center"/>
    </xf>
    <xf numFmtId="3" fontId="4" fillId="0" borderId="36" xfId="2" applyNumberFormat="1" applyFont="1" applyFill="1" applyBorder="1" applyAlignment="1" applyProtection="1">
      <alignment vertical="center"/>
    </xf>
    <xf numFmtId="3" fontId="4" fillId="0" borderId="37" xfId="2" applyNumberFormat="1" applyFont="1" applyFill="1" applyBorder="1" applyAlignment="1" applyProtection="1">
      <alignment horizontal="center" vertical="center"/>
    </xf>
    <xf numFmtId="3" fontId="4" fillId="0" borderId="37" xfId="2" applyNumberFormat="1" applyFont="1" applyFill="1" applyBorder="1" applyAlignment="1" applyProtection="1">
      <alignment vertical="center"/>
      <protection locked="0"/>
    </xf>
    <xf numFmtId="3" fontId="4" fillId="0" borderId="6" xfId="2" applyNumberFormat="1" applyFont="1" applyFill="1" applyBorder="1" applyAlignment="1" applyProtection="1">
      <alignment horizontal="center" vertical="center"/>
    </xf>
    <xf numFmtId="3" fontId="4" fillId="0" borderId="38" xfId="2" applyNumberFormat="1" applyFont="1" applyFill="1" applyBorder="1" applyAlignment="1" applyProtection="1">
      <alignment horizontal="center" vertical="center"/>
    </xf>
    <xf numFmtId="0" fontId="4" fillId="0" borderId="44" xfId="2" applyFont="1" applyFill="1" applyBorder="1" applyAlignment="1" applyProtection="1">
      <alignment horizontal="right" vertical="center" wrapText="1"/>
    </xf>
    <xf numFmtId="3" fontId="4" fillId="0" borderId="12" xfId="2" applyNumberFormat="1" applyFont="1" applyFill="1" applyBorder="1" applyAlignment="1" applyProtection="1">
      <alignment vertical="center"/>
    </xf>
    <xf numFmtId="3" fontId="4" fillId="0" borderId="45" xfId="2" applyNumberFormat="1" applyFont="1" applyFill="1" applyBorder="1" applyAlignment="1" applyProtection="1">
      <alignment horizontal="center" vertical="center"/>
    </xf>
    <xf numFmtId="3" fontId="4" fillId="0" borderId="45" xfId="2" applyNumberFormat="1" applyFont="1" applyFill="1" applyBorder="1" applyAlignment="1" applyProtection="1">
      <alignment vertical="center"/>
      <protection locked="0"/>
    </xf>
    <xf numFmtId="3" fontId="4" fillId="0" borderId="14" xfId="2" applyNumberFormat="1" applyFont="1" applyFill="1" applyBorder="1" applyAlignment="1" applyProtection="1">
      <alignment horizontal="center" vertical="center"/>
    </xf>
    <xf numFmtId="3" fontId="4" fillId="0" borderId="15" xfId="2" applyNumberFormat="1" applyFont="1" applyFill="1" applyBorder="1" applyAlignment="1" applyProtection="1">
      <alignment horizontal="center" vertical="center"/>
    </xf>
    <xf numFmtId="0" fontId="4" fillId="0" borderId="16" xfId="2" applyFont="1" applyFill="1" applyBorder="1" applyAlignment="1" applyProtection="1">
      <alignment horizontal="right" vertical="center" wrapText="1"/>
    </xf>
    <xf numFmtId="0" fontId="4" fillId="0" borderId="35" xfId="2" applyFont="1" applyFill="1" applyBorder="1" applyAlignment="1" applyProtection="1">
      <alignment horizontal="right" vertical="center" wrapText="1"/>
    </xf>
    <xf numFmtId="0" fontId="4" fillId="0" borderId="46" xfId="2" applyFont="1" applyFill="1" applyBorder="1" applyAlignment="1" applyProtection="1">
      <alignment horizontal="right" vertical="center" wrapText="1"/>
    </xf>
    <xf numFmtId="3" fontId="4" fillId="0" borderId="47" xfId="2" applyNumberFormat="1" applyFont="1" applyFill="1" applyBorder="1" applyAlignment="1" applyProtection="1">
      <alignment vertical="center"/>
    </xf>
    <xf numFmtId="3" fontId="4" fillId="0" borderId="48" xfId="2" applyNumberFormat="1" applyFont="1" applyFill="1" applyBorder="1" applyAlignment="1" applyProtection="1">
      <alignment horizontal="center" vertical="center"/>
    </xf>
    <xf numFmtId="3" fontId="4" fillId="0" borderId="48" xfId="2" applyNumberFormat="1" applyFont="1" applyFill="1" applyBorder="1" applyAlignment="1" applyProtection="1">
      <alignment vertical="center"/>
      <protection locked="0"/>
    </xf>
    <xf numFmtId="3" fontId="4" fillId="0" borderId="10" xfId="2" applyNumberFormat="1" applyFont="1" applyFill="1" applyBorder="1" applyAlignment="1" applyProtection="1">
      <alignment horizontal="center" vertical="center"/>
    </xf>
    <xf numFmtId="3" fontId="4" fillId="0" borderId="49" xfId="2" applyNumberFormat="1" applyFont="1" applyFill="1" applyBorder="1" applyAlignment="1" applyProtection="1">
      <alignment horizontal="center" vertical="center"/>
    </xf>
    <xf numFmtId="0" fontId="3" fillId="0" borderId="50" xfId="2" applyFont="1" applyFill="1" applyBorder="1" applyAlignment="1" applyProtection="1">
      <alignment horizontal="center" vertical="center" wrapText="1"/>
    </xf>
    <xf numFmtId="3" fontId="4" fillId="0" borderId="51" xfId="2" applyNumberFormat="1" applyFont="1" applyFill="1" applyBorder="1" applyAlignment="1" applyProtection="1">
      <alignment horizontal="right" vertical="center"/>
    </xf>
    <xf numFmtId="3" fontId="4" fillId="0" borderId="52" xfId="2" applyNumberFormat="1" applyFont="1" applyFill="1" applyBorder="1" applyAlignment="1" applyProtection="1">
      <alignment horizontal="right" vertical="center"/>
    </xf>
    <xf numFmtId="3" fontId="4" fillId="0" borderId="52" xfId="2" applyNumberFormat="1" applyFont="1" applyFill="1" applyBorder="1" applyAlignment="1" applyProtection="1">
      <alignment horizontal="center" vertical="center"/>
    </xf>
    <xf numFmtId="3" fontId="4" fillId="0" borderId="53" xfId="2" applyNumberFormat="1" applyFont="1" applyFill="1" applyBorder="1" applyAlignment="1" applyProtection="1">
      <alignment horizontal="center" vertical="center"/>
    </xf>
    <xf numFmtId="3" fontId="4" fillId="0" borderId="54" xfId="2" applyNumberFormat="1" applyFont="1" applyFill="1" applyBorder="1" applyAlignment="1" applyProtection="1">
      <alignment horizontal="center" vertical="center"/>
    </xf>
    <xf numFmtId="3" fontId="4" fillId="0" borderId="48" xfId="2" applyNumberFormat="1" applyFont="1" applyFill="1" applyBorder="1" applyAlignment="1" applyProtection="1">
      <alignment horizontal="right" vertical="center"/>
      <protection locked="0"/>
    </xf>
    <xf numFmtId="3" fontId="4" fillId="0" borderId="41" xfId="2" applyNumberFormat="1" applyFont="1" applyFill="1" applyBorder="1" applyAlignment="1" applyProtection="1">
      <alignment horizontal="right" vertical="center"/>
    </xf>
    <xf numFmtId="3" fontId="4" fillId="0" borderId="7" xfId="2" applyNumberFormat="1" applyFont="1" applyFill="1" applyBorder="1" applyAlignment="1" applyProtection="1">
      <alignment horizontal="right" vertical="center"/>
    </xf>
    <xf numFmtId="3" fontId="4" fillId="0" borderId="45" xfId="2" applyNumberFormat="1" applyFont="1" applyFill="1" applyBorder="1" applyAlignment="1" applyProtection="1">
      <alignment horizontal="right" vertical="center"/>
      <protection locked="0"/>
    </xf>
    <xf numFmtId="3" fontId="4" fillId="0" borderId="45" xfId="2" applyNumberFormat="1" applyFont="1" applyFill="1" applyBorder="1" applyAlignment="1" applyProtection="1">
      <alignment horizontal="center" vertical="center"/>
      <protection locked="0"/>
    </xf>
    <xf numFmtId="3" fontId="4" fillId="0" borderId="55" xfId="2" applyNumberFormat="1" applyFont="1" applyFill="1" applyBorder="1" applyAlignment="1" applyProtection="1">
      <alignment horizontal="center" vertical="center"/>
    </xf>
    <xf numFmtId="3" fontId="4" fillId="0" borderId="56" xfId="2" applyNumberFormat="1" applyFont="1" applyFill="1" applyBorder="1" applyAlignment="1" applyProtection="1">
      <alignment horizontal="right" vertical="center"/>
    </xf>
    <xf numFmtId="3" fontId="4" fillId="0" borderId="21" xfId="2" applyNumberFormat="1" applyFont="1" applyFill="1" applyBorder="1" applyAlignment="1" applyProtection="1">
      <alignment horizontal="center" vertical="center"/>
      <protection locked="0"/>
    </xf>
    <xf numFmtId="3" fontId="4" fillId="0" borderId="57" xfId="2" applyNumberFormat="1" applyFont="1" applyFill="1" applyBorder="1" applyAlignment="1" applyProtection="1">
      <alignment horizontal="center" vertical="center"/>
    </xf>
    <xf numFmtId="0" fontId="3" fillId="0" borderId="46" xfId="2" applyFont="1" applyFill="1" applyBorder="1" applyAlignment="1" applyProtection="1">
      <alignment horizontal="center" vertical="center" wrapText="1"/>
    </xf>
    <xf numFmtId="3" fontId="4" fillId="0" borderId="58" xfId="2" applyNumberFormat="1" applyFont="1" applyFill="1" applyBorder="1" applyAlignment="1" applyProtection="1">
      <alignment horizontal="right" vertical="center"/>
    </xf>
    <xf numFmtId="3" fontId="4" fillId="0" borderId="59" xfId="2" applyNumberFormat="1" applyFont="1" applyFill="1" applyBorder="1" applyAlignment="1" applyProtection="1">
      <alignment horizontal="right" vertical="center"/>
    </xf>
    <xf numFmtId="0" fontId="4" fillId="0" borderId="50" xfId="2" applyFont="1" applyFill="1" applyBorder="1" applyAlignment="1" applyProtection="1">
      <alignment horizontal="right" vertical="center" wrapText="1"/>
    </xf>
    <xf numFmtId="3" fontId="4" fillId="0" borderId="60" xfId="2" applyNumberFormat="1" applyFont="1" applyFill="1" applyBorder="1" applyAlignment="1" applyProtection="1">
      <alignment horizontal="right" vertical="center"/>
    </xf>
    <xf numFmtId="3" fontId="4" fillId="0" borderId="53" xfId="2" applyNumberFormat="1" applyFont="1" applyFill="1" applyBorder="1" applyAlignment="1" applyProtection="1">
      <alignment horizontal="right" vertical="center"/>
      <protection locked="0"/>
    </xf>
    <xf numFmtId="3" fontId="4" fillId="0" borderId="54" xfId="2" applyNumberFormat="1" applyFont="1" applyFill="1" applyBorder="1" applyAlignment="1" applyProtection="1">
      <alignment horizontal="right" vertical="center"/>
      <protection locked="0"/>
    </xf>
    <xf numFmtId="0" fontId="4" fillId="0" borderId="50" xfId="2" applyFont="1" applyFill="1" applyBorder="1" applyAlignment="1" applyProtection="1">
      <alignment vertical="center" wrapText="1"/>
    </xf>
    <xf numFmtId="3" fontId="4" fillId="0" borderId="51" xfId="2" applyNumberFormat="1" applyFont="1" applyFill="1" applyBorder="1" applyAlignment="1" applyProtection="1">
      <alignment vertical="center"/>
    </xf>
    <xf numFmtId="3" fontId="4" fillId="0" borderId="53" xfId="2" applyNumberFormat="1" applyFont="1" applyFill="1" applyBorder="1" applyAlignment="1" applyProtection="1">
      <alignment horizontal="right" vertical="center"/>
    </xf>
    <xf numFmtId="3" fontId="4" fillId="0" borderId="54" xfId="2" applyNumberFormat="1" applyFont="1" applyFill="1" applyBorder="1" applyAlignment="1" applyProtection="1">
      <alignment horizontal="right" vertical="center"/>
    </xf>
    <xf numFmtId="0" fontId="3" fillId="0" borderId="16" xfId="2" applyFont="1" applyBorder="1" applyAlignment="1" applyProtection="1">
      <alignment vertical="center" wrapText="1"/>
    </xf>
    <xf numFmtId="3" fontId="3" fillId="0" borderId="4" xfId="2" applyNumberFormat="1" applyFont="1" applyBorder="1" applyAlignment="1" applyProtection="1">
      <alignment vertical="center"/>
    </xf>
    <xf numFmtId="3" fontId="3" fillId="0" borderId="21" xfId="2" applyNumberFormat="1" applyFont="1" applyBorder="1" applyAlignment="1" applyProtection="1">
      <alignment vertical="center"/>
    </xf>
    <xf numFmtId="3" fontId="3" fillId="0" borderId="18" xfId="2" applyNumberFormat="1" applyFont="1" applyBorder="1" applyAlignment="1" applyProtection="1">
      <alignment vertical="center"/>
    </xf>
    <xf numFmtId="3" fontId="3" fillId="0" borderId="19" xfId="2" applyNumberFormat="1" applyFont="1" applyBorder="1" applyAlignment="1" applyProtection="1">
      <alignment vertical="center"/>
    </xf>
    <xf numFmtId="0" fontId="3" fillId="0" borderId="30" xfId="2" applyFont="1" applyFill="1" applyBorder="1" applyAlignment="1" applyProtection="1">
      <alignment vertical="center"/>
    </xf>
    <xf numFmtId="3" fontId="3" fillId="0" borderId="31" xfId="2" applyNumberFormat="1" applyFont="1" applyFill="1" applyBorder="1" applyAlignment="1" applyProtection="1">
      <alignment vertical="center"/>
    </xf>
    <xf numFmtId="3" fontId="3" fillId="0" borderId="32" xfId="2" applyNumberFormat="1" applyFont="1" applyFill="1" applyBorder="1" applyAlignment="1" applyProtection="1">
      <alignment vertical="center"/>
    </xf>
    <xf numFmtId="3" fontId="3" fillId="0" borderId="33" xfId="2" applyNumberFormat="1" applyFont="1" applyFill="1" applyBorder="1" applyAlignment="1" applyProtection="1">
      <alignment vertical="center"/>
    </xf>
    <xf numFmtId="3" fontId="3" fillId="0" borderId="34" xfId="2" applyNumberFormat="1" applyFont="1" applyFill="1" applyBorder="1" applyAlignment="1" applyProtection="1">
      <alignment vertical="center"/>
    </xf>
    <xf numFmtId="0" fontId="3" fillId="0" borderId="61" xfId="2" applyFont="1" applyFill="1" applyBorder="1" applyAlignment="1" applyProtection="1">
      <alignment vertical="center"/>
    </xf>
    <xf numFmtId="3" fontId="3" fillId="0" borderId="62" xfId="2" applyNumberFormat="1" applyFont="1" applyFill="1" applyBorder="1" applyAlignment="1" applyProtection="1">
      <alignment vertical="center"/>
    </xf>
    <xf numFmtId="3" fontId="3" fillId="0" borderId="63" xfId="2" applyNumberFormat="1" applyFont="1" applyFill="1" applyBorder="1" applyAlignment="1" applyProtection="1">
      <alignment vertical="center"/>
    </xf>
    <xf numFmtId="3" fontId="3" fillId="0" borderId="64" xfId="2" applyNumberFormat="1" applyFont="1" applyFill="1" applyBorder="1" applyAlignment="1" applyProtection="1">
      <alignment vertical="center"/>
    </xf>
    <xf numFmtId="3" fontId="3" fillId="0" borderId="65" xfId="2" applyNumberFormat="1" applyFont="1" applyFill="1" applyBorder="1" applyAlignment="1" applyProtection="1">
      <alignment vertical="center"/>
    </xf>
    <xf numFmtId="0" fontId="3" fillId="0" borderId="16" xfId="2" applyFont="1" applyFill="1" applyBorder="1" applyAlignment="1" applyProtection="1">
      <alignment vertical="center"/>
    </xf>
    <xf numFmtId="3" fontId="3" fillId="0" borderId="4" xfId="2" applyNumberFormat="1" applyFont="1" applyFill="1" applyBorder="1" applyAlignment="1" applyProtection="1">
      <alignment vertical="center"/>
    </xf>
    <xf numFmtId="3" fontId="3" fillId="0" borderId="21" xfId="2" applyNumberFormat="1" applyFont="1" applyFill="1" applyBorder="1" applyAlignment="1" applyProtection="1">
      <alignment vertical="center"/>
    </xf>
    <xf numFmtId="3" fontId="3" fillId="0" borderId="18" xfId="2" applyNumberFormat="1" applyFont="1" applyFill="1" applyBorder="1" applyAlignment="1" applyProtection="1">
      <alignment vertical="center"/>
    </xf>
    <xf numFmtId="3" fontId="3" fillId="0" borderId="19" xfId="2" applyNumberFormat="1" applyFont="1" applyFill="1" applyBorder="1" applyAlignment="1" applyProtection="1">
      <alignment vertical="center"/>
    </xf>
    <xf numFmtId="0" fontId="3" fillId="3" borderId="66" xfId="2" applyFont="1" applyFill="1" applyBorder="1" applyAlignment="1" applyProtection="1">
      <alignment horizontal="left" vertical="center" wrapText="1"/>
    </xf>
    <xf numFmtId="3" fontId="3" fillId="3" borderId="67" xfId="2" applyNumberFormat="1" applyFont="1" applyFill="1" applyBorder="1" applyAlignment="1" applyProtection="1">
      <alignment vertical="center"/>
    </xf>
    <xf numFmtId="3" fontId="3" fillId="3" borderId="68" xfId="2" applyNumberFormat="1" applyFont="1" applyFill="1" applyBorder="1" applyAlignment="1" applyProtection="1">
      <alignment vertical="center"/>
    </xf>
    <xf numFmtId="3" fontId="3" fillId="3" borderId="69" xfId="2" applyNumberFormat="1" applyFont="1" applyFill="1" applyBorder="1" applyAlignment="1" applyProtection="1">
      <alignment vertical="center"/>
    </xf>
    <xf numFmtId="3" fontId="3" fillId="3" borderId="70" xfId="2" applyNumberFormat="1" applyFont="1" applyFill="1" applyBorder="1" applyAlignment="1" applyProtection="1">
      <alignment vertical="center"/>
    </xf>
    <xf numFmtId="3" fontId="4" fillId="0" borderId="71" xfId="2" applyNumberFormat="1" applyFont="1" applyFill="1" applyBorder="1" applyAlignment="1" applyProtection="1">
      <alignment vertical="center"/>
    </xf>
    <xf numFmtId="3" fontId="4" fillId="0" borderId="72" xfId="2" applyNumberFormat="1" applyFont="1" applyFill="1" applyBorder="1" applyAlignment="1" applyProtection="1">
      <alignment vertical="center"/>
    </xf>
    <xf numFmtId="0" fontId="4" fillId="0" borderId="50" xfId="2" applyFont="1" applyFill="1" applyBorder="1" applyAlignment="1" applyProtection="1">
      <alignment horizontal="center" vertical="center" wrapText="1"/>
    </xf>
    <xf numFmtId="3" fontId="4" fillId="0" borderId="52" xfId="2" applyNumberFormat="1" applyFont="1" applyFill="1" applyBorder="1" applyAlignment="1" applyProtection="1">
      <alignment vertical="center"/>
    </xf>
    <xf numFmtId="3" fontId="4" fillId="0" borderId="53" xfId="2" applyNumberFormat="1" applyFont="1" applyFill="1" applyBorder="1" applyAlignment="1" applyProtection="1">
      <alignment vertical="center"/>
    </xf>
    <xf numFmtId="3" fontId="4" fillId="0" borderId="54" xfId="2" applyNumberFormat="1" applyFont="1" applyFill="1" applyBorder="1" applyAlignment="1" applyProtection="1">
      <alignment vertical="center"/>
    </xf>
    <xf numFmtId="3" fontId="4" fillId="0" borderId="18" xfId="2" applyNumberFormat="1" applyFont="1" applyFill="1" applyBorder="1" applyAlignment="1" applyProtection="1">
      <alignment vertical="center"/>
      <protection locked="0"/>
    </xf>
    <xf numFmtId="3" fontId="4" fillId="0" borderId="19" xfId="2" applyNumberFormat="1" applyFont="1" applyFill="1" applyBorder="1" applyAlignment="1" applyProtection="1">
      <alignment vertical="center"/>
      <protection locked="0"/>
    </xf>
    <xf numFmtId="3" fontId="4" fillId="0" borderId="6" xfId="2" applyNumberFormat="1" applyFont="1" applyFill="1" applyBorder="1" applyAlignment="1" applyProtection="1">
      <alignment vertical="center"/>
      <protection locked="0"/>
    </xf>
    <xf numFmtId="3" fontId="4" fillId="0" borderId="38" xfId="2" applyNumberFormat="1" applyFont="1" applyFill="1" applyBorder="1" applyAlignment="1" applyProtection="1">
      <alignment vertical="center"/>
      <protection locked="0"/>
    </xf>
    <xf numFmtId="0" fontId="4" fillId="0" borderId="35" xfId="2" applyFont="1" applyFill="1" applyBorder="1" applyAlignment="1" applyProtection="1">
      <alignment horizontal="center" vertical="center" wrapText="1"/>
    </xf>
    <xf numFmtId="3" fontId="4" fillId="0" borderId="37" xfId="2" applyNumberFormat="1" applyFont="1" applyFill="1" applyBorder="1" applyAlignment="1" applyProtection="1">
      <alignment vertical="center"/>
    </xf>
    <xf numFmtId="3" fontId="4" fillId="0" borderId="6" xfId="2" applyNumberFormat="1" applyFont="1" applyFill="1" applyBorder="1" applyAlignment="1" applyProtection="1">
      <alignment vertical="center"/>
    </xf>
    <xf numFmtId="3" fontId="4" fillId="0" borderId="38" xfId="2" applyNumberFormat="1" applyFont="1" applyFill="1" applyBorder="1" applyAlignment="1" applyProtection="1">
      <alignment vertical="center"/>
    </xf>
    <xf numFmtId="3" fontId="4" fillId="0" borderId="52" xfId="2" applyNumberFormat="1" applyFont="1" applyFill="1" applyBorder="1" applyAlignment="1" applyProtection="1">
      <alignment vertical="center"/>
      <protection locked="0"/>
    </xf>
    <xf numFmtId="3" fontId="4" fillId="0" borderId="53" xfId="2" applyNumberFormat="1" applyFont="1" applyFill="1" applyBorder="1" applyAlignment="1" applyProtection="1">
      <alignment vertical="center"/>
      <protection locked="0"/>
    </xf>
    <xf numFmtId="3" fontId="4" fillId="0" borderId="54" xfId="2" applyNumberFormat="1" applyFont="1" applyFill="1" applyBorder="1" applyAlignment="1" applyProtection="1">
      <alignment vertical="center"/>
      <protection locked="0"/>
    </xf>
    <xf numFmtId="3" fontId="4" fillId="0" borderId="42" xfId="2" applyNumberFormat="1" applyFont="1" applyFill="1" applyBorder="1" applyAlignment="1" applyProtection="1">
      <alignment vertical="center"/>
    </xf>
    <xf numFmtId="3" fontId="4" fillId="0" borderId="43" xfId="2" applyNumberFormat="1" applyFont="1" applyFill="1" applyBorder="1" applyAlignment="1" applyProtection="1">
      <alignment vertical="center"/>
    </xf>
    <xf numFmtId="0" fontId="4" fillId="0" borderId="16" xfId="2" applyFont="1" applyFill="1" applyBorder="1" applyAlignment="1" applyProtection="1">
      <alignment horizontal="center" vertical="center" wrapText="1"/>
    </xf>
    <xf numFmtId="3" fontId="4" fillId="0" borderId="21" xfId="2" applyNumberFormat="1" applyFont="1" applyFill="1" applyBorder="1" applyAlignment="1" applyProtection="1">
      <alignment vertical="center"/>
    </xf>
    <xf numFmtId="3" fontId="4" fillId="0" borderId="18" xfId="2" applyNumberFormat="1" applyFont="1" applyFill="1" applyBorder="1" applyAlignment="1" applyProtection="1">
      <alignment vertical="center"/>
    </xf>
    <xf numFmtId="3" fontId="4" fillId="0" borderId="19" xfId="2" applyNumberFormat="1" applyFont="1" applyFill="1" applyBorder="1" applyAlignment="1" applyProtection="1">
      <alignment vertical="center"/>
    </xf>
    <xf numFmtId="3" fontId="4" fillId="0" borderId="73" xfId="2" applyNumberFormat="1" applyFont="1" applyFill="1" applyBorder="1" applyAlignment="1" applyProtection="1">
      <alignment vertical="center"/>
    </xf>
    <xf numFmtId="3" fontId="4" fillId="0" borderId="74" xfId="2" applyNumberFormat="1" applyFont="1" applyFill="1" applyBorder="1" applyAlignment="1" applyProtection="1">
      <alignment vertical="center"/>
    </xf>
    <xf numFmtId="3" fontId="4" fillId="0" borderId="75" xfId="2" applyNumberFormat="1" applyFont="1" applyFill="1" applyBorder="1" applyAlignment="1" applyProtection="1">
      <alignment vertical="center"/>
    </xf>
    <xf numFmtId="3" fontId="4" fillId="0" borderId="41" xfId="2" applyNumberFormat="1" applyFont="1" applyFill="1" applyBorder="1" applyAlignment="1" applyProtection="1">
      <alignment vertical="center"/>
      <protection locked="0"/>
    </xf>
    <xf numFmtId="3" fontId="4" fillId="0" borderId="42" xfId="2" applyNumberFormat="1" applyFont="1" applyFill="1" applyBorder="1" applyAlignment="1" applyProtection="1">
      <alignment vertical="center"/>
      <protection locked="0"/>
    </xf>
    <xf numFmtId="3" fontId="4" fillId="0" borderId="43" xfId="2" applyNumberFormat="1" applyFont="1" applyFill="1" applyBorder="1" applyAlignment="1" applyProtection="1">
      <alignment vertical="center"/>
      <protection locked="0"/>
    </xf>
    <xf numFmtId="3" fontId="4" fillId="0" borderId="57" xfId="2" applyNumberFormat="1" applyFont="1" applyFill="1" applyBorder="1" applyAlignment="1" applyProtection="1">
      <alignment vertical="center"/>
    </xf>
    <xf numFmtId="0" fontId="3" fillId="0" borderId="16" xfId="2" applyFont="1" applyFill="1" applyBorder="1" applyAlignment="1" applyProtection="1">
      <alignment horizontal="left" vertical="center" wrapText="1"/>
    </xf>
    <xf numFmtId="0" fontId="3" fillId="0" borderId="0" xfId="2" applyFont="1" applyFill="1" applyBorder="1" applyAlignment="1" applyProtection="1">
      <alignment horizontal="left" vertical="center"/>
    </xf>
    <xf numFmtId="3" fontId="4" fillId="0" borderId="8" xfId="2" applyNumberFormat="1" applyFont="1" applyFill="1" applyBorder="1" applyAlignment="1" applyProtection="1">
      <alignment vertical="center"/>
    </xf>
    <xf numFmtId="3" fontId="4" fillId="0" borderId="76" xfId="2" applyNumberFormat="1" applyFont="1" applyFill="1" applyBorder="1" applyAlignment="1" applyProtection="1">
      <alignment vertical="center"/>
    </xf>
    <xf numFmtId="3" fontId="4" fillId="0" borderId="77" xfId="2" applyNumberFormat="1" applyFont="1" applyFill="1" applyBorder="1" applyAlignment="1" applyProtection="1">
      <alignment vertical="center"/>
    </xf>
    <xf numFmtId="3" fontId="4" fillId="0" borderId="5" xfId="2" applyNumberFormat="1" applyFont="1" applyFill="1" applyBorder="1" applyAlignment="1" applyProtection="1">
      <alignment vertical="center"/>
      <protection locked="0"/>
    </xf>
    <xf numFmtId="0" fontId="4" fillId="0" borderId="78" xfId="2" applyFont="1" applyFill="1" applyBorder="1" applyAlignment="1" applyProtection="1">
      <alignment horizontal="right" vertical="center" wrapText="1"/>
    </xf>
    <xf numFmtId="3" fontId="4" fillId="0" borderId="17" xfId="2" applyNumberFormat="1" applyFont="1" applyFill="1" applyBorder="1" applyAlignment="1" applyProtection="1">
      <alignment vertical="center"/>
      <protection locked="0"/>
    </xf>
    <xf numFmtId="3" fontId="4" fillId="0" borderId="79" xfId="2" applyNumberFormat="1" applyFont="1" applyFill="1" applyBorder="1" applyAlignment="1" applyProtection="1">
      <alignment vertical="center"/>
      <protection locked="0"/>
    </xf>
    <xf numFmtId="3" fontId="4" fillId="0" borderId="80" xfId="2" applyNumberFormat="1" applyFont="1" applyFill="1" applyBorder="1" applyAlignment="1" applyProtection="1">
      <alignment vertical="center"/>
      <protection locked="0"/>
    </xf>
    <xf numFmtId="0" fontId="3" fillId="0" borderId="66" xfId="2" applyFont="1" applyFill="1" applyBorder="1" applyAlignment="1" applyProtection="1">
      <alignment horizontal="left" vertical="center" wrapText="1"/>
    </xf>
    <xf numFmtId="3" fontId="4" fillId="0" borderId="67" xfId="2" applyNumberFormat="1" applyFont="1" applyFill="1" applyBorder="1" applyAlignment="1" applyProtection="1">
      <alignment vertical="center"/>
    </xf>
    <xf numFmtId="3" fontId="4" fillId="0" borderId="68" xfId="2" applyNumberFormat="1" applyFont="1" applyFill="1" applyBorder="1" applyAlignment="1" applyProtection="1">
      <alignment vertical="center"/>
    </xf>
    <xf numFmtId="3" fontId="4" fillId="0" borderId="60" xfId="2" applyNumberFormat="1" applyFont="1" applyFill="1" applyBorder="1" applyAlignment="1" applyProtection="1">
      <alignment vertical="center"/>
    </xf>
    <xf numFmtId="1" fontId="3" fillId="3" borderId="66" xfId="2" applyNumberFormat="1" applyFont="1" applyFill="1" applyBorder="1" applyAlignment="1" applyProtection="1">
      <alignment horizontal="left" vertical="center" wrapText="1"/>
    </xf>
    <xf numFmtId="1" fontId="3" fillId="0" borderId="40" xfId="2" applyNumberFormat="1" applyFont="1" applyFill="1" applyBorder="1" applyAlignment="1" applyProtection="1">
      <alignment horizontal="left" vertical="center" wrapText="1"/>
    </xf>
    <xf numFmtId="0" fontId="3" fillId="0" borderId="16" xfId="2" applyFont="1" applyFill="1" applyBorder="1" applyAlignment="1" applyProtection="1">
      <alignment horizontal="center" vertical="center" wrapText="1"/>
    </xf>
    <xf numFmtId="3" fontId="3" fillId="0" borderId="73" xfId="2" applyNumberFormat="1" applyFont="1" applyFill="1" applyBorder="1" applyAlignment="1" applyProtection="1">
      <alignment vertical="center"/>
    </xf>
    <xf numFmtId="3" fontId="3" fillId="3" borderId="72" xfId="2" applyNumberFormat="1" applyFont="1" applyFill="1" applyBorder="1" applyAlignment="1" applyProtection="1">
      <alignment vertical="center"/>
    </xf>
    <xf numFmtId="3" fontId="4" fillId="0" borderId="5" xfId="2" applyNumberFormat="1" applyFont="1" applyFill="1" applyBorder="1" applyAlignment="1" applyProtection="1">
      <alignment vertical="center"/>
    </xf>
    <xf numFmtId="3" fontId="4" fillId="0" borderId="81" xfId="2" applyNumberFormat="1" applyFont="1" applyFill="1" applyBorder="1" applyAlignment="1" applyProtection="1">
      <alignment vertical="center"/>
    </xf>
    <xf numFmtId="3" fontId="3" fillId="3" borderId="82" xfId="2" applyNumberFormat="1" applyFont="1" applyFill="1" applyBorder="1" applyAlignment="1" applyProtection="1">
      <alignment vertical="center"/>
    </xf>
    <xf numFmtId="3" fontId="4" fillId="0" borderId="82" xfId="2" applyNumberFormat="1" applyFont="1" applyFill="1" applyBorder="1" applyAlignment="1" applyProtection="1">
      <alignment vertical="center"/>
    </xf>
    <xf numFmtId="3" fontId="4" fillId="0" borderId="0" xfId="2" applyNumberFormat="1" applyFont="1" applyFill="1" applyBorder="1" applyAlignment="1" applyProtection="1">
      <alignment vertical="center"/>
    </xf>
    <xf numFmtId="3" fontId="4" fillId="0" borderId="3" xfId="2" applyNumberFormat="1" applyFont="1" applyFill="1" applyBorder="1" applyAlignment="1" applyProtection="1">
      <alignment vertical="center"/>
      <protection locked="0"/>
    </xf>
    <xf numFmtId="3" fontId="4" fillId="0" borderId="83" xfId="2" applyNumberFormat="1" applyFont="1" applyFill="1" applyBorder="1" applyAlignment="1" applyProtection="1">
      <alignment vertical="center"/>
    </xf>
    <xf numFmtId="3" fontId="4" fillId="0" borderId="84" xfId="2" applyNumberFormat="1" applyFont="1" applyFill="1" applyBorder="1" applyAlignment="1" applyProtection="1">
      <alignment vertical="center"/>
    </xf>
    <xf numFmtId="3" fontId="4" fillId="0" borderId="79" xfId="2" applyNumberFormat="1" applyFont="1" applyFill="1" applyBorder="1" applyAlignment="1" applyProtection="1">
      <alignment vertical="center"/>
    </xf>
    <xf numFmtId="3" fontId="4" fillId="0" borderId="85" xfId="2" applyNumberFormat="1" applyFont="1" applyFill="1" applyBorder="1" applyAlignment="1" applyProtection="1">
      <alignment vertical="center"/>
    </xf>
    <xf numFmtId="3" fontId="4" fillId="0" borderId="86" xfId="2" applyNumberFormat="1" applyFont="1" applyFill="1" applyBorder="1" applyAlignment="1" applyProtection="1">
      <alignment vertical="center"/>
      <protection locked="0"/>
    </xf>
    <xf numFmtId="3" fontId="4" fillId="0" borderId="87" xfId="2" applyNumberFormat="1" applyFont="1" applyFill="1" applyBorder="1" applyAlignment="1" applyProtection="1">
      <alignment vertical="center"/>
    </xf>
    <xf numFmtId="3" fontId="4" fillId="0" borderId="88" xfId="2" applyNumberFormat="1" applyFont="1" applyFill="1" applyBorder="1" applyAlignment="1" applyProtection="1">
      <alignment vertical="center"/>
    </xf>
    <xf numFmtId="3" fontId="4" fillId="0" borderId="89" xfId="2" applyNumberFormat="1" applyFont="1" applyFill="1" applyBorder="1" applyAlignment="1" applyProtection="1">
      <alignment vertical="center"/>
      <protection locked="0"/>
    </xf>
    <xf numFmtId="0" fontId="4" fillId="0" borderId="78" xfId="2" applyFont="1" applyFill="1" applyBorder="1" applyAlignment="1" applyProtection="1">
      <alignment horizontal="center" vertical="center" wrapText="1"/>
    </xf>
    <xf numFmtId="3" fontId="4" fillId="0" borderId="55" xfId="2" applyNumberFormat="1" applyFont="1" applyFill="1" applyBorder="1" applyAlignment="1" applyProtection="1">
      <alignment vertical="center"/>
    </xf>
    <xf numFmtId="3" fontId="4" fillId="0" borderId="86" xfId="2" applyNumberFormat="1" applyFont="1" applyFill="1" applyBorder="1" applyAlignment="1" applyProtection="1">
      <alignment vertical="center"/>
    </xf>
    <xf numFmtId="0" fontId="9" fillId="0" borderId="0" xfId="2" applyFont="1" applyFill="1" applyBorder="1" applyAlignment="1" applyProtection="1">
      <alignment vertical="center"/>
    </xf>
    <xf numFmtId="0" fontId="3" fillId="3" borderId="40" xfId="2" applyFont="1" applyFill="1" applyBorder="1" applyAlignment="1" applyProtection="1">
      <alignment horizontal="left" vertical="center" wrapText="1"/>
    </xf>
    <xf numFmtId="3" fontId="3" fillId="3" borderId="8" xfId="2" applyNumberFormat="1" applyFont="1" applyFill="1" applyBorder="1" applyAlignment="1" applyProtection="1">
      <alignment vertical="center"/>
    </xf>
    <xf numFmtId="3" fontId="3" fillId="3" borderId="41" xfId="2" applyNumberFormat="1" applyFont="1" applyFill="1" applyBorder="1" applyAlignment="1" applyProtection="1">
      <alignment vertical="center"/>
    </xf>
    <xf numFmtId="3" fontId="3" fillId="3" borderId="7" xfId="2" applyNumberFormat="1" applyFont="1" applyFill="1" applyBorder="1" applyAlignment="1" applyProtection="1">
      <alignment vertical="center"/>
    </xf>
    <xf numFmtId="3" fontId="3" fillId="3" borderId="73" xfId="2" applyNumberFormat="1" applyFont="1" applyFill="1" applyBorder="1" applyAlignment="1" applyProtection="1">
      <alignment vertical="center"/>
    </xf>
    <xf numFmtId="0" fontId="3" fillId="0" borderId="46" xfId="2" applyFont="1" applyFill="1" applyBorder="1" applyAlignment="1" applyProtection="1">
      <alignment horizontal="left" vertical="center" wrapText="1"/>
    </xf>
    <xf numFmtId="3" fontId="4" fillId="0" borderId="48" xfId="2" applyNumberFormat="1" applyFont="1" applyFill="1" applyBorder="1" applyAlignment="1" applyProtection="1">
      <alignment vertical="center"/>
    </xf>
    <xf numFmtId="3" fontId="4" fillId="0" borderId="10" xfId="2" applyNumberFormat="1" applyFont="1" applyFill="1" applyBorder="1" applyAlignment="1" applyProtection="1">
      <alignment vertical="center"/>
    </xf>
    <xf numFmtId="3" fontId="4" fillId="0" borderId="49" xfId="2" applyNumberFormat="1" applyFont="1" applyFill="1" applyBorder="1" applyAlignment="1" applyProtection="1">
      <alignment vertical="center"/>
    </xf>
    <xf numFmtId="3" fontId="4" fillId="0" borderId="14" xfId="2" applyNumberFormat="1" applyFont="1" applyFill="1" applyBorder="1" applyAlignment="1" applyProtection="1">
      <alignment vertical="center"/>
      <protection locked="0"/>
    </xf>
    <xf numFmtId="3" fontId="4" fillId="0" borderId="15" xfId="2" applyNumberFormat="1" applyFont="1" applyFill="1" applyBorder="1" applyAlignment="1" applyProtection="1">
      <alignment vertical="center"/>
      <protection locked="0"/>
    </xf>
    <xf numFmtId="0" fontId="4" fillId="0" borderId="35" xfId="2" applyFont="1" applyFill="1" applyBorder="1" applyAlignment="1" applyProtection="1">
      <alignment vertical="center"/>
    </xf>
    <xf numFmtId="0" fontId="4" fillId="0" borderId="30" xfId="2" applyFont="1" applyFill="1" applyBorder="1" applyAlignment="1" applyProtection="1">
      <alignment vertical="center"/>
    </xf>
    <xf numFmtId="3" fontId="4" fillId="0" borderId="32" xfId="2" applyNumberFormat="1" applyFont="1" applyFill="1" applyBorder="1" applyAlignment="1" applyProtection="1">
      <alignment vertical="center"/>
    </xf>
    <xf numFmtId="3" fontId="4" fillId="0" borderId="90" xfId="2" applyNumberFormat="1" applyFont="1" applyFill="1" applyBorder="1" applyAlignment="1" applyProtection="1">
      <alignment vertical="center"/>
    </xf>
    <xf numFmtId="3" fontId="4" fillId="0" borderId="91" xfId="2" applyNumberFormat="1" applyFont="1" applyFill="1" applyBorder="1" applyAlignment="1" applyProtection="1">
      <alignment vertical="center"/>
    </xf>
    <xf numFmtId="3" fontId="4" fillId="0" borderId="92" xfId="2" applyNumberFormat="1" applyFont="1" applyFill="1" applyBorder="1" applyAlignment="1" applyProtection="1">
      <alignment vertical="center"/>
    </xf>
    <xf numFmtId="3" fontId="3" fillId="0" borderId="95" xfId="2" applyNumberFormat="1" applyFont="1" applyFill="1" applyBorder="1" applyAlignment="1" applyProtection="1">
      <alignment vertical="center"/>
    </xf>
    <xf numFmtId="3" fontId="3" fillId="0" borderId="96" xfId="2" applyNumberFormat="1" applyFont="1" applyFill="1" applyBorder="1" applyAlignment="1" applyProtection="1">
      <alignment vertical="center"/>
    </xf>
    <xf numFmtId="3" fontId="3" fillId="0" borderId="94" xfId="2" applyNumberFormat="1" applyFont="1" applyFill="1" applyBorder="1" applyAlignment="1" applyProtection="1">
      <alignment vertical="center"/>
    </xf>
    <xf numFmtId="3" fontId="3" fillId="0" borderId="97" xfId="2" applyNumberFormat="1" applyFont="1" applyFill="1" applyBorder="1" applyAlignment="1" applyProtection="1">
      <alignment vertical="center"/>
    </xf>
    <xf numFmtId="3" fontId="3" fillId="0" borderId="8" xfId="2" applyNumberFormat="1" applyFont="1" applyFill="1" applyBorder="1" applyAlignment="1" applyProtection="1">
      <alignment vertical="center"/>
    </xf>
    <xf numFmtId="3" fontId="3" fillId="0" borderId="41" xfId="2" applyNumberFormat="1" applyFont="1" applyFill="1" applyBorder="1" applyAlignment="1" applyProtection="1">
      <alignment vertical="center"/>
    </xf>
    <xf numFmtId="3" fontId="3" fillId="0" borderId="98" xfId="2" applyNumberFormat="1" applyFont="1" applyFill="1" applyBorder="1" applyAlignment="1" applyProtection="1">
      <alignment vertical="center"/>
    </xf>
    <xf numFmtId="3" fontId="3" fillId="0" borderId="99" xfId="2" applyNumberFormat="1" applyFont="1" applyFill="1" applyBorder="1" applyAlignment="1" applyProtection="1">
      <alignment vertical="center"/>
    </xf>
    <xf numFmtId="3" fontId="3" fillId="0" borderId="43" xfId="2" applyNumberFormat="1" applyFont="1" applyFill="1" applyBorder="1" applyAlignment="1" applyProtection="1">
      <alignment vertical="center"/>
    </xf>
    <xf numFmtId="3" fontId="3" fillId="0" borderId="100" xfId="2" applyNumberFormat="1" applyFont="1" applyFill="1" applyBorder="1" applyAlignment="1" applyProtection="1">
      <alignment vertical="center"/>
    </xf>
    <xf numFmtId="3" fontId="3" fillId="0" borderId="101" xfId="2" applyNumberFormat="1" applyFont="1" applyFill="1" applyBorder="1" applyAlignment="1" applyProtection="1">
      <alignment vertical="center"/>
    </xf>
    <xf numFmtId="0" fontId="3" fillId="0" borderId="40" xfId="2" applyFont="1" applyFill="1" applyBorder="1" applyAlignment="1" applyProtection="1">
      <alignment vertical="center"/>
    </xf>
    <xf numFmtId="3" fontId="3" fillId="0" borderId="42" xfId="2" applyNumberFormat="1" applyFont="1" applyFill="1" applyBorder="1" applyAlignment="1" applyProtection="1">
      <alignment vertical="center"/>
    </xf>
    <xf numFmtId="0" fontId="4" fillId="0" borderId="50" xfId="2" applyFont="1" applyFill="1" applyBorder="1" applyAlignment="1" applyProtection="1">
      <alignment vertical="center"/>
    </xf>
    <xf numFmtId="0" fontId="4" fillId="0" borderId="78" xfId="2" applyFont="1" applyFill="1" applyBorder="1" applyAlignment="1" applyProtection="1">
      <alignment vertical="center"/>
    </xf>
    <xf numFmtId="0" fontId="4" fillId="0" borderId="78" xfId="2" applyFont="1" applyFill="1" applyBorder="1" applyAlignment="1" applyProtection="1">
      <alignment vertical="center" wrapText="1"/>
    </xf>
    <xf numFmtId="3" fontId="4" fillId="0" borderId="102" xfId="2" applyNumberFormat="1" applyFont="1" applyFill="1" applyBorder="1" applyAlignment="1" applyProtection="1">
      <alignment vertical="center"/>
      <protection locked="0"/>
    </xf>
    <xf numFmtId="0" fontId="3" fillId="0" borderId="103" xfId="2" applyFont="1" applyFill="1" applyBorder="1" applyAlignment="1" applyProtection="1">
      <alignment vertical="center"/>
    </xf>
    <xf numFmtId="3" fontId="3" fillId="0" borderId="104" xfId="2" applyNumberFormat="1" applyFont="1" applyFill="1" applyBorder="1" applyAlignment="1" applyProtection="1">
      <alignment vertical="center"/>
    </xf>
    <xf numFmtId="3" fontId="3" fillId="0" borderId="96" xfId="2" applyNumberFormat="1" applyFont="1" applyFill="1" applyBorder="1" applyAlignment="1" applyProtection="1">
      <alignment vertical="center"/>
      <protection locked="0"/>
    </xf>
    <xf numFmtId="3" fontId="3" fillId="0" borderId="105" xfId="2" applyNumberFormat="1" applyFont="1" applyFill="1" applyBorder="1" applyAlignment="1" applyProtection="1">
      <alignment vertical="center"/>
      <protection locked="0"/>
    </xf>
    <xf numFmtId="3" fontId="3" fillId="0" borderId="106" xfId="2" applyNumberFormat="1" applyFont="1" applyFill="1" applyBorder="1" applyAlignment="1" applyProtection="1">
      <alignment vertical="center"/>
      <protection locked="0"/>
    </xf>
    <xf numFmtId="0" fontId="3" fillId="0" borderId="8" xfId="2" applyFont="1" applyFill="1" applyBorder="1" applyAlignment="1" applyProtection="1">
      <alignment vertical="center" wrapText="1"/>
    </xf>
    <xf numFmtId="3" fontId="3" fillId="0" borderId="7" xfId="2" applyNumberFormat="1" applyFont="1" applyFill="1" applyBorder="1" applyAlignment="1" applyProtection="1">
      <alignment vertical="center"/>
    </xf>
    <xf numFmtId="0" fontId="4" fillId="0" borderId="0" xfId="2" applyFont="1" applyBorder="1" applyAlignment="1" applyProtection="1">
      <alignment vertical="center"/>
    </xf>
    <xf numFmtId="49" fontId="4" fillId="6" borderId="9" xfId="1" applyNumberFormat="1" applyFont="1" applyFill="1" applyBorder="1" applyAlignment="1" applyProtection="1">
      <alignment vertical="center"/>
      <protection locked="0"/>
    </xf>
    <xf numFmtId="1" fontId="8" fillId="6" borderId="27" xfId="1" applyNumberFormat="1" applyFont="1" applyFill="1" applyBorder="1" applyAlignment="1" applyProtection="1">
      <alignment horizontal="center" vertical="center"/>
    </xf>
    <xf numFmtId="0" fontId="3" fillId="6" borderId="21" xfId="1" applyFont="1" applyFill="1" applyBorder="1" applyAlignment="1" applyProtection="1">
      <alignment vertical="center"/>
      <protection locked="0"/>
    </xf>
    <xf numFmtId="3" fontId="3" fillId="6" borderId="32" xfId="1" applyNumberFormat="1" applyFont="1" applyFill="1" applyBorder="1" applyAlignment="1" applyProtection="1">
      <alignment horizontal="right" vertical="center"/>
    </xf>
    <xf numFmtId="3" fontId="4" fillId="6" borderId="27" xfId="1" applyNumberFormat="1" applyFont="1" applyFill="1" applyBorder="1" applyAlignment="1" applyProtection="1">
      <alignment horizontal="right" vertical="center"/>
    </xf>
    <xf numFmtId="3" fontId="4" fillId="6" borderId="21" xfId="1" applyNumberFormat="1" applyFont="1" applyFill="1" applyBorder="1" applyAlignment="1" applyProtection="1">
      <alignment horizontal="right" vertical="center"/>
      <protection locked="0"/>
    </xf>
    <xf numFmtId="3" fontId="4" fillId="6" borderId="37" xfId="1" applyNumberFormat="1" applyFont="1" applyFill="1" applyBorder="1" applyAlignment="1" applyProtection="1">
      <alignment horizontal="right" vertical="center"/>
      <protection locked="0"/>
    </xf>
    <xf numFmtId="3" fontId="4" fillId="6" borderId="22" xfId="1" applyNumberFormat="1" applyFont="1" applyFill="1" applyBorder="1" applyAlignment="1" applyProtection="1">
      <alignment vertical="center"/>
      <protection locked="0"/>
    </xf>
    <xf numFmtId="3" fontId="4" fillId="6" borderId="22" xfId="1" applyNumberFormat="1" applyFont="1" applyFill="1" applyBorder="1" applyAlignment="1" applyProtection="1">
      <alignment horizontal="center" vertical="center"/>
    </xf>
    <xf numFmtId="3" fontId="4" fillId="6" borderId="41" xfId="1" applyNumberFormat="1" applyFont="1" applyFill="1" applyBorder="1" applyAlignment="1" applyProtection="1">
      <alignment horizontal="right" vertical="center"/>
      <protection locked="0"/>
    </xf>
    <xf numFmtId="3" fontId="4" fillId="6" borderId="41" xfId="1" applyNumberFormat="1" applyFont="1" applyFill="1" applyBorder="1" applyAlignment="1" applyProtection="1">
      <alignment horizontal="center" vertical="center"/>
    </xf>
    <xf numFmtId="3" fontId="4" fillId="6" borderId="41" xfId="1" applyNumberFormat="1" applyFont="1" applyFill="1" applyBorder="1" applyAlignment="1" applyProtection="1">
      <alignment vertical="center"/>
    </xf>
    <xf numFmtId="3" fontId="4" fillId="6" borderId="21" xfId="1" applyNumberFormat="1" applyFont="1" applyFill="1" applyBorder="1" applyAlignment="1" applyProtection="1">
      <alignment horizontal="center" vertical="center"/>
    </xf>
    <xf numFmtId="3" fontId="4" fillId="6" borderId="21" xfId="1" applyNumberFormat="1" applyFont="1" applyFill="1" applyBorder="1" applyAlignment="1" applyProtection="1">
      <alignment vertical="center"/>
      <protection locked="0"/>
    </xf>
    <xf numFmtId="3" fontId="4" fillId="6" borderId="37" xfId="1" applyNumberFormat="1" applyFont="1" applyFill="1" applyBorder="1" applyAlignment="1" applyProtection="1">
      <alignment horizontal="center" vertical="center"/>
    </xf>
    <xf numFmtId="3" fontId="4" fillId="6" borderId="45" xfId="1" applyNumberFormat="1" applyFont="1" applyFill="1" applyBorder="1" applyAlignment="1" applyProtection="1">
      <alignment horizontal="center" vertical="center"/>
    </xf>
    <xf numFmtId="3" fontId="4" fillId="6" borderId="45" xfId="1" applyNumberFormat="1" applyFont="1" applyFill="1" applyBorder="1" applyAlignment="1" applyProtection="1">
      <alignment vertical="center"/>
      <protection locked="0"/>
    </xf>
    <xf numFmtId="3" fontId="4" fillId="6" borderId="48" xfId="1" applyNumberFormat="1" applyFont="1" applyFill="1" applyBorder="1" applyAlignment="1" applyProtection="1">
      <alignment horizontal="center" vertical="center"/>
    </xf>
    <xf numFmtId="3" fontId="4" fillId="6" borderId="48" xfId="1" applyNumberFormat="1" applyFont="1" applyFill="1" applyBorder="1" applyAlignment="1" applyProtection="1">
      <alignment vertical="center"/>
      <protection locked="0"/>
    </xf>
    <xf numFmtId="3" fontId="4" fillId="6" borderId="52" xfId="1" applyNumberFormat="1" applyFont="1" applyFill="1" applyBorder="1" applyAlignment="1" applyProtection="1">
      <alignment horizontal="right" vertical="center"/>
    </xf>
    <xf numFmtId="3" fontId="4" fillId="6" borderId="52" xfId="1" applyNumberFormat="1" applyFont="1" applyFill="1" applyBorder="1" applyAlignment="1" applyProtection="1">
      <alignment horizontal="center" vertical="center"/>
    </xf>
    <xf numFmtId="3" fontId="4" fillId="6" borderId="48" xfId="1" applyNumberFormat="1" applyFont="1" applyFill="1" applyBorder="1" applyAlignment="1" applyProtection="1">
      <alignment horizontal="right" vertical="center"/>
      <protection locked="0"/>
    </xf>
    <xf numFmtId="3" fontId="4" fillId="6" borderId="41" xfId="1" applyNumberFormat="1" applyFont="1" applyFill="1" applyBorder="1" applyAlignment="1" applyProtection="1">
      <alignment horizontal="right" vertical="center"/>
    </xf>
    <xf numFmtId="3" fontId="4" fillId="6" borderId="45" xfId="1" applyNumberFormat="1" applyFont="1" applyFill="1" applyBorder="1" applyAlignment="1" applyProtection="1">
      <alignment horizontal="right" vertical="center"/>
      <protection locked="0"/>
    </xf>
    <xf numFmtId="3" fontId="4" fillId="6" borderId="45" xfId="1" applyNumberFormat="1" applyFont="1" applyFill="1" applyBorder="1" applyAlignment="1" applyProtection="1">
      <alignment horizontal="center" vertical="center"/>
      <protection locked="0"/>
    </xf>
    <xf numFmtId="3" fontId="3" fillId="6" borderId="21" xfId="1" applyNumberFormat="1" applyFont="1" applyFill="1" applyBorder="1" applyAlignment="1" applyProtection="1">
      <alignment vertical="center"/>
    </xf>
    <xf numFmtId="3" fontId="3" fillId="6" borderId="32" xfId="1" applyNumberFormat="1" applyFont="1" applyFill="1" applyBorder="1" applyAlignment="1" applyProtection="1">
      <alignment vertical="center"/>
    </xf>
    <xf numFmtId="3" fontId="3" fillId="6" borderId="63" xfId="1" applyNumberFormat="1" applyFont="1" applyFill="1" applyBorder="1" applyAlignment="1" applyProtection="1">
      <alignment vertical="center"/>
    </xf>
    <xf numFmtId="3" fontId="3" fillId="5" borderId="68" xfId="1" applyNumberFormat="1" applyFont="1" applyFill="1" applyBorder="1" applyAlignment="1" applyProtection="1">
      <alignment vertical="center"/>
    </xf>
    <xf numFmtId="3" fontId="4" fillId="6" borderId="52" xfId="1" applyNumberFormat="1" applyFont="1" applyFill="1" applyBorder="1" applyAlignment="1" applyProtection="1">
      <alignment vertical="center"/>
    </xf>
    <xf numFmtId="3" fontId="4" fillId="6" borderId="37" xfId="1" applyNumberFormat="1" applyFont="1" applyFill="1" applyBorder="1" applyAlignment="1" applyProtection="1">
      <alignment vertical="center"/>
    </xf>
    <xf numFmtId="3" fontId="4" fillId="6" borderId="52" xfId="1" applyNumberFormat="1" applyFont="1" applyFill="1" applyBorder="1" applyAlignment="1" applyProtection="1">
      <alignment vertical="center"/>
      <protection locked="0"/>
    </xf>
    <xf numFmtId="3" fontId="4" fillId="6" borderId="21" xfId="1" applyNumberFormat="1" applyFont="1" applyFill="1" applyBorder="1" applyAlignment="1" applyProtection="1">
      <alignment vertical="center"/>
    </xf>
    <xf numFmtId="3" fontId="4" fillId="6" borderId="41" xfId="1" applyNumberFormat="1" applyFont="1" applyFill="1" applyBorder="1" applyAlignment="1" applyProtection="1">
      <alignment vertical="center"/>
      <protection locked="0"/>
    </xf>
    <xf numFmtId="3" fontId="4" fillId="6" borderId="17" xfId="1" applyNumberFormat="1" applyFont="1" applyFill="1" applyBorder="1" applyAlignment="1" applyProtection="1">
      <alignment vertical="center"/>
      <protection locked="0"/>
    </xf>
    <xf numFmtId="3" fontId="4" fillId="6" borderId="68" xfId="1" applyNumberFormat="1" applyFont="1" applyFill="1" applyBorder="1" applyAlignment="1" applyProtection="1">
      <alignment vertical="center"/>
    </xf>
    <xf numFmtId="3" fontId="3" fillId="5" borderId="41" xfId="1" applyNumberFormat="1" applyFont="1" applyFill="1" applyBorder="1" applyAlignment="1" applyProtection="1">
      <alignment vertical="center"/>
    </xf>
    <xf numFmtId="3" fontId="4" fillId="6" borderId="48" xfId="1" applyNumberFormat="1" applyFont="1" applyFill="1" applyBorder="1" applyAlignment="1" applyProtection="1">
      <alignment vertical="center"/>
    </xf>
    <xf numFmtId="3" fontId="4" fillId="6" borderId="32" xfId="1" applyNumberFormat="1" applyFont="1" applyFill="1" applyBorder="1" applyAlignment="1" applyProtection="1">
      <alignment vertical="center"/>
    </xf>
    <xf numFmtId="3" fontId="3" fillId="6" borderId="96" xfId="1" applyNumberFormat="1" applyFont="1" applyFill="1" applyBorder="1" applyAlignment="1" applyProtection="1">
      <alignment vertical="center"/>
    </xf>
    <xf numFmtId="3" fontId="3" fillId="6" borderId="41" xfId="1" applyNumberFormat="1" applyFont="1" applyFill="1" applyBorder="1" applyAlignment="1" applyProtection="1">
      <alignment vertical="center"/>
    </xf>
    <xf numFmtId="3" fontId="3" fillId="6" borderId="96" xfId="1" applyNumberFormat="1" applyFont="1" applyFill="1" applyBorder="1" applyAlignment="1" applyProtection="1">
      <alignment vertical="center"/>
      <protection locked="0"/>
    </xf>
    <xf numFmtId="0" fontId="4" fillId="6" borderId="0" xfId="1" applyFont="1" applyFill="1" applyBorder="1" applyAlignment="1" applyProtection="1">
      <alignment vertical="center"/>
    </xf>
    <xf numFmtId="49" fontId="4" fillId="2" borderId="5" xfId="1" applyNumberFormat="1" applyFont="1" applyFill="1" applyBorder="1" applyAlignment="1" applyProtection="1">
      <alignment vertical="center"/>
      <protection locked="0"/>
    </xf>
    <xf numFmtId="49" fontId="4" fillId="2" borderId="84" xfId="1" applyNumberFormat="1" applyFont="1" applyFill="1" applyBorder="1" applyAlignment="1" applyProtection="1">
      <alignment vertical="center"/>
      <protection locked="0"/>
    </xf>
    <xf numFmtId="49" fontId="4" fillId="2" borderId="6" xfId="1" applyNumberFormat="1" applyFont="1" applyFill="1" applyBorder="1" applyAlignment="1" applyProtection="1">
      <alignment vertical="center"/>
      <protection locked="0"/>
    </xf>
    <xf numFmtId="0" fontId="4" fillId="0" borderId="0" xfId="3" applyFont="1" applyFill="1" applyBorder="1" applyAlignment="1" applyProtection="1">
      <alignment vertical="center"/>
    </xf>
    <xf numFmtId="49" fontId="6" fillId="2" borderId="4" xfId="3" applyNumberFormat="1" applyFont="1" applyFill="1" applyBorder="1" applyAlignment="1" applyProtection="1">
      <alignment vertical="center"/>
    </xf>
    <xf numFmtId="49" fontId="3" fillId="2" borderId="0" xfId="3" applyNumberFormat="1" applyFont="1" applyFill="1" applyBorder="1" applyAlignment="1" applyProtection="1">
      <alignment vertical="center"/>
    </xf>
    <xf numFmtId="49" fontId="4" fillId="2" borderId="4" xfId="3" applyNumberFormat="1" applyFont="1" applyFill="1" applyBorder="1" applyAlignment="1" applyProtection="1">
      <alignment vertical="center"/>
    </xf>
    <xf numFmtId="49" fontId="4" fillId="2" borderId="0" xfId="3" applyNumberFormat="1" applyFont="1" applyFill="1" applyBorder="1" applyAlignment="1" applyProtection="1">
      <alignment vertical="center"/>
    </xf>
    <xf numFmtId="49" fontId="7" fillId="2" borderId="4" xfId="3" applyNumberFormat="1" applyFont="1" applyFill="1" applyBorder="1" applyAlignment="1" applyProtection="1">
      <alignment vertical="center"/>
    </xf>
    <xf numFmtId="49" fontId="4" fillId="2" borderId="7" xfId="3" applyNumberFormat="1" applyFont="1" applyFill="1" applyBorder="1" applyAlignment="1" applyProtection="1">
      <alignment vertical="center"/>
    </xf>
    <xf numFmtId="49" fontId="4" fillId="2" borderId="8" xfId="3" applyNumberFormat="1" applyFont="1" applyFill="1" applyBorder="1" applyAlignment="1" applyProtection="1">
      <alignment vertical="center"/>
    </xf>
    <xf numFmtId="49" fontId="4" fillId="2" borderId="9" xfId="3" applyNumberFormat="1" applyFont="1" applyFill="1" applyBorder="1" applyAlignment="1" applyProtection="1">
      <alignment vertical="center"/>
      <protection locked="0"/>
    </xf>
    <xf numFmtId="49" fontId="4" fillId="2" borderId="10" xfId="3" applyNumberFormat="1" applyFont="1" applyFill="1" applyBorder="1" applyAlignment="1" applyProtection="1">
      <alignment vertical="center"/>
      <protection locked="0"/>
    </xf>
    <xf numFmtId="49" fontId="4" fillId="0" borderId="0" xfId="3" applyNumberFormat="1" applyFont="1" applyFill="1" applyBorder="1" applyAlignment="1" applyProtection="1">
      <alignment horizontal="center" vertical="center" wrapText="1"/>
    </xf>
    <xf numFmtId="0" fontId="4" fillId="0" borderId="0" xfId="3" applyFont="1" applyFill="1" applyBorder="1" applyAlignment="1" applyProtection="1">
      <alignment horizontal="center" vertical="center" textRotation="90"/>
    </xf>
    <xf numFmtId="1" fontId="8" fillId="0" borderId="25" xfId="3" applyNumberFormat="1" applyFont="1" applyFill="1" applyBorder="1" applyAlignment="1" applyProtection="1">
      <alignment horizontal="center" vertical="center"/>
    </xf>
    <xf numFmtId="1" fontId="8" fillId="0" borderId="26" xfId="3" applyNumberFormat="1" applyFont="1" applyFill="1" applyBorder="1" applyAlignment="1" applyProtection="1">
      <alignment horizontal="center" vertical="center"/>
    </xf>
    <xf numFmtId="1" fontId="8" fillId="0" borderId="27" xfId="3" applyNumberFormat="1" applyFont="1" applyFill="1" applyBorder="1" applyAlignment="1" applyProtection="1">
      <alignment horizontal="center" vertical="center"/>
    </xf>
    <xf numFmtId="1" fontId="8" fillId="0" borderId="28" xfId="3" applyNumberFormat="1" applyFont="1" applyFill="1" applyBorder="1" applyAlignment="1" applyProtection="1">
      <alignment horizontal="center" vertical="center"/>
    </xf>
    <xf numFmtId="1" fontId="8" fillId="0" borderId="29" xfId="3" applyNumberFormat="1" applyFont="1" applyFill="1" applyBorder="1" applyAlignment="1" applyProtection="1">
      <alignment horizontal="center" vertical="center"/>
    </xf>
    <xf numFmtId="0" fontId="3" fillId="0" borderId="16" xfId="3" applyFont="1" applyFill="1" applyBorder="1" applyAlignment="1" applyProtection="1">
      <alignment vertical="center" wrapText="1"/>
    </xf>
    <xf numFmtId="0" fontId="3" fillId="0" borderId="4" xfId="3" applyFont="1" applyFill="1" applyBorder="1" applyAlignment="1" applyProtection="1">
      <alignment vertical="center"/>
    </xf>
    <xf numFmtId="0" fontId="3" fillId="0" borderId="21" xfId="3" applyFont="1" applyFill="1" applyBorder="1" applyAlignment="1" applyProtection="1">
      <alignment vertical="center"/>
      <protection locked="0"/>
    </xf>
    <xf numFmtId="0" fontId="3" fillId="0" borderId="18" xfId="3" applyFont="1" applyFill="1" applyBorder="1" applyAlignment="1" applyProtection="1">
      <alignment vertical="center"/>
      <protection locked="0"/>
    </xf>
    <xf numFmtId="0" fontId="3" fillId="0" borderId="19" xfId="3" applyFont="1" applyFill="1" applyBorder="1" applyAlignment="1" applyProtection="1">
      <alignment vertical="center"/>
      <protection locked="0"/>
    </xf>
    <xf numFmtId="0" fontId="3" fillId="0" borderId="0" xfId="3" applyFont="1" applyFill="1" applyBorder="1" applyAlignment="1" applyProtection="1">
      <alignment vertical="center"/>
    </xf>
    <xf numFmtId="0" fontId="3" fillId="0" borderId="30" xfId="3" applyFont="1" applyFill="1" applyBorder="1" applyAlignment="1" applyProtection="1">
      <alignment vertical="center" wrapText="1"/>
    </xf>
    <xf numFmtId="3" fontId="3" fillId="0" borderId="31" xfId="3" applyNumberFormat="1" applyFont="1" applyFill="1" applyBorder="1" applyAlignment="1" applyProtection="1">
      <alignment horizontal="right" vertical="center"/>
    </xf>
    <xf numFmtId="3" fontId="3" fillId="0" borderId="32" xfId="3" applyNumberFormat="1" applyFont="1" applyFill="1" applyBorder="1" applyAlignment="1" applyProtection="1">
      <alignment horizontal="right" vertical="center"/>
    </xf>
    <xf numFmtId="3" fontId="3" fillId="0" borderId="33" xfId="3" applyNumberFormat="1" applyFont="1" applyFill="1" applyBorder="1" applyAlignment="1" applyProtection="1">
      <alignment horizontal="right" vertical="center"/>
    </xf>
    <xf numFmtId="3" fontId="3" fillId="0" borderId="34" xfId="3" applyNumberFormat="1" applyFont="1" applyFill="1" applyBorder="1" applyAlignment="1" applyProtection="1">
      <alignment horizontal="right" vertical="center"/>
    </xf>
    <xf numFmtId="0" fontId="4" fillId="0" borderId="25" xfId="3" applyFont="1" applyFill="1" applyBorder="1" applyAlignment="1" applyProtection="1">
      <alignment vertical="center" wrapText="1"/>
    </xf>
    <xf numFmtId="3" fontId="4" fillId="0" borderId="26" xfId="3" applyNumberFormat="1" applyFont="1" applyFill="1" applyBorder="1" applyAlignment="1" applyProtection="1">
      <alignment horizontal="right" vertical="center"/>
    </xf>
    <xf numFmtId="3" fontId="4" fillId="0" borderId="27" xfId="3" applyNumberFormat="1" applyFont="1" applyFill="1" applyBorder="1" applyAlignment="1" applyProtection="1">
      <alignment horizontal="right" vertical="center"/>
    </xf>
    <xf numFmtId="3" fontId="4" fillId="0" borderId="28" xfId="3" applyNumberFormat="1" applyFont="1" applyFill="1" applyBorder="1" applyAlignment="1" applyProtection="1">
      <alignment horizontal="right" vertical="center"/>
    </xf>
    <xf numFmtId="3" fontId="4" fillId="0" borderId="29" xfId="3" applyNumberFormat="1" applyFont="1" applyFill="1" applyBorder="1" applyAlignment="1" applyProtection="1">
      <alignment horizontal="right" vertical="center"/>
    </xf>
    <xf numFmtId="0" fontId="4" fillId="0" borderId="16" xfId="3" applyFont="1" applyFill="1" applyBorder="1" applyAlignment="1" applyProtection="1">
      <alignment vertical="center" wrapText="1"/>
    </xf>
    <xf numFmtId="3" fontId="4" fillId="0" borderId="4" xfId="3" applyNumberFormat="1" applyFont="1" applyFill="1" applyBorder="1" applyAlignment="1" applyProtection="1">
      <alignment horizontal="right" vertical="center"/>
    </xf>
    <xf numFmtId="3" fontId="4" fillId="0" borderId="21" xfId="3" applyNumberFormat="1" applyFont="1" applyFill="1" applyBorder="1" applyAlignment="1" applyProtection="1">
      <alignment horizontal="right" vertical="center"/>
      <protection locked="0"/>
    </xf>
    <xf numFmtId="3" fontId="4" fillId="0" borderId="18" xfId="3" applyNumberFormat="1" applyFont="1" applyFill="1" applyBorder="1" applyAlignment="1" applyProtection="1">
      <alignment horizontal="right" vertical="center"/>
      <protection locked="0"/>
    </xf>
    <xf numFmtId="3" fontId="4" fillId="0" borderId="19" xfId="3" applyNumberFormat="1" applyFont="1" applyFill="1" applyBorder="1" applyAlignment="1" applyProtection="1">
      <alignment horizontal="right" vertical="center"/>
      <protection locked="0"/>
    </xf>
    <xf numFmtId="0" fontId="4" fillId="0" borderId="35" xfId="3" applyFont="1" applyFill="1" applyBorder="1" applyAlignment="1" applyProtection="1">
      <alignment vertical="center" wrapText="1"/>
    </xf>
    <xf numFmtId="3" fontId="4" fillId="0" borderId="36" xfId="3" applyNumberFormat="1" applyFont="1" applyFill="1" applyBorder="1" applyAlignment="1" applyProtection="1">
      <alignment horizontal="right" vertical="center"/>
    </xf>
    <xf numFmtId="3" fontId="4" fillId="0" borderId="37" xfId="3" applyNumberFormat="1" applyFont="1" applyFill="1" applyBorder="1" applyAlignment="1" applyProtection="1">
      <alignment horizontal="right" vertical="center"/>
      <protection locked="0"/>
    </xf>
    <xf numFmtId="3" fontId="4" fillId="0" borderId="6" xfId="3" applyNumberFormat="1" applyFont="1" applyFill="1" applyBorder="1" applyAlignment="1" applyProtection="1">
      <alignment horizontal="right" vertical="center"/>
      <protection locked="0"/>
    </xf>
    <xf numFmtId="3" fontId="4" fillId="0" borderId="38" xfId="3" applyNumberFormat="1" applyFont="1" applyFill="1" applyBorder="1" applyAlignment="1" applyProtection="1">
      <alignment horizontal="right" vertical="center"/>
    </xf>
    <xf numFmtId="0" fontId="3" fillId="0" borderId="20" xfId="3" applyFont="1" applyFill="1" applyBorder="1" applyAlignment="1" applyProtection="1">
      <alignment horizontal="left" vertical="center" wrapText="1"/>
    </xf>
    <xf numFmtId="3" fontId="4" fillId="0" borderId="23" xfId="3" applyNumberFormat="1" applyFont="1" applyFill="1" applyBorder="1" applyAlignment="1" applyProtection="1">
      <alignment vertical="center"/>
    </xf>
    <xf numFmtId="3" fontId="4" fillId="0" borderId="22" xfId="3" applyNumberFormat="1" applyFont="1" applyFill="1" applyBorder="1" applyAlignment="1" applyProtection="1">
      <alignment vertical="center"/>
      <protection locked="0"/>
    </xf>
    <xf numFmtId="3" fontId="4" fillId="0" borderId="22" xfId="3" applyNumberFormat="1" applyFont="1" applyFill="1" applyBorder="1" applyAlignment="1" applyProtection="1">
      <alignment horizontal="center" vertical="center"/>
    </xf>
    <xf numFmtId="3" fontId="4" fillId="0" borderId="39" xfId="3" applyNumberFormat="1" applyFont="1" applyFill="1" applyBorder="1" applyAlignment="1" applyProtection="1">
      <alignment horizontal="center" vertical="center"/>
    </xf>
    <xf numFmtId="3" fontId="4" fillId="0" borderId="24" xfId="3" applyNumberFormat="1" applyFont="1" applyFill="1" applyBorder="1" applyAlignment="1" applyProtection="1">
      <alignment horizontal="center" vertical="center"/>
    </xf>
    <xf numFmtId="0" fontId="3" fillId="0" borderId="40" xfId="3" applyFont="1" applyFill="1" applyBorder="1" applyAlignment="1" applyProtection="1">
      <alignment horizontal="left" vertical="center" wrapText="1"/>
      <protection locked="0"/>
    </xf>
    <xf numFmtId="3" fontId="4" fillId="0" borderId="7" xfId="3" applyNumberFormat="1" applyFont="1" applyFill="1" applyBorder="1" applyAlignment="1" applyProtection="1">
      <alignment vertical="center"/>
    </xf>
    <xf numFmtId="3" fontId="4" fillId="0" borderId="41" xfId="3" applyNumberFormat="1" applyFont="1" applyFill="1" applyBorder="1" applyAlignment="1" applyProtection="1">
      <alignment horizontal="right" vertical="center"/>
      <protection locked="0"/>
    </xf>
    <xf numFmtId="3" fontId="4" fillId="0" borderId="41" xfId="3" applyNumberFormat="1" applyFont="1" applyFill="1" applyBorder="1" applyAlignment="1" applyProtection="1">
      <alignment horizontal="center" vertical="center"/>
    </xf>
    <xf numFmtId="3" fontId="4" fillId="0" borderId="42" xfId="3" applyNumberFormat="1" applyFont="1" applyFill="1" applyBorder="1" applyAlignment="1" applyProtection="1">
      <alignment horizontal="center" vertical="center"/>
    </xf>
    <xf numFmtId="3" fontId="4" fillId="0" borderId="43" xfId="3" applyNumberFormat="1" applyFont="1" applyFill="1" applyBorder="1" applyAlignment="1" applyProtection="1">
      <alignment horizontal="center" vertical="center"/>
    </xf>
    <xf numFmtId="0" fontId="3" fillId="0" borderId="40" xfId="3" applyFont="1" applyFill="1" applyBorder="1" applyAlignment="1" applyProtection="1">
      <alignment horizontal="left" vertical="center" wrapText="1"/>
    </xf>
    <xf numFmtId="3" fontId="4" fillId="0" borderId="41" xfId="3" applyNumberFormat="1" applyFont="1" applyFill="1" applyBorder="1" applyAlignment="1" applyProtection="1">
      <alignment vertical="center"/>
    </xf>
    <xf numFmtId="0" fontId="3" fillId="0" borderId="40" xfId="3" applyFont="1" applyFill="1" applyBorder="1" applyAlignment="1" applyProtection="1">
      <alignment horizontal="center" vertical="center" wrapText="1"/>
    </xf>
    <xf numFmtId="3" fontId="4" fillId="0" borderId="4" xfId="3" applyNumberFormat="1" applyFont="1" applyFill="1" applyBorder="1" applyAlignment="1" applyProtection="1">
      <alignment vertical="center"/>
    </xf>
    <xf numFmtId="3" fontId="4" fillId="0" borderId="21" xfId="3" applyNumberFormat="1" applyFont="1" applyFill="1" applyBorder="1" applyAlignment="1" applyProtection="1">
      <alignment horizontal="center" vertical="center"/>
    </xf>
    <xf numFmtId="3" fontId="4" fillId="0" borderId="21" xfId="3" applyNumberFormat="1" applyFont="1" applyFill="1" applyBorder="1" applyAlignment="1" applyProtection="1">
      <alignment vertical="center"/>
      <protection locked="0"/>
    </xf>
    <xf numFmtId="3" fontId="4" fillId="0" borderId="18" xfId="3" applyNumberFormat="1" applyFont="1" applyFill="1" applyBorder="1" applyAlignment="1" applyProtection="1">
      <alignment horizontal="center" vertical="center"/>
    </xf>
    <xf numFmtId="3" fontId="4" fillId="0" borderId="19" xfId="3" applyNumberFormat="1" applyFont="1" applyFill="1" applyBorder="1" applyAlignment="1" applyProtection="1">
      <alignment horizontal="center" vertical="center"/>
    </xf>
    <xf numFmtId="3" fontId="4" fillId="0" borderId="36" xfId="3" applyNumberFormat="1" applyFont="1" applyFill="1" applyBorder="1" applyAlignment="1" applyProtection="1">
      <alignment vertical="center"/>
    </xf>
    <xf numFmtId="3" fontId="4" fillId="0" borderId="37" xfId="3" applyNumberFormat="1" applyFont="1" applyFill="1" applyBorder="1" applyAlignment="1" applyProtection="1">
      <alignment horizontal="center" vertical="center"/>
    </xf>
    <xf numFmtId="3" fontId="4" fillId="0" borderId="37" xfId="3" applyNumberFormat="1" applyFont="1" applyFill="1" applyBorder="1" applyAlignment="1" applyProtection="1">
      <alignment vertical="center"/>
      <protection locked="0"/>
    </xf>
    <xf numFmtId="3" fontId="4" fillId="0" borderId="6" xfId="3" applyNumberFormat="1" applyFont="1" applyFill="1" applyBorder="1" applyAlignment="1" applyProtection="1">
      <alignment horizontal="center" vertical="center"/>
    </xf>
    <xf numFmtId="3" fontId="4" fillId="0" borderId="38" xfId="3" applyNumberFormat="1" applyFont="1" applyFill="1" applyBorder="1" applyAlignment="1" applyProtection="1">
      <alignment horizontal="center" vertical="center"/>
    </xf>
    <xf numFmtId="0" fontId="4" fillId="0" borderId="44" xfId="3" applyFont="1" applyFill="1" applyBorder="1" applyAlignment="1" applyProtection="1">
      <alignment horizontal="right" vertical="center" wrapText="1"/>
    </xf>
    <xf numFmtId="3" fontId="4" fillId="0" borderId="12" xfId="3" applyNumberFormat="1" applyFont="1" applyFill="1" applyBorder="1" applyAlignment="1" applyProtection="1">
      <alignment vertical="center"/>
    </xf>
    <xf numFmtId="3" fontId="4" fillId="0" borderId="45" xfId="3" applyNumberFormat="1" applyFont="1" applyFill="1" applyBorder="1" applyAlignment="1" applyProtection="1">
      <alignment horizontal="center" vertical="center"/>
    </xf>
    <xf numFmtId="3" fontId="4" fillId="0" borderId="45" xfId="3" applyNumberFormat="1" applyFont="1" applyFill="1" applyBorder="1" applyAlignment="1" applyProtection="1">
      <alignment vertical="center"/>
      <protection locked="0"/>
    </xf>
    <xf numFmtId="3" fontId="4" fillId="0" borderId="14" xfId="3" applyNumberFormat="1" applyFont="1" applyFill="1" applyBorder="1" applyAlignment="1" applyProtection="1">
      <alignment horizontal="center" vertical="center"/>
    </xf>
    <xf numFmtId="3" fontId="4" fillId="0" borderId="15" xfId="3" applyNumberFormat="1" applyFont="1" applyFill="1" applyBorder="1" applyAlignment="1" applyProtection="1">
      <alignment horizontal="center" vertical="center"/>
    </xf>
    <xf numFmtId="0" fontId="4" fillId="0" borderId="16" xfId="3" applyFont="1" applyFill="1" applyBorder="1" applyAlignment="1" applyProtection="1">
      <alignment horizontal="right" vertical="center" wrapText="1"/>
    </xf>
    <xf numFmtId="0" fontId="4" fillId="0" borderId="35" xfId="3" applyFont="1" applyFill="1" applyBorder="1" applyAlignment="1" applyProtection="1">
      <alignment horizontal="right" vertical="center" wrapText="1"/>
    </xf>
    <xf numFmtId="0" fontId="4" fillId="0" borderId="46" xfId="3" applyFont="1" applyFill="1" applyBorder="1" applyAlignment="1" applyProtection="1">
      <alignment horizontal="right" vertical="center" wrapText="1"/>
    </xf>
    <xf numFmtId="3" fontId="4" fillId="0" borderId="47" xfId="3" applyNumberFormat="1" applyFont="1" applyFill="1" applyBorder="1" applyAlignment="1" applyProtection="1">
      <alignment vertical="center"/>
    </xf>
    <xf numFmtId="3" fontId="4" fillId="0" borderId="48" xfId="3" applyNumberFormat="1" applyFont="1" applyFill="1" applyBorder="1" applyAlignment="1" applyProtection="1">
      <alignment horizontal="center" vertical="center"/>
    </xf>
    <xf numFmtId="3" fontId="4" fillId="0" borderId="48" xfId="3" applyNumberFormat="1" applyFont="1" applyFill="1" applyBorder="1" applyAlignment="1" applyProtection="1">
      <alignment vertical="center"/>
      <protection locked="0"/>
    </xf>
    <xf numFmtId="3" fontId="4" fillId="0" borderId="10" xfId="3" applyNumberFormat="1" applyFont="1" applyFill="1" applyBorder="1" applyAlignment="1" applyProtection="1">
      <alignment horizontal="center" vertical="center"/>
    </xf>
    <xf numFmtId="3" fontId="4" fillId="0" borderId="49" xfId="3" applyNumberFormat="1" applyFont="1" applyFill="1" applyBorder="1" applyAlignment="1" applyProtection="1">
      <alignment horizontal="center" vertical="center"/>
    </xf>
    <xf numFmtId="0" fontId="3" fillId="0" borderId="50" xfId="3" applyFont="1" applyFill="1" applyBorder="1" applyAlignment="1" applyProtection="1">
      <alignment horizontal="center" vertical="center" wrapText="1"/>
    </xf>
    <xf numFmtId="3" fontId="4" fillId="0" borderId="51" xfId="3" applyNumberFormat="1" applyFont="1" applyFill="1" applyBorder="1" applyAlignment="1" applyProtection="1">
      <alignment horizontal="right" vertical="center"/>
    </xf>
    <xf numFmtId="3" fontId="4" fillId="0" borderId="52" xfId="3" applyNumberFormat="1" applyFont="1" applyFill="1" applyBorder="1" applyAlignment="1" applyProtection="1">
      <alignment horizontal="right" vertical="center"/>
    </xf>
    <xf numFmtId="3" fontId="4" fillId="0" borderId="52" xfId="3" applyNumberFormat="1" applyFont="1" applyFill="1" applyBorder="1" applyAlignment="1" applyProtection="1">
      <alignment horizontal="center" vertical="center"/>
    </xf>
    <xf numFmtId="3" fontId="4" fillId="0" borderId="53" xfId="3" applyNumberFormat="1" applyFont="1" applyFill="1" applyBorder="1" applyAlignment="1" applyProtection="1">
      <alignment horizontal="center" vertical="center"/>
    </xf>
    <xf numFmtId="3" fontId="4" fillId="0" borderId="54" xfId="3" applyNumberFormat="1" applyFont="1" applyFill="1" applyBorder="1" applyAlignment="1" applyProtection="1">
      <alignment horizontal="center" vertical="center"/>
    </xf>
    <xf numFmtId="3" fontId="4" fillId="0" borderId="48" xfId="3" applyNumberFormat="1" applyFont="1" applyFill="1" applyBorder="1" applyAlignment="1" applyProtection="1">
      <alignment horizontal="right" vertical="center"/>
      <protection locked="0"/>
    </xf>
    <xf numFmtId="3" fontId="4" fillId="0" borderId="41" xfId="3" applyNumberFormat="1" applyFont="1" applyFill="1" applyBorder="1" applyAlignment="1" applyProtection="1">
      <alignment horizontal="right" vertical="center"/>
    </xf>
    <xf numFmtId="3" fontId="4" fillId="0" borderId="7" xfId="3" applyNumberFormat="1" applyFont="1" applyFill="1" applyBorder="1" applyAlignment="1" applyProtection="1">
      <alignment horizontal="right" vertical="center"/>
    </xf>
    <xf numFmtId="3" fontId="4" fillId="0" borderId="45" xfId="3" applyNumberFormat="1" applyFont="1" applyFill="1" applyBorder="1" applyAlignment="1" applyProtection="1">
      <alignment horizontal="right" vertical="center"/>
      <protection locked="0"/>
    </xf>
    <xf numFmtId="3" fontId="4" fillId="0" borderId="45" xfId="3" applyNumberFormat="1" applyFont="1" applyFill="1" applyBorder="1" applyAlignment="1" applyProtection="1">
      <alignment horizontal="center" vertical="center"/>
      <protection locked="0"/>
    </xf>
    <xf numFmtId="3" fontId="4" fillId="0" borderId="55" xfId="3" applyNumberFormat="1" applyFont="1" applyFill="1" applyBorder="1" applyAlignment="1" applyProtection="1">
      <alignment horizontal="center" vertical="center"/>
    </xf>
    <xf numFmtId="3" fontId="4" fillId="0" borderId="56" xfId="3" applyNumberFormat="1" applyFont="1" applyFill="1" applyBorder="1" applyAlignment="1" applyProtection="1">
      <alignment horizontal="right" vertical="center"/>
    </xf>
    <xf numFmtId="3" fontId="4" fillId="0" borderId="21" xfId="3" applyNumberFormat="1" applyFont="1" applyFill="1" applyBorder="1" applyAlignment="1" applyProtection="1">
      <alignment horizontal="center" vertical="center"/>
      <protection locked="0"/>
    </xf>
    <xf numFmtId="3" fontId="4" fillId="0" borderId="57" xfId="3" applyNumberFormat="1" applyFont="1" applyFill="1" applyBorder="1" applyAlignment="1" applyProtection="1">
      <alignment horizontal="center" vertical="center"/>
    </xf>
    <xf numFmtId="0" fontId="3" fillId="0" borderId="46" xfId="3" applyFont="1" applyFill="1" applyBorder="1" applyAlignment="1" applyProtection="1">
      <alignment horizontal="center" vertical="center" wrapText="1"/>
    </xf>
    <xf numFmtId="3" fontId="4" fillId="0" borderId="58" xfId="3" applyNumberFormat="1" applyFont="1" applyFill="1" applyBorder="1" applyAlignment="1" applyProtection="1">
      <alignment horizontal="right" vertical="center"/>
    </xf>
    <xf numFmtId="3" fontId="4" fillId="0" borderId="59" xfId="3" applyNumberFormat="1" applyFont="1" applyFill="1" applyBorder="1" applyAlignment="1" applyProtection="1">
      <alignment horizontal="right" vertical="center"/>
    </xf>
    <xf numFmtId="0" fontId="4" fillId="0" borderId="50" xfId="3" applyFont="1" applyFill="1" applyBorder="1" applyAlignment="1" applyProtection="1">
      <alignment horizontal="right" vertical="center" wrapText="1"/>
    </xf>
    <xf numFmtId="3" fontId="4" fillId="0" borderId="60" xfId="3" applyNumberFormat="1" applyFont="1" applyFill="1" applyBorder="1" applyAlignment="1" applyProtection="1">
      <alignment horizontal="right" vertical="center"/>
    </xf>
    <xf numFmtId="3" fontId="4" fillId="0" borderId="53" xfId="3" applyNumberFormat="1" applyFont="1" applyFill="1" applyBorder="1" applyAlignment="1" applyProtection="1">
      <alignment horizontal="right" vertical="center"/>
      <protection locked="0"/>
    </xf>
    <xf numFmtId="3" fontId="4" fillId="0" borderId="54" xfId="3" applyNumberFormat="1" applyFont="1" applyFill="1" applyBorder="1" applyAlignment="1" applyProtection="1">
      <alignment horizontal="right" vertical="center"/>
      <protection locked="0"/>
    </xf>
    <xf numFmtId="0" fontId="4" fillId="0" borderId="50" xfId="3" applyFont="1" applyFill="1" applyBorder="1" applyAlignment="1" applyProtection="1">
      <alignment vertical="center" wrapText="1"/>
    </xf>
    <xf numFmtId="3" fontId="4" fillId="0" borderId="51" xfId="3" applyNumberFormat="1" applyFont="1" applyFill="1" applyBorder="1" applyAlignment="1" applyProtection="1">
      <alignment vertical="center"/>
    </xf>
    <xf numFmtId="3" fontId="4" fillId="0" borderId="53" xfId="3" applyNumberFormat="1" applyFont="1" applyFill="1" applyBorder="1" applyAlignment="1" applyProtection="1">
      <alignment horizontal="right" vertical="center"/>
    </xf>
    <xf numFmtId="3" fontId="4" fillId="0" borderId="54" xfId="3" applyNumberFormat="1" applyFont="1" applyFill="1" applyBorder="1" applyAlignment="1" applyProtection="1">
      <alignment horizontal="right" vertical="center"/>
    </xf>
    <xf numFmtId="0" fontId="3" fillId="0" borderId="16" xfId="3" applyFont="1" applyBorder="1" applyAlignment="1" applyProtection="1">
      <alignment vertical="center" wrapText="1"/>
    </xf>
    <xf numFmtId="3" fontId="3" fillId="0" borderId="4" xfId="3" applyNumberFormat="1" applyFont="1" applyBorder="1" applyAlignment="1" applyProtection="1">
      <alignment vertical="center"/>
    </xf>
    <xf numFmtId="3" fontId="3" fillId="0" borderId="21" xfId="3" applyNumberFormat="1" applyFont="1" applyBorder="1" applyAlignment="1" applyProtection="1">
      <alignment vertical="center"/>
    </xf>
    <xf numFmtId="3" fontId="3" fillId="0" borderId="18" xfId="3" applyNumberFormat="1" applyFont="1" applyBorder="1" applyAlignment="1" applyProtection="1">
      <alignment vertical="center"/>
    </xf>
    <xf numFmtId="3" fontId="3" fillId="0" borderId="19" xfId="3" applyNumberFormat="1" applyFont="1" applyBorder="1" applyAlignment="1" applyProtection="1">
      <alignment vertical="center"/>
    </xf>
    <xf numFmtId="0" fontId="3" fillId="0" borderId="30" xfId="3" applyFont="1" applyFill="1" applyBorder="1" applyAlignment="1" applyProtection="1">
      <alignment vertical="center"/>
    </xf>
    <xf numFmtId="3" fontId="3" fillId="0" borderId="31" xfId="3" applyNumberFormat="1" applyFont="1" applyFill="1" applyBorder="1" applyAlignment="1" applyProtection="1">
      <alignment vertical="center"/>
    </xf>
    <xf numFmtId="3" fontId="3" fillId="0" borderId="32" xfId="3" applyNumberFormat="1" applyFont="1" applyFill="1" applyBorder="1" applyAlignment="1" applyProtection="1">
      <alignment vertical="center"/>
    </xf>
    <xf numFmtId="3" fontId="3" fillId="0" borderId="33" xfId="3" applyNumberFormat="1" applyFont="1" applyFill="1" applyBorder="1" applyAlignment="1" applyProtection="1">
      <alignment vertical="center"/>
    </xf>
    <xf numFmtId="3" fontId="3" fillId="0" borderId="34" xfId="3" applyNumberFormat="1" applyFont="1" applyFill="1" applyBorder="1" applyAlignment="1" applyProtection="1">
      <alignment vertical="center"/>
    </xf>
    <xf numFmtId="0" fontId="3" fillId="0" borderId="61" xfId="3" applyFont="1" applyFill="1" applyBorder="1" applyAlignment="1" applyProtection="1">
      <alignment vertical="center"/>
    </xf>
    <xf numFmtId="3" fontId="3" fillId="0" borderId="62" xfId="3" applyNumberFormat="1" applyFont="1" applyFill="1" applyBorder="1" applyAlignment="1" applyProtection="1">
      <alignment vertical="center"/>
    </xf>
    <xf numFmtId="3" fontId="3" fillId="0" borderId="63" xfId="3" applyNumberFormat="1" applyFont="1" applyFill="1" applyBorder="1" applyAlignment="1" applyProtection="1">
      <alignment vertical="center"/>
    </xf>
    <xf numFmtId="3" fontId="3" fillId="0" borderId="64" xfId="3" applyNumberFormat="1" applyFont="1" applyFill="1" applyBorder="1" applyAlignment="1" applyProtection="1">
      <alignment vertical="center"/>
    </xf>
    <xf numFmtId="3" fontId="3" fillId="0" borderId="65" xfId="3" applyNumberFormat="1" applyFont="1" applyFill="1" applyBorder="1" applyAlignment="1" applyProtection="1">
      <alignment vertical="center"/>
    </xf>
    <xf numFmtId="0" fontId="3" fillId="0" borderId="16" xfId="3" applyFont="1" applyFill="1" applyBorder="1" applyAlignment="1" applyProtection="1">
      <alignment vertical="center"/>
    </xf>
    <xf numFmtId="3" fontId="3" fillId="0" borderId="4" xfId="3" applyNumberFormat="1" applyFont="1" applyFill="1" applyBorder="1" applyAlignment="1" applyProtection="1">
      <alignment vertical="center"/>
    </xf>
    <xf numFmtId="3" fontId="3" fillId="0" borderId="21" xfId="3" applyNumberFormat="1" applyFont="1" applyFill="1" applyBorder="1" applyAlignment="1" applyProtection="1">
      <alignment vertical="center"/>
    </xf>
    <xf numFmtId="3" fontId="3" fillId="0" borderId="18" xfId="3" applyNumberFormat="1" applyFont="1" applyFill="1" applyBorder="1" applyAlignment="1" applyProtection="1">
      <alignment vertical="center"/>
    </xf>
    <xf numFmtId="3" fontId="3" fillId="0" borderId="19" xfId="3" applyNumberFormat="1" applyFont="1" applyFill="1" applyBorder="1" applyAlignment="1" applyProtection="1">
      <alignment vertical="center"/>
    </xf>
    <xf numFmtId="0" fontId="3" fillId="3" borderId="66" xfId="3" applyFont="1" applyFill="1" applyBorder="1" applyAlignment="1" applyProtection="1">
      <alignment horizontal="left" vertical="center" wrapText="1"/>
    </xf>
    <xf numFmtId="3" fontId="3" fillId="3" borderId="67" xfId="3" applyNumberFormat="1" applyFont="1" applyFill="1" applyBorder="1" applyAlignment="1" applyProtection="1">
      <alignment vertical="center"/>
    </xf>
    <xf numFmtId="3" fontId="3" fillId="3" borderId="68" xfId="3" applyNumberFormat="1" applyFont="1" applyFill="1" applyBorder="1" applyAlignment="1" applyProtection="1">
      <alignment vertical="center"/>
    </xf>
    <xf numFmtId="3" fontId="3" fillId="3" borderId="69" xfId="3" applyNumberFormat="1" applyFont="1" applyFill="1" applyBorder="1" applyAlignment="1" applyProtection="1">
      <alignment vertical="center"/>
    </xf>
    <xf numFmtId="3" fontId="3" fillId="3" borderId="70" xfId="3" applyNumberFormat="1" applyFont="1" applyFill="1" applyBorder="1" applyAlignment="1" applyProtection="1">
      <alignment vertical="center"/>
    </xf>
    <xf numFmtId="3" fontId="4" fillId="0" borderId="71" xfId="3" applyNumberFormat="1" applyFont="1" applyFill="1" applyBorder="1" applyAlignment="1" applyProtection="1">
      <alignment vertical="center"/>
    </xf>
    <xf numFmtId="3" fontId="4" fillId="0" borderId="72" xfId="3" applyNumberFormat="1" applyFont="1" applyFill="1" applyBorder="1" applyAlignment="1" applyProtection="1">
      <alignment vertical="center"/>
    </xf>
    <xf numFmtId="0" fontId="4" fillId="0" borderId="50" xfId="3" applyFont="1" applyFill="1" applyBorder="1" applyAlignment="1" applyProtection="1">
      <alignment horizontal="center" vertical="center" wrapText="1"/>
    </xf>
    <xf numFmtId="3" fontId="4" fillId="0" borderId="52" xfId="3" applyNumberFormat="1" applyFont="1" applyFill="1" applyBorder="1" applyAlignment="1" applyProtection="1">
      <alignment vertical="center"/>
    </xf>
    <xf numFmtId="3" fontId="4" fillId="0" borderId="53" xfId="3" applyNumberFormat="1" applyFont="1" applyFill="1" applyBorder="1" applyAlignment="1" applyProtection="1">
      <alignment vertical="center"/>
    </xf>
    <xf numFmtId="3" fontId="4" fillId="0" borderId="54" xfId="3" applyNumberFormat="1" applyFont="1" applyFill="1" applyBorder="1" applyAlignment="1" applyProtection="1">
      <alignment vertical="center"/>
    </xf>
    <xf numFmtId="3" fontId="4" fillId="0" borderId="18" xfId="3" applyNumberFormat="1" applyFont="1" applyFill="1" applyBorder="1" applyAlignment="1" applyProtection="1">
      <alignment vertical="center"/>
      <protection locked="0"/>
    </xf>
    <xf numFmtId="3" fontId="4" fillId="0" borderId="19" xfId="3" applyNumberFormat="1" applyFont="1" applyFill="1" applyBorder="1" applyAlignment="1" applyProtection="1">
      <alignment vertical="center"/>
      <protection locked="0"/>
    </xf>
    <xf numFmtId="3" fontId="4" fillId="0" borderId="6" xfId="3" applyNumberFormat="1" applyFont="1" applyFill="1" applyBorder="1" applyAlignment="1" applyProtection="1">
      <alignment vertical="center"/>
      <protection locked="0"/>
    </xf>
    <xf numFmtId="3" fontId="4" fillId="0" borderId="38" xfId="3" applyNumberFormat="1" applyFont="1" applyFill="1" applyBorder="1" applyAlignment="1" applyProtection="1">
      <alignment vertical="center"/>
      <protection locked="0"/>
    </xf>
    <xf numFmtId="0" fontId="4" fillId="0" borderId="35" xfId="3" applyFont="1" applyFill="1" applyBorder="1" applyAlignment="1" applyProtection="1">
      <alignment horizontal="center" vertical="center" wrapText="1"/>
    </xf>
    <xf numFmtId="3" fontId="4" fillId="0" borderId="37" xfId="3" applyNumberFormat="1" applyFont="1" applyFill="1" applyBorder="1" applyAlignment="1" applyProtection="1">
      <alignment vertical="center"/>
    </xf>
    <xf numFmtId="3" fontId="4" fillId="0" borderId="6" xfId="3" applyNumberFormat="1" applyFont="1" applyFill="1" applyBorder="1" applyAlignment="1" applyProtection="1">
      <alignment vertical="center"/>
    </xf>
    <xf numFmtId="3" fontId="4" fillId="0" borderId="38" xfId="3" applyNumberFormat="1" applyFont="1" applyFill="1" applyBorder="1" applyAlignment="1" applyProtection="1">
      <alignment vertical="center"/>
    </xf>
    <xf numFmtId="3" fontId="4" fillId="0" borderId="52" xfId="3" applyNumberFormat="1" applyFont="1" applyFill="1" applyBorder="1" applyAlignment="1" applyProtection="1">
      <alignment vertical="center"/>
      <protection locked="0"/>
    </xf>
    <xf numFmtId="3" fontId="4" fillId="0" borderId="53" xfId="3" applyNumberFormat="1" applyFont="1" applyFill="1" applyBorder="1" applyAlignment="1" applyProtection="1">
      <alignment vertical="center"/>
      <protection locked="0"/>
    </xf>
    <xf numFmtId="3" fontId="4" fillId="0" borderId="54" xfId="3" applyNumberFormat="1" applyFont="1" applyFill="1" applyBorder="1" applyAlignment="1" applyProtection="1">
      <alignment vertical="center"/>
      <protection locked="0"/>
    </xf>
    <xf numFmtId="3" fontId="4" fillId="0" borderId="42" xfId="3" applyNumberFormat="1" applyFont="1" applyFill="1" applyBorder="1" applyAlignment="1" applyProtection="1">
      <alignment vertical="center"/>
    </xf>
    <xf numFmtId="3" fontId="4" fillId="0" borderId="43" xfId="3" applyNumberFormat="1" applyFont="1" applyFill="1" applyBorder="1" applyAlignment="1" applyProtection="1">
      <alignment vertical="center"/>
    </xf>
    <xf numFmtId="0" fontId="4" fillId="0" borderId="16" xfId="3" applyFont="1" applyFill="1" applyBorder="1" applyAlignment="1" applyProtection="1">
      <alignment horizontal="center" vertical="center" wrapText="1"/>
    </xf>
    <xf numFmtId="3" fontId="4" fillId="0" borderId="21" xfId="3" applyNumberFormat="1" applyFont="1" applyFill="1" applyBorder="1" applyAlignment="1" applyProtection="1">
      <alignment vertical="center"/>
    </xf>
    <xf numFmtId="3" fontId="4" fillId="0" borderId="18" xfId="3" applyNumberFormat="1" applyFont="1" applyFill="1" applyBorder="1" applyAlignment="1" applyProtection="1">
      <alignment vertical="center"/>
    </xf>
    <xf numFmtId="3" fontId="4" fillId="0" borderId="19" xfId="3" applyNumberFormat="1" applyFont="1" applyFill="1" applyBorder="1" applyAlignment="1" applyProtection="1">
      <alignment vertical="center"/>
    </xf>
    <xf numFmtId="3" fontId="4" fillId="0" borderId="73" xfId="3" applyNumberFormat="1" applyFont="1" applyFill="1" applyBorder="1" applyAlignment="1" applyProtection="1">
      <alignment vertical="center"/>
    </xf>
    <xf numFmtId="3" fontId="4" fillId="0" borderId="74" xfId="3" applyNumberFormat="1" applyFont="1" applyFill="1" applyBorder="1" applyAlignment="1" applyProtection="1">
      <alignment vertical="center"/>
    </xf>
    <xf numFmtId="3" fontId="4" fillId="0" borderId="75" xfId="3" applyNumberFormat="1" applyFont="1" applyFill="1" applyBorder="1" applyAlignment="1" applyProtection="1">
      <alignment vertical="center"/>
    </xf>
    <xf numFmtId="3" fontId="4" fillId="0" borderId="41" xfId="3" applyNumberFormat="1" applyFont="1" applyFill="1" applyBorder="1" applyAlignment="1" applyProtection="1">
      <alignment vertical="center"/>
      <protection locked="0"/>
    </xf>
    <xf numFmtId="3" fontId="4" fillId="0" borderId="42" xfId="3" applyNumberFormat="1" applyFont="1" applyFill="1" applyBorder="1" applyAlignment="1" applyProtection="1">
      <alignment vertical="center"/>
      <protection locked="0"/>
    </xf>
    <xf numFmtId="3" fontId="4" fillId="0" borderId="43" xfId="3" applyNumberFormat="1" applyFont="1" applyFill="1" applyBorder="1" applyAlignment="1" applyProtection="1">
      <alignment vertical="center"/>
      <protection locked="0"/>
    </xf>
    <xf numFmtId="3" fontId="4" fillId="0" borderId="57" xfId="3" applyNumberFormat="1" applyFont="1" applyFill="1" applyBorder="1" applyAlignment="1" applyProtection="1">
      <alignment vertical="center"/>
    </xf>
    <xf numFmtId="0" fontId="3" fillId="0" borderId="16" xfId="3" applyFont="1" applyFill="1" applyBorder="1" applyAlignment="1" applyProtection="1">
      <alignment horizontal="left" vertical="center" wrapText="1"/>
    </xf>
    <xf numFmtId="0" fontId="3" fillId="0" borderId="0" xfId="3" applyFont="1" applyFill="1" applyBorder="1" applyAlignment="1" applyProtection="1">
      <alignment horizontal="left" vertical="center"/>
    </xf>
    <xf numFmtId="3" fontId="4" fillId="0" borderId="8" xfId="3" applyNumberFormat="1" applyFont="1" applyFill="1" applyBorder="1" applyAlignment="1" applyProtection="1">
      <alignment vertical="center"/>
    </xf>
    <xf numFmtId="3" fontId="4" fillId="0" borderId="76" xfId="3" applyNumberFormat="1" applyFont="1" applyFill="1" applyBorder="1" applyAlignment="1" applyProtection="1">
      <alignment vertical="center"/>
    </xf>
    <xf numFmtId="3" fontId="4" fillId="0" borderId="77" xfId="3" applyNumberFormat="1" applyFont="1" applyFill="1" applyBorder="1" applyAlignment="1" applyProtection="1">
      <alignment vertical="center"/>
    </xf>
    <xf numFmtId="3" fontId="4" fillId="0" borderId="5" xfId="3" applyNumberFormat="1" applyFont="1" applyFill="1" applyBorder="1" applyAlignment="1" applyProtection="1">
      <alignment vertical="center"/>
      <protection locked="0"/>
    </xf>
    <xf numFmtId="0" fontId="4" fillId="0" borderId="78" xfId="3" applyFont="1" applyFill="1" applyBorder="1" applyAlignment="1" applyProtection="1">
      <alignment horizontal="right" vertical="center" wrapText="1"/>
    </xf>
    <xf numFmtId="3" fontId="4" fillId="0" borderId="17" xfId="3" applyNumberFormat="1" applyFont="1" applyFill="1" applyBorder="1" applyAlignment="1" applyProtection="1">
      <alignment vertical="center"/>
      <protection locked="0"/>
    </xf>
    <xf numFmtId="3" fontId="4" fillId="0" borderId="79" xfId="3" applyNumberFormat="1" applyFont="1" applyFill="1" applyBorder="1" applyAlignment="1" applyProtection="1">
      <alignment vertical="center"/>
      <protection locked="0"/>
    </xf>
    <xf numFmtId="3" fontId="4" fillId="0" borderId="80" xfId="3" applyNumberFormat="1" applyFont="1" applyFill="1" applyBorder="1" applyAlignment="1" applyProtection="1">
      <alignment vertical="center"/>
      <protection locked="0"/>
    </xf>
    <xf numFmtId="0" fontId="3" fillId="0" borderId="66" xfId="3" applyFont="1" applyFill="1" applyBorder="1" applyAlignment="1" applyProtection="1">
      <alignment horizontal="left" vertical="center" wrapText="1"/>
    </xf>
    <xf numFmtId="3" fontId="4" fillId="0" borderId="67" xfId="3" applyNumberFormat="1" applyFont="1" applyFill="1" applyBorder="1" applyAlignment="1" applyProtection="1">
      <alignment vertical="center"/>
    </xf>
    <xf numFmtId="3" fontId="4" fillId="0" borderId="68" xfId="3" applyNumberFormat="1" applyFont="1" applyFill="1" applyBorder="1" applyAlignment="1" applyProtection="1">
      <alignment vertical="center"/>
    </xf>
    <xf numFmtId="3" fontId="4" fillId="0" borderId="60" xfId="3" applyNumberFormat="1" applyFont="1" applyFill="1" applyBorder="1" applyAlignment="1" applyProtection="1">
      <alignment vertical="center"/>
    </xf>
    <xf numFmtId="1" fontId="3" fillId="3" borderId="66" xfId="3" applyNumberFormat="1" applyFont="1" applyFill="1" applyBorder="1" applyAlignment="1" applyProtection="1">
      <alignment horizontal="left" vertical="center" wrapText="1"/>
    </xf>
    <xf numFmtId="1" fontId="3" fillId="0" borderId="40" xfId="3" applyNumberFormat="1" applyFont="1" applyFill="1" applyBorder="1" applyAlignment="1" applyProtection="1">
      <alignment horizontal="left" vertical="center" wrapText="1"/>
    </xf>
    <xf numFmtId="0" fontId="3" fillId="0" borderId="16" xfId="3" applyFont="1" applyFill="1" applyBorder="1" applyAlignment="1" applyProtection="1">
      <alignment horizontal="center" vertical="center" wrapText="1"/>
    </xf>
    <xf numFmtId="3" fontId="3" fillId="0" borderId="73" xfId="3" applyNumberFormat="1" applyFont="1" applyFill="1" applyBorder="1" applyAlignment="1" applyProtection="1">
      <alignment vertical="center"/>
    </xf>
    <xf numFmtId="3" fontId="3" fillId="3" borderId="72" xfId="3" applyNumberFormat="1" applyFont="1" applyFill="1" applyBorder="1" applyAlignment="1" applyProtection="1">
      <alignment vertical="center"/>
    </xf>
    <xf numFmtId="3" fontId="4" fillId="0" borderId="5" xfId="3" applyNumberFormat="1" applyFont="1" applyFill="1" applyBorder="1" applyAlignment="1" applyProtection="1">
      <alignment vertical="center"/>
    </xf>
    <xf numFmtId="3" fontId="4" fillId="0" borderId="81" xfId="3" applyNumberFormat="1" applyFont="1" applyFill="1" applyBorder="1" applyAlignment="1" applyProtection="1">
      <alignment vertical="center"/>
    </xf>
    <xf numFmtId="3" fontId="3" fillId="3" borderId="82" xfId="3" applyNumberFormat="1" applyFont="1" applyFill="1" applyBorder="1" applyAlignment="1" applyProtection="1">
      <alignment vertical="center"/>
    </xf>
    <xf numFmtId="3" fontId="4" fillId="0" borderId="82" xfId="3" applyNumberFormat="1" applyFont="1" applyFill="1" applyBorder="1" applyAlignment="1" applyProtection="1">
      <alignment vertical="center"/>
    </xf>
    <xf numFmtId="3" fontId="4" fillId="0" borderId="0" xfId="3" applyNumberFormat="1" applyFont="1" applyFill="1" applyBorder="1" applyAlignment="1" applyProtection="1">
      <alignment vertical="center"/>
    </xf>
    <xf numFmtId="3" fontId="4" fillId="0" borderId="3" xfId="3" applyNumberFormat="1" applyFont="1" applyFill="1" applyBorder="1" applyAlignment="1" applyProtection="1">
      <alignment vertical="center"/>
      <protection locked="0"/>
    </xf>
    <xf numFmtId="3" fontId="4" fillId="0" borderId="83" xfId="3" applyNumberFormat="1" applyFont="1" applyFill="1" applyBorder="1" applyAlignment="1" applyProtection="1">
      <alignment vertical="center"/>
    </xf>
    <xf numFmtId="3" fontId="4" fillId="0" borderId="84" xfId="3" applyNumberFormat="1" applyFont="1" applyFill="1" applyBorder="1" applyAlignment="1" applyProtection="1">
      <alignment vertical="center"/>
    </xf>
    <xf numFmtId="3" fontId="4" fillId="0" borderId="79" xfId="3" applyNumberFormat="1" applyFont="1" applyFill="1" applyBorder="1" applyAlignment="1" applyProtection="1">
      <alignment vertical="center"/>
    </xf>
    <xf numFmtId="3" fontId="4" fillId="0" borderId="85" xfId="3" applyNumberFormat="1" applyFont="1" applyFill="1" applyBorder="1" applyAlignment="1" applyProtection="1">
      <alignment vertical="center"/>
    </xf>
    <xf numFmtId="3" fontId="4" fillId="0" borderId="86" xfId="3" applyNumberFormat="1" applyFont="1" applyFill="1" applyBorder="1" applyAlignment="1" applyProtection="1">
      <alignment vertical="center"/>
      <protection locked="0"/>
    </xf>
    <xf numFmtId="3" fontId="4" fillId="0" borderId="87" xfId="3" applyNumberFormat="1" applyFont="1" applyFill="1" applyBorder="1" applyAlignment="1" applyProtection="1">
      <alignment vertical="center"/>
    </xf>
    <xf numFmtId="3" fontId="4" fillId="0" borderId="88" xfId="3" applyNumberFormat="1" applyFont="1" applyFill="1" applyBorder="1" applyAlignment="1" applyProtection="1">
      <alignment vertical="center"/>
    </xf>
    <xf numFmtId="3" fontId="4" fillId="0" borderId="89" xfId="3" applyNumberFormat="1" applyFont="1" applyFill="1" applyBorder="1" applyAlignment="1" applyProtection="1">
      <alignment vertical="center"/>
      <protection locked="0"/>
    </xf>
    <xf numFmtId="0" fontId="4" fillId="0" borderId="78" xfId="3" applyFont="1" applyFill="1" applyBorder="1" applyAlignment="1" applyProtection="1">
      <alignment horizontal="center" vertical="center" wrapText="1"/>
    </xf>
    <xf numFmtId="3" fontId="4" fillId="0" borderId="55" xfId="3" applyNumberFormat="1" applyFont="1" applyFill="1" applyBorder="1" applyAlignment="1" applyProtection="1">
      <alignment vertical="center"/>
    </xf>
    <xf numFmtId="3" fontId="4" fillId="0" borderId="86" xfId="3" applyNumberFormat="1" applyFont="1" applyFill="1" applyBorder="1" applyAlignment="1" applyProtection="1">
      <alignment vertical="center"/>
    </xf>
    <xf numFmtId="0" fontId="9" fillId="0" borderId="0" xfId="3" applyFont="1" applyFill="1" applyBorder="1" applyAlignment="1" applyProtection="1">
      <alignment vertical="center"/>
    </xf>
    <xf numFmtId="0" fontId="3" fillId="3" borderId="40" xfId="3" applyFont="1" applyFill="1" applyBorder="1" applyAlignment="1" applyProtection="1">
      <alignment horizontal="left" vertical="center" wrapText="1"/>
    </xf>
    <xf numFmtId="3" fontId="3" fillId="3" borderId="8" xfId="3" applyNumberFormat="1" applyFont="1" applyFill="1" applyBorder="1" applyAlignment="1" applyProtection="1">
      <alignment vertical="center"/>
    </xf>
    <xf numFmtId="3" fontId="3" fillId="3" borderId="41" xfId="3" applyNumberFormat="1" applyFont="1" applyFill="1" applyBorder="1" applyAlignment="1" applyProtection="1">
      <alignment vertical="center"/>
    </xf>
    <xf numFmtId="3" fontId="3" fillId="3" borderId="7" xfId="3" applyNumberFormat="1" applyFont="1" applyFill="1" applyBorder="1" applyAlignment="1" applyProtection="1">
      <alignment vertical="center"/>
    </xf>
    <xf numFmtId="3" fontId="3" fillId="3" borderId="73" xfId="3" applyNumberFormat="1" applyFont="1" applyFill="1" applyBorder="1" applyAlignment="1" applyProtection="1">
      <alignment vertical="center"/>
    </xf>
    <xf numFmtId="0" fontId="3" fillId="0" borderId="46" xfId="3" applyFont="1" applyFill="1" applyBorder="1" applyAlignment="1" applyProtection="1">
      <alignment horizontal="left" vertical="center" wrapText="1"/>
    </xf>
    <xf numFmtId="3" fontId="4" fillId="0" borderId="48" xfId="3" applyNumberFormat="1" applyFont="1" applyFill="1" applyBorder="1" applyAlignment="1" applyProtection="1">
      <alignment vertical="center"/>
    </xf>
    <xf numFmtId="3" fontId="4" fillId="0" borderId="10" xfId="3" applyNumberFormat="1" applyFont="1" applyFill="1" applyBorder="1" applyAlignment="1" applyProtection="1">
      <alignment vertical="center"/>
    </xf>
    <xf numFmtId="3" fontId="4" fillId="0" borderId="49" xfId="3" applyNumberFormat="1" applyFont="1" applyFill="1" applyBorder="1" applyAlignment="1" applyProtection="1">
      <alignment vertical="center"/>
    </xf>
    <xf numFmtId="3" fontId="4" fillId="0" borderId="14" xfId="3" applyNumberFormat="1" applyFont="1" applyFill="1" applyBorder="1" applyAlignment="1" applyProtection="1">
      <alignment vertical="center"/>
      <protection locked="0"/>
    </xf>
    <xf numFmtId="3" fontId="4" fillId="0" borderId="15" xfId="3" applyNumberFormat="1" applyFont="1" applyFill="1" applyBorder="1" applyAlignment="1" applyProtection="1">
      <alignment vertical="center"/>
      <protection locked="0"/>
    </xf>
    <xf numFmtId="0" fontId="4" fillId="0" borderId="35" xfId="3" applyFont="1" applyFill="1" applyBorder="1" applyAlignment="1" applyProtection="1">
      <alignment vertical="center"/>
    </xf>
    <xf numFmtId="0" fontId="4" fillId="0" borderId="30" xfId="3" applyFont="1" applyFill="1" applyBorder="1" applyAlignment="1" applyProtection="1">
      <alignment vertical="center"/>
    </xf>
    <xf numFmtId="3" fontId="4" fillId="0" borderId="32" xfId="3" applyNumberFormat="1" applyFont="1" applyFill="1" applyBorder="1" applyAlignment="1" applyProtection="1">
      <alignment vertical="center"/>
    </xf>
    <xf numFmtId="3" fontId="4" fillId="0" borderId="90" xfId="3" applyNumberFormat="1" applyFont="1" applyFill="1" applyBorder="1" applyAlignment="1" applyProtection="1">
      <alignment vertical="center"/>
    </xf>
    <xf numFmtId="3" fontId="4" fillId="0" borderId="91" xfId="3" applyNumberFormat="1" applyFont="1" applyFill="1" applyBorder="1" applyAlignment="1" applyProtection="1">
      <alignment vertical="center"/>
    </xf>
    <xf numFmtId="3" fontId="4" fillId="0" borderId="92" xfId="3" applyNumberFormat="1" applyFont="1" applyFill="1" applyBorder="1" applyAlignment="1" applyProtection="1">
      <alignment vertical="center"/>
    </xf>
    <xf numFmtId="3" fontId="3" fillId="0" borderId="95" xfId="3" applyNumberFormat="1" applyFont="1" applyFill="1" applyBorder="1" applyAlignment="1" applyProtection="1">
      <alignment vertical="center"/>
    </xf>
    <xf numFmtId="3" fontId="3" fillId="0" borderId="96" xfId="3" applyNumberFormat="1" applyFont="1" applyFill="1" applyBorder="1" applyAlignment="1" applyProtection="1">
      <alignment vertical="center"/>
    </xf>
    <xf numFmtId="3" fontId="3" fillId="0" borderId="94" xfId="3" applyNumberFormat="1" applyFont="1" applyFill="1" applyBorder="1" applyAlignment="1" applyProtection="1">
      <alignment vertical="center"/>
    </xf>
    <xf numFmtId="3" fontId="3" fillId="0" borderId="97" xfId="3" applyNumberFormat="1" applyFont="1" applyFill="1" applyBorder="1" applyAlignment="1" applyProtection="1">
      <alignment vertical="center"/>
    </xf>
    <xf numFmtId="3" fontId="3" fillId="0" borderId="8" xfId="3" applyNumberFormat="1" applyFont="1" applyFill="1" applyBorder="1" applyAlignment="1" applyProtection="1">
      <alignment vertical="center"/>
    </xf>
    <xf numFmtId="3" fontId="3" fillId="0" borderId="41" xfId="3" applyNumberFormat="1" applyFont="1" applyFill="1" applyBorder="1" applyAlignment="1" applyProtection="1">
      <alignment vertical="center"/>
    </xf>
    <xf numFmtId="3" fontId="3" fillId="0" borderId="98" xfId="3" applyNumberFormat="1" applyFont="1" applyFill="1" applyBorder="1" applyAlignment="1" applyProtection="1">
      <alignment vertical="center"/>
    </xf>
    <xf numFmtId="3" fontId="3" fillId="0" borderId="99" xfId="3" applyNumberFormat="1" applyFont="1" applyFill="1" applyBorder="1" applyAlignment="1" applyProtection="1">
      <alignment vertical="center"/>
    </xf>
    <xf numFmtId="3" fontId="3" fillId="0" borderId="43" xfId="3" applyNumberFormat="1" applyFont="1" applyFill="1" applyBorder="1" applyAlignment="1" applyProtection="1">
      <alignment vertical="center"/>
    </xf>
    <xf numFmtId="3" fontId="3" fillId="0" borderId="100" xfId="3" applyNumberFormat="1" applyFont="1" applyFill="1" applyBorder="1" applyAlignment="1" applyProtection="1">
      <alignment vertical="center"/>
    </xf>
    <xf numFmtId="3" fontId="3" fillId="0" borderId="101" xfId="3" applyNumberFormat="1" applyFont="1" applyFill="1" applyBorder="1" applyAlignment="1" applyProtection="1">
      <alignment vertical="center"/>
    </xf>
    <xf numFmtId="0" fontId="3" fillId="0" borderId="40" xfId="3" applyFont="1" applyFill="1" applyBorder="1" applyAlignment="1" applyProtection="1">
      <alignment vertical="center"/>
    </xf>
    <xf numFmtId="3" fontId="3" fillId="0" borderId="42" xfId="3" applyNumberFormat="1" applyFont="1" applyFill="1" applyBorder="1" applyAlignment="1" applyProtection="1">
      <alignment vertical="center"/>
    </xf>
    <xf numFmtId="0" fontId="4" fillId="0" borderId="50" xfId="3" applyFont="1" applyFill="1" applyBorder="1" applyAlignment="1" applyProtection="1">
      <alignment vertical="center"/>
    </xf>
    <xf numFmtId="0" fontId="4" fillId="0" borderId="78" xfId="3" applyFont="1" applyFill="1" applyBorder="1" applyAlignment="1" applyProtection="1">
      <alignment vertical="center"/>
    </xf>
    <xf numFmtId="0" fontId="4" fillId="0" borderId="78" xfId="3" applyFont="1" applyFill="1" applyBorder="1" applyAlignment="1" applyProtection="1">
      <alignment vertical="center" wrapText="1"/>
    </xf>
    <xf numFmtId="3" fontId="4" fillId="0" borderId="102" xfId="3" applyNumberFormat="1" applyFont="1" applyFill="1" applyBorder="1" applyAlignment="1" applyProtection="1">
      <alignment vertical="center"/>
      <protection locked="0"/>
    </xf>
    <xf numFmtId="0" fontId="3" fillId="0" borderId="103" xfId="3" applyFont="1" applyFill="1" applyBorder="1" applyAlignment="1" applyProtection="1">
      <alignment vertical="center"/>
    </xf>
    <xf numFmtId="3" fontId="3" fillId="0" borderId="104" xfId="3" applyNumberFormat="1" applyFont="1" applyFill="1" applyBorder="1" applyAlignment="1" applyProtection="1">
      <alignment vertical="center"/>
    </xf>
    <xf numFmtId="3" fontId="3" fillId="0" borderId="96" xfId="3" applyNumberFormat="1" applyFont="1" applyFill="1" applyBorder="1" applyAlignment="1" applyProtection="1">
      <alignment vertical="center"/>
      <protection locked="0"/>
    </xf>
    <xf numFmtId="3" fontId="3" fillId="0" borderId="105" xfId="3" applyNumberFormat="1" applyFont="1" applyFill="1" applyBorder="1" applyAlignment="1" applyProtection="1">
      <alignment vertical="center"/>
      <protection locked="0"/>
    </xf>
    <xf numFmtId="3" fontId="3" fillId="0" borderId="106" xfId="3" applyNumberFormat="1" applyFont="1" applyFill="1" applyBorder="1" applyAlignment="1" applyProtection="1">
      <alignment vertical="center"/>
      <protection locked="0"/>
    </xf>
    <xf numFmtId="0" fontId="3" fillId="0" borderId="8" xfId="3" applyFont="1" applyFill="1" applyBorder="1" applyAlignment="1" applyProtection="1">
      <alignment vertical="center" wrapText="1"/>
    </xf>
    <xf numFmtId="3" fontId="3" fillId="0" borderId="7" xfId="3" applyNumberFormat="1" applyFont="1" applyFill="1" applyBorder="1" applyAlignment="1" applyProtection="1">
      <alignment vertical="center"/>
    </xf>
    <xf numFmtId="0" fontId="4" fillId="0" borderId="0" xfId="4" applyFont="1" applyBorder="1" applyAlignment="1">
      <alignment wrapText="1"/>
    </xf>
    <xf numFmtId="0" fontId="4" fillId="0" borderId="0" xfId="3" applyFont="1" applyBorder="1" applyAlignment="1" applyProtection="1">
      <alignment vertical="center"/>
    </xf>
    <xf numFmtId="0" fontId="4" fillId="0" borderId="79" xfId="1" applyFont="1" applyBorder="1" applyAlignment="1" applyProtection="1">
      <alignment horizontal="center" vertical="center"/>
      <protection locked="0"/>
    </xf>
    <xf numFmtId="0" fontId="4" fillId="0" borderId="102" xfId="1" applyFont="1" applyBorder="1" applyAlignment="1" applyProtection="1">
      <alignment horizontal="center" vertical="center"/>
      <protection locked="0"/>
    </xf>
    <xf numFmtId="0" fontId="4" fillId="0" borderId="0" xfId="5" applyFont="1" applyBorder="1" applyAlignment="1">
      <alignment wrapText="1"/>
    </xf>
    <xf numFmtId="0" fontId="4" fillId="0" borderId="0" xfId="1" applyFont="1" applyBorder="1" applyAlignment="1" applyProtection="1">
      <alignment horizontal="center" vertical="center"/>
      <protection locked="0"/>
    </xf>
    <xf numFmtId="0" fontId="4" fillId="0" borderId="18" xfId="1" applyFont="1" applyBorder="1" applyAlignment="1" applyProtection="1">
      <alignment horizontal="center" vertical="center"/>
      <protection locked="0"/>
    </xf>
    <xf numFmtId="0" fontId="4" fillId="0" borderId="18" xfId="1" applyFont="1" applyBorder="1" applyAlignment="1" applyProtection="1">
      <alignment vertical="center"/>
      <protection locked="0"/>
    </xf>
    <xf numFmtId="3" fontId="4" fillId="0" borderId="37" xfId="1" applyNumberFormat="1" applyFont="1" applyFill="1" applyBorder="1" applyAlignment="1" applyProtection="1">
      <alignment vertical="center" wrapText="1"/>
      <protection locked="0"/>
    </xf>
    <xf numFmtId="3" fontId="4" fillId="0" borderId="37" xfId="1" applyNumberFormat="1" applyFont="1" applyFill="1" applyBorder="1" applyAlignment="1" applyProtection="1">
      <alignment vertical="center" wrapText="1"/>
    </xf>
    <xf numFmtId="3" fontId="3" fillId="3" borderId="59" xfId="1" applyNumberFormat="1" applyFont="1" applyFill="1" applyBorder="1" applyAlignment="1" applyProtection="1">
      <alignment vertical="center"/>
    </xf>
    <xf numFmtId="0" fontId="3" fillId="0" borderId="35" xfId="1" applyFont="1" applyFill="1" applyBorder="1" applyAlignment="1" applyProtection="1">
      <alignment horizontal="center" vertical="center" wrapText="1"/>
    </xf>
    <xf numFmtId="0" fontId="3" fillId="0" borderId="35" xfId="1" applyFont="1" applyFill="1" applyBorder="1" applyAlignment="1" applyProtection="1">
      <alignment horizontal="left" vertical="center" wrapText="1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vertical="center"/>
    </xf>
    <xf numFmtId="3" fontId="3" fillId="0" borderId="75" xfId="1" applyNumberFormat="1" applyFont="1" applyFill="1" applyBorder="1" applyAlignment="1" applyProtection="1">
      <alignment vertical="center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0" fontId="3" fillId="2" borderId="0" xfId="1" applyFont="1" applyFill="1" applyBorder="1" applyAlignment="1" applyProtection="1">
      <alignment horizontal="right" vertical="center"/>
    </xf>
    <xf numFmtId="49" fontId="5" fillId="2" borderId="1" xfId="1" applyNumberFormat="1" applyFont="1" applyFill="1" applyBorder="1" applyAlignment="1" applyProtection="1">
      <alignment horizontal="center" vertical="center"/>
    </xf>
    <xf numFmtId="49" fontId="5" fillId="2" borderId="2" xfId="1" applyNumberFormat="1" applyFont="1" applyFill="1" applyBorder="1" applyAlignment="1" applyProtection="1">
      <alignment horizontal="center" vertical="center"/>
    </xf>
    <xf numFmtId="49" fontId="5" fillId="2" borderId="3" xfId="1" applyNumberFormat="1" applyFont="1" applyFill="1" applyBorder="1" applyAlignment="1" applyProtection="1">
      <alignment horizontal="center" vertical="center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/>
      <protection locked="0"/>
    </xf>
    <xf numFmtId="0" fontId="4" fillId="0" borderId="6" xfId="1" applyFont="1" applyBorder="1" applyAlignment="1" applyProtection="1">
      <alignment horizontal="center" vertical="center"/>
      <protection locked="0"/>
    </xf>
    <xf numFmtId="0" fontId="4" fillId="0" borderId="19" xfId="1" applyFont="1" applyFill="1" applyBorder="1" applyAlignment="1" applyProtection="1">
      <alignment horizontal="center" vertical="center" textRotation="90" wrapText="1"/>
    </xf>
    <xf numFmtId="0" fontId="4" fillId="0" borderId="24" xfId="1" applyFont="1" applyFill="1" applyBorder="1" applyAlignment="1" applyProtection="1">
      <alignment horizontal="center" vertical="center" textRotation="90" wrapText="1"/>
    </xf>
    <xf numFmtId="0" fontId="3" fillId="0" borderId="93" xfId="1" applyFont="1" applyFill="1" applyBorder="1" applyAlignment="1" applyProtection="1">
      <alignment horizontal="left" vertical="center"/>
    </xf>
    <xf numFmtId="0" fontId="3" fillId="0" borderId="94" xfId="1" applyFont="1" applyFill="1" applyBorder="1" applyAlignment="1" applyProtection="1">
      <alignment horizontal="left" vertical="center"/>
    </xf>
    <xf numFmtId="49" fontId="4" fillId="0" borderId="11" xfId="1" applyNumberFormat="1" applyFont="1" applyFill="1" applyBorder="1" applyAlignment="1" applyProtection="1">
      <alignment horizontal="center" vertical="center" textRotation="90" wrapText="1"/>
    </xf>
    <xf numFmtId="0" fontId="4" fillId="0" borderId="16" xfId="1" applyFont="1" applyFill="1" applyBorder="1" applyAlignment="1" applyProtection="1">
      <alignment horizontal="center" vertical="center" wrapText="1"/>
    </xf>
    <xf numFmtId="0" fontId="4" fillId="0" borderId="20" xfId="1" applyFont="1" applyFill="1" applyBorder="1" applyAlignment="1" applyProtection="1">
      <alignment horizontal="center" vertical="center" wrapText="1"/>
    </xf>
    <xf numFmtId="49" fontId="4" fillId="0" borderId="11" xfId="1" applyNumberFormat="1" applyFont="1" applyFill="1" applyBorder="1" applyAlignment="1" applyProtection="1">
      <alignment horizontal="center" vertical="center" wrapText="1"/>
    </xf>
    <xf numFmtId="49" fontId="4" fillId="0" borderId="16" xfId="1" applyNumberFormat="1" applyFont="1" applyFill="1" applyBorder="1" applyAlignment="1" applyProtection="1">
      <alignment horizontal="center" vertical="center" wrapText="1"/>
    </xf>
    <xf numFmtId="49" fontId="4" fillId="0" borderId="12" xfId="1" applyNumberFormat="1" applyFont="1" applyFill="1" applyBorder="1" applyAlignment="1" applyProtection="1">
      <alignment horizontal="center" vertical="center"/>
    </xf>
    <xf numFmtId="49" fontId="4" fillId="0" borderId="13" xfId="1" applyNumberFormat="1" applyFont="1" applyFill="1" applyBorder="1" applyAlignment="1" applyProtection="1">
      <alignment horizontal="center" vertical="center"/>
    </xf>
    <xf numFmtId="49" fontId="4" fillId="0" borderId="14" xfId="1" applyNumberFormat="1" applyFont="1" applyFill="1" applyBorder="1" applyAlignment="1" applyProtection="1">
      <alignment horizontal="center" vertical="center"/>
    </xf>
    <xf numFmtId="49" fontId="4" fillId="0" borderId="15" xfId="1" applyNumberFormat="1" applyFont="1" applyFill="1" applyBorder="1" applyAlignment="1" applyProtection="1">
      <alignment horizontal="center" vertical="center"/>
    </xf>
    <xf numFmtId="0" fontId="4" fillId="0" borderId="4" xfId="1" applyFont="1" applyFill="1" applyBorder="1" applyAlignment="1" applyProtection="1">
      <alignment horizontal="center" vertical="center" textRotation="90"/>
    </xf>
    <xf numFmtId="0" fontId="4" fillId="0" borderId="17" xfId="1" applyFont="1" applyFill="1" applyBorder="1" applyAlignment="1" applyProtection="1">
      <alignment horizontal="center" vertical="center" textRotation="90"/>
    </xf>
    <xf numFmtId="0" fontId="4" fillId="0" borderId="21" xfId="1" applyFont="1" applyFill="1" applyBorder="1" applyAlignment="1" applyProtection="1">
      <alignment horizontal="center" vertical="center" textRotation="90"/>
    </xf>
    <xf numFmtId="0" fontId="4" fillId="0" borderId="17" xfId="1" applyNumberFormat="1" applyFont="1" applyFill="1" applyBorder="1" applyAlignment="1" applyProtection="1">
      <alignment horizontal="center" vertical="center" textRotation="90" wrapText="1"/>
    </xf>
    <xf numFmtId="0" fontId="4" fillId="0" borderId="21" xfId="1" applyNumberFormat="1" applyFont="1" applyFill="1" applyBorder="1" applyAlignment="1" applyProtection="1">
      <alignment horizontal="center" vertical="center" textRotation="90" wrapText="1"/>
    </xf>
    <xf numFmtId="0" fontId="4" fillId="0" borderId="17" xfId="1" applyFont="1" applyFill="1" applyBorder="1" applyAlignment="1" applyProtection="1">
      <alignment horizontal="center" vertical="center" textRotation="90" wrapText="1"/>
    </xf>
    <xf numFmtId="0" fontId="4" fillId="0" borderId="22" xfId="1" applyFont="1" applyFill="1" applyBorder="1" applyAlignment="1" applyProtection="1">
      <alignment horizontal="center" vertical="center" textRotation="90" wrapText="1"/>
    </xf>
    <xf numFmtId="0" fontId="4" fillId="0" borderId="18" xfId="1" applyFont="1" applyFill="1" applyBorder="1" applyAlignment="1" applyProtection="1">
      <alignment horizontal="center" vertical="center" textRotation="90" wrapText="1"/>
    </xf>
    <xf numFmtId="0" fontId="3" fillId="0" borderId="58" xfId="1" applyFont="1" applyFill="1" applyBorder="1" applyAlignment="1" applyProtection="1">
      <alignment horizontal="left" vertical="center"/>
    </xf>
    <xf numFmtId="0" fontId="3" fillId="0" borderId="98" xfId="1" applyFont="1" applyFill="1" applyBorder="1" applyAlignment="1" applyProtection="1">
      <alignment horizontal="left" vertical="center"/>
    </xf>
    <xf numFmtId="0" fontId="4" fillId="0" borderId="23" xfId="1" applyFont="1" applyFill="1" applyBorder="1" applyAlignment="1" applyProtection="1">
      <alignment horizontal="center" vertical="center" textRotation="90"/>
    </xf>
    <xf numFmtId="0" fontId="4" fillId="0" borderId="22" xfId="1" applyFont="1" applyFill="1" applyBorder="1" applyAlignment="1" applyProtection="1">
      <alignment horizontal="center" vertical="center" textRotation="90"/>
    </xf>
    <xf numFmtId="49" fontId="4" fillId="2" borderId="5" xfId="3" applyNumberFormat="1" applyFont="1" applyFill="1" applyBorder="1" applyAlignment="1" applyProtection="1">
      <alignment horizontal="center" vertical="center"/>
      <protection locked="0"/>
    </xf>
    <xf numFmtId="49" fontId="4" fillId="2" borderId="6" xfId="3" applyNumberFormat="1" applyFont="1" applyFill="1" applyBorder="1" applyAlignment="1" applyProtection="1">
      <alignment horizontal="center" vertical="center"/>
      <protection locked="0"/>
    </xf>
    <xf numFmtId="0" fontId="3" fillId="2" borderId="0" xfId="3" applyFont="1" applyFill="1" applyBorder="1" applyAlignment="1" applyProtection="1">
      <alignment horizontal="right" vertical="center"/>
    </xf>
    <xf numFmtId="49" fontId="5" fillId="2" borderId="1" xfId="3" applyNumberFormat="1" applyFont="1" applyFill="1" applyBorder="1" applyAlignment="1" applyProtection="1">
      <alignment horizontal="center" vertical="center"/>
    </xf>
    <xf numFmtId="49" fontId="5" fillId="2" borderId="2" xfId="3" applyNumberFormat="1" applyFont="1" applyFill="1" applyBorder="1" applyAlignment="1" applyProtection="1">
      <alignment horizontal="center" vertical="center"/>
    </xf>
    <xf numFmtId="49" fontId="5" fillId="2" borderId="3" xfId="3" applyNumberFormat="1" applyFont="1" applyFill="1" applyBorder="1" applyAlignment="1" applyProtection="1">
      <alignment horizontal="center" vertical="center"/>
    </xf>
    <xf numFmtId="49" fontId="3" fillId="2" borderId="5" xfId="3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" applyFont="1" applyBorder="1" applyAlignment="1" applyProtection="1">
      <alignment horizontal="center" vertical="center"/>
      <protection locked="0"/>
    </xf>
    <xf numFmtId="0" fontId="4" fillId="0" borderId="6" xfId="3" applyFont="1" applyBorder="1" applyAlignment="1" applyProtection="1">
      <alignment horizontal="center" vertical="center"/>
      <protection locked="0"/>
    </xf>
    <xf numFmtId="0" fontId="4" fillId="0" borderId="19" xfId="3" applyFont="1" applyFill="1" applyBorder="1" applyAlignment="1" applyProtection="1">
      <alignment horizontal="center" vertical="center" textRotation="90" wrapText="1"/>
    </xf>
    <xf numFmtId="0" fontId="4" fillId="0" borderId="24" xfId="3" applyFont="1" applyFill="1" applyBorder="1" applyAlignment="1" applyProtection="1">
      <alignment horizontal="center" vertical="center" textRotation="90" wrapText="1"/>
    </xf>
    <xf numFmtId="0" fontId="3" fillId="0" borderId="93" xfId="3" applyFont="1" applyFill="1" applyBorder="1" applyAlignment="1" applyProtection="1">
      <alignment horizontal="left" vertical="center"/>
    </xf>
    <xf numFmtId="0" fontId="3" fillId="0" borderId="94" xfId="3" applyFont="1" applyFill="1" applyBorder="1" applyAlignment="1" applyProtection="1">
      <alignment horizontal="left" vertical="center"/>
    </xf>
    <xf numFmtId="49" fontId="4" fillId="0" borderId="11" xfId="3" applyNumberFormat="1" applyFont="1" applyFill="1" applyBorder="1" applyAlignment="1" applyProtection="1">
      <alignment horizontal="center" vertical="center" textRotation="90" wrapText="1"/>
    </xf>
    <xf numFmtId="0" fontId="4" fillId="0" borderId="16" xfId="3" applyFont="1" applyFill="1" applyBorder="1" applyAlignment="1" applyProtection="1">
      <alignment horizontal="center" vertical="center" wrapText="1"/>
    </xf>
    <xf numFmtId="0" fontId="4" fillId="0" borderId="20" xfId="3" applyFont="1" applyFill="1" applyBorder="1" applyAlignment="1" applyProtection="1">
      <alignment horizontal="center" vertical="center" wrapText="1"/>
    </xf>
    <xf numFmtId="49" fontId="4" fillId="0" borderId="11" xfId="3" applyNumberFormat="1" applyFont="1" applyFill="1" applyBorder="1" applyAlignment="1" applyProtection="1">
      <alignment horizontal="center" vertical="center" wrapText="1"/>
    </xf>
    <xf numFmtId="49" fontId="4" fillId="0" borderId="16" xfId="3" applyNumberFormat="1" applyFont="1" applyFill="1" applyBorder="1" applyAlignment="1" applyProtection="1">
      <alignment horizontal="center" vertical="center" wrapText="1"/>
    </xf>
    <xf numFmtId="49" fontId="4" fillId="0" borderId="12" xfId="3" applyNumberFormat="1" applyFont="1" applyFill="1" applyBorder="1" applyAlignment="1" applyProtection="1">
      <alignment horizontal="center" vertical="center"/>
    </xf>
    <xf numFmtId="49" fontId="4" fillId="0" borderId="13" xfId="3" applyNumberFormat="1" applyFont="1" applyFill="1" applyBorder="1" applyAlignment="1" applyProtection="1">
      <alignment horizontal="center" vertical="center"/>
    </xf>
    <xf numFmtId="49" fontId="4" fillId="0" borderId="14" xfId="3" applyNumberFormat="1" applyFont="1" applyFill="1" applyBorder="1" applyAlignment="1" applyProtection="1">
      <alignment horizontal="center" vertical="center"/>
    </xf>
    <xf numFmtId="49" fontId="4" fillId="0" borderId="15" xfId="3" applyNumberFormat="1" applyFont="1" applyFill="1" applyBorder="1" applyAlignment="1" applyProtection="1">
      <alignment horizontal="center" vertical="center"/>
    </xf>
    <xf numFmtId="0" fontId="4" fillId="0" borderId="4" xfId="3" applyFont="1" applyFill="1" applyBorder="1" applyAlignment="1" applyProtection="1">
      <alignment horizontal="center" vertical="center" textRotation="90"/>
    </xf>
    <xf numFmtId="0" fontId="4" fillId="0" borderId="17" xfId="3" applyFont="1" applyFill="1" applyBorder="1" applyAlignment="1" applyProtection="1">
      <alignment horizontal="center" vertical="center" textRotation="90"/>
    </xf>
    <xf numFmtId="0" fontId="4" fillId="0" borderId="21" xfId="3" applyFont="1" applyFill="1" applyBorder="1" applyAlignment="1" applyProtection="1">
      <alignment horizontal="center" vertical="center" textRotation="90"/>
    </xf>
    <xf numFmtId="0" fontId="4" fillId="0" borderId="17" xfId="3" applyNumberFormat="1" applyFont="1" applyFill="1" applyBorder="1" applyAlignment="1" applyProtection="1">
      <alignment horizontal="center" vertical="center" textRotation="90" wrapText="1"/>
    </xf>
    <xf numFmtId="0" fontId="4" fillId="0" borderId="21" xfId="3" applyNumberFormat="1" applyFont="1" applyFill="1" applyBorder="1" applyAlignment="1" applyProtection="1">
      <alignment horizontal="center" vertical="center" textRotation="90" wrapText="1"/>
    </xf>
    <xf numFmtId="0" fontId="4" fillId="0" borderId="17" xfId="3" applyFont="1" applyFill="1" applyBorder="1" applyAlignment="1" applyProtection="1">
      <alignment horizontal="center" vertical="center" textRotation="90" wrapText="1"/>
    </xf>
    <xf numFmtId="0" fontId="4" fillId="0" borderId="22" xfId="3" applyFont="1" applyFill="1" applyBorder="1" applyAlignment="1" applyProtection="1">
      <alignment horizontal="center" vertical="center" textRotation="90" wrapText="1"/>
    </xf>
    <xf numFmtId="0" fontId="4" fillId="0" borderId="18" xfId="3" applyFont="1" applyFill="1" applyBorder="1" applyAlignment="1" applyProtection="1">
      <alignment horizontal="center" vertical="center" textRotation="90" wrapText="1"/>
    </xf>
    <xf numFmtId="0" fontId="3" fillId="0" borderId="58" xfId="3" applyFont="1" applyFill="1" applyBorder="1" applyAlignment="1" applyProtection="1">
      <alignment horizontal="left" vertical="center"/>
    </xf>
    <xf numFmtId="0" fontId="3" fillId="0" borderId="98" xfId="3" applyFont="1" applyFill="1" applyBorder="1" applyAlignment="1" applyProtection="1">
      <alignment horizontal="left" vertical="center"/>
    </xf>
    <xf numFmtId="0" fontId="4" fillId="0" borderId="23" xfId="3" applyFont="1" applyFill="1" applyBorder="1" applyAlignment="1" applyProtection="1">
      <alignment horizontal="center" vertical="center" textRotation="90"/>
    </xf>
    <xf numFmtId="0" fontId="4" fillId="0" borderId="22" xfId="3" applyFont="1" applyFill="1" applyBorder="1" applyAlignment="1" applyProtection="1">
      <alignment horizontal="center" vertical="center" textRotation="90"/>
    </xf>
    <xf numFmtId="49" fontId="4" fillId="0" borderId="5" xfId="1" applyNumberFormat="1" applyFont="1" applyFill="1" applyBorder="1" applyAlignment="1" applyProtection="1">
      <alignment horizontal="center" vertical="center"/>
      <protection locked="0"/>
    </xf>
    <xf numFmtId="49" fontId="4" fillId="0" borderId="6" xfId="1" applyNumberFormat="1" applyFont="1" applyFill="1" applyBorder="1" applyAlignment="1" applyProtection="1">
      <alignment horizontal="center" vertical="center"/>
      <protection locked="0"/>
    </xf>
    <xf numFmtId="49" fontId="4" fillId="2" borderId="5" xfId="2" applyNumberFormat="1" applyFont="1" applyFill="1" applyBorder="1" applyAlignment="1" applyProtection="1">
      <alignment horizontal="center" vertical="center"/>
      <protection locked="0"/>
    </xf>
    <xf numFmtId="49" fontId="4" fillId="2" borderId="6" xfId="2" applyNumberFormat="1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right" vertical="center"/>
    </xf>
    <xf numFmtId="49" fontId="5" fillId="2" borderId="1" xfId="2" applyNumberFormat="1" applyFont="1" applyFill="1" applyBorder="1" applyAlignment="1" applyProtection="1">
      <alignment horizontal="center" vertical="center"/>
    </xf>
    <xf numFmtId="49" fontId="5" fillId="2" borderId="2" xfId="2" applyNumberFormat="1" applyFont="1" applyFill="1" applyBorder="1" applyAlignment="1" applyProtection="1">
      <alignment horizontal="center" vertical="center"/>
    </xf>
    <xf numFmtId="49" fontId="5" fillId="2" borderId="3" xfId="2" applyNumberFormat="1" applyFont="1" applyFill="1" applyBorder="1" applyAlignment="1" applyProtection="1">
      <alignment horizontal="center" vertical="center"/>
    </xf>
    <xf numFmtId="49" fontId="3" fillId="2" borderId="5" xfId="2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2" applyFont="1" applyBorder="1" applyAlignment="1" applyProtection="1">
      <alignment horizontal="center" vertical="center"/>
      <protection locked="0"/>
    </xf>
    <xf numFmtId="0" fontId="4" fillId="0" borderId="6" xfId="2" applyFont="1" applyBorder="1" applyAlignment="1" applyProtection="1">
      <alignment horizontal="center" vertical="center"/>
      <protection locked="0"/>
    </xf>
    <xf numFmtId="0" fontId="4" fillId="0" borderId="19" xfId="2" applyFont="1" applyFill="1" applyBorder="1" applyAlignment="1" applyProtection="1">
      <alignment horizontal="center" vertical="center" textRotation="90" wrapText="1"/>
    </xf>
    <xf numFmtId="0" fontId="4" fillId="0" borderId="24" xfId="2" applyFont="1" applyFill="1" applyBorder="1" applyAlignment="1" applyProtection="1">
      <alignment horizontal="center" vertical="center" textRotation="90" wrapText="1"/>
    </xf>
    <xf numFmtId="0" fontId="3" fillId="0" borderId="93" xfId="2" applyFont="1" applyFill="1" applyBorder="1" applyAlignment="1" applyProtection="1">
      <alignment horizontal="left" vertical="center"/>
    </xf>
    <xf numFmtId="0" fontId="3" fillId="0" borderId="94" xfId="2" applyFont="1" applyFill="1" applyBorder="1" applyAlignment="1" applyProtection="1">
      <alignment horizontal="left" vertical="center"/>
    </xf>
    <xf numFmtId="49" fontId="4" fillId="0" borderId="11" xfId="2" applyNumberFormat="1" applyFont="1" applyFill="1" applyBorder="1" applyAlignment="1" applyProtection="1">
      <alignment horizontal="center" vertical="center" textRotation="90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4" fillId="0" borderId="20" xfId="2" applyFont="1" applyFill="1" applyBorder="1" applyAlignment="1" applyProtection="1">
      <alignment horizontal="center" vertical="center" wrapText="1"/>
    </xf>
    <xf numFmtId="49" fontId="4" fillId="0" borderId="11" xfId="2" applyNumberFormat="1" applyFont="1" applyFill="1" applyBorder="1" applyAlignment="1" applyProtection="1">
      <alignment horizontal="center" vertical="center" wrapText="1"/>
    </xf>
    <xf numFmtId="49" fontId="4" fillId="0" borderId="16" xfId="2" applyNumberFormat="1" applyFont="1" applyFill="1" applyBorder="1" applyAlignment="1" applyProtection="1">
      <alignment horizontal="center" vertical="center" wrapText="1"/>
    </xf>
    <xf numFmtId="49" fontId="4" fillId="0" borderId="12" xfId="2" applyNumberFormat="1" applyFont="1" applyFill="1" applyBorder="1" applyAlignment="1" applyProtection="1">
      <alignment horizontal="center" vertical="center"/>
    </xf>
    <xf numFmtId="49" fontId="4" fillId="0" borderId="13" xfId="2" applyNumberFormat="1" applyFont="1" applyFill="1" applyBorder="1" applyAlignment="1" applyProtection="1">
      <alignment horizontal="center" vertical="center"/>
    </xf>
    <xf numFmtId="49" fontId="4" fillId="0" borderId="14" xfId="2" applyNumberFormat="1" applyFont="1" applyFill="1" applyBorder="1" applyAlignment="1" applyProtection="1">
      <alignment horizontal="center" vertical="center"/>
    </xf>
    <xf numFmtId="49" fontId="4" fillId="0" borderId="15" xfId="2" applyNumberFormat="1" applyFont="1" applyFill="1" applyBorder="1" applyAlignment="1" applyProtection="1">
      <alignment horizontal="center" vertical="center"/>
    </xf>
    <xf numFmtId="0" fontId="4" fillId="0" borderId="4" xfId="2" applyFont="1" applyFill="1" applyBorder="1" applyAlignment="1" applyProtection="1">
      <alignment horizontal="center" vertical="center" textRotation="90"/>
    </xf>
    <xf numFmtId="0" fontId="4" fillId="0" borderId="17" xfId="2" applyFont="1" applyFill="1" applyBorder="1" applyAlignment="1" applyProtection="1">
      <alignment horizontal="center" vertical="center" textRotation="90"/>
    </xf>
    <xf numFmtId="0" fontId="4" fillId="0" borderId="21" xfId="2" applyFont="1" applyFill="1" applyBorder="1" applyAlignment="1" applyProtection="1">
      <alignment horizontal="center" vertical="center" textRotation="90"/>
    </xf>
    <xf numFmtId="0" fontId="4" fillId="0" borderId="17" xfId="2" applyNumberFormat="1" applyFont="1" applyFill="1" applyBorder="1" applyAlignment="1" applyProtection="1">
      <alignment horizontal="center" vertical="center" textRotation="90" wrapText="1"/>
    </xf>
    <xf numFmtId="0" fontId="4" fillId="0" borderId="21" xfId="2" applyNumberFormat="1" applyFont="1" applyFill="1" applyBorder="1" applyAlignment="1" applyProtection="1">
      <alignment horizontal="center" vertical="center" textRotation="90" wrapText="1"/>
    </xf>
    <xf numFmtId="0" fontId="4" fillId="0" borderId="17" xfId="2" applyFont="1" applyFill="1" applyBorder="1" applyAlignment="1" applyProtection="1">
      <alignment horizontal="center" vertical="center" textRotation="90" wrapText="1"/>
    </xf>
    <xf numFmtId="0" fontId="4" fillId="0" borderId="22" xfId="2" applyFont="1" applyFill="1" applyBorder="1" applyAlignment="1" applyProtection="1">
      <alignment horizontal="center" vertical="center" textRotation="90" wrapText="1"/>
    </xf>
    <xf numFmtId="0" fontId="4" fillId="0" borderId="18" xfId="2" applyFont="1" applyFill="1" applyBorder="1" applyAlignment="1" applyProtection="1">
      <alignment horizontal="center" vertical="center" textRotation="90" wrapText="1"/>
    </xf>
    <xf numFmtId="0" fontId="3" fillId="0" borderId="58" xfId="2" applyFont="1" applyFill="1" applyBorder="1" applyAlignment="1" applyProtection="1">
      <alignment horizontal="left" vertical="center"/>
    </xf>
    <xf numFmtId="0" fontId="3" fillId="0" borderId="98" xfId="2" applyFont="1" applyFill="1" applyBorder="1" applyAlignment="1" applyProtection="1">
      <alignment horizontal="left" vertical="center"/>
    </xf>
    <xf numFmtId="0" fontId="4" fillId="0" borderId="23" xfId="2" applyFont="1" applyFill="1" applyBorder="1" applyAlignment="1" applyProtection="1">
      <alignment horizontal="center" vertical="center" textRotation="90"/>
    </xf>
    <xf numFmtId="0" fontId="4" fillId="0" borderId="22" xfId="2" applyFont="1" applyFill="1" applyBorder="1" applyAlignment="1" applyProtection="1">
      <alignment horizontal="center" vertical="center" textRotation="90"/>
    </xf>
    <xf numFmtId="49" fontId="4" fillId="2" borderId="84" xfId="0" applyNumberFormat="1" applyFont="1" applyFill="1" applyBorder="1" applyAlignment="1" applyProtection="1">
      <alignment horizontal="center" vertical="center"/>
      <protection locked="0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49" fontId="3" fillId="2" borderId="74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37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8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top"/>
      <protection locked="0"/>
    </xf>
    <xf numFmtId="49" fontId="4" fillId="2" borderId="6" xfId="1" applyNumberFormat="1" applyFont="1" applyFill="1" applyBorder="1" applyAlignment="1" applyProtection="1">
      <alignment horizontal="center" vertical="top"/>
      <protection locked="0"/>
    </xf>
    <xf numFmtId="0" fontId="4" fillId="6" borderId="5" xfId="1" applyFont="1" applyFill="1" applyBorder="1" applyAlignment="1" applyProtection="1">
      <alignment horizontal="center" vertical="center"/>
      <protection locked="0"/>
    </xf>
    <xf numFmtId="0" fontId="4" fillId="6" borderId="6" xfId="1" applyFont="1" applyFill="1" applyBorder="1" applyAlignment="1" applyProtection="1">
      <alignment horizontal="center" vertical="center"/>
      <protection locked="0"/>
    </xf>
    <xf numFmtId="49" fontId="4" fillId="2" borderId="5" xfId="1" quotePrefix="1" applyNumberFormat="1" applyFont="1" applyFill="1" applyBorder="1" applyAlignment="1" applyProtection="1">
      <alignment horizontal="center" vertical="center"/>
      <protection locked="0"/>
    </xf>
    <xf numFmtId="49" fontId="3" fillId="6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6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 wrapText="1"/>
      <protection locked="0"/>
    </xf>
    <xf numFmtId="0" fontId="4" fillId="0" borderId="6" xfId="1" applyFont="1" applyBorder="1" applyAlignment="1" applyProtection="1">
      <alignment horizontal="center" vertical="center" wrapText="1"/>
      <protection locked="0"/>
    </xf>
    <xf numFmtId="0" fontId="4" fillId="6" borderId="17" xfId="1" applyFont="1" applyFill="1" applyBorder="1" applyAlignment="1" applyProtection="1">
      <alignment horizontal="center" vertical="center" textRotation="90"/>
    </xf>
    <xf numFmtId="0" fontId="4" fillId="6" borderId="21" xfId="1" applyFont="1" applyFill="1" applyBorder="1" applyAlignment="1" applyProtection="1">
      <alignment horizontal="center" vertical="center" textRotation="90"/>
    </xf>
    <xf numFmtId="0" fontId="4" fillId="6" borderId="17" xfId="1" applyNumberFormat="1" applyFont="1" applyFill="1" applyBorder="1" applyAlignment="1" applyProtection="1">
      <alignment horizontal="center" vertical="center" textRotation="90" wrapText="1"/>
    </xf>
    <xf numFmtId="0" fontId="4" fillId="6" borderId="21" xfId="1" applyNumberFormat="1" applyFont="1" applyFill="1" applyBorder="1" applyAlignment="1" applyProtection="1">
      <alignment horizontal="center" vertical="center" textRotation="90" wrapText="1"/>
    </xf>
    <xf numFmtId="0" fontId="4" fillId="6" borderId="17" xfId="1" applyFont="1" applyFill="1" applyBorder="1" applyAlignment="1" applyProtection="1">
      <alignment horizontal="center" vertical="center" textRotation="90" wrapText="1"/>
    </xf>
    <xf numFmtId="0" fontId="4" fillId="6" borderId="22" xfId="1" applyFont="1" applyFill="1" applyBorder="1" applyAlignment="1" applyProtection="1">
      <alignment horizontal="center" vertical="center" textRotation="90" wrapText="1"/>
    </xf>
    <xf numFmtId="49" fontId="4" fillId="6" borderId="5" xfId="1" applyNumberFormat="1" applyFont="1" applyFill="1" applyBorder="1" applyAlignment="1" applyProtection="1">
      <alignment horizontal="center" vertical="center"/>
      <protection locked="0"/>
    </xf>
    <xf numFmtId="49" fontId="4" fillId="6" borderId="6" xfId="1" applyNumberFormat="1" applyFont="1" applyFill="1" applyBorder="1" applyAlignment="1" applyProtection="1">
      <alignment horizontal="center"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4" fillId="2" borderId="6" xfId="1" applyNumberFormat="1" applyFont="1" applyFill="1" applyBorder="1" applyAlignment="1" applyProtection="1">
      <alignment horizontal="center" vertical="center" wrapText="1"/>
      <protection locked="0"/>
    </xf>
  </cellXfs>
  <cellStyles count="6">
    <cellStyle name="Normal" xfId="0" builtinId="0"/>
    <cellStyle name="Normal 2" xfId="1"/>
    <cellStyle name="Normal 2 2" xfId="2"/>
    <cellStyle name="Normal 2 2 2" xfId="4"/>
    <cellStyle name="Normal 2 3" xfId="3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tabSelected="1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" width="0" style="1" hidden="1" customWidth="1"/>
    <col min="17" max="16384" width="9.140625" style="1"/>
  </cols>
  <sheetData>
    <row r="1" spans="1:14" x14ac:dyDescent="0.25">
      <c r="A1" s="832" t="s">
        <v>347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64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348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349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350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311432</v>
      </c>
      <c r="D20" s="28">
        <f>SUM(D21,D24,D25,D41,D43)</f>
        <v>311432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313321</v>
      </c>
      <c r="I20" s="28">
        <f>SUM(I21,I24,I25,I41,I43)</f>
        <v>313321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311432</v>
      </c>
      <c r="D24" s="51">
        <v>311432</v>
      </c>
      <c r="E24" s="51"/>
      <c r="F24" s="52" t="s">
        <v>36</v>
      </c>
      <c r="G24" s="53" t="s">
        <v>36</v>
      </c>
      <c r="H24" s="50">
        <f t="shared" si="1"/>
        <v>313321</v>
      </c>
      <c r="I24" s="51">
        <f>I51</f>
        <v>313321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 t="shared" si="0"/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 t="shared" si="1"/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 t="shared" si="0"/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si="1"/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36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 t="shared" si="0"/>
        <v>0</v>
      </c>
      <c r="D44" s="101"/>
      <c r="E44" s="102"/>
      <c r="F44" s="102"/>
      <c r="G44" s="103" t="s">
        <v>36</v>
      </c>
      <c r="H44" s="104">
        <f t="shared" si="1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 t="shared" si="0"/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81" si="2">SUM(D50:G50)</f>
        <v>311432</v>
      </c>
      <c r="D50" s="128">
        <f>SUM(D51,D286)</f>
        <v>311432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313321</v>
      </c>
      <c r="I50" s="128">
        <f>SUM(I51,I286)</f>
        <v>313321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2"/>
        <v>311432</v>
      </c>
      <c r="D51" s="134">
        <f>SUM(D52,D194)</f>
        <v>311432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313321</v>
      </c>
      <c r="I51" s="134">
        <f>SUM(I52,I194)</f>
        <v>313321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2"/>
        <v>311432</v>
      </c>
      <c r="D52" s="139">
        <f>SUM(D53,D75,D173,D187)</f>
        <v>311432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313321</v>
      </c>
      <c r="I52" s="139">
        <f>SUM(I53,I75,I173,I187)</f>
        <v>313321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64</v>
      </c>
      <c r="C53" s="143">
        <f t="shared" si="2"/>
        <v>311432</v>
      </c>
      <c r="D53" s="144">
        <f>SUM(D54,D67)</f>
        <v>311432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313321</v>
      </c>
      <c r="I53" s="144">
        <f>SUM(I54,I67)</f>
        <v>313321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65</v>
      </c>
      <c r="C54" s="57">
        <f t="shared" si="2"/>
        <v>234100</v>
      </c>
      <c r="D54" s="63">
        <f>SUM(D55,D58,D66)</f>
        <v>234100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235622</v>
      </c>
      <c r="I54" s="63">
        <f>SUM(I55,I58,I66)</f>
        <v>235622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66</v>
      </c>
      <c r="C55" s="117">
        <f t="shared" si="2"/>
        <v>208665</v>
      </c>
      <c r="D55" s="151">
        <f>SUM(D56:D57)</f>
        <v>208665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210665</v>
      </c>
      <c r="I55" s="151">
        <f>SUM(I56:I57)</f>
        <v>210665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68</v>
      </c>
      <c r="C57" s="72">
        <f t="shared" si="2"/>
        <v>208665</v>
      </c>
      <c r="D57" s="74">
        <v>208665</v>
      </c>
      <c r="E57" s="74"/>
      <c r="F57" s="74"/>
      <c r="G57" s="157"/>
      <c r="H57" s="72">
        <f t="shared" si="3"/>
        <v>210665</v>
      </c>
      <c r="I57" s="74">
        <v>210665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69</v>
      </c>
      <c r="C58" s="72">
        <f t="shared" si="2"/>
        <v>25435</v>
      </c>
      <c r="D58" s="160">
        <f>SUM(D59:D65)</f>
        <v>25435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24957</v>
      </c>
      <c r="I58" s="160">
        <f>SUM(I59:I65)</f>
        <v>24957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71</v>
      </c>
      <c r="C60" s="72">
        <f t="shared" si="2"/>
        <v>285</v>
      </c>
      <c r="D60" s="74">
        <v>285</v>
      </c>
      <c r="E60" s="74"/>
      <c r="F60" s="74"/>
      <c r="G60" s="157"/>
      <c r="H60" s="72">
        <f t="shared" si="3"/>
        <v>285</v>
      </c>
      <c r="I60" s="74">
        <v>285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73</v>
      </c>
      <c r="C62" s="72">
        <f t="shared" si="2"/>
        <v>5000</v>
      </c>
      <c r="D62" s="74">
        <v>5000</v>
      </c>
      <c r="E62" s="74"/>
      <c r="F62" s="74"/>
      <c r="G62" s="157"/>
      <c r="H62" s="72">
        <f t="shared" si="3"/>
        <v>5000</v>
      </c>
      <c r="I62" s="74">
        <v>5000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74</v>
      </c>
      <c r="C63" s="72">
        <f t="shared" si="2"/>
        <v>7285</v>
      </c>
      <c r="D63" s="74">
        <v>7285</v>
      </c>
      <c r="E63" s="74"/>
      <c r="F63" s="74"/>
      <c r="G63" s="157"/>
      <c r="H63" s="72">
        <f t="shared" si="3"/>
        <v>5285</v>
      </c>
      <c r="I63" s="74">
        <v>5285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75</v>
      </c>
      <c r="C64" s="72">
        <f t="shared" si="2"/>
        <v>12865</v>
      </c>
      <c r="D64" s="74">
        <v>12865</v>
      </c>
      <c r="E64" s="74"/>
      <c r="F64" s="74"/>
      <c r="G64" s="157"/>
      <c r="H64" s="72">
        <f t="shared" si="3"/>
        <v>14387</v>
      </c>
      <c r="I64" s="74">
        <v>14387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78</v>
      </c>
      <c r="C67" s="57">
        <f t="shared" si="2"/>
        <v>77332</v>
      </c>
      <c r="D67" s="63">
        <f>SUM(D68:D69)</f>
        <v>77332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77699</v>
      </c>
      <c r="I67" s="63">
        <f>SUM(I68:I69)</f>
        <v>77699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79</v>
      </c>
      <c r="C68" s="66">
        <f t="shared" si="2"/>
        <v>59962</v>
      </c>
      <c r="D68" s="68">
        <v>59962</v>
      </c>
      <c r="E68" s="68"/>
      <c r="F68" s="68"/>
      <c r="G68" s="154"/>
      <c r="H68" s="66">
        <f t="shared" si="3"/>
        <v>60329</v>
      </c>
      <c r="I68" s="68">
        <v>60329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80</v>
      </c>
      <c r="C69" s="72">
        <f t="shared" si="2"/>
        <v>17370</v>
      </c>
      <c r="D69" s="160">
        <f>SUM(D70:D74)</f>
        <v>17370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17370</v>
      </c>
      <c r="I69" s="160">
        <f>SUM(I70:I74)</f>
        <v>17370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81</v>
      </c>
      <c r="C70" s="72">
        <f t="shared" si="2"/>
        <v>14808</v>
      </c>
      <c r="D70" s="74">
        <v>14808</v>
      </c>
      <c r="E70" s="74"/>
      <c r="F70" s="74"/>
      <c r="G70" s="157"/>
      <c r="H70" s="72">
        <f t="shared" si="3"/>
        <v>14808</v>
      </c>
      <c r="I70" s="74">
        <v>14808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84</v>
      </c>
      <c r="C73" s="72">
        <f t="shared" si="2"/>
        <v>2562</v>
      </c>
      <c r="D73" s="74">
        <v>2562</v>
      </c>
      <c r="E73" s="74"/>
      <c r="F73" s="74"/>
      <c r="G73" s="157"/>
      <c r="H73" s="72">
        <f t="shared" si="3"/>
        <v>2562</v>
      </c>
      <c r="I73" s="74">
        <v>2562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86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92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hidden="1" x14ac:dyDescent="0.25">
      <c r="A129" s="44">
        <v>2283</v>
      </c>
      <c r="B129" s="71" t="s">
        <v>138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141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203</v>
      </c>
      <c r="C194" s="138">
        <f t="shared" si="10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1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256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262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270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291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311432</v>
      </c>
      <c r="D289" s="242">
        <f t="shared" ref="D289:L289" si="17">SUM(D286,D269,D230,D195,D187,D173,D75,D53,D283)</f>
        <v>311432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313321</v>
      </c>
      <c r="I289" s="242">
        <f t="shared" si="17"/>
        <v>313321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Lra9VddR9bBwozXM4xEwHl7JwFJTrekerFVzg4OErMRmyYFLo2H1B7uxIYmtJrGl7nBizIdjQWl/Xh16JYO3dg==" saltValue="CtnmrhLWyF3O6I5VQh8+aw==" spinCount="100000" sheet="1" objects="1" scenarios="1" formatCells="0" formatColumns="0" formatRows="0" insertHyperlinks="0"/>
  <autoFilter ref="A18:M301">
    <filterColumn colId="7">
      <filters blank="1">
        <filter val="14 387"/>
        <filter val="14 808"/>
        <filter val="17 370"/>
        <filter val="2 562"/>
        <filter val="210 665"/>
        <filter val="235 622"/>
        <filter val="24 957"/>
        <filter val="285"/>
        <filter val="313 321"/>
        <filter val="5 000"/>
        <filter val="5 285"/>
        <filter val="60 329"/>
        <filter val="77 699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343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337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  <c r="N3" s="1" t="s">
        <v>338</v>
      </c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ht="25.5" customHeight="1" x14ac:dyDescent="0.25">
      <c r="A7" s="4" t="s">
        <v>11</v>
      </c>
      <c r="B7" s="5"/>
      <c r="C7" s="836" t="s">
        <v>344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2316427</v>
      </c>
      <c r="D20" s="28">
        <f>SUM(D21,D24,D25,D41,D43)</f>
        <v>2316427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1347428</v>
      </c>
      <c r="I20" s="28">
        <f>SUM(I21,I24,I25,I41,I43)</f>
        <v>1347428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2316427</v>
      </c>
      <c r="D24" s="51">
        <f>361507+1954920</f>
        <v>2316427</v>
      </c>
      <c r="E24" s="51"/>
      <c r="F24" s="52" t="s">
        <v>36</v>
      </c>
      <c r="G24" s="53" t="s">
        <v>36</v>
      </c>
      <c r="H24" s="50">
        <f t="shared" si="1"/>
        <v>1347428</v>
      </c>
      <c r="I24" s="51">
        <f>I51</f>
        <v>1347428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2316427</v>
      </c>
      <c r="D50" s="128">
        <f>SUM(D51,D286)</f>
        <v>2316427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1347428</v>
      </c>
      <c r="I50" s="128">
        <f>SUM(I51,I286)</f>
        <v>1347428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2316427</v>
      </c>
      <c r="D51" s="134">
        <f>SUM(D52,D194)</f>
        <v>2316427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1347428</v>
      </c>
      <c r="I51" s="134">
        <f>SUM(I52,I194)</f>
        <v>1347428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208000</v>
      </c>
      <c r="D52" s="139">
        <f>SUM(D53,D75,D173,D187)</f>
        <v>208000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80000</v>
      </c>
      <c r="I52" s="139">
        <f>SUM(I53,I75,I173,I187)</f>
        <v>80000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74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68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208000</v>
      </c>
      <c r="D75" s="144">
        <f>SUM(D76,D83,D130,D164,D165,D172)</f>
        <v>208000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80000</v>
      </c>
      <c r="I75" s="144">
        <f>SUM(I76,I83,I130,I164,I165,I172)</f>
        <v>80000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208000</v>
      </c>
      <c r="D83" s="63">
        <f>SUM(D84,D89,D95,D103,D112,D116,D122,D128)</f>
        <v>208000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80000</v>
      </c>
      <c r="I83" s="63">
        <f>SUM(I84,I89,I95,I103,I112,I116,I122,I128)</f>
        <v>80000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74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74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112</v>
      </c>
      <c r="C103" s="72">
        <f t="shared" si="5"/>
        <v>208000</v>
      </c>
      <c r="D103" s="160">
        <f>SUM(D104:D111)</f>
        <v>208000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80000</v>
      </c>
      <c r="I103" s="160">
        <f>SUM(I104:I111)</f>
        <v>80000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113</v>
      </c>
      <c r="C104" s="72">
        <f t="shared" si="5"/>
        <v>208000</v>
      </c>
      <c r="D104" s="74">
        <f>208000</f>
        <v>208000</v>
      </c>
      <c r="E104" s="74"/>
      <c r="F104" s="74"/>
      <c r="G104" s="157"/>
      <c r="H104" s="72">
        <f t="shared" si="6"/>
        <v>80000</v>
      </c>
      <c r="I104" s="74">
        <v>80000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0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60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74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74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60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74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74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68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194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68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0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68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68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8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2108427</v>
      </c>
      <c r="D194" s="139">
        <f>SUM(D195,D230,D269,D283)</f>
        <v>2108427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1267428</v>
      </c>
      <c r="I194" s="139">
        <f>SUM(I195,I230,I269,I283)</f>
        <v>1267428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2108427</v>
      </c>
      <c r="D195" s="144">
        <f>D196+D204</f>
        <v>2108427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1267428</v>
      </c>
      <c r="I195" s="144">
        <f>I196+I204</f>
        <v>1267428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2108427</v>
      </c>
      <c r="D204" s="63">
        <f>D205+D215+D216+D225+D226+D227+D229</f>
        <v>2108427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1267428</v>
      </c>
      <c r="I204" s="63">
        <f>I205+I215+I216+I225+I226+I227+I229</f>
        <v>1267428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234</v>
      </c>
      <c r="C225" s="201">
        <f t="shared" si="23"/>
        <v>222640</v>
      </c>
      <c r="D225" s="74">
        <f>222640</f>
        <v>222640</v>
      </c>
      <c r="E225" s="74"/>
      <c r="F225" s="74"/>
      <c r="G225" s="157"/>
      <c r="H225" s="72">
        <f t="shared" si="24"/>
        <v>223010</v>
      </c>
      <c r="I225" s="74">
        <v>223010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235</v>
      </c>
      <c r="C226" s="201">
        <f t="shared" si="23"/>
        <v>1885787</v>
      </c>
      <c r="D226" s="74">
        <f>49610+89257+10057+100829+64937+92056+34295+127383+191595+183520+73101+329664+28144+163056+114258+182391+51634</f>
        <v>1885787</v>
      </c>
      <c r="E226" s="74"/>
      <c r="F226" s="74"/>
      <c r="G226" s="157"/>
      <c r="H226" s="72">
        <f t="shared" si="24"/>
        <v>1044418</v>
      </c>
      <c r="I226" s="74">
        <v>1044418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68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68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68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68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0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74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74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68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68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2316427</v>
      </c>
      <c r="D289" s="242">
        <f t="shared" si="44"/>
        <v>2316427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1347428</v>
      </c>
      <c r="I289" s="242">
        <f t="shared" si="44"/>
        <v>1347428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fN0zFsUTFU6OShwCTSBWlRZBog2KCDVfbUVUk217ZVBufC192rFMzHDnrWXYsi2KA6fDeQI9g5afkFU9BfjA+A==" saltValue="LZZKELPcFv5swISmyPPoHg==" spinCount="100000" sheet="1" objects="1" scenarios="1" formatCells="0" formatColumns="0" formatRows="0" insertHyperlinks="0"/>
  <autoFilter ref="A18:M301">
    <filterColumn colId="7">
      <filters blank="1">
        <filter val="1 044 418"/>
        <filter val="1 267 428"/>
        <filter val="1 347 428"/>
        <filter val="223 010"/>
        <filter val="80 0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345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337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  <c r="N3" s="1" t="s">
        <v>338</v>
      </c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ht="24" customHeight="1" x14ac:dyDescent="0.25">
      <c r="A7" s="4" t="s">
        <v>11</v>
      </c>
      <c r="B7" s="5"/>
      <c r="C7" s="836" t="s">
        <v>346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92587</v>
      </c>
      <c r="D20" s="28">
        <f>SUM(D21,D24,D25,D41,D43)</f>
        <v>92587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29206</v>
      </c>
      <c r="I20" s="28">
        <f>SUM(I21,I24,I25,I41,I43)</f>
        <v>29206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92587</v>
      </c>
      <c r="D24" s="51">
        <f>92587</f>
        <v>92587</v>
      </c>
      <c r="E24" s="51"/>
      <c r="F24" s="52" t="s">
        <v>36</v>
      </c>
      <c r="G24" s="53" t="s">
        <v>36</v>
      </c>
      <c r="H24" s="50">
        <f t="shared" si="1"/>
        <v>29206</v>
      </c>
      <c r="I24" s="51">
        <f>I51</f>
        <v>29206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92587</v>
      </c>
      <c r="D50" s="128">
        <f>SUM(D51,D286)</f>
        <v>92587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29206</v>
      </c>
      <c r="I50" s="128">
        <f>SUM(I51,I286)</f>
        <v>29206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92587</v>
      </c>
      <c r="D51" s="134">
        <f>SUM(D52,D194)</f>
        <v>92587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29206</v>
      </c>
      <c r="I51" s="134">
        <f>SUM(I52,I194)</f>
        <v>29206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2108</v>
      </c>
      <c r="D52" s="139">
        <f>SUM(D53,D75,D173,D187)</f>
        <v>2108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1500</v>
      </c>
      <c r="I52" s="139">
        <f>SUM(I53,I75,I173,I187)</f>
        <v>1500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2108</v>
      </c>
      <c r="D75" s="144">
        <f>SUM(D76,D83,D130,D164,D165,D172)</f>
        <v>2108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1500</v>
      </c>
      <c r="I75" s="144">
        <f>SUM(I76,I83,I130,I164,I165,I172)</f>
        <v>1500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2108</v>
      </c>
      <c r="D83" s="63">
        <f>SUM(D84,D89,D95,D103,D112,D116,D122,D128)</f>
        <v>2108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1500</v>
      </c>
      <c r="I83" s="63">
        <f>SUM(I84,I89,I95,I103,I112,I116,I122,I128)</f>
        <v>1500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112</v>
      </c>
      <c r="C103" s="72">
        <f t="shared" si="5"/>
        <v>2108</v>
      </c>
      <c r="D103" s="160">
        <f>SUM(D104:D111)</f>
        <v>2108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1500</v>
      </c>
      <c r="I103" s="160">
        <f>SUM(I104:I111)</f>
        <v>1500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113</v>
      </c>
      <c r="C104" s="72">
        <f t="shared" si="5"/>
        <v>2108</v>
      </c>
      <c r="D104" s="74">
        <f>2108</f>
        <v>2108</v>
      </c>
      <c r="E104" s="74"/>
      <c r="F104" s="74"/>
      <c r="G104" s="157"/>
      <c r="H104" s="72">
        <f t="shared" si="6"/>
        <v>1500</v>
      </c>
      <c r="I104" s="74">
        <v>1500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90479</v>
      </c>
      <c r="D194" s="139">
        <f>SUM(D195,D230,D269,D283)</f>
        <v>90479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27706</v>
      </c>
      <c r="I194" s="139">
        <f>SUM(I195,I230,I269,I283)</f>
        <v>27706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90479</v>
      </c>
      <c r="D195" s="144">
        <f>D196+D204</f>
        <v>90479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27706</v>
      </c>
      <c r="I195" s="144">
        <f>I196+I204</f>
        <v>27706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90479</v>
      </c>
      <c r="D204" s="63">
        <f>D205+D215+D216+D225+D226+D227+D229</f>
        <v>90479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27706</v>
      </c>
      <c r="I204" s="63">
        <f>I205+I215+I216+I225+I226+I227+I229</f>
        <v>27706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235</v>
      </c>
      <c r="C226" s="201">
        <f t="shared" si="23"/>
        <v>90479</v>
      </c>
      <c r="D226" s="74">
        <f>40991+49488</f>
        <v>90479</v>
      </c>
      <c r="E226" s="74"/>
      <c r="F226" s="74"/>
      <c r="G226" s="157"/>
      <c r="H226" s="72">
        <f t="shared" si="24"/>
        <v>27706</v>
      </c>
      <c r="I226" s="74">
        <v>27706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92587</v>
      </c>
      <c r="D289" s="242">
        <f t="shared" si="44"/>
        <v>92587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29206</v>
      </c>
      <c r="I289" s="242">
        <f t="shared" si="44"/>
        <v>29206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pTMNh0YCjruzNi/tvfyNWv/nErPYsU3ZQ37x2hpeBIw4zN+wrGIC7lW4L+vTnGWaJpG5fxqVrTodvlQlqtriA==" saltValue="WLzevKWHiN7rPuSihREj3g==" spinCount="100000" sheet="1" objects="1" scenarios="1" formatCells="0" formatColumns="0" formatRows="0" insertHyperlinks="0"/>
  <autoFilter ref="A18:M301">
    <filterColumn colId="7">
      <filters blank="1">
        <filter val="1 500"/>
        <filter val="27 706"/>
        <filter val="29 20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815" customWidth="1"/>
    <col min="2" max="2" width="28" style="815" customWidth="1"/>
    <col min="3" max="3" width="9.7109375" style="815" hidden="1" customWidth="1"/>
    <col min="4" max="4" width="9.5703125" style="815" hidden="1" customWidth="1"/>
    <col min="5" max="6" width="8.7109375" style="815" hidden="1" customWidth="1"/>
    <col min="7" max="7" width="8.28515625" style="815" hidden="1" customWidth="1"/>
    <col min="8" max="11" width="8.7109375" style="815" customWidth="1"/>
    <col min="12" max="12" width="7.5703125" style="815" customWidth="1"/>
    <col min="13" max="16384" width="9.140625" style="573"/>
  </cols>
  <sheetData>
    <row r="1" spans="1:12" x14ac:dyDescent="0.25">
      <c r="A1" s="867" t="s">
        <v>567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</row>
    <row r="2" spans="1:12" ht="35.25" customHeight="1" x14ac:dyDescent="0.25">
      <c r="A2" s="868" t="s">
        <v>1</v>
      </c>
      <c r="B2" s="869"/>
      <c r="C2" s="869"/>
      <c r="D2" s="869"/>
      <c r="E2" s="869"/>
      <c r="F2" s="869"/>
      <c r="G2" s="869"/>
      <c r="H2" s="869"/>
      <c r="I2" s="869"/>
      <c r="J2" s="869"/>
      <c r="K2" s="869"/>
      <c r="L2" s="870"/>
    </row>
    <row r="3" spans="1:12" ht="12.75" customHeight="1" x14ac:dyDescent="0.25">
      <c r="A3" s="574" t="s">
        <v>3</v>
      </c>
      <c r="B3" s="575"/>
      <c r="C3" s="871" t="s">
        <v>4</v>
      </c>
      <c r="D3" s="871"/>
      <c r="E3" s="871"/>
      <c r="F3" s="871"/>
      <c r="G3" s="871"/>
      <c r="H3" s="871"/>
      <c r="I3" s="871"/>
      <c r="J3" s="871"/>
      <c r="K3" s="871"/>
      <c r="L3" s="872"/>
    </row>
    <row r="4" spans="1:12" ht="12.75" customHeight="1" x14ac:dyDescent="0.25">
      <c r="A4" s="574" t="s">
        <v>5</v>
      </c>
      <c r="B4" s="575"/>
      <c r="C4" s="871" t="s">
        <v>6</v>
      </c>
      <c r="D4" s="871"/>
      <c r="E4" s="871"/>
      <c r="F4" s="871"/>
      <c r="G4" s="871"/>
      <c r="H4" s="871"/>
      <c r="I4" s="871"/>
      <c r="J4" s="871"/>
      <c r="K4" s="871"/>
      <c r="L4" s="872"/>
    </row>
    <row r="5" spans="1:12" ht="12.75" customHeight="1" x14ac:dyDescent="0.25">
      <c r="A5" s="576" t="s">
        <v>7</v>
      </c>
      <c r="B5" s="577"/>
      <c r="C5" s="865" t="s">
        <v>568</v>
      </c>
      <c r="D5" s="865"/>
      <c r="E5" s="865"/>
      <c r="F5" s="865"/>
      <c r="G5" s="865"/>
      <c r="H5" s="865"/>
      <c r="I5" s="865"/>
      <c r="J5" s="865"/>
      <c r="K5" s="865"/>
      <c r="L5" s="866"/>
    </row>
    <row r="6" spans="1:12" ht="12.75" customHeight="1" x14ac:dyDescent="0.25">
      <c r="A6" s="576" t="s">
        <v>9</v>
      </c>
      <c r="B6" s="577"/>
      <c r="C6" s="865" t="s">
        <v>569</v>
      </c>
      <c r="D6" s="865"/>
      <c r="E6" s="865"/>
      <c r="F6" s="865"/>
      <c r="G6" s="865"/>
      <c r="H6" s="865"/>
      <c r="I6" s="865"/>
      <c r="J6" s="865"/>
      <c r="K6" s="865"/>
      <c r="L6" s="866"/>
    </row>
    <row r="7" spans="1:12" ht="24.75" customHeight="1" x14ac:dyDescent="0.25">
      <c r="A7" s="576" t="s">
        <v>11</v>
      </c>
      <c r="B7" s="577"/>
      <c r="C7" s="871" t="s">
        <v>570</v>
      </c>
      <c r="D7" s="871"/>
      <c r="E7" s="871"/>
      <c r="F7" s="871"/>
      <c r="G7" s="871"/>
      <c r="H7" s="871"/>
      <c r="I7" s="871"/>
      <c r="J7" s="871"/>
      <c r="K7" s="871"/>
      <c r="L7" s="872"/>
    </row>
    <row r="8" spans="1:12" ht="12.75" customHeight="1" x14ac:dyDescent="0.25">
      <c r="A8" s="578" t="s">
        <v>13</v>
      </c>
      <c r="B8" s="577"/>
      <c r="C8" s="873"/>
      <c r="D8" s="873"/>
      <c r="E8" s="873"/>
      <c r="F8" s="873"/>
      <c r="G8" s="873"/>
      <c r="H8" s="873"/>
      <c r="I8" s="873"/>
      <c r="J8" s="873"/>
      <c r="K8" s="873"/>
      <c r="L8" s="874"/>
    </row>
    <row r="9" spans="1:12" ht="12.75" customHeight="1" x14ac:dyDescent="0.25">
      <c r="A9" s="576"/>
      <c r="B9" s="577" t="s">
        <v>14</v>
      </c>
      <c r="C9" s="865"/>
      <c r="D9" s="865"/>
      <c r="E9" s="865"/>
      <c r="F9" s="865"/>
      <c r="G9" s="865"/>
      <c r="H9" s="865"/>
      <c r="I9" s="865"/>
      <c r="J9" s="865"/>
      <c r="K9" s="865"/>
      <c r="L9" s="866"/>
    </row>
    <row r="10" spans="1:12" ht="12.75" customHeight="1" x14ac:dyDescent="0.25">
      <c r="A10" s="576"/>
      <c r="B10" s="577" t="s">
        <v>16</v>
      </c>
      <c r="C10" s="865"/>
      <c r="D10" s="865"/>
      <c r="E10" s="865"/>
      <c r="F10" s="865"/>
      <c r="G10" s="865"/>
      <c r="H10" s="865"/>
      <c r="I10" s="865"/>
      <c r="J10" s="865"/>
      <c r="K10" s="865"/>
      <c r="L10" s="866"/>
    </row>
    <row r="11" spans="1:12" ht="12.75" customHeight="1" x14ac:dyDescent="0.25">
      <c r="A11" s="576"/>
      <c r="B11" s="577" t="s">
        <v>17</v>
      </c>
      <c r="C11" s="873" t="s">
        <v>571</v>
      </c>
      <c r="D11" s="873"/>
      <c r="E11" s="873"/>
      <c r="F11" s="873"/>
      <c r="G11" s="873"/>
      <c r="H11" s="873"/>
      <c r="I11" s="873"/>
      <c r="J11" s="873"/>
      <c r="K11" s="873"/>
      <c r="L11" s="874"/>
    </row>
    <row r="12" spans="1:12" ht="12.75" customHeight="1" x14ac:dyDescent="0.25">
      <c r="A12" s="576"/>
      <c r="B12" s="577" t="s">
        <v>18</v>
      </c>
      <c r="C12" s="865"/>
      <c r="D12" s="865"/>
      <c r="E12" s="865"/>
      <c r="F12" s="865"/>
      <c r="G12" s="865"/>
      <c r="H12" s="865"/>
      <c r="I12" s="865"/>
      <c r="J12" s="865"/>
      <c r="K12" s="865"/>
      <c r="L12" s="866"/>
    </row>
    <row r="13" spans="1:12" ht="12.75" customHeight="1" x14ac:dyDescent="0.25">
      <c r="A13" s="576"/>
      <c r="B13" s="577" t="s">
        <v>19</v>
      </c>
      <c r="C13" s="865"/>
      <c r="D13" s="865"/>
      <c r="E13" s="865"/>
      <c r="F13" s="865"/>
      <c r="G13" s="865"/>
      <c r="H13" s="865"/>
      <c r="I13" s="865"/>
      <c r="J13" s="865"/>
      <c r="K13" s="865"/>
      <c r="L13" s="866"/>
    </row>
    <row r="14" spans="1:12" ht="12.75" customHeight="1" x14ac:dyDescent="0.25">
      <c r="A14" s="579"/>
      <c r="B14" s="580"/>
      <c r="C14" s="581"/>
      <c r="D14" s="581"/>
      <c r="E14" s="581"/>
      <c r="F14" s="581"/>
      <c r="G14" s="581"/>
      <c r="H14" s="581"/>
      <c r="I14" s="581"/>
      <c r="J14" s="581"/>
      <c r="K14" s="581"/>
      <c r="L14" s="582"/>
    </row>
    <row r="15" spans="1:12" s="583" customFormat="1" ht="12.75" customHeight="1" x14ac:dyDescent="0.25">
      <c r="A15" s="879" t="s">
        <v>20</v>
      </c>
      <c r="B15" s="882" t="s">
        <v>21</v>
      </c>
      <c r="C15" s="884" t="s">
        <v>22</v>
      </c>
      <c r="D15" s="885"/>
      <c r="E15" s="885"/>
      <c r="F15" s="885"/>
      <c r="G15" s="886"/>
      <c r="H15" s="884" t="s">
        <v>23</v>
      </c>
      <c r="I15" s="885"/>
      <c r="J15" s="885"/>
      <c r="K15" s="885"/>
      <c r="L15" s="887"/>
    </row>
    <row r="16" spans="1:12" s="583" customFormat="1" ht="12.75" customHeight="1" x14ac:dyDescent="0.25">
      <c r="A16" s="880"/>
      <c r="B16" s="883"/>
      <c r="C16" s="888" t="s">
        <v>24</v>
      </c>
      <c r="D16" s="889" t="s">
        <v>25</v>
      </c>
      <c r="E16" s="891" t="s">
        <v>26</v>
      </c>
      <c r="F16" s="893" t="s">
        <v>27</v>
      </c>
      <c r="G16" s="895" t="s">
        <v>28</v>
      </c>
      <c r="H16" s="888" t="s">
        <v>24</v>
      </c>
      <c r="I16" s="889" t="s">
        <v>25</v>
      </c>
      <c r="J16" s="891" t="s">
        <v>26</v>
      </c>
      <c r="K16" s="893" t="s">
        <v>27</v>
      </c>
      <c r="L16" s="875" t="s">
        <v>28</v>
      </c>
    </row>
    <row r="17" spans="1:12" s="584" customFormat="1" ht="61.5" customHeight="1" thickBot="1" x14ac:dyDescent="0.3">
      <c r="A17" s="881"/>
      <c r="B17" s="883"/>
      <c r="C17" s="888"/>
      <c r="D17" s="890"/>
      <c r="E17" s="892"/>
      <c r="F17" s="894"/>
      <c r="G17" s="895"/>
      <c r="H17" s="898"/>
      <c r="I17" s="899"/>
      <c r="J17" s="892"/>
      <c r="K17" s="894"/>
      <c r="L17" s="876"/>
    </row>
    <row r="18" spans="1:12" s="584" customFormat="1" ht="9.75" customHeight="1" thickTop="1" x14ac:dyDescent="0.25">
      <c r="A18" s="585" t="s">
        <v>29</v>
      </c>
      <c r="B18" s="585">
        <v>2</v>
      </c>
      <c r="C18" s="586">
        <v>3</v>
      </c>
      <c r="D18" s="587">
        <v>4</v>
      </c>
      <c r="E18" s="587">
        <v>5</v>
      </c>
      <c r="F18" s="587">
        <v>6</v>
      </c>
      <c r="G18" s="588">
        <v>7</v>
      </c>
      <c r="H18" s="586">
        <v>8</v>
      </c>
      <c r="I18" s="587">
        <v>9</v>
      </c>
      <c r="J18" s="587">
        <v>10</v>
      </c>
      <c r="K18" s="587">
        <v>11</v>
      </c>
      <c r="L18" s="589">
        <v>12</v>
      </c>
    </row>
    <row r="19" spans="1:12" s="595" customFormat="1" x14ac:dyDescent="0.25">
      <c r="A19" s="590"/>
      <c r="B19" s="19" t="s">
        <v>30</v>
      </c>
      <c r="C19" s="591"/>
      <c r="D19" s="592"/>
      <c r="E19" s="592"/>
      <c r="F19" s="592"/>
      <c r="G19" s="593"/>
      <c r="H19" s="591"/>
      <c r="I19" s="592"/>
      <c r="J19" s="592"/>
      <c r="K19" s="592"/>
      <c r="L19" s="594"/>
    </row>
    <row r="20" spans="1:12" s="595" customFormat="1" ht="12.75" thickBot="1" x14ac:dyDescent="0.3">
      <c r="A20" s="596"/>
      <c r="B20" s="26" t="s">
        <v>31</v>
      </c>
      <c r="C20" s="597">
        <f t="shared" ref="C20:C47" si="0">SUM(D20:G20)</f>
        <v>26980</v>
      </c>
      <c r="D20" s="598">
        <f>SUM(D21,D24,D25,D41,D43)</f>
        <v>26980</v>
      </c>
      <c r="E20" s="598">
        <f>SUM(E21,E24,E43)</f>
        <v>0</v>
      </c>
      <c r="F20" s="598">
        <f>SUM(F21,F26,F43)</f>
        <v>0</v>
      </c>
      <c r="G20" s="599">
        <f>SUM(G21,G45)</f>
        <v>0</v>
      </c>
      <c r="H20" s="597">
        <f>SUM(I20:L20)</f>
        <v>34272</v>
      </c>
      <c r="I20" s="598">
        <f>SUM(I21,I24,I25,I41,I43)</f>
        <v>34272</v>
      </c>
      <c r="J20" s="598">
        <f>SUM(J21,J24,J43)</f>
        <v>0</v>
      </c>
      <c r="K20" s="598">
        <f>SUM(K21,K26,K43)</f>
        <v>0</v>
      </c>
      <c r="L20" s="600">
        <f>SUM(L21,L45)</f>
        <v>0</v>
      </c>
    </row>
    <row r="21" spans="1:12" ht="12.75" thickTop="1" x14ac:dyDescent="0.25">
      <c r="A21" s="601"/>
      <c r="B21" s="32" t="s">
        <v>32</v>
      </c>
      <c r="C21" s="602">
        <f t="shared" si="0"/>
        <v>23943</v>
      </c>
      <c r="D21" s="603">
        <f>SUM(D22:D23)</f>
        <v>23943</v>
      </c>
      <c r="E21" s="603">
        <f>SUM(E22:E23)</f>
        <v>0</v>
      </c>
      <c r="F21" s="603">
        <f>SUM(F22:F23)</f>
        <v>0</v>
      </c>
      <c r="G21" s="604">
        <f>SUM(G22:G23)</f>
        <v>0</v>
      </c>
      <c r="H21" s="602">
        <f t="shared" ref="H21:H47" si="1">SUM(I21:L21)</f>
        <v>30861</v>
      </c>
      <c r="I21" s="603">
        <f>SUM(I22:I23)</f>
        <v>30861</v>
      </c>
      <c r="J21" s="603">
        <f>SUM(J22:J23)</f>
        <v>0</v>
      </c>
      <c r="K21" s="603">
        <f>SUM(K22:K23)</f>
        <v>0</v>
      </c>
      <c r="L21" s="605">
        <f>SUM(L22:L23)</f>
        <v>0</v>
      </c>
    </row>
    <row r="22" spans="1:12" hidden="1" x14ac:dyDescent="0.25">
      <c r="A22" s="606"/>
      <c r="B22" s="38" t="s">
        <v>33</v>
      </c>
      <c r="C22" s="607">
        <f t="shared" si="0"/>
        <v>0</v>
      </c>
      <c r="D22" s="608"/>
      <c r="E22" s="608"/>
      <c r="F22" s="608"/>
      <c r="G22" s="609"/>
      <c r="H22" s="607">
        <f t="shared" si="1"/>
        <v>0</v>
      </c>
      <c r="I22" s="608"/>
      <c r="J22" s="608"/>
      <c r="K22" s="608"/>
      <c r="L22" s="610"/>
    </row>
    <row r="23" spans="1:12" x14ac:dyDescent="0.25">
      <c r="A23" s="611"/>
      <c r="B23" s="44" t="s">
        <v>34</v>
      </c>
      <c r="C23" s="612">
        <f t="shared" si="0"/>
        <v>23943</v>
      </c>
      <c r="D23" s="613">
        <v>23943</v>
      </c>
      <c r="E23" s="613"/>
      <c r="F23" s="613"/>
      <c r="G23" s="614"/>
      <c r="H23" s="612">
        <f t="shared" si="1"/>
        <v>30861</v>
      </c>
      <c r="I23" s="613">
        <v>30861</v>
      </c>
      <c r="J23" s="613"/>
      <c r="K23" s="613"/>
      <c r="L23" s="615"/>
    </row>
    <row r="24" spans="1:12" s="595" customFormat="1" ht="24.75" hidden="1" thickBot="1" x14ac:dyDescent="0.3">
      <c r="A24" s="616">
        <v>19300</v>
      </c>
      <c r="B24" s="49" t="s">
        <v>35</v>
      </c>
      <c r="C24" s="617">
        <f t="shared" si="0"/>
        <v>3037</v>
      </c>
      <c r="D24" s="618">
        <v>3037</v>
      </c>
      <c r="E24" s="618"/>
      <c r="F24" s="619" t="s">
        <v>36</v>
      </c>
      <c r="G24" s="620" t="s">
        <v>36</v>
      </c>
      <c r="H24" s="617">
        <f t="shared" si="1"/>
        <v>0</v>
      </c>
      <c r="I24" s="618">
        <v>0</v>
      </c>
      <c r="J24" s="618"/>
      <c r="K24" s="619" t="s">
        <v>36</v>
      </c>
      <c r="L24" s="621" t="s">
        <v>36</v>
      </c>
    </row>
    <row r="25" spans="1:12" s="595" customFormat="1" ht="24" x14ac:dyDescent="0.25">
      <c r="A25" s="622">
        <v>18630</v>
      </c>
      <c r="B25" s="56" t="s">
        <v>37</v>
      </c>
      <c r="C25" s="623">
        <f t="shared" si="0"/>
        <v>0</v>
      </c>
      <c r="D25" s="624"/>
      <c r="E25" s="625" t="s">
        <v>36</v>
      </c>
      <c r="F25" s="625" t="s">
        <v>36</v>
      </c>
      <c r="G25" s="626" t="s">
        <v>36</v>
      </c>
      <c r="H25" s="623">
        <f t="shared" si="1"/>
        <v>3411</v>
      </c>
      <c r="I25" s="624">
        <v>3411</v>
      </c>
      <c r="J25" s="625" t="s">
        <v>36</v>
      </c>
      <c r="K25" s="625" t="s">
        <v>36</v>
      </c>
      <c r="L25" s="627" t="s">
        <v>36</v>
      </c>
    </row>
    <row r="26" spans="1:12" s="595" customFormat="1" ht="36" hidden="1" x14ac:dyDescent="0.25">
      <c r="A26" s="628">
        <v>21300</v>
      </c>
      <c r="B26" s="56" t="s">
        <v>38</v>
      </c>
      <c r="C26" s="623">
        <f t="shared" si="0"/>
        <v>0</v>
      </c>
      <c r="D26" s="625" t="s">
        <v>36</v>
      </c>
      <c r="E26" s="625" t="s">
        <v>36</v>
      </c>
      <c r="F26" s="629">
        <f>SUM(F27,F31,F33,F36)</f>
        <v>0</v>
      </c>
      <c r="G26" s="626" t="s">
        <v>36</v>
      </c>
      <c r="H26" s="623">
        <f t="shared" si="1"/>
        <v>0</v>
      </c>
      <c r="I26" s="625" t="s">
        <v>36</v>
      </c>
      <c r="J26" s="625" t="s">
        <v>36</v>
      </c>
      <c r="K26" s="629">
        <f>SUM(K27,K31,K33,K36)</f>
        <v>0</v>
      </c>
      <c r="L26" s="627" t="s">
        <v>36</v>
      </c>
    </row>
    <row r="27" spans="1:12" s="595" customFormat="1" ht="24" hidden="1" x14ac:dyDescent="0.25">
      <c r="A27" s="630">
        <v>21350</v>
      </c>
      <c r="B27" s="56" t="s">
        <v>39</v>
      </c>
      <c r="C27" s="623">
        <f t="shared" si="0"/>
        <v>0</v>
      </c>
      <c r="D27" s="625" t="s">
        <v>36</v>
      </c>
      <c r="E27" s="625" t="s">
        <v>36</v>
      </c>
      <c r="F27" s="629">
        <f>SUM(F28:F30)</f>
        <v>0</v>
      </c>
      <c r="G27" s="626" t="s">
        <v>36</v>
      </c>
      <c r="H27" s="623">
        <f t="shared" si="1"/>
        <v>0</v>
      </c>
      <c r="I27" s="625" t="s">
        <v>36</v>
      </c>
      <c r="J27" s="625" t="s">
        <v>36</v>
      </c>
      <c r="K27" s="629">
        <f>SUM(K28:K30)</f>
        <v>0</v>
      </c>
      <c r="L27" s="627" t="s">
        <v>36</v>
      </c>
    </row>
    <row r="28" spans="1:12" hidden="1" x14ac:dyDescent="0.25">
      <c r="A28" s="606">
        <v>21351</v>
      </c>
      <c r="B28" s="65" t="s">
        <v>40</v>
      </c>
      <c r="C28" s="631">
        <f t="shared" si="0"/>
        <v>0</v>
      </c>
      <c r="D28" s="632" t="s">
        <v>36</v>
      </c>
      <c r="E28" s="632" t="s">
        <v>36</v>
      </c>
      <c r="F28" s="633"/>
      <c r="G28" s="634" t="s">
        <v>36</v>
      </c>
      <c r="H28" s="631">
        <f t="shared" si="1"/>
        <v>0</v>
      </c>
      <c r="I28" s="632" t="s">
        <v>36</v>
      </c>
      <c r="J28" s="632" t="s">
        <v>36</v>
      </c>
      <c r="K28" s="633"/>
      <c r="L28" s="635" t="s">
        <v>36</v>
      </c>
    </row>
    <row r="29" spans="1:12" hidden="1" x14ac:dyDescent="0.25">
      <c r="A29" s="611">
        <v>21352</v>
      </c>
      <c r="B29" s="71" t="s">
        <v>41</v>
      </c>
      <c r="C29" s="636">
        <f t="shared" si="0"/>
        <v>0</v>
      </c>
      <c r="D29" s="637" t="s">
        <v>36</v>
      </c>
      <c r="E29" s="637" t="s">
        <v>36</v>
      </c>
      <c r="F29" s="638"/>
      <c r="G29" s="639" t="s">
        <v>36</v>
      </c>
      <c r="H29" s="636">
        <f t="shared" si="1"/>
        <v>0</v>
      </c>
      <c r="I29" s="637" t="s">
        <v>36</v>
      </c>
      <c r="J29" s="637" t="s">
        <v>36</v>
      </c>
      <c r="K29" s="638"/>
      <c r="L29" s="640" t="s">
        <v>36</v>
      </c>
    </row>
    <row r="30" spans="1:12" ht="24" hidden="1" x14ac:dyDescent="0.25">
      <c r="A30" s="611">
        <v>21359</v>
      </c>
      <c r="B30" s="71" t="s">
        <v>42</v>
      </c>
      <c r="C30" s="636">
        <f t="shared" si="0"/>
        <v>0</v>
      </c>
      <c r="D30" s="637" t="s">
        <v>36</v>
      </c>
      <c r="E30" s="637" t="s">
        <v>36</v>
      </c>
      <c r="F30" s="638"/>
      <c r="G30" s="639" t="s">
        <v>36</v>
      </c>
      <c r="H30" s="636">
        <f t="shared" si="1"/>
        <v>0</v>
      </c>
      <c r="I30" s="637" t="s">
        <v>36</v>
      </c>
      <c r="J30" s="637" t="s">
        <v>36</v>
      </c>
      <c r="K30" s="638"/>
      <c r="L30" s="640" t="s">
        <v>36</v>
      </c>
    </row>
    <row r="31" spans="1:12" s="595" customFormat="1" ht="36" hidden="1" x14ac:dyDescent="0.25">
      <c r="A31" s="630">
        <v>21370</v>
      </c>
      <c r="B31" s="56" t="s">
        <v>43</v>
      </c>
      <c r="C31" s="623">
        <f t="shared" si="0"/>
        <v>0</v>
      </c>
      <c r="D31" s="625" t="s">
        <v>36</v>
      </c>
      <c r="E31" s="625" t="s">
        <v>36</v>
      </c>
      <c r="F31" s="629">
        <f>SUM(F32)</f>
        <v>0</v>
      </c>
      <c r="G31" s="626" t="s">
        <v>36</v>
      </c>
      <c r="H31" s="623">
        <f t="shared" si="1"/>
        <v>0</v>
      </c>
      <c r="I31" s="625" t="s">
        <v>36</v>
      </c>
      <c r="J31" s="625" t="s">
        <v>36</v>
      </c>
      <c r="K31" s="629">
        <f>SUM(K32)</f>
        <v>0</v>
      </c>
      <c r="L31" s="627" t="s">
        <v>36</v>
      </c>
    </row>
    <row r="32" spans="1:12" ht="36" hidden="1" x14ac:dyDescent="0.25">
      <c r="A32" s="641">
        <v>21379</v>
      </c>
      <c r="B32" s="78" t="s">
        <v>44</v>
      </c>
      <c r="C32" s="642">
        <f t="shared" si="0"/>
        <v>0</v>
      </c>
      <c r="D32" s="643" t="s">
        <v>36</v>
      </c>
      <c r="E32" s="643" t="s">
        <v>36</v>
      </c>
      <c r="F32" s="644"/>
      <c r="G32" s="645" t="s">
        <v>36</v>
      </c>
      <c r="H32" s="642">
        <f t="shared" si="1"/>
        <v>0</v>
      </c>
      <c r="I32" s="643" t="s">
        <v>36</v>
      </c>
      <c r="J32" s="643" t="s">
        <v>36</v>
      </c>
      <c r="K32" s="644"/>
      <c r="L32" s="646" t="s">
        <v>36</v>
      </c>
    </row>
    <row r="33" spans="1:12" s="595" customFormat="1" hidden="1" x14ac:dyDescent="0.25">
      <c r="A33" s="630">
        <v>21380</v>
      </c>
      <c r="B33" s="56" t="s">
        <v>45</v>
      </c>
      <c r="C33" s="623">
        <f t="shared" si="0"/>
        <v>0</v>
      </c>
      <c r="D33" s="625" t="s">
        <v>36</v>
      </c>
      <c r="E33" s="625" t="s">
        <v>36</v>
      </c>
      <c r="F33" s="629">
        <f>SUM(F34:F35)</f>
        <v>0</v>
      </c>
      <c r="G33" s="626" t="s">
        <v>36</v>
      </c>
      <c r="H33" s="623">
        <f t="shared" si="1"/>
        <v>0</v>
      </c>
      <c r="I33" s="625" t="s">
        <v>36</v>
      </c>
      <c r="J33" s="625" t="s">
        <v>36</v>
      </c>
      <c r="K33" s="629">
        <f>SUM(K34:K35)</f>
        <v>0</v>
      </c>
      <c r="L33" s="627" t="s">
        <v>36</v>
      </c>
    </row>
    <row r="34" spans="1:12" hidden="1" x14ac:dyDescent="0.25">
      <c r="A34" s="647">
        <v>21381</v>
      </c>
      <c r="B34" s="65" t="s">
        <v>46</v>
      </c>
      <c r="C34" s="631">
        <f t="shared" si="0"/>
        <v>0</v>
      </c>
      <c r="D34" s="632" t="s">
        <v>36</v>
      </c>
      <c r="E34" s="632" t="s">
        <v>36</v>
      </c>
      <c r="F34" s="633"/>
      <c r="G34" s="634" t="s">
        <v>36</v>
      </c>
      <c r="H34" s="631">
        <f t="shared" si="1"/>
        <v>0</v>
      </c>
      <c r="I34" s="632" t="s">
        <v>36</v>
      </c>
      <c r="J34" s="632" t="s">
        <v>36</v>
      </c>
      <c r="K34" s="633"/>
      <c r="L34" s="635" t="s">
        <v>36</v>
      </c>
    </row>
    <row r="35" spans="1:12" ht="24" hidden="1" x14ac:dyDescent="0.25">
      <c r="A35" s="648">
        <v>21383</v>
      </c>
      <c r="B35" s="71" t="s">
        <v>47</v>
      </c>
      <c r="C35" s="636">
        <f>SUM(D35:G35)</f>
        <v>0</v>
      </c>
      <c r="D35" s="637" t="s">
        <v>36</v>
      </c>
      <c r="E35" s="637" t="s">
        <v>36</v>
      </c>
      <c r="F35" s="638"/>
      <c r="G35" s="639" t="s">
        <v>36</v>
      </c>
      <c r="H35" s="636">
        <f t="shared" si="1"/>
        <v>0</v>
      </c>
      <c r="I35" s="637" t="s">
        <v>36</v>
      </c>
      <c r="J35" s="637" t="s">
        <v>36</v>
      </c>
      <c r="K35" s="638"/>
      <c r="L35" s="640" t="s">
        <v>36</v>
      </c>
    </row>
    <row r="36" spans="1:12" s="595" customFormat="1" ht="25.5" hidden="1" customHeight="1" x14ac:dyDescent="0.25">
      <c r="A36" s="630">
        <v>21390</v>
      </c>
      <c r="B36" s="56" t="s">
        <v>48</v>
      </c>
      <c r="C36" s="623">
        <f t="shared" si="0"/>
        <v>0</v>
      </c>
      <c r="D36" s="625" t="s">
        <v>36</v>
      </c>
      <c r="E36" s="625" t="s">
        <v>36</v>
      </c>
      <c r="F36" s="629">
        <f>SUM(F37:F40)</f>
        <v>0</v>
      </c>
      <c r="G36" s="626" t="s">
        <v>36</v>
      </c>
      <c r="H36" s="623">
        <f t="shared" si="1"/>
        <v>0</v>
      </c>
      <c r="I36" s="625" t="s">
        <v>36</v>
      </c>
      <c r="J36" s="625" t="s">
        <v>36</v>
      </c>
      <c r="K36" s="629">
        <f>SUM(K37:K40)</f>
        <v>0</v>
      </c>
      <c r="L36" s="627" t="s">
        <v>36</v>
      </c>
    </row>
    <row r="37" spans="1:12" ht="24" hidden="1" x14ac:dyDescent="0.25">
      <c r="A37" s="647">
        <v>21391</v>
      </c>
      <c r="B37" s="65" t="s">
        <v>49</v>
      </c>
      <c r="C37" s="631">
        <f t="shared" si="0"/>
        <v>0</v>
      </c>
      <c r="D37" s="632" t="s">
        <v>36</v>
      </c>
      <c r="E37" s="632" t="s">
        <v>36</v>
      </c>
      <c r="F37" s="633"/>
      <c r="G37" s="634" t="s">
        <v>36</v>
      </c>
      <c r="H37" s="631">
        <f t="shared" si="1"/>
        <v>0</v>
      </c>
      <c r="I37" s="632" t="s">
        <v>36</v>
      </c>
      <c r="J37" s="632" t="s">
        <v>36</v>
      </c>
      <c r="K37" s="633"/>
      <c r="L37" s="635" t="s">
        <v>36</v>
      </c>
    </row>
    <row r="38" spans="1:12" hidden="1" x14ac:dyDescent="0.25">
      <c r="A38" s="648">
        <v>21393</v>
      </c>
      <c r="B38" s="71" t="s">
        <v>50</v>
      </c>
      <c r="C38" s="636">
        <f t="shared" si="0"/>
        <v>0</v>
      </c>
      <c r="D38" s="637" t="s">
        <v>36</v>
      </c>
      <c r="E38" s="637" t="s">
        <v>36</v>
      </c>
      <c r="F38" s="638"/>
      <c r="G38" s="639" t="s">
        <v>36</v>
      </c>
      <c r="H38" s="636">
        <f t="shared" si="1"/>
        <v>0</v>
      </c>
      <c r="I38" s="637" t="s">
        <v>36</v>
      </c>
      <c r="J38" s="637" t="s">
        <v>36</v>
      </c>
      <c r="K38" s="638"/>
      <c r="L38" s="640" t="s">
        <v>36</v>
      </c>
    </row>
    <row r="39" spans="1:12" hidden="1" x14ac:dyDescent="0.25">
      <c r="A39" s="648">
        <v>21395</v>
      </c>
      <c r="B39" s="71" t="s">
        <v>51</v>
      </c>
      <c r="C39" s="636">
        <f t="shared" si="0"/>
        <v>0</v>
      </c>
      <c r="D39" s="637" t="s">
        <v>36</v>
      </c>
      <c r="E39" s="637" t="s">
        <v>36</v>
      </c>
      <c r="F39" s="638"/>
      <c r="G39" s="639" t="s">
        <v>36</v>
      </c>
      <c r="H39" s="636">
        <f t="shared" si="1"/>
        <v>0</v>
      </c>
      <c r="I39" s="637" t="s">
        <v>36</v>
      </c>
      <c r="J39" s="637" t="s">
        <v>36</v>
      </c>
      <c r="K39" s="638"/>
      <c r="L39" s="640" t="s">
        <v>36</v>
      </c>
    </row>
    <row r="40" spans="1:12" ht="24" hidden="1" x14ac:dyDescent="0.25">
      <c r="A40" s="649">
        <v>21399</v>
      </c>
      <c r="B40" s="85" t="s">
        <v>52</v>
      </c>
      <c r="C40" s="650">
        <f t="shared" si="0"/>
        <v>0</v>
      </c>
      <c r="D40" s="651" t="s">
        <v>36</v>
      </c>
      <c r="E40" s="651" t="s">
        <v>36</v>
      </c>
      <c r="F40" s="652"/>
      <c r="G40" s="653" t="s">
        <v>36</v>
      </c>
      <c r="H40" s="650">
        <f t="shared" si="1"/>
        <v>0</v>
      </c>
      <c r="I40" s="651" t="s">
        <v>36</v>
      </c>
      <c r="J40" s="651" t="s">
        <v>36</v>
      </c>
      <c r="K40" s="652"/>
      <c r="L40" s="654" t="s">
        <v>36</v>
      </c>
    </row>
    <row r="41" spans="1:12" s="595" customFormat="1" ht="26.25" hidden="1" customHeight="1" x14ac:dyDescent="0.25">
      <c r="A41" s="655">
        <v>21420</v>
      </c>
      <c r="B41" s="92" t="s">
        <v>53</v>
      </c>
      <c r="C41" s="656">
        <f>SUM(D41:G41)</f>
        <v>0</v>
      </c>
      <c r="D41" s="657">
        <f>SUM(D42)</f>
        <v>0</v>
      </c>
      <c r="E41" s="658" t="s">
        <v>36</v>
      </c>
      <c r="F41" s="658" t="s">
        <v>36</v>
      </c>
      <c r="G41" s="659" t="s">
        <v>36</v>
      </c>
      <c r="H41" s="656">
        <f>SUM(I41:L41)</f>
        <v>0</v>
      </c>
      <c r="I41" s="657">
        <f>SUM(I42)</f>
        <v>0</v>
      </c>
      <c r="J41" s="658" t="s">
        <v>36</v>
      </c>
      <c r="K41" s="658" t="s">
        <v>36</v>
      </c>
      <c r="L41" s="660" t="s">
        <v>36</v>
      </c>
    </row>
    <row r="42" spans="1:12" s="595" customFormat="1" ht="26.25" hidden="1" customHeight="1" x14ac:dyDescent="0.25">
      <c r="A42" s="649">
        <v>21429</v>
      </c>
      <c r="B42" s="85" t="s">
        <v>54</v>
      </c>
      <c r="C42" s="650">
        <f>SUM(D42:G42)</f>
        <v>0</v>
      </c>
      <c r="D42" s="661"/>
      <c r="E42" s="651" t="s">
        <v>36</v>
      </c>
      <c r="F42" s="651" t="s">
        <v>36</v>
      </c>
      <c r="G42" s="653" t="s">
        <v>36</v>
      </c>
      <c r="H42" s="650">
        <f t="shared" ref="H42:H44" si="2">SUM(I42:L42)</f>
        <v>0</v>
      </c>
      <c r="I42" s="661"/>
      <c r="J42" s="651" t="s">
        <v>36</v>
      </c>
      <c r="K42" s="651" t="s">
        <v>36</v>
      </c>
      <c r="L42" s="654" t="s">
        <v>36</v>
      </c>
    </row>
    <row r="43" spans="1:12" s="595" customFormat="1" ht="24" hidden="1" x14ac:dyDescent="0.25">
      <c r="A43" s="630">
        <v>21490</v>
      </c>
      <c r="B43" s="56" t="s">
        <v>55</v>
      </c>
      <c r="C43" s="623">
        <f t="shared" si="0"/>
        <v>0</v>
      </c>
      <c r="D43" s="662">
        <f>D44</f>
        <v>0</v>
      </c>
      <c r="E43" s="662">
        <f t="shared" ref="E43:F43" si="3">E44</f>
        <v>0</v>
      </c>
      <c r="F43" s="662">
        <f t="shared" si="3"/>
        <v>0</v>
      </c>
      <c r="G43" s="626" t="s">
        <v>36</v>
      </c>
      <c r="H43" s="663">
        <f t="shared" si="2"/>
        <v>0</v>
      </c>
      <c r="I43" s="662">
        <f>I44</f>
        <v>0</v>
      </c>
      <c r="J43" s="662">
        <f t="shared" ref="J43:K43" si="4">J44</f>
        <v>0</v>
      </c>
      <c r="K43" s="662">
        <f t="shared" si="4"/>
        <v>0</v>
      </c>
      <c r="L43" s="627" t="s">
        <v>36</v>
      </c>
    </row>
    <row r="44" spans="1:12" s="595" customFormat="1" ht="24" hidden="1" x14ac:dyDescent="0.25">
      <c r="A44" s="648">
        <v>21499</v>
      </c>
      <c r="B44" s="71" t="s">
        <v>56</v>
      </c>
      <c r="C44" s="642">
        <f>SUM(D44:G44)</f>
        <v>0</v>
      </c>
      <c r="D44" s="664"/>
      <c r="E44" s="665"/>
      <c r="F44" s="665"/>
      <c r="G44" s="666" t="s">
        <v>36</v>
      </c>
      <c r="H44" s="667">
        <f t="shared" si="2"/>
        <v>0</v>
      </c>
      <c r="I44" s="608"/>
      <c r="J44" s="668"/>
      <c r="K44" s="668"/>
      <c r="L44" s="669" t="s">
        <v>36</v>
      </c>
    </row>
    <row r="45" spans="1:12" ht="12.75" hidden="1" customHeight="1" x14ac:dyDescent="0.25">
      <c r="A45" s="670">
        <v>23000</v>
      </c>
      <c r="B45" s="108" t="s">
        <v>57</v>
      </c>
      <c r="C45" s="671">
        <f>SUM(D45:G45)</f>
        <v>0</v>
      </c>
      <c r="D45" s="625" t="s">
        <v>36</v>
      </c>
      <c r="E45" s="625" t="s">
        <v>36</v>
      </c>
      <c r="F45" s="625" t="s">
        <v>36</v>
      </c>
      <c r="G45" s="662">
        <f>SUM(G46:G47)</f>
        <v>0</v>
      </c>
      <c r="H45" s="671">
        <f t="shared" si="1"/>
        <v>0</v>
      </c>
      <c r="I45" s="651" t="s">
        <v>36</v>
      </c>
      <c r="J45" s="651" t="s">
        <v>36</v>
      </c>
      <c r="K45" s="651" t="s">
        <v>36</v>
      </c>
      <c r="L45" s="672">
        <f>SUM(L46:L47)</f>
        <v>0</v>
      </c>
    </row>
    <row r="46" spans="1:12" ht="24" hidden="1" x14ac:dyDescent="0.25">
      <c r="A46" s="673">
        <v>23410</v>
      </c>
      <c r="B46" s="112" t="s">
        <v>58</v>
      </c>
      <c r="C46" s="674">
        <f t="shared" si="0"/>
        <v>0</v>
      </c>
      <c r="D46" s="658" t="s">
        <v>36</v>
      </c>
      <c r="E46" s="658" t="s">
        <v>36</v>
      </c>
      <c r="F46" s="658" t="s">
        <v>36</v>
      </c>
      <c r="G46" s="675"/>
      <c r="H46" s="674">
        <f t="shared" si="1"/>
        <v>0</v>
      </c>
      <c r="I46" s="658" t="s">
        <v>36</v>
      </c>
      <c r="J46" s="658" t="s">
        <v>36</v>
      </c>
      <c r="K46" s="658" t="s">
        <v>36</v>
      </c>
      <c r="L46" s="676"/>
    </row>
    <row r="47" spans="1:12" ht="24" hidden="1" x14ac:dyDescent="0.25">
      <c r="A47" s="673">
        <v>23510</v>
      </c>
      <c r="B47" s="112" t="s">
        <v>59</v>
      </c>
      <c r="C47" s="656">
        <f t="shared" si="0"/>
        <v>0</v>
      </c>
      <c r="D47" s="658" t="s">
        <v>36</v>
      </c>
      <c r="E47" s="658" t="s">
        <v>36</v>
      </c>
      <c r="F47" s="658" t="s">
        <v>36</v>
      </c>
      <c r="G47" s="675"/>
      <c r="H47" s="656">
        <f t="shared" si="1"/>
        <v>0</v>
      </c>
      <c r="I47" s="658" t="s">
        <v>36</v>
      </c>
      <c r="J47" s="658" t="s">
        <v>36</v>
      </c>
      <c r="K47" s="658" t="s">
        <v>36</v>
      </c>
      <c r="L47" s="676"/>
    </row>
    <row r="48" spans="1:12" x14ac:dyDescent="0.25">
      <c r="A48" s="677"/>
      <c r="B48" s="112"/>
      <c r="C48" s="678"/>
      <c r="D48" s="658"/>
      <c r="E48" s="658"/>
      <c r="F48" s="657"/>
      <c r="G48" s="679"/>
      <c r="H48" s="678"/>
      <c r="I48" s="658"/>
      <c r="J48" s="658"/>
      <c r="K48" s="657"/>
      <c r="L48" s="680"/>
    </row>
    <row r="49" spans="1:12" s="595" customFormat="1" x14ac:dyDescent="0.25">
      <c r="A49" s="681"/>
      <c r="B49" s="121" t="s">
        <v>60</v>
      </c>
      <c r="C49" s="682"/>
      <c r="D49" s="683"/>
      <c r="E49" s="683"/>
      <c r="F49" s="683"/>
      <c r="G49" s="684"/>
      <c r="H49" s="682"/>
      <c r="I49" s="683"/>
      <c r="J49" s="683"/>
      <c r="K49" s="683"/>
      <c r="L49" s="685"/>
    </row>
    <row r="50" spans="1:12" s="595" customFormat="1" ht="12.75" thickBot="1" x14ac:dyDescent="0.3">
      <c r="A50" s="686"/>
      <c r="B50" s="25" t="s">
        <v>61</v>
      </c>
      <c r="C50" s="687">
        <f t="shared" ref="C50:C113" si="5">SUM(D50:G50)</f>
        <v>26980</v>
      </c>
      <c r="D50" s="688">
        <f>SUM(D51,D286)</f>
        <v>26980</v>
      </c>
      <c r="E50" s="688">
        <f>SUM(E51,E286)</f>
        <v>0</v>
      </c>
      <c r="F50" s="688">
        <f>SUM(F51,F286)</f>
        <v>0</v>
      </c>
      <c r="G50" s="689">
        <f>SUM(G51,G286)</f>
        <v>0</v>
      </c>
      <c r="H50" s="687">
        <f t="shared" ref="H50:H113" si="6">SUM(I50:L50)</f>
        <v>34272</v>
      </c>
      <c r="I50" s="688">
        <f>SUM(I51,I286)</f>
        <v>34272</v>
      </c>
      <c r="J50" s="688">
        <f>SUM(J51,J286)</f>
        <v>0</v>
      </c>
      <c r="K50" s="688">
        <f>SUM(K51,K286)</f>
        <v>0</v>
      </c>
      <c r="L50" s="690">
        <f>SUM(L51,L286)</f>
        <v>0</v>
      </c>
    </row>
    <row r="51" spans="1:12" s="595" customFormat="1" ht="36.75" thickTop="1" x14ac:dyDescent="0.25">
      <c r="A51" s="691"/>
      <c r="B51" s="132" t="s">
        <v>62</v>
      </c>
      <c r="C51" s="692">
        <f t="shared" si="5"/>
        <v>26980</v>
      </c>
      <c r="D51" s="693">
        <f>SUM(D52,D194)</f>
        <v>26980</v>
      </c>
      <c r="E51" s="693">
        <f>SUM(E52,E194)</f>
        <v>0</v>
      </c>
      <c r="F51" s="693">
        <f>SUM(F52,F194)</f>
        <v>0</v>
      </c>
      <c r="G51" s="694">
        <f>SUM(G52,G194)</f>
        <v>0</v>
      </c>
      <c r="H51" s="692">
        <f t="shared" si="6"/>
        <v>34272</v>
      </c>
      <c r="I51" s="693">
        <f>SUM(I52,I194)</f>
        <v>34272</v>
      </c>
      <c r="J51" s="693">
        <f>SUM(J52,J194)</f>
        <v>0</v>
      </c>
      <c r="K51" s="693">
        <f>SUM(K52,K194)</f>
        <v>0</v>
      </c>
      <c r="L51" s="695">
        <f>SUM(L52,L194)</f>
        <v>0</v>
      </c>
    </row>
    <row r="52" spans="1:12" s="595" customFormat="1" ht="24" x14ac:dyDescent="0.25">
      <c r="A52" s="696"/>
      <c r="B52" s="18" t="s">
        <v>63</v>
      </c>
      <c r="C52" s="697">
        <f t="shared" si="5"/>
        <v>10501</v>
      </c>
      <c r="D52" s="698">
        <f>SUM(D53,D75,D173,D187)</f>
        <v>10501</v>
      </c>
      <c r="E52" s="698">
        <f>SUM(E53,E75,E173,E187)</f>
        <v>0</v>
      </c>
      <c r="F52" s="698">
        <f>SUM(F53,F75,F173,F187)</f>
        <v>0</v>
      </c>
      <c r="G52" s="699">
        <f>SUM(G53,G75,G173,G187)</f>
        <v>0</v>
      </c>
      <c r="H52" s="697">
        <f t="shared" si="6"/>
        <v>13856</v>
      </c>
      <c r="I52" s="698">
        <f>SUM(I53,I75,I173,I187)</f>
        <v>13856</v>
      </c>
      <c r="J52" s="698">
        <f>SUM(J53,J75,J173,J187)</f>
        <v>0</v>
      </c>
      <c r="K52" s="698">
        <f>SUM(K53,K75,K173,K187)</f>
        <v>0</v>
      </c>
      <c r="L52" s="700">
        <f>SUM(L53,L75,L173,L187)</f>
        <v>0</v>
      </c>
    </row>
    <row r="53" spans="1:12" s="595" customFormat="1" hidden="1" x14ac:dyDescent="0.25">
      <c r="A53" s="701">
        <v>1000</v>
      </c>
      <c r="B53" s="142" t="s">
        <v>64</v>
      </c>
      <c r="C53" s="702">
        <f t="shared" si="5"/>
        <v>0</v>
      </c>
      <c r="D53" s="703">
        <f>SUM(D54,D67)</f>
        <v>0</v>
      </c>
      <c r="E53" s="703">
        <f>SUM(E54,E67)</f>
        <v>0</v>
      </c>
      <c r="F53" s="703">
        <f>SUM(F54,F67)</f>
        <v>0</v>
      </c>
      <c r="G53" s="704">
        <f>SUM(G54,G67)</f>
        <v>0</v>
      </c>
      <c r="H53" s="702">
        <f t="shared" si="6"/>
        <v>0</v>
      </c>
      <c r="I53" s="703">
        <f>SUM(I54,I67)</f>
        <v>0</v>
      </c>
      <c r="J53" s="703">
        <f>SUM(J54,J67)</f>
        <v>0</v>
      </c>
      <c r="K53" s="703">
        <f>SUM(K54,K67)</f>
        <v>0</v>
      </c>
      <c r="L53" s="705">
        <f>SUM(L54,L67)</f>
        <v>0</v>
      </c>
    </row>
    <row r="54" spans="1:12" hidden="1" x14ac:dyDescent="0.25">
      <c r="A54" s="628">
        <v>1100</v>
      </c>
      <c r="B54" s="147" t="s">
        <v>65</v>
      </c>
      <c r="C54" s="623">
        <f t="shared" si="5"/>
        <v>0</v>
      </c>
      <c r="D54" s="629">
        <f>SUM(D55,D58,D66)</f>
        <v>0</v>
      </c>
      <c r="E54" s="629">
        <f>SUM(E55,E58,E66)</f>
        <v>0</v>
      </c>
      <c r="F54" s="629">
        <f>SUM(F55,F58,F66)</f>
        <v>0</v>
      </c>
      <c r="G54" s="706">
        <f>SUM(G55,G58,G66)</f>
        <v>0</v>
      </c>
      <c r="H54" s="623">
        <f t="shared" si="6"/>
        <v>0</v>
      </c>
      <c r="I54" s="629">
        <f>SUM(I55,I58,I66)</f>
        <v>0</v>
      </c>
      <c r="J54" s="629">
        <f>SUM(J55,J58,J66)</f>
        <v>0</v>
      </c>
      <c r="K54" s="629">
        <f>SUM(K55,K58,K66)</f>
        <v>0</v>
      </c>
      <c r="L54" s="707">
        <f>SUM(L55,L58,L66)</f>
        <v>0</v>
      </c>
    </row>
    <row r="55" spans="1:12" hidden="1" x14ac:dyDescent="0.25">
      <c r="A55" s="708">
        <v>1110</v>
      </c>
      <c r="B55" s="112" t="s">
        <v>66</v>
      </c>
      <c r="C55" s="678">
        <f t="shared" si="5"/>
        <v>0</v>
      </c>
      <c r="D55" s="709">
        <f>SUM(D56:D57)</f>
        <v>0</v>
      </c>
      <c r="E55" s="709">
        <f>SUM(E56:E57)</f>
        <v>0</v>
      </c>
      <c r="F55" s="709">
        <f>SUM(F56:F57)</f>
        <v>0</v>
      </c>
      <c r="G55" s="710">
        <f>SUM(G56:G57)</f>
        <v>0</v>
      </c>
      <c r="H55" s="678">
        <f t="shared" si="6"/>
        <v>0</v>
      </c>
      <c r="I55" s="709">
        <f>SUM(I56:I57)</f>
        <v>0</v>
      </c>
      <c r="J55" s="709">
        <f>SUM(J56:J57)</f>
        <v>0</v>
      </c>
      <c r="K55" s="709">
        <f>SUM(K56:K57)</f>
        <v>0</v>
      </c>
      <c r="L55" s="711">
        <f>SUM(L56:L57)</f>
        <v>0</v>
      </c>
    </row>
    <row r="56" spans="1:12" hidden="1" x14ac:dyDescent="0.25">
      <c r="A56" s="647">
        <v>1111</v>
      </c>
      <c r="B56" s="65" t="s">
        <v>67</v>
      </c>
      <c r="C56" s="631">
        <f t="shared" si="5"/>
        <v>0</v>
      </c>
      <c r="D56" s="633"/>
      <c r="E56" s="633"/>
      <c r="F56" s="633"/>
      <c r="G56" s="712"/>
      <c r="H56" s="631">
        <f t="shared" si="6"/>
        <v>0</v>
      </c>
      <c r="I56" s="633"/>
      <c r="J56" s="633"/>
      <c r="K56" s="633"/>
      <c r="L56" s="713"/>
    </row>
    <row r="57" spans="1:12" ht="24" hidden="1" customHeight="1" x14ac:dyDescent="0.25">
      <c r="A57" s="648">
        <v>1119</v>
      </c>
      <c r="B57" s="71" t="s">
        <v>68</v>
      </c>
      <c r="C57" s="636">
        <f t="shared" si="5"/>
        <v>0</v>
      </c>
      <c r="D57" s="638"/>
      <c r="E57" s="638"/>
      <c r="F57" s="638"/>
      <c r="G57" s="714"/>
      <c r="H57" s="636">
        <f t="shared" si="6"/>
        <v>0</v>
      </c>
      <c r="I57" s="638"/>
      <c r="J57" s="638"/>
      <c r="K57" s="638"/>
      <c r="L57" s="715"/>
    </row>
    <row r="58" spans="1:12" hidden="1" x14ac:dyDescent="0.25">
      <c r="A58" s="716">
        <v>1140</v>
      </c>
      <c r="B58" s="71" t="s">
        <v>69</v>
      </c>
      <c r="C58" s="636">
        <f t="shared" si="5"/>
        <v>0</v>
      </c>
      <c r="D58" s="717">
        <f>SUM(D59:D65)</f>
        <v>0</v>
      </c>
      <c r="E58" s="717">
        <f>SUM(E59:E65)</f>
        <v>0</v>
      </c>
      <c r="F58" s="717">
        <f>SUM(F59:F65)</f>
        <v>0</v>
      </c>
      <c r="G58" s="718">
        <f>SUM(G59:G65)</f>
        <v>0</v>
      </c>
      <c r="H58" s="636">
        <f t="shared" si="6"/>
        <v>0</v>
      </c>
      <c r="I58" s="717">
        <f>SUM(I59:I65)</f>
        <v>0</v>
      </c>
      <c r="J58" s="717">
        <f>SUM(J59:J65)</f>
        <v>0</v>
      </c>
      <c r="K58" s="717">
        <f>SUM(K59:K65)</f>
        <v>0</v>
      </c>
      <c r="L58" s="719">
        <f>SUM(L59:L65)</f>
        <v>0</v>
      </c>
    </row>
    <row r="59" spans="1:12" hidden="1" x14ac:dyDescent="0.25">
      <c r="A59" s="648">
        <v>1141</v>
      </c>
      <c r="B59" s="71" t="s">
        <v>70</v>
      </c>
      <c r="C59" s="636">
        <f t="shared" si="5"/>
        <v>0</v>
      </c>
      <c r="D59" s="638"/>
      <c r="E59" s="638"/>
      <c r="F59" s="638"/>
      <c r="G59" s="714"/>
      <c r="H59" s="636">
        <f t="shared" si="6"/>
        <v>0</v>
      </c>
      <c r="I59" s="638"/>
      <c r="J59" s="638"/>
      <c r="K59" s="638"/>
      <c r="L59" s="715"/>
    </row>
    <row r="60" spans="1:12" ht="24.75" hidden="1" customHeight="1" x14ac:dyDescent="0.25">
      <c r="A60" s="648">
        <v>1142</v>
      </c>
      <c r="B60" s="71" t="s">
        <v>71</v>
      </c>
      <c r="C60" s="636">
        <f t="shared" si="5"/>
        <v>0</v>
      </c>
      <c r="D60" s="638"/>
      <c r="E60" s="638"/>
      <c r="F60" s="638"/>
      <c r="G60" s="714"/>
      <c r="H60" s="636">
        <f t="shared" si="6"/>
        <v>0</v>
      </c>
      <c r="I60" s="638"/>
      <c r="J60" s="638"/>
      <c r="K60" s="638"/>
      <c r="L60" s="715"/>
    </row>
    <row r="61" spans="1:12" ht="24" hidden="1" x14ac:dyDescent="0.25">
      <c r="A61" s="648">
        <v>1145</v>
      </c>
      <c r="B61" s="71" t="s">
        <v>72</v>
      </c>
      <c r="C61" s="636">
        <f t="shared" si="5"/>
        <v>0</v>
      </c>
      <c r="D61" s="638"/>
      <c r="E61" s="638"/>
      <c r="F61" s="638"/>
      <c r="G61" s="714"/>
      <c r="H61" s="636">
        <f t="shared" si="6"/>
        <v>0</v>
      </c>
      <c r="I61" s="638"/>
      <c r="J61" s="638"/>
      <c r="K61" s="638"/>
      <c r="L61" s="715"/>
    </row>
    <row r="62" spans="1:12" ht="27.75" hidden="1" customHeight="1" x14ac:dyDescent="0.25">
      <c r="A62" s="648">
        <v>1146</v>
      </c>
      <c r="B62" s="71" t="s">
        <v>73</v>
      </c>
      <c r="C62" s="636">
        <f t="shared" si="5"/>
        <v>0</v>
      </c>
      <c r="D62" s="638"/>
      <c r="E62" s="638"/>
      <c r="F62" s="638"/>
      <c r="G62" s="714"/>
      <c r="H62" s="636">
        <f t="shared" si="6"/>
        <v>0</v>
      </c>
      <c r="I62" s="638"/>
      <c r="J62" s="638"/>
      <c r="K62" s="638"/>
      <c r="L62" s="715"/>
    </row>
    <row r="63" spans="1:12" hidden="1" x14ac:dyDescent="0.25">
      <c r="A63" s="648">
        <v>1147</v>
      </c>
      <c r="B63" s="71" t="s">
        <v>74</v>
      </c>
      <c r="C63" s="636">
        <f t="shared" si="5"/>
        <v>0</v>
      </c>
      <c r="D63" s="638"/>
      <c r="E63" s="638"/>
      <c r="F63" s="638"/>
      <c r="G63" s="714"/>
      <c r="H63" s="636">
        <f t="shared" si="6"/>
        <v>0</v>
      </c>
      <c r="I63" s="638"/>
      <c r="J63" s="638"/>
      <c r="K63" s="638"/>
      <c r="L63" s="715"/>
    </row>
    <row r="64" spans="1:12" hidden="1" x14ac:dyDescent="0.25">
      <c r="A64" s="648">
        <v>1148</v>
      </c>
      <c r="B64" s="71" t="s">
        <v>75</v>
      </c>
      <c r="C64" s="636">
        <f t="shared" si="5"/>
        <v>0</v>
      </c>
      <c r="D64" s="638"/>
      <c r="E64" s="638"/>
      <c r="F64" s="638"/>
      <c r="G64" s="714"/>
      <c r="H64" s="636">
        <f t="shared" si="6"/>
        <v>0</v>
      </c>
      <c r="I64" s="638"/>
      <c r="J64" s="638"/>
      <c r="K64" s="638"/>
      <c r="L64" s="715"/>
    </row>
    <row r="65" spans="1:12" ht="24" hidden="1" customHeight="1" x14ac:dyDescent="0.25">
      <c r="A65" s="648">
        <v>1149</v>
      </c>
      <c r="B65" s="71" t="s">
        <v>76</v>
      </c>
      <c r="C65" s="636">
        <f t="shared" si="5"/>
        <v>0</v>
      </c>
      <c r="D65" s="638"/>
      <c r="E65" s="638"/>
      <c r="F65" s="638"/>
      <c r="G65" s="714"/>
      <c r="H65" s="636">
        <f t="shared" si="6"/>
        <v>0</v>
      </c>
      <c r="I65" s="638"/>
      <c r="J65" s="638"/>
      <c r="K65" s="638"/>
      <c r="L65" s="715"/>
    </row>
    <row r="66" spans="1:12" ht="36" hidden="1" x14ac:dyDescent="0.25">
      <c r="A66" s="708">
        <v>1150</v>
      </c>
      <c r="B66" s="112" t="s">
        <v>77</v>
      </c>
      <c r="C66" s="678">
        <f t="shared" si="5"/>
        <v>0</v>
      </c>
      <c r="D66" s="720"/>
      <c r="E66" s="720"/>
      <c r="F66" s="720"/>
      <c r="G66" s="721"/>
      <c r="H66" s="678">
        <f t="shared" si="6"/>
        <v>0</v>
      </c>
      <c r="I66" s="720"/>
      <c r="J66" s="720"/>
      <c r="K66" s="720"/>
      <c r="L66" s="722"/>
    </row>
    <row r="67" spans="1:12" ht="24" hidden="1" x14ac:dyDescent="0.25">
      <c r="A67" s="628">
        <v>1200</v>
      </c>
      <c r="B67" s="147" t="s">
        <v>78</v>
      </c>
      <c r="C67" s="623">
        <f t="shared" si="5"/>
        <v>0</v>
      </c>
      <c r="D67" s="629">
        <f>SUM(D68:D69)</f>
        <v>0</v>
      </c>
      <c r="E67" s="629">
        <f>SUM(E68:E69)</f>
        <v>0</v>
      </c>
      <c r="F67" s="629">
        <f>SUM(F68:F69)</f>
        <v>0</v>
      </c>
      <c r="G67" s="723">
        <f>SUM(G68:G69)</f>
        <v>0</v>
      </c>
      <c r="H67" s="623">
        <f t="shared" si="6"/>
        <v>0</v>
      </c>
      <c r="I67" s="629">
        <f>SUM(I68:I69)</f>
        <v>0</v>
      </c>
      <c r="J67" s="629">
        <f>SUM(J68:J69)</f>
        <v>0</v>
      </c>
      <c r="K67" s="629">
        <f>SUM(K68:K69)</f>
        <v>0</v>
      </c>
      <c r="L67" s="724">
        <f>SUM(L68:L69)</f>
        <v>0</v>
      </c>
    </row>
    <row r="68" spans="1:12" ht="24" hidden="1" x14ac:dyDescent="0.25">
      <c r="A68" s="725">
        <v>1210</v>
      </c>
      <c r="B68" s="65" t="s">
        <v>79</v>
      </c>
      <c r="C68" s="631">
        <f t="shared" si="5"/>
        <v>0</v>
      </c>
      <c r="D68" s="633"/>
      <c r="E68" s="633"/>
      <c r="F68" s="633"/>
      <c r="G68" s="712"/>
      <c r="H68" s="631">
        <f t="shared" si="6"/>
        <v>0</v>
      </c>
      <c r="I68" s="633"/>
      <c r="J68" s="633"/>
      <c r="K68" s="633"/>
      <c r="L68" s="713"/>
    </row>
    <row r="69" spans="1:12" ht="24" hidden="1" x14ac:dyDescent="0.25">
      <c r="A69" s="716">
        <v>1220</v>
      </c>
      <c r="B69" s="71" t="s">
        <v>80</v>
      </c>
      <c r="C69" s="636">
        <f t="shared" si="5"/>
        <v>0</v>
      </c>
      <c r="D69" s="717">
        <f>SUM(D70:D74)</f>
        <v>0</v>
      </c>
      <c r="E69" s="717">
        <f>SUM(E70:E74)</f>
        <v>0</v>
      </c>
      <c r="F69" s="717">
        <f>SUM(F70:F74)</f>
        <v>0</v>
      </c>
      <c r="G69" s="718">
        <f>SUM(G70:G74)</f>
        <v>0</v>
      </c>
      <c r="H69" s="636">
        <f t="shared" si="6"/>
        <v>0</v>
      </c>
      <c r="I69" s="717">
        <f>SUM(I70:I74)</f>
        <v>0</v>
      </c>
      <c r="J69" s="717">
        <f>SUM(J70:J74)</f>
        <v>0</v>
      </c>
      <c r="K69" s="717">
        <f>SUM(K70:K74)</f>
        <v>0</v>
      </c>
      <c r="L69" s="719">
        <f>SUM(L70:L74)</f>
        <v>0</v>
      </c>
    </row>
    <row r="70" spans="1:12" ht="48" hidden="1" x14ac:dyDescent="0.25">
      <c r="A70" s="648">
        <v>1221</v>
      </c>
      <c r="B70" s="71" t="s">
        <v>81</v>
      </c>
      <c r="C70" s="636">
        <f t="shared" si="5"/>
        <v>0</v>
      </c>
      <c r="D70" s="638"/>
      <c r="E70" s="638"/>
      <c r="F70" s="638"/>
      <c r="G70" s="714"/>
      <c r="H70" s="636">
        <f t="shared" si="6"/>
        <v>0</v>
      </c>
      <c r="I70" s="638"/>
      <c r="J70" s="638"/>
      <c r="K70" s="638"/>
      <c r="L70" s="715"/>
    </row>
    <row r="71" spans="1:12" hidden="1" x14ac:dyDescent="0.25">
      <c r="A71" s="648">
        <v>1223</v>
      </c>
      <c r="B71" s="71" t="s">
        <v>82</v>
      </c>
      <c r="C71" s="636">
        <f t="shared" si="5"/>
        <v>0</v>
      </c>
      <c r="D71" s="638"/>
      <c r="E71" s="638"/>
      <c r="F71" s="638"/>
      <c r="G71" s="714"/>
      <c r="H71" s="636">
        <f t="shared" si="6"/>
        <v>0</v>
      </c>
      <c r="I71" s="638"/>
      <c r="J71" s="638"/>
      <c r="K71" s="638"/>
      <c r="L71" s="715"/>
    </row>
    <row r="72" spans="1:12" ht="24" hidden="1" x14ac:dyDescent="0.25">
      <c r="A72" s="648">
        <v>1225</v>
      </c>
      <c r="B72" s="71" t="s">
        <v>83</v>
      </c>
      <c r="C72" s="636">
        <f t="shared" si="5"/>
        <v>0</v>
      </c>
      <c r="D72" s="638"/>
      <c r="E72" s="638"/>
      <c r="F72" s="638"/>
      <c r="G72" s="714"/>
      <c r="H72" s="636">
        <f t="shared" si="6"/>
        <v>0</v>
      </c>
      <c r="I72" s="638"/>
      <c r="J72" s="638"/>
      <c r="K72" s="638"/>
      <c r="L72" s="715"/>
    </row>
    <row r="73" spans="1:12" ht="36" hidden="1" x14ac:dyDescent="0.25">
      <c r="A73" s="648">
        <v>1227</v>
      </c>
      <c r="B73" s="71" t="s">
        <v>84</v>
      </c>
      <c r="C73" s="636">
        <f t="shared" si="5"/>
        <v>0</v>
      </c>
      <c r="D73" s="638"/>
      <c r="E73" s="638"/>
      <c r="F73" s="638"/>
      <c r="G73" s="714"/>
      <c r="H73" s="636">
        <f t="shared" si="6"/>
        <v>0</v>
      </c>
      <c r="I73" s="638"/>
      <c r="J73" s="638"/>
      <c r="K73" s="638"/>
      <c r="L73" s="715"/>
    </row>
    <row r="74" spans="1:12" ht="48" hidden="1" x14ac:dyDescent="0.25">
      <c r="A74" s="648">
        <v>1228</v>
      </c>
      <c r="B74" s="71" t="s">
        <v>85</v>
      </c>
      <c r="C74" s="636">
        <f t="shared" si="5"/>
        <v>0</v>
      </c>
      <c r="D74" s="638"/>
      <c r="E74" s="638"/>
      <c r="F74" s="638"/>
      <c r="G74" s="714"/>
      <c r="H74" s="636">
        <f t="shared" si="6"/>
        <v>0</v>
      </c>
      <c r="I74" s="638"/>
      <c r="J74" s="638"/>
      <c r="K74" s="638"/>
      <c r="L74" s="715"/>
    </row>
    <row r="75" spans="1:12" x14ac:dyDescent="0.25">
      <c r="A75" s="701">
        <v>2000</v>
      </c>
      <c r="B75" s="142" t="s">
        <v>86</v>
      </c>
      <c r="C75" s="702">
        <f t="shared" si="5"/>
        <v>10501</v>
      </c>
      <c r="D75" s="703">
        <f>SUM(D76,D83,D130,D164,D165,D172)</f>
        <v>10501</v>
      </c>
      <c r="E75" s="703">
        <f>SUM(E76,E83,E130,E164,E165,E172)</f>
        <v>0</v>
      </c>
      <c r="F75" s="703">
        <f>SUM(F76,F83,F130,F164,F165,F172)</f>
        <v>0</v>
      </c>
      <c r="G75" s="704">
        <f>SUM(G76,G83,G130,G164,G165,G172)</f>
        <v>0</v>
      </c>
      <c r="H75" s="702">
        <f t="shared" si="6"/>
        <v>13856</v>
      </c>
      <c r="I75" s="703">
        <f>SUM(I76,I83,I130,I164,I165,I172)</f>
        <v>13856</v>
      </c>
      <c r="J75" s="703">
        <f>SUM(J76,J83,J130,J164,J165,J172)</f>
        <v>0</v>
      </c>
      <c r="K75" s="703">
        <f>SUM(K76,K83,K130,K164,K165,K172)</f>
        <v>0</v>
      </c>
      <c r="L75" s="705">
        <f>SUM(L76,L83,L130,L164,L165,L172)</f>
        <v>0</v>
      </c>
    </row>
    <row r="76" spans="1:12" ht="24" x14ac:dyDescent="0.25">
      <c r="A76" s="628">
        <v>2100</v>
      </c>
      <c r="B76" s="147" t="s">
        <v>87</v>
      </c>
      <c r="C76" s="623">
        <f t="shared" si="5"/>
        <v>576</v>
      </c>
      <c r="D76" s="629">
        <f>SUM(D77,D80)</f>
        <v>576</v>
      </c>
      <c r="E76" s="629">
        <f>SUM(E77,E80)</f>
        <v>0</v>
      </c>
      <c r="F76" s="629">
        <f>SUM(F77,F80)</f>
        <v>0</v>
      </c>
      <c r="G76" s="723">
        <f>SUM(G77,G80)</f>
        <v>0</v>
      </c>
      <c r="H76" s="623">
        <f t="shared" si="6"/>
        <v>687</v>
      </c>
      <c r="I76" s="629">
        <f>SUM(I77,I80)</f>
        <v>687</v>
      </c>
      <c r="J76" s="629">
        <f>SUM(J77,J80)</f>
        <v>0</v>
      </c>
      <c r="K76" s="629">
        <f>SUM(K77,K80)</f>
        <v>0</v>
      </c>
      <c r="L76" s="724">
        <f>SUM(L77,L80)</f>
        <v>0</v>
      </c>
    </row>
    <row r="77" spans="1:12" ht="24" x14ac:dyDescent="0.25">
      <c r="A77" s="725">
        <v>2110</v>
      </c>
      <c r="B77" s="65" t="s">
        <v>88</v>
      </c>
      <c r="C77" s="631">
        <f t="shared" si="5"/>
        <v>576</v>
      </c>
      <c r="D77" s="726">
        <f>SUM(D78:D79)</f>
        <v>576</v>
      </c>
      <c r="E77" s="726">
        <f>SUM(E78:E79)</f>
        <v>0</v>
      </c>
      <c r="F77" s="726">
        <f>SUM(F78:F79)</f>
        <v>0</v>
      </c>
      <c r="G77" s="727">
        <f>SUM(G78:G79)</f>
        <v>0</v>
      </c>
      <c r="H77" s="631">
        <f t="shared" si="6"/>
        <v>687</v>
      </c>
      <c r="I77" s="726">
        <f>SUM(I78:I79)</f>
        <v>687</v>
      </c>
      <c r="J77" s="726">
        <f>SUM(J78:J79)</f>
        <v>0</v>
      </c>
      <c r="K77" s="726">
        <f>SUM(K78:K79)</f>
        <v>0</v>
      </c>
      <c r="L77" s="728">
        <f>SUM(L78:L79)</f>
        <v>0</v>
      </c>
    </row>
    <row r="78" spans="1:12" hidden="1" x14ac:dyDescent="0.25">
      <c r="A78" s="648">
        <v>2111</v>
      </c>
      <c r="B78" s="71" t="s">
        <v>89</v>
      </c>
      <c r="C78" s="636">
        <f t="shared" si="5"/>
        <v>0</v>
      </c>
      <c r="D78" s="638"/>
      <c r="E78" s="638"/>
      <c r="F78" s="638"/>
      <c r="G78" s="714"/>
      <c r="H78" s="636">
        <f t="shared" si="6"/>
        <v>0</v>
      </c>
      <c r="I78" s="638"/>
      <c r="J78" s="638"/>
      <c r="K78" s="638"/>
      <c r="L78" s="715"/>
    </row>
    <row r="79" spans="1:12" ht="24" x14ac:dyDescent="0.25">
      <c r="A79" s="648">
        <v>2112</v>
      </c>
      <c r="B79" s="71" t="s">
        <v>90</v>
      </c>
      <c r="C79" s="636">
        <f t="shared" si="5"/>
        <v>576</v>
      </c>
      <c r="D79" s="638">
        <v>576</v>
      </c>
      <c r="E79" s="638"/>
      <c r="F79" s="638"/>
      <c r="G79" s="714"/>
      <c r="H79" s="636">
        <f t="shared" si="6"/>
        <v>687</v>
      </c>
      <c r="I79" s="638">
        <v>687</v>
      </c>
      <c r="J79" s="638"/>
      <c r="K79" s="638"/>
      <c r="L79" s="715"/>
    </row>
    <row r="80" spans="1:12" ht="24" hidden="1" x14ac:dyDescent="0.25">
      <c r="A80" s="716">
        <v>2120</v>
      </c>
      <c r="B80" s="71" t="s">
        <v>91</v>
      </c>
      <c r="C80" s="636">
        <f t="shared" si="5"/>
        <v>0</v>
      </c>
      <c r="D80" s="717">
        <f>SUM(D81:D82)</f>
        <v>0</v>
      </c>
      <c r="E80" s="717">
        <f>SUM(E81:E82)</f>
        <v>0</v>
      </c>
      <c r="F80" s="717">
        <f>SUM(F81:F82)</f>
        <v>0</v>
      </c>
      <c r="G80" s="718">
        <f>SUM(G81:G82)</f>
        <v>0</v>
      </c>
      <c r="H80" s="636">
        <f t="shared" si="6"/>
        <v>0</v>
      </c>
      <c r="I80" s="717">
        <f>SUM(I81:I82)</f>
        <v>0</v>
      </c>
      <c r="J80" s="717">
        <f>SUM(J81:J82)</f>
        <v>0</v>
      </c>
      <c r="K80" s="717">
        <f>SUM(K81:K82)</f>
        <v>0</v>
      </c>
      <c r="L80" s="719">
        <f>SUM(L81:L82)</f>
        <v>0</v>
      </c>
    </row>
    <row r="81" spans="1:12" hidden="1" x14ac:dyDescent="0.25">
      <c r="A81" s="648">
        <v>2121</v>
      </c>
      <c r="B81" s="71" t="s">
        <v>89</v>
      </c>
      <c r="C81" s="636">
        <f t="shared" si="5"/>
        <v>0</v>
      </c>
      <c r="D81" s="638"/>
      <c r="E81" s="638"/>
      <c r="F81" s="638"/>
      <c r="G81" s="714"/>
      <c r="H81" s="636">
        <f t="shared" si="6"/>
        <v>0</v>
      </c>
      <c r="I81" s="638"/>
      <c r="J81" s="638"/>
      <c r="K81" s="638"/>
      <c r="L81" s="715"/>
    </row>
    <row r="82" spans="1:12" ht="24" hidden="1" x14ac:dyDescent="0.25">
      <c r="A82" s="648">
        <v>2122</v>
      </c>
      <c r="B82" s="71" t="s">
        <v>90</v>
      </c>
      <c r="C82" s="636">
        <f t="shared" si="5"/>
        <v>0</v>
      </c>
      <c r="D82" s="638"/>
      <c r="E82" s="638"/>
      <c r="F82" s="638"/>
      <c r="G82" s="714"/>
      <c r="H82" s="636">
        <f t="shared" si="6"/>
        <v>0</v>
      </c>
      <c r="I82" s="638"/>
      <c r="J82" s="638"/>
      <c r="K82" s="638"/>
      <c r="L82" s="715"/>
    </row>
    <row r="83" spans="1:12" x14ac:dyDescent="0.25">
      <c r="A83" s="628">
        <v>2200</v>
      </c>
      <c r="B83" s="147" t="s">
        <v>92</v>
      </c>
      <c r="C83" s="623">
        <f t="shared" si="5"/>
        <v>8025</v>
      </c>
      <c r="D83" s="629">
        <f>SUM(D84,D89,D95,D103,D112,D116,D122,D128)</f>
        <v>8025</v>
      </c>
      <c r="E83" s="629">
        <f>SUM(E84,E89,E95,E103,E112,E116,E122,E128)</f>
        <v>0</v>
      </c>
      <c r="F83" s="629">
        <f>SUM(F84,F89,F95,F103,F112,F116,F122,F128)</f>
        <v>0</v>
      </c>
      <c r="G83" s="723">
        <f>SUM(G84,G89,G95,G103,G112,G116,G122,G128)</f>
        <v>0</v>
      </c>
      <c r="H83" s="623">
        <f t="shared" si="6"/>
        <v>10685</v>
      </c>
      <c r="I83" s="629">
        <f>SUM(I84,I89,I95,I103,I112,I116,I122,I128)</f>
        <v>10685</v>
      </c>
      <c r="J83" s="629">
        <f>SUM(J84,J89,J95,J103,J112,J116,J122,J128)</f>
        <v>0</v>
      </c>
      <c r="K83" s="629">
        <f>SUM(K84,K89,K95,K103,K112,K116,K122,K128)</f>
        <v>0</v>
      </c>
      <c r="L83" s="729">
        <f>SUM(L84,L89,L95,L103,L112,L116,L122,L128)</f>
        <v>0</v>
      </c>
    </row>
    <row r="84" spans="1:12" hidden="1" x14ac:dyDescent="0.25">
      <c r="A84" s="708">
        <v>2210</v>
      </c>
      <c r="B84" s="112" t="s">
        <v>93</v>
      </c>
      <c r="C84" s="678">
        <f t="shared" si="5"/>
        <v>0</v>
      </c>
      <c r="D84" s="709">
        <f>SUM(D85:D88)</f>
        <v>0</v>
      </c>
      <c r="E84" s="709">
        <f>SUM(E85:E88)</f>
        <v>0</v>
      </c>
      <c r="F84" s="709">
        <f>SUM(F85:F88)</f>
        <v>0</v>
      </c>
      <c r="G84" s="709">
        <f>SUM(G85:G88)</f>
        <v>0</v>
      </c>
      <c r="H84" s="678">
        <f t="shared" si="6"/>
        <v>0</v>
      </c>
      <c r="I84" s="709">
        <f>SUM(I85:I88)</f>
        <v>0</v>
      </c>
      <c r="J84" s="709">
        <f>SUM(J85:J88)</f>
        <v>0</v>
      </c>
      <c r="K84" s="709">
        <f>SUM(K85:K88)</f>
        <v>0</v>
      </c>
      <c r="L84" s="711">
        <f>SUM(L85:L88)</f>
        <v>0</v>
      </c>
    </row>
    <row r="85" spans="1:12" ht="24" hidden="1" x14ac:dyDescent="0.25">
      <c r="A85" s="647">
        <v>2211</v>
      </c>
      <c r="B85" s="65" t="s">
        <v>94</v>
      </c>
      <c r="C85" s="631">
        <f t="shared" si="5"/>
        <v>0</v>
      </c>
      <c r="D85" s="633"/>
      <c r="E85" s="633"/>
      <c r="F85" s="633"/>
      <c r="G85" s="712"/>
      <c r="H85" s="631">
        <f t="shared" si="6"/>
        <v>0</v>
      </c>
      <c r="I85" s="633"/>
      <c r="J85" s="633"/>
      <c r="K85" s="633"/>
      <c r="L85" s="713"/>
    </row>
    <row r="86" spans="1:12" ht="36" hidden="1" x14ac:dyDescent="0.25">
      <c r="A86" s="648">
        <v>2212</v>
      </c>
      <c r="B86" s="71" t="s">
        <v>95</v>
      </c>
      <c r="C86" s="636">
        <f t="shared" si="5"/>
        <v>0</v>
      </c>
      <c r="D86" s="638"/>
      <c r="E86" s="638"/>
      <c r="F86" s="638"/>
      <c r="G86" s="714"/>
      <c r="H86" s="636">
        <f t="shared" si="6"/>
        <v>0</v>
      </c>
      <c r="I86" s="638"/>
      <c r="J86" s="638"/>
      <c r="K86" s="638"/>
      <c r="L86" s="715"/>
    </row>
    <row r="87" spans="1:12" ht="24" hidden="1" x14ac:dyDescent="0.25">
      <c r="A87" s="648">
        <v>2214</v>
      </c>
      <c r="B87" s="71" t="s">
        <v>96</v>
      </c>
      <c r="C87" s="636">
        <f t="shared" si="5"/>
        <v>0</v>
      </c>
      <c r="D87" s="638"/>
      <c r="E87" s="638"/>
      <c r="F87" s="638"/>
      <c r="G87" s="714"/>
      <c r="H87" s="636">
        <f t="shared" si="6"/>
        <v>0</v>
      </c>
      <c r="I87" s="638"/>
      <c r="J87" s="638"/>
      <c r="K87" s="638"/>
      <c r="L87" s="715"/>
    </row>
    <row r="88" spans="1:12" hidden="1" x14ac:dyDescent="0.25">
      <c r="A88" s="648">
        <v>2219</v>
      </c>
      <c r="B88" s="71" t="s">
        <v>97</v>
      </c>
      <c r="C88" s="636">
        <f t="shared" si="5"/>
        <v>0</v>
      </c>
      <c r="D88" s="638"/>
      <c r="E88" s="638"/>
      <c r="F88" s="638"/>
      <c r="G88" s="714"/>
      <c r="H88" s="636">
        <f t="shared" si="6"/>
        <v>0</v>
      </c>
      <c r="I88" s="638"/>
      <c r="J88" s="638"/>
      <c r="K88" s="638"/>
      <c r="L88" s="715"/>
    </row>
    <row r="89" spans="1:12" ht="24" hidden="1" x14ac:dyDescent="0.25">
      <c r="A89" s="716">
        <v>2220</v>
      </c>
      <c r="B89" s="71" t="s">
        <v>98</v>
      </c>
      <c r="C89" s="636">
        <f t="shared" si="5"/>
        <v>0</v>
      </c>
      <c r="D89" s="717">
        <f>SUM(D90:D94)</f>
        <v>0</v>
      </c>
      <c r="E89" s="717">
        <f>SUM(E90:E94)</f>
        <v>0</v>
      </c>
      <c r="F89" s="717">
        <f>SUM(F90:F94)</f>
        <v>0</v>
      </c>
      <c r="G89" s="718">
        <f>SUM(G90:G94)</f>
        <v>0</v>
      </c>
      <c r="H89" s="636">
        <f t="shared" si="6"/>
        <v>0</v>
      </c>
      <c r="I89" s="717">
        <f>SUM(I90:I94)</f>
        <v>0</v>
      </c>
      <c r="J89" s="717">
        <f>SUM(J90:J94)</f>
        <v>0</v>
      </c>
      <c r="K89" s="717">
        <f>SUM(K90:K94)</f>
        <v>0</v>
      </c>
      <c r="L89" s="719">
        <f>SUM(L90:L94)</f>
        <v>0</v>
      </c>
    </row>
    <row r="90" spans="1:12" ht="24" hidden="1" x14ac:dyDescent="0.25">
      <c r="A90" s="648">
        <v>2221</v>
      </c>
      <c r="B90" s="71" t="s">
        <v>99</v>
      </c>
      <c r="C90" s="636">
        <f t="shared" si="5"/>
        <v>0</v>
      </c>
      <c r="D90" s="638"/>
      <c r="E90" s="638"/>
      <c r="F90" s="638"/>
      <c r="G90" s="714"/>
      <c r="H90" s="636">
        <f t="shared" si="6"/>
        <v>0</v>
      </c>
      <c r="I90" s="638"/>
      <c r="J90" s="638"/>
      <c r="K90" s="638"/>
      <c r="L90" s="715"/>
    </row>
    <row r="91" spans="1:12" hidden="1" x14ac:dyDescent="0.25">
      <c r="A91" s="648">
        <v>2222</v>
      </c>
      <c r="B91" s="71" t="s">
        <v>100</v>
      </c>
      <c r="C91" s="636">
        <f t="shared" si="5"/>
        <v>0</v>
      </c>
      <c r="D91" s="638"/>
      <c r="E91" s="638"/>
      <c r="F91" s="638"/>
      <c r="G91" s="714"/>
      <c r="H91" s="636">
        <f t="shared" si="6"/>
        <v>0</v>
      </c>
      <c r="I91" s="638"/>
      <c r="J91" s="638"/>
      <c r="K91" s="638"/>
      <c r="L91" s="715"/>
    </row>
    <row r="92" spans="1:12" hidden="1" x14ac:dyDescent="0.25">
      <c r="A92" s="648">
        <v>2223</v>
      </c>
      <c r="B92" s="71" t="s">
        <v>101</v>
      </c>
      <c r="C92" s="636">
        <f t="shared" si="5"/>
        <v>0</v>
      </c>
      <c r="D92" s="638"/>
      <c r="E92" s="638"/>
      <c r="F92" s="638"/>
      <c r="G92" s="714"/>
      <c r="H92" s="636">
        <f t="shared" si="6"/>
        <v>0</v>
      </c>
      <c r="I92" s="638"/>
      <c r="J92" s="638"/>
      <c r="K92" s="638"/>
      <c r="L92" s="715"/>
    </row>
    <row r="93" spans="1:12" ht="48" hidden="1" x14ac:dyDescent="0.25">
      <c r="A93" s="648">
        <v>2224</v>
      </c>
      <c r="B93" s="71" t="s">
        <v>102</v>
      </c>
      <c r="C93" s="636">
        <f t="shared" si="5"/>
        <v>0</v>
      </c>
      <c r="D93" s="638"/>
      <c r="E93" s="638"/>
      <c r="F93" s="638"/>
      <c r="G93" s="714"/>
      <c r="H93" s="636">
        <f t="shared" si="6"/>
        <v>0</v>
      </c>
      <c r="I93" s="638"/>
      <c r="J93" s="638"/>
      <c r="K93" s="638"/>
      <c r="L93" s="715"/>
    </row>
    <row r="94" spans="1:12" ht="24" hidden="1" x14ac:dyDescent="0.25">
      <c r="A94" s="648">
        <v>2229</v>
      </c>
      <c r="B94" s="71" t="s">
        <v>103</v>
      </c>
      <c r="C94" s="636">
        <f t="shared" si="5"/>
        <v>0</v>
      </c>
      <c r="D94" s="638"/>
      <c r="E94" s="638"/>
      <c r="F94" s="638"/>
      <c r="G94" s="714"/>
      <c r="H94" s="636">
        <f t="shared" si="6"/>
        <v>0</v>
      </c>
      <c r="I94" s="638"/>
      <c r="J94" s="638"/>
      <c r="K94" s="638"/>
      <c r="L94" s="715"/>
    </row>
    <row r="95" spans="1:12" ht="36" hidden="1" x14ac:dyDescent="0.25">
      <c r="A95" s="716">
        <v>2230</v>
      </c>
      <c r="B95" s="71" t="s">
        <v>104</v>
      </c>
      <c r="C95" s="636">
        <f t="shared" si="5"/>
        <v>0</v>
      </c>
      <c r="D95" s="717">
        <f>SUM(D96:D102)</f>
        <v>0</v>
      </c>
      <c r="E95" s="717">
        <f>SUM(E96:E102)</f>
        <v>0</v>
      </c>
      <c r="F95" s="717">
        <f>SUM(F96:F102)</f>
        <v>0</v>
      </c>
      <c r="G95" s="718">
        <f>SUM(G96:G102)</f>
        <v>0</v>
      </c>
      <c r="H95" s="636">
        <f t="shared" si="6"/>
        <v>0</v>
      </c>
      <c r="I95" s="717">
        <f>SUM(I96:I102)</f>
        <v>0</v>
      </c>
      <c r="J95" s="717">
        <f>SUM(J96:J102)</f>
        <v>0</v>
      </c>
      <c r="K95" s="717">
        <f>SUM(K96:K102)</f>
        <v>0</v>
      </c>
      <c r="L95" s="719">
        <f>SUM(L96:L102)</f>
        <v>0</v>
      </c>
    </row>
    <row r="96" spans="1:12" ht="24" hidden="1" x14ac:dyDescent="0.25">
      <c r="A96" s="648">
        <v>2231</v>
      </c>
      <c r="B96" s="71" t="s">
        <v>105</v>
      </c>
      <c r="C96" s="636">
        <f t="shared" si="5"/>
        <v>0</v>
      </c>
      <c r="D96" s="638"/>
      <c r="E96" s="638"/>
      <c r="F96" s="638"/>
      <c r="G96" s="714"/>
      <c r="H96" s="636">
        <f t="shared" si="6"/>
        <v>0</v>
      </c>
      <c r="I96" s="638"/>
      <c r="J96" s="638"/>
      <c r="K96" s="638"/>
      <c r="L96" s="715"/>
    </row>
    <row r="97" spans="1:12" ht="24.75" hidden="1" customHeight="1" x14ac:dyDescent="0.25">
      <c r="A97" s="648">
        <v>2232</v>
      </c>
      <c r="B97" s="71" t="s">
        <v>106</v>
      </c>
      <c r="C97" s="636">
        <f t="shared" si="5"/>
        <v>0</v>
      </c>
      <c r="D97" s="638"/>
      <c r="E97" s="638"/>
      <c r="F97" s="638"/>
      <c r="G97" s="714"/>
      <c r="H97" s="636">
        <f t="shared" si="6"/>
        <v>0</v>
      </c>
      <c r="I97" s="638"/>
      <c r="J97" s="638"/>
      <c r="K97" s="638"/>
      <c r="L97" s="715"/>
    </row>
    <row r="98" spans="1:12" ht="24" hidden="1" x14ac:dyDescent="0.25">
      <c r="A98" s="647">
        <v>2233</v>
      </c>
      <c r="B98" s="65" t="s">
        <v>107</v>
      </c>
      <c r="C98" s="631">
        <f t="shared" si="5"/>
        <v>0</v>
      </c>
      <c r="D98" s="633"/>
      <c r="E98" s="633"/>
      <c r="F98" s="633"/>
      <c r="G98" s="712"/>
      <c r="H98" s="631">
        <f t="shared" si="6"/>
        <v>0</v>
      </c>
      <c r="I98" s="633"/>
      <c r="J98" s="633"/>
      <c r="K98" s="633"/>
      <c r="L98" s="713"/>
    </row>
    <row r="99" spans="1:12" ht="36" hidden="1" x14ac:dyDescent="0.25">
      <c r="A99" s="648">
        <v>2234</v>
      </c>
      <c r="B99" s="71" t="s">
        <v>108</v>
      </c>
      <c r="C99" s="636">
        <f t="shared" si="5"/>
        <v>0</v>
      </c>
      <c r="D99" s="638"/>
      <c r="E99" s="638"/>
      <c r="F99" s="638"/>
      <c r="G99" s="714"/>
      <c r="H99" s="636">
        <f t="shared" si="6"/>
        <v>0</v>
      </c>
      <c r="I99" s="638"/>
      <c r="J99" s="638"/>
      <c r="K99" s="638"/>
      <c r="L99" s="715"/>
    </row>
    <row r="100" spans="1:12" ht="24" hidden="1" x14ac:dyDescent="0.25">
      <c r="A100" s="648">
        <v>2235</v>
      </c>
      <c r="B100" s="71" t="s">
        <v>109</v>
      </c>
      <c r="C100" s="636">
        <f t="shared" si="5"/>
        <v>0</v>
      </c>
      <c r="D100" s="638"/>
      <c r="E100" s="638"/>
      <c r="F100" s="638"/>
      <c r="G100" s="714"/>
      <c r="H100" s="636">
        <f t="shared" si="6"/>
        <v>0</v>
      </c>
      <c r="I100" s="638"/>
      <c r="J100" s="638"/>
      <c r="K100" s="638"/>
      <c r="L100" s="715"/>
    </row>
    <row r="101" spans="1:12" hidden="1" x14ac:dyDescent="0.25">
      <c r="A101" s="648">
        <v>2236</v>
      </c>
      <c r="B101" s="71" t="s">
        <v>110</v>
      </c>
      <c r="C101" s="636">
        <f t="shared" si="5"/>
        <v>0</v>
      </c>
      <c r="D101" s="638"/>
      <c r="E101" s="638"/>
      <c r="F101" s="638"/>
      <c r="G101" s="714"/>
      <c r="H101" s="636">
        <f t="shared" si="6"/>
        <v>0</v>
      </c>
      <c r="I101" s="638"/>
      <c r="J101" s="638"/>
      <c r="K101" s="638"/>
      <c r="L101" s="715"/>
    </row>
    <row r="102" spans="1:12" ht="24" hidden="1" x14ac:dyDescent="0.25">
      <c r="A102" s="648">
        <v>2239</v>
      </c>
      <c r="B102" s="71" t="s">
        <v>111</v>
      </c>
      <c r="C102" s="636">
        <f t="shared" si="5"/>
        <v>0</v>
      </c>
      <c r="D102" s="638"/>
      <c r="E102" s="638"/>
      <c r="F102" s="638"/>
      <c r="G102" s="714"/>
      <c r="H102" s="636">
        <f t="shared" si="6"/>
        <v>0</v>
      </c>
      <c r="I102" s="638"/>
      <c r="J102" s="638"/>
      <c r="K102" s="638"/>
      <c r="L102" s="715"/>
    </row>
    <row r="103" spans="1:12" ht="36" hidden="1" x14ac:dyDescent="0.25">
      <c r="A103" s="716">
        <v>2240</v>
      </c>
      <c r="B103" s="71" t="s">
        <v>112</v>
      </c>
      <c r="C103" s="636">
        <f t="shared" si="5"/>
        <v>0</v>
      </c>
      <c r="D103" s="717">
        <f>SUM(D104:D111)</f>
        <v>0</v>
      </c>
      <c r="E103" s="717">
        <f>SUM(E104:E111)</f>
        <v>0</v>
      </c>
      <c r="F103" s="717">
        <f>SUM(F104:F111)</f>
        <v>0</v>
      </c>
      <c r="G103" s="718">
        <f>SUM(G104:G111)</f>
        <v>0</v>
      </c>
      <c r="H103" s="636">
        <f t="shared" si="6"/>
        <v>0</v>
      </c>
      <c r="I103" s="717">
        <f>SUM(I104:I111)</f>
        <v>0</v>
      </c>
      <c r="J103" s="717">
        <f>SUM(J104:J111)</f>
        <v>0</v>
      </c>
      <c r="K103" s="717">
        <f>SUM(K104:K111)</f>
        <v>0</v>
      </c>
      <c r="L103" s="719">
        <f>SUM(L104:L111)</f>
        <v>0</v>
      </c>
    </row>
    <row r="104" spans="1:12" hidden="1" x14ac:dyDescent="0.25">
      <c r="A104" s="648">
        <v>2241</v>
      </c>
      <c r="B104" s="71" t="s">
        <v>113</v>
      </c>
      <c r="C104" s="636">
        <f t="shared" si="5"/>
        <v>0</v>
      </c>
      <c r="D104" s="638"/>
      <c r="E104" s="638"/>
      <c r="F104" s="638"/>
      <c r="G104" s="714"/>
      <c r="H104" s="636">
        <f t="shared" si="6"/>
        <v>0</v>
      </c>
      <c r="I104" s="638"/>
      <c r="J104" s="638"/>
      <c r="K104" s="638"/>
      <c r="L104" s="715"/>
    </row>
    <row r="105" spans="1:12" ht="24" hidden="1" x14ac:dyDescent="0.25">
      <c r="A105" s="648">
        <v>2242</v>
      </c>
      <c r="B105" s="71" t="s">
        <v>114</v>
      </c>
      <c r="C105" s="636">
        <f t="shared" si="5"/>
        <v>0</v>
      </c>
      <c r="D105" s="638"/>
      <c r="E105" s="638"/>
      <c r="F105" s="638"/>
      <c r="G105" s="714"/>
      <c r="H105" s="636">
        <f t="shared" si="6"/>
        <v>0</v>
      </c>
      <c r="I105" s="638"/>
      <c r="J105" s="638"/>
      <c r="K105" s="638"/>
      <c r="L105" s="715"/>
    </row>
    <row r="106" spans="1:12" ht="24" hidden="1" x14ac:dyDescent="0.25">
      <c r="A106" s="648">
        <v>2243</v>
      </c>
      <c r="B106" s="71" t="s">
        <v>115</v>
      </c>
      <c r="C106" s="636">
        <f t="shared" si="5"/>
        <v>0</v>
      </c>
      <c r="D106" s="638"/>
      <c r="E106" s="638"/>
      <c r="F106" s="638"/>
      <c r="G106" s="714"/>
      <c r="H106" s="636">
        <f t="shared" si="6"/>
        <v>0</v>
      </c>
      <c r="I106" s="638"/>
      <c r="J106" s="638"/>
      <c r="K106" s="638"/>
      <c r="L106" s="715"/>
    </row>
    <row r="107" spans="1:12" hidden="1" x14ac:dyDescent="0.25">
      <c r="A107" s="648">
        <v>2244</v>
      </c>
      <c r="B107" s="71" t="s">
        <v>116</v>
      </c>
      <c r="C107" s="636">
        <f t="shared" si="5"/>
        <v>0</v>
      </c>
      <c r="D107" s="638"/>
      <c r="E107" s="638"/>
      <c r="F107" s="638"/>
      <c r="G107" s="714"/>
      <c r="H107" s="636">
        <f t="shared" si="6"/>
        <v>0</v>
      </c>
      <c r="I107" s="638"/>
      <c r="J107" s="638"/>
      <c r="K107" s="638"/>
      <c r="L107" s="715"/>
    </row>
    <row r="108" spans="1:12" ht="24" hidden="1" x14ac:dyDescent="0.25">
      <c r="A108" s="648">
        <v>2246</v>
      </c>
      <c r="B108" s="71" t="s">
        <v>117</v>
      </c>
      <c r="C108" s="636">
        <f t="shared" si="5"/>
        <v>0</v>
      </c>
      <c r="D108" s="638"/>
      <c r="E108" s="638"/>
      <c r="F108" s="638"/>
      <c r="G108" s="714"/>
      <c r="H108" s="636">
        <f t="shared" si="6"/>
        <v>0</v>
      </c>
      <c r="I108" s="638"/>
      <c r="J108" s="638"/>
      <c r="K108" s="638"/>
      <c r="L108" s="715"/>
    </row>
    <row r="109" spans="1:12" hidden="1" x14ac:dyDescent="0.25">
      <c r="A109" s="648">
        <v>2247</v>
      </c>
      <c r="B109" s="71" t="s">
        <v>118</v>
      </c>
      <c r="C109" s="636">
        <f t="shared" si="5"/>
        <v>0</v>
      </c>
      <c r="D109" s="638"/>
      <c r="E109" s="638"/>
      <c r="F109" s="638"/>
      <c r="G109" s="714"/>
      <c r="H109" s="636">
        <f t="shared" si="6"/>
        <v>0</v>
      </c>
      <c r="I109" s="638"/>
      <c r="J109" s="638"/>
      <c r="K109" s="638"/>
      <c r="L109" s="715"/>
    </row>
    <row r="110" spans="1:12" ht="24" hidden="1" x14ac:dyDescent="0.25">
      <c r="A110" s="648">
        <v>2248</v>
      </c>
      <c r="B110" s="71" t="s">
        <v>119</v>
      </c>
      <c r="C110" s="636">
        <f t="shared" si="5"/>
        <v>0</v>
      </c>
      <c r="D110" s="638"/>
      <c r="E110" s="638"/>
      <c r="F110" s="638"/>
      <c r="G110" s="714"/>
      <c r="H110" s="636">
        <f t="shared" si="6"/>
        <v>0</v>
      </c>
      <c r="I110" s="638"/>
      <c r="J110" s="638"/>
      <c r="K110" s="638"/>
      <c r="L110" s="715"/>
    </row>
    <row r="111" spans="1:12" ht="24" hidden="1" x14ac:dyDescent="0.25">
      <c r="A111" s="648">
        <v>2249</v>
      </c>
      <c r="B111" s="71" t="s">
        <v>120</v>
      </c>
      <c r="C111" s="636">
        <f t="shared" si="5"/>
        <v>0</v>
      </c>
      <c r="D111" s="638"/>
      <c r="E111" s="638"/>
      <c r="F111" s="638"/>
      <c r="G111" s="714"/>
      <c r="H111" s="636">
        <f t="shared" si="6"/>
        <v>0</v>
      </c>
      <c r="I111" s="638"/>
      <c r="J111" s="638"/>
      <c r="K111" s="638"/>
      <c r="L111" s="715"/>
    </row>
    <row r="112" spans="1:12" hidden="1" x14ac:dyDescent="0.25">
      <c r="A112" s="716">
        <v>2250</v>
      </c>
      <c r="B112" s="71" t="s">
        <v>121</v>
      </c>
      <c r="C112" s="636">
        <f t="shared" si="5"/>
        <v>0</v>
      </c>
      <c r="D112" s="717">
        <f>SUM(D113:D115)</f>
        <v>0</v>
      </c>
      <c r="E112" s="717">
        <f>SUM(E113:E115)</f>
        <v>0</v>
      </c>
      <c r="F112" s="717">
        <f>SUM(F113:F115)</f>
        <v>0</v>
      </c>
      <c r="G112" s="730">
        <f>SUM(G113:G115)</f>
        <v>0</v>
      </c>
      <c r="H112" s="636">
        <f t="shared" si="6"/>
        <v>0</v>
      </c>
      <c r="I112" s="717">
        <f>SUM(I113:I115)</f>
        <v>0</v>
      </c>
      <c r="J112" s="717">
        <f>SUM(J113:J115)</f>
        <v>0</v>
      </c>
      <c r="K112" s="717">
        <f>SUM(K113:K115)</f>
        <v>0</v>
      </c>
      <c r="L112" s="719">
        <f>SUM(L113:L115)</f>
        <v>0</v>
      </c>
    </row>
    <row r="113" spans="1:12" hidden="1" x14ac:dyDescent="0.25">
      <c r="A113" s="648">
        <v>2251</v>
      </c>
      <c r="B113" s="71" t="s">
        <v>122</v>
      </c>
      <c r="C113" s="636">
        <f t="shared" si="5"/>
        <v>0</v>
      </c>
      <c r="D113" s="638"/>
      <c r="E113" s="638"/>
      <c r="F113" s="638"/>
      <c r="G113" s="714"/>
      <c r="H113" s="636">
        <f t="shared" si="6"/>
        <v>0</v>
      </c>
      <c r="I113" s="638"/>
      <c r="J113" s="638"/>
      <c r="K113" s="638"/>
      <c r="L113" s="715"/>
    </row>
    <row r="114" spans="1:12" ht="24" hidden="1" x14ac:dyDescent="0.25">
      <c r="A114" s="648">
        <v>2252</v>
      </c>
      <c r="B114" s="71" t="s">
        <v>123</v>
      </c>
      <c r="C114" s="636">
        <f>SUM(D114:G114)</f>
        <v>0</v>
      </c>
      <c r="D114" s="638"/>
      <c r="E114" s="638"/>
      <c r="F114" s="638"/>
      <c r="G114" s="714"/>
      <c r="H114" s="636">
        <f>SUM(I114:L114)</f>
        <v>0</v>
      </c>
      <c r="I114" s="638"/>
      <c r="J114" s="638"/>
      <c r="K114" s="638"/>
      <c r="L114" s="715"/>
    </row>
    <row r="115" spans="1:12" ht="24" hidden="1" x14ac:dyDescent="0.25">
      <c r="A115" s="648">
        <v>2259</v>
      </c>
      <c r="B115" s="71" t="s">
        <v>124</v>
      </c>
      <c r="C115" s="636">
        <f>SUM(D115:G115)</f>
        <v>0</v>
      </c>
      <c r="D115" s="638"/>
      <c r="E115" s="638"/>
      <c r="F115" s="638"/>
      <c r="G115" s="714"/>
      <c r="H115" s="636">
        <f>SUM(I115:L115)</f>
        <v>0</v>
      </c>
      <c r="I115" s="638"/>
      <c r="J115" s="638"/>
      <c r="K115" s="638"/>
      <c r="L115" s="715"/>
    </row>
    <row r="116" spans="1:12" hidden="1" x14ac:dyDescent="0.25">
      <c r="A116" s="716">
        <v>2260</v>
      </c>
      <c r="B116" s="71" t="s">
        <v>125</v>
      </c>
      <c r="C116" s="636">
        <f t="shared" ref="C116:C187" si="7">SUM(D116:G116)</f>
        <v>0</v>
      </c>
      <c r="D116" s="717">
        <f>SUM(D117:D121)</f>
        <v>0</v>
      </c>
      <c r="E116" s="717">
        <f>SUM(E117:E121)</f>
        <v>0</v>
      </c>
      <c r="F116" s="717">
        <f>SUM(F117:F121)</f>
        <v>0</v>
      </c>
      <c r="G116" s="718">
        <f>SUM(G117:G121)</f>
        <v>0</v>
      </c>
      <c r="H116" s="636">
        <f t="shared" ref="H116:H188" si="8">SUM(I116:L116)</f>
        <v>0</v>
      </c>
      <c r="I116" s="717">
        <f>SUM(I117:I121)</f>
        <v>0</v>
      </c>
      <c r="J116" s="717">
        <f>SUM(J117:J121)</f>
        <v>0</v>
      </c>
      <c r="K116" s="717">
        <f>SUM(K117:K121)</f>
        <v>0</v>
      </c>
      <c r="L116" s="719">
        <f>SUM(L117:L121)</f>
        <v>0</v>
      </c>
    </row>
    <row r="117" spans="1:12" hidden="1" x14ac:dyDescent="0.25">
      <c r="A117" s="648">
        <v>2261</v>
      </c>
      <c r="B117" s="71" t="s">
        <v>126</v>
      </c>
      <c r="C117" s="636">
        <f t="shared" si="7"/>
        <v>0</v>
      </c>
      <c r="D117" s="638"/>
      <c r="E117" s="638"/>
      <c r="F117" s="638"/>
      <c r="G117" s="714"/>
      <c r="H117" s="636">
        <f t="shared" si="8"/>
        <v>0</v>
      </c>
      <c r="I117" s="638"/>
      <c r="J117" s="638"/>
      <c r="K117" s="638"/>
      <c r="L117" s="715"/>
    </row>
    <row r="118" spans="1:12" hidden="1" x14ac:dyDescent="0.25">
      <c r="A118" s="648">
        <v>2262</v>
      </c>
      <c r="B118" s="71" t="s">
        <v>127</v>
      </c>
      <c r="C118" s="636">
        <f t="shared" si="7"/>
        <v>0</v>
      </c>
      <c r="D118" s="638"/>
      <c r="E118" s="638"/>
      <c r="F118" s="638"/>
      <c r="G118" s="714"/>
      <c r="H118" s="636">
        <f t="shared" si="8"/>
        <v>0</v>
      </c>
      <c r="I118" s="638"/>
      <c r="J118" s="638"/>
      <c r="K118" s="638"/>
      <c r="L118" s="715"/>
    </row>
    <row r="119" spans="1:12" hidden="1" x14ac:dyDescent="0.25">
      <c r="A119" s="648">
        <v>2263</v>
      </c>
      <c r="B119" s="71" t="s">
        <v>128</v>
      </c>
      <c r="C119" s="636">
        <f t="shared" si="7"/>
        <v>0</v>
      </c>
      <c r="D119" s="638"/>
      <c r="E119" s="638"/>
      <c r="F119" s="638"/>
      <c r="G119" s="714"/>
      <c r="H119" s="636">
        <f t="shared" si="8"/>
        <v>0</v>
      </c>
      <c r="I119" s="638"/>
      <c r="J119" s="638"/>
      <c r="K119" s="638"/>
      <c r="L119" s="715"/>
    </row>
    <row r="120" spans="1:12" ht="24" hidden="1" x14ac:dyDescent="0.25">
      <c r="A120" s="648">
        <v>2264</v>
      </c>
      <c r="B120" s="71" t="s">
        <v>129</v>
      </c>
      <c r="C120" s="636">
        <f t="shared" si="7"/>
        <v>0</v>
      </c>
      <c r="D120" s="638"/>
      <c r="E120" s="638"/>
      <c r="F120" s="638"/>
      <c r="G120" s="714"/>
      <c r="H120" s="636">
        <f t="shared" si="8"/>
        <v>0</v>
      </c>
      <c r="I120" s="638"/>
      <c r="J120" s="638"/>
      <c r="K120" s="638"/>
      <c r="L120" s="715"/>
    </row>
    <row r="121" spans="1:12" hidden="1" x14ac:dyDescent="0.25">
      <c r="A121" s="648">
        <v>2269</v>
      </c>
      <c r="B121" s="71" t="s">
        <v>130</v>
      </c>
      <c r="C121" s="636">
        <f t="shared" si="7"/>
        <v>0</v>
      </c>
      <c r="D121" s="638"/>
      <c r="E121" s="638"/>
      <c r="F121" s="638"/>
      <c r="G121" s="714"/>
      <c r="H121" s="636">
        <f t="shared" si="8"/>
        <v>0</v>
      </c>
      <c r="I121" s="638"/>
      <c r="J121" s="638"/>
      <c r="K121" s="638"/>
      <c r="L121" s="715"/>
    </row>
    <row r="122" spans="1:12" x14ac:dyDescent="0.25">
      <c r="A122" s="716">
        <v>2270</v>
      </c>
      <c r="B122" s="71" t="s">
        <v>131</v>
      </c>
      <c r="C122" s="636">
        <f t="shared" si="7"/>
        <v>8025</v>
      </c>
      <c r="D122" s="717">
        <f>SUM(D123:D127)</f>
        <v>8025</v>
      </c>
      <c r="E122" s="717">
        <f>SUM(E123:E127)</f>
        <v>0</v>
      </c>
      <c r="F122" s="717">
        <f>SUM(F123:F127)</f>
        <v>0</v>
      </c>
      <c r="G122" s="718">
        <f>SUM(G123:G127)</f>
        <v>0</v>
      </c>
      <c r="H122" s="636">
        <f t="shared" si="8"/>
        <v>10685</v>
      </c>
      <c r="I122" s="717">
        <f>SUM(I123:I127)</f>
        <v>10685</v>
      </c>
      <c r="J122" s="717">
        <f>SUM(J123:J127)</f>
        <v>0</v>
      </c>
      <c r="K122" s="717">
        <f>SUM(K123:K127)</f>
        <v>0</v>
      </c>
      <c r="L122" s="719">
        <f>SUM(L123:L127)</f>
        <v>0</v>
      </c>
    </row>
    <row r="123" spans="1:12" hidden="1" x14ac:dyDescent="0.25">
      <c r="A123" s="648">
        <v>2272</v>
      </c>
      <c r="B123" s="174" t="s">
        <v>132</v>
      </c>
      <c r="C123" s="636">
        <f t="shared" si="7"/>
        <v>0</v>
      </c>
      <c r="D123" s="638"/>
      <c r="E123" s="638"/>
      <c r="F123" s="638"/>
      <c r="G123" s="714"/>
      <c r="H123" s="636">
        <f t="shared" si="8"/>
        <v>0</v>
      </c>
      <c r="I123" s="638"/>
      <c r="J123" s="638"/>
      <c r="K123" s="638"/>
      <c r="L123" s="715"/>
    </row>
    <row r="124" spans="1:12" ht="24" hidden="1" x14ac:dyDescent="0.25">
      <c r="A124" s="648">
        <v>2274</v>
      </c>
      <c r="B124" s="175" t="s">
        <v>133</v>
      </c>
      <c r="C124" s="636">
        <f t="shared" si="7"/>
        <v>0</v>
      </c>
      <c r="D124" s="638"/>
      <c r="E124" s="638"/>
      <c r="F124" s="638"/>
      <c r="G124" s="714"/>
      <c r="H124" s="636">
        <f t="shared" si="8"/>
        <v>0</v>
      </c>
      <c r="I124" s="638"/>
      <c r="J124" s="638"/>
      <c r="K124" s="638"/>
      <c r="L124" s="715"/>
    </row>
    <row r="125" spans="1:12" ht="24" x14ac:dyDescent="0.25">
      <c r="A125" s="648">
        <v>2275</v>
      </c>
      <c r="B125" s="71" t="s">
        <v>134</v>
      </c>
      <c r="C125" s="636">
        <f t="shared" si="7"/>
        <v>0</v>
      </c>
      <c r="D125" s="638"/>
      <c r="E125" s="638"/>
      <c r="F125" s="638"/>
      <c r="G125" s="714"/>
      <c r="H125" s="636">
        <f t="shared" si="8"/>
        <v>372</v>
      </c>
      <c r="I125" s="638">
        <v>372</v>
      </c>
      <c r="J125" s="638"/>
      <c r="K125" s="638"/>
      <c r="L125" s="715"/>
    </row>
    <row r="126" spans="1:12" ht="36" hidden="1" x14ac:dyDescent="0.25">
      <c r="A126" s="648">
        <v>2276</v>
      </c>
      <c r="B126" s="71" t="s">
        <v>135</v>
      </c>
      <c r="C126" s="636">
        <f t="shared" si="7"/>
        <v>0</v>
      </c>
      <c r="D126" s="638"/>
      <c r="E126" s="638"/>
      <c r="F126" s="638"/>
      <c r="G126" s="714"/>
      <c r="H126" s="636">
        <f t="shared" si="8"/>
        <v>0</v>
      </c>
      <c r="I126" s="638"/>
      <c r="J126" s="638"/>
      <c r="K126" s="638"/>
      <c r="L126" s="715"/>
    </row>
    <row r="127" spans="1:12" ht="24" x14ac:dyDescent="0.25">
      <c r="A127" s="648">
        <v>2279</v>
      </c>
      <c r="B127" s="71" t="s">
        <v>136</v>
      </c>
      <c r="C127" s="636">
        <f t="shared" si="7"/>
        <v>8025</v>
      </c>
      <c r="D127" s="638">
        <v>8025</v>
      </c>
      <c r="E127" s="638"/>
      <c r="F127" s="638"/>
      <c r="G127" s="714"/>
      <c r="H127" s="636">
        <f t="shared" si="8"/>
        <v>10313</v>
      </c>
      <c r="I127" s="638">
        <v>10313</v>
      </c>
      <c r="J127" s="638"/>
      <c r="K127" s="638"/>
      <c r="L127" s="715"/>
    </row>
    <row r="128" spans="1:12" ht="48" hidden="1" x14ac:dyDescent="0.25">
      <c r="A128" s="725">
        <v>2280</v>
      </c>
      <c r="B128" s="65" t="s">
        <v>137</v>
      </c>
      <c r="C128" s="631">
        <f t="shared" ref="C128:L128" si="9">SUM(C129)</f>
        <v>0</v>
      </c>
      <c r="D128" s="726">
        <f t="shared" si="9"/>
        <v>0</v>
      </c>
      <c r="E128" s="726">
        <f t="shared" si="9"/>
        <v>0</v>
      </c>
      <c r="F128" s="726">
        <f t="shared" si="9"/>
        <v>0</v>
      </c>
      <c r="G128" s="726">
        <f t="shared" si="9"/>
        <v>0</v>
      </c>
      <c r="H128" s="631">
        <f t="shared" si="9"/>
        <v>0</v>
      </c>
      <c r="I128" s="726">
        <f t="shared" si="9"/>
        <v>0</v>
      </c>
      <c r="J128" s="726">
        <f t="shared" si="9"/>
        <v>0</v>
      </c>
      <c r="K128" s="726">
        <f t="shared" si="9"/>
        <v>0</v>
      </c>
      <c r="L128" s="731">
        <f t="shared" si="9"/>
        <v>0</v>
      </c>
    </row>
    <row r="129" spans="1:12" ht="24" hidden="1" x14ac:dyDescent="0.25">
      <c r="A129" s="648">
        <v>2283</v>
      </c>
      <c r="B129" s="71" t="s">
        <v>138</v>
      </c>
      <c r="C129" s="636">
        <f>SUM(D129:G129)</f>
        <v>0</v>
      </c>
      <c r="D129" s="638"/>
      <c r="E129" s="638"/>
      <c r="F129" s="638"/>
      <c r="G129" s="714"/>
      <c r="H129" s="636">
        <f>SUM(I129:L129)</f>
        <v>0</v>
      </c>
      <c r="I129" s="638"/>
      <c r="J129" s="638"/>
      <c r="K129" s="638"/>
      <c r="L129" s="715"/>
    </row>
    <row r="130" spans="1:12" ht="38.25" customHeight="1" x14ac:dyDescent="0.25">
      <c r="A130" s="628">
        <v>2300</v>
      </c>
      <c r="B130" s="147" t="s">
        <v>139</v>
      </c>
      <c r="C130" s="623">
        <f t="shared" si="7"/>
        <v>1900</v>
      </c>
      <c r="D130" s="629">
        <f>SUM(D131,D136,D140,D141,D144,D151,D159,D160,D163)</f>
        <v>1900</v>
      </c>
      <c r="E130" s="629">
        <f>SUM(E131,E136,E140,E141,E144,E151,E159,E160,E163)</f>
        <v>0</v>
      </c>
      <c r="F130" s="629">
        <f>SUM(F131,F136,F140,F141,F144,F151,F159,F160,F163)</f>
        <v>0</v>
      </c>
      <c r="G130" s="723">
        <f>SUM(G131,G136,G140,G141,G144,G151,G159,G160,G163)</f>
        <v>0</v>
      </c>
      <c r="H130" s="623">
        <f t="shared" si="8"/>
        <v>2484</v>
      </c>
      <c r="I130" s="629">
        <f>SUM(I131,I136,I140,I141,I144,I151,I159,I160,I163)</f>
        <v>2484</v>
      </c>
      <c r="J130" s="629">
        <f>SUM(J131,J136,J140,J141,J144,J151,J159,J160,J163)</f>
        <v>0</v>
      </c>
      <c r="K130" s="629">
        <f>SUM(K131,K136,K140,K141,K144,K151,K159,K160,K163)</f>
        <v>0</v>
      </c>
      <c r="L130" s="724">
        <f>SUM(L131,L136,L140,L141,L144,L151,L159,L160,L163)</f>
        <v>0</v>
      </c>
    </row>
    <row r="131" spans="1:12" ht="24" x14ac:dyDescent="0.25">
      <c r="A131" s="725">
        <v>2310</v>
      </c>
      <c r="B131" s="65" t="s">
        <v>140</v>
      </c>
      <c r="C131" s="631">
        <f t="shared" si="7"/>
        <v>1600</v>
      </c>
      <c r="D131" s="726">
        <f>SUM(D132:D135)</f>
        <v>1600</v>
      </c>
      <c r="E131" s="726">
        <f t="shared" ref="E131:L131" si="10">SUM(E132:E135)</f>
        <v>0</v>
      </c>
      <c r="F131" s="726">
        <f t="shared" si="10"/>
        <v>0</v>
      </c>
      <c r="G131" s="727">
        <f t="shared" si="10"/>
        <v>0</v>
      </c>
      <c r="H131" s="631">
        <f t="shared" si="8"/>
        <v>2184</v>
      </c>
      <c r="I131" s="726">
        <f t="shared" si="10"/>
        <v>2184</v>
      </c>
      <c r="J131" s="726">
        <f t="shared" si="10"/>
        <v>0</v>
      </c>
      <c r="K131" s="726">
        <f t="shared" si="10"/>
        <v>0</v>
      </c>
      <c r="L131" s="728">
        <f t="shared" si="10"/>
        <v>0</v>
      </c>
    </row>
    <row r="132" spans="1:12" x14ac:dyDescent="0.25">
      <c r="A132" s="648">
        <v>2311</v>
      </c>
      <c r="B132" s="71" t="s">
        <v>141</v>
      </c>
      <c r="C132" s="636">
        <f t="shared" si="7"/>
        <v>600</v>
      </c>
      <c r="D132" s="638">
        <v>600</v>
      </c>
      <c r="E132" s="638"/>
      <c r="F132" s="638"/>
      <c r="G132" s="714"/>
      <c r="H132" s="636">
        <f t="shared" si="8"/>
        <v>600</v>
      </c>
      <c r="I132" s="638">
        <v>600</v>
      </c>
      <c r="J132" s="638"/>
      <c r="K132" s="638"/>
      <c r="L132" s="715"/>
    </row>
    <row r="133" spans="1:12" hidden="1" x14ac:dyDescent="0.25">
      <c r="A133" s="648">
        <v>2312</v>
      </c>
      <c r="B133" s="71" t="s">
        <v>142</v>
      </c>
      <c r="C133" s="636">
        <f t="shared" si="7"/>
        <v>0</v>
      </c>
      <c r="D133" s="638"/>
      <c r="E133" s="638"/>
      <c r="F133" s="638"/>
      <c r="G133" s="714"/>
      <c r="H133" s="636">
        <f t="shared" si="8"/>
        <v>0</v>
      </c>
      <c r="I133" s="638"/>
      <c r="J133" s="638"/>
      <c r="K133" s="638"/>
      <c r="L133" s="715"/>
    </row>
    <row r="134" spans="1:12" hidden="1" x14ac:dyDescent="0.25">
      <c r="A134" s="648">
        <v>2313</v>
      </c>
      <c r="B134" s="71" t="s">
        <v>143</v>
      </c>
      <c r="C134" s="636">
        <f t="shared" si="7"/>
        <v>0</v>
      </c>
      <c r="D134" s="638"/>
      <c r="E134" s="638"/>
      <c r="F134" s="638"/>
      <c r="G134" s="714"/>
      <c r="H134" s="636">
        <f t="shared" si="8"/>
        <v>0</v>
      </c>
      <c r="I134" s="638"/>
      <c r="J134" s="638"/>
      <c r="K134" s="638"/>
      <c r="L134" s="715"/>
    </row>
    <row r="135" spans="1:12" ht="36" customHeight="1" x14ac:dyDescent="0.25">
      <c r="A135" s="648">
        <v>2314</v>
      </c>
      <c r="B135" s="71" t="s">
        <v>144</v>
      </c>
      <c r="C135" s="636">
        <f t="shared" si="7"/>
        <v>1000</v>
      </c>
      <c r="D135" s="638">
        <v>1000</v>
      </c>
      <c r="E135" s="638"/>
      <c r="F135" s="638"/>
      <c r="G135" s="714"/>
      <c r="H135" s="636">
        <f t="shared" si="8"/>
        <v>1584</v>
      </c>
      <c r="I135" s="638">
        <v>1584</v>
      </c>
      <c r="J135" s="638"/>
      <c r="K135" s="638"/>
      <c r="L135" s="715"/>
    </row>
    <row r="136" spans="1:12" hidden="1" x14ac:dyDescent="0.25">
      <c r="A136" s="716">
        <v>2320</v>
      </c>
      <c r="B136" s="71" t="s">
        <v>145</v>
      </c>
      <c r="C136" s="636">
        <f t="shared" si="7"/>
        <v>0</v>
      </c>
      <c r="D136" s="717">
        <f>SUM(D137:D139)</f>
        <v>0</v>
      </c>
      <c r="E136" s="717">
        <f>SUM(E137:E139)</f>
        <v>0</v>
      </c>
      <c r="F136" s="717">
        <f>SUM(F137:F139)</f>
        <v>0</v>
      </c>
      <c r="G136" s="718">
        <f>SUM(G137:G139)</f>
        <v>0</v>
      </c>
      <c r="H136" s="636">
        <f t="shared" si="8"/>
        <v>0</v>
      </c>
      <c r="I136" s="717">
        <f>SUM(I137:I139)</f>
        <v>0</v>
      </c>
      <c r="J136" s="717">
        <f>SUM(J137:J139)</f>
        <v>0</v>
      </c>
      <c r="K136" s="717">
        <f>SUM(K137:K139)</f>
        <v>0</v>
      </c>
      <c r="L136" s="719">
        <f>SUM(L137:L139)</f>
        <v>0</v>
      </c>
    </row>
    <row r="137" spans="1:12" hidden="1" x14ac:dyDescent="0.25">
      <c r="A137" s="648">
        <v>2321</v>
      </c>
      <c r="B137" s="71" t="s">
        <v>146</v>
      </c>
      <c r="C137" s="636">
        <f t="shared" si="7"/>
        <v>0</v>
      </c>
      <c r="D137" s="638"/>
      <c r="E137" s="638"/>
      <c r="F137" s="638"/>
      <c r="G137" s="714"/>
      <c r="H137" s="636">
        <f t="shared" si="8"/>
        <v>0</v>
      </c>
      <c r="I137" s="638"/>
      <c r="J137" s="638"/>
      <c r="K137" s="638"/>
      <c r="L137" s="715"/>
    </row>
    <row r="138" spans="1:12" hidden="1" x14ac:dyDescent="0.25">
      <c r="A138" s="648">
        <v>2322</v>
      </c>
      <c r="B138" s="71" t="s">
        <v>147</v>
      </c>
      <c r="C138" s="636">
        <f t="shared" si="7"/>
        <v>0</v>
      </c>
      <c r="D138" s="638"/>
      <c r="E138" s="638"/>
      <c r="F138" s="638"/>
      <c r="G138" s="714"/>
      <c r="H138" s="636">
        <f t="shared" si="8"/>
        <v>0</v>
      </c>
      <c r="I138" s="638"/>
      <c r="J138" s="638"/>
      <c r="K138" s="638"/>
      <c r="L138" s="715"/>
    </row>
    <row r="139" spans="1:12" ht="10.5" hidden="1" customHeight="1" x14ac:dyDescent="0.25">
      <c r="A139" s="648">
        <v>2329</v>
      </c>
      <c r="B139" s="71" t="s">
        <v>148</v>
      </c>
      <c r="C139" s="636">
        <f t="shared" si="7"/>
        <v>0</v>
      </c>
      <c r="D139" s="638"/>
      <c r="E139" s="638"/>
      <c r="F139" s="638"/>
      <c r="G139" s="714"/>
      <c r="H139" s="636">
        <f t="shared" si="8"/>
        <v>0</v>
      </c>
      <c r="I139" s="638"/>
      <c r="J139" s="638"/>
      <c r="K139" s="638"/>
      <c r="L139" s="715"/>
    </row>
    <row r="140" spans="1:12" hidden="1" x14ac:dyDescent="0.25">
      <c r="A140" s="716">
        <v>2330</v>
      </c>
      <c r="B140" s="71" t="s">
        <v>149</v>
      </c>
      <c r="C140" s="636">
        <f t="shared" si="7"/>
        <v>0</v>
      </c>
      <c r="D140" s="638"/>
      <c r="E140" s="638"/>
      <c r="F140" s="638"/>
      <c r="G140" s="714"/>
      <c r="H140" s="636">
        <f t="shared" si="8"/>
        <v>0</v>
      </c>
      <c r="I140" s="638"/>
      <c r="J140" s="638"/>
      <c r="K140" s="638"/>
      <c r="L140" s="715"/>
    </row>
    <row r="141" spans="1:12" ht="48" hidden="1" x14ac:dyDescent="0.25">
      <c r="A141" s="716">
        <v>2340</v>
      </c>
      <c r="B141" s="71" t="s">
        <v>150</v>
      </c>
      <c r="C141" s="636">
        <f t="shared" si="7"/>
        <v>0</v>
      </c>
      <c r="D141" s="717">
        <f>SUM(D142:D143)</f>
        <v>0</v>
      </c>
      <c r="E141" s="717">
        <f>SUM(E142:E143)</f>
        <v>0</v>
      </c>
      <c r="F141" s="717">
        <f>SUM(F142:F143)</f>
        <v>0</v>
      </c>
      <c r="G141" s="718">
        <f>SUM(G142:G143)</f>
        <v>0</v>
      </c>
      <c r="H141" s="636">
        <f t="shared" si="8"/>
        <v>0</v>
      </c>
      <c r="I141" s="717">
        <f>SUM(I142:I143)</f>
        <v>0</v>
      </c>
      <c r="J141" s="717">
        <f>SUM(J142:J143)</f>
        <v>0</v>
      </c>
      <c r="K141" s="717">
        <f>SUM(K142:K143)</f>
        <v>0</v>
      </c>
      <c r="L141" s="719">
        <f>SUM(L142:L143)</f>
        <v>0</v>
      </c>
    </row>
    <row r="142" spans="1:12" hidden="1" x14ac:dyDescent="0.25">
      <c r="A142" s="648">
        <v>2341</v>
      </c>
      <c r="B142" s="71" t="s">
        <v>151</v>
      </c>
      <c r="C142" s="636">
        <f t="shared" si="7"/>
        <v>0</v>
      </c>
      <c r="D142" s="638"/>
      <c r="E142" s="638"/>
      <c r="F142" s="638"/>
      <c r="G142" s="714"/>
      <c r="H142" s="636">
        <f t="shared" si="8"/>
        <v>0</v>
      </c>
      <c r="I142" s="638"/>
      <c r="J142" s="638"/>
      <c r="K142" s="638"/>
      <c r="L142" s="715"/>
    </row>
    <row r="143" spans="1:12" ht="24" hidden="1" x14ac:dyDescent="0.25">
      <c r="A143" s="648">
        <v>2344</v>
      </c>
      <c r="B143" s="71" t="s">
        <v>152</v>
      </c>
      <c r="C143" s="636">
        <f t="shared" si="7"/>
        <v>0</v>
      </c>
      <c r="D143" s="638"/>
      <c r="E143" s="638"/>
      <c r="F143" s="638"/>
      <c r="G143" s="714"/>
      <c r="H143" s="636">
        <f t="shared" si="8"/>
        <v>0</v>
      </c>
      <c r="I143" s="638"/>
      <c r="J143" s="638"/>
      <c r="K143" s="638"/>
      <c r="L143" s="715"/>
    </row>
    <row r="144" spans="1:12" ht="24" hidden="1" x14ac:dyDescent="0.25">
      <c r="A144" s="708">
        <v>2350</v>
      </c>
      <c r="B144" s="112" t="s">
        <v>153</v>
      </c>
      <c r="C144" s="678">
        <f t="shared" si="7"/>
        <v>0</v>
      </c>
      <c r="D144" s="709">
        <f>SUM(D145:D150)</f>
        <v>0</v>
      </c>
      <c r="E144" s="709">
        <f>SUM(E145:E150)</f>
        <v>0</v>
      </c>
      <c r="F144" s="709">
        <f>SUM(F145:F150)</f>
        <v>0</v>
      </c>
      <c r="G144" s="710">
        <f>SUM(G145:G150)</f>
        <v>0</v>
      </c>
      <c r="H144" s="678">
        <f t="shared" si="8"/>
        <v>0</v>
      </c>
      <c r="I144" s="709">
        <f>SUM(I145:I150)</f>
        <v>0</v>
      </c>
      <c r="J144" s="709">
        <f>SUM(J145:J150)</f>
        <v>0</v>
      </c>
      <c r="K144" s="709">
        <f>SUM(K145:K150)</f>
        <v>0</v>
      </c>
      <c r="L144" s="711">
        <f>SUM(L145:L150)</f>
        <v>0</v>
      </c>
    </row>
    <row r="145" spans="1:12" hidden="1" x14ac:dyDescent="0.25">
      <c r="A145" s="647">
        <v>2351</v>
      </c>
      <c r="B145" s="65" t="s">
        <v>154</v>
      </c>
      <c r="C145" s="631">
        <f t="shared" si="7"/>
        <v>0</v>
      </c>
      <c r="D145" s="633"/>
      <c r="E145" s="633"/>
      <c r="F145" s="633"/>
      <c r="G145" s="712"/>
      <c r="H145" s="631">
        <f t="shared" si="8"/>
        <v>0</v>
      </c>
      <c r="I145" s="633"/>
      <c r="J145" s="633"/>
      <c r="K145" s="633"/>
      <c r="L145" s="713"/>
    </row>
    <row r="146" spans="1:12" hidden="1" x14ac:dyDescent="0.25">
      <c r="A146" s="648">
        <v>2352</v>
      </c>
      <c r="B146" s="71" t="s">
        <v>155</v>
      </c>
      <c r="C146" s="636">
        <f t="shared" si="7"/>
        <v>0</v>
      </c>
      <c r="D146" s="638"/>
      <c r="E146" s="638"/>
      <c r="F146" s="638"/>
      <c r="G146" s="714"/>
      <c r="H146" s="636">
        <f t="shared" si="8"/>
        <v>0</v>
      </c>
      <c r="I146" s="638"/>
      <c r="J146" s="638"/>
      <c r="K146" s="638"/>
      <c r="L146" s="715"/>
    </row>
    <row r="147" spans="1:12" ht="24" hidden="1" x14ac:dyDescent="0.25">
      <c r="A147" s="648">
        <v>2353</v>
      </c>
      <c r="B147" s="71" t="s">
        <v>156</v>
      </c>
      <c r="C147" s="636">
        <f t="shared" si="7"/>
        <v>0</v>
      </c>
      <c r="D147" s="638"/>
      <c r="E147" s="638"/>
      <c r="F147" s="638"/>
      <c r="G147" s="714"/>
      <c r="H147" s="636">
        <f t="shared" si="8"/>
        <v>0</v>
      </c>
      <c r="I147" s="638"/>
      <c r="J147" s="638"/>
      <c r="K147" s="638"/>
      <c r="L147" s="715"/>
    </row>
    <row r="148" spans="1:12" ht="24" hidden="1" x14ac:dyDescent="0.25">
      <c r="A148" s="648">
        <v>2354</v>
      </c>
      <c r="B148" s="71" t="s">
        <v>157</v>
      </c>
      <c r="C148" s="636">
        <f t="shared" si="7"/>
        <v>0</v>
      </c>
      <c r="D148" s="638"/>
      <c r="E148" s="638"/>
      <c r="F148" s="638"/>
      <c r="G148" s="714"/>
      <c r="H148" s="636">
        <f t="shared" si="8"/>
        <v>0</v>
      </c>
      <c r="I148" s="638"/>
      <c r="J148" s="638"/>
      <c r="K148" s="638"/>
      <c r="L148" s="715"/>
    </row>
    <row r="149" spans="1:12" ht="24" hidden="1" x14ac:dyDescent="0.25">
      <c r="A149" s="648">
        <v>2355</v>
      </c>
      <c r="B149" s="71" t="s">
        <v>158</v>
      </c>
      <c r="C149" s="636">
        <f t="shared" si="7"/>
        <v>0</v>
      </c>
      <c r="D149" s="638"/>
      <c r="E149" s="638"/>
      <c r="F149" s="638"/>
      <c r="G149" s="714"/>
      <c r="H149" s="636">
        <f t="shared" si="8"/>
        <v>0</v>
      </c>
      <c r="I149" s="638"/>
      <c r="J149" s="638"/>
      <c r="K149" s="638"/>
      <c r="L149" s="715"/>
    </row>
    <row r="150" spans="1:12" ht="24" hidden="1" x14ac:dyDescent="0.25">
      <c r="A150" s="648">
        <v>2359</v>
      </c>
      <c r="B150" s="71" t="s">
        <v>159</v>
      </c>
      <c r="C150" s="636">
        <f t="shared" si="7"/>
        <v>0</v>
      </c>
      <c r="D150" s="638"/>
      <c r="E150" s="638"/>
      <c r="F150" s="638"/>
      <c r="G150" s="714"/>
      <c r="H150" s="636">
        <f t="shared" si="8"/>
        <v>0</v>
      </c>
      <c r="I150" s="638"/>
      <c r="J150" s="638"/>
      <c r="K150" s="638"/>
      <c r="L150" s="715"/>
    </row>
    <row r="151" spans="1:12" ht="24.75" hidden="1" customHeight="1" x14ac:dyDescent="0.25">
      <c r="A151" s="716">
        <v>2360</v>
      </c>
      <c r="B151" s="71" t="s">
        <v>160</v>
      </c>
      <c r="C151" s="636">
        <f t="shared" si="7"/>
        <v>0</v>
      </c>
      <c r="D151" s="717">
        <f>SUM(D152:D158)</f>
        <v>0</v>
      </c>
      <c r="E151" s="717">
        <f>SUM(E152:E158)</f>
        <v>0</v>
      </c>
      <c r="F151" s="717">
        <f>SUM(F152:F158)</f>
        <v>0</v>
      </c>
      <c r="G151" s="718">
        <f>SUM(G152:G158)</f>
        <v>0</v>
      </c>
      <c r="H151" s="636">
        <f t="shared" si="8"/>
        <v>0</v>
      </c>
      <c r="I151" s="717">
        <f>SUM(I152:I158)</f>
        <v>0</v>
      </c>
      <c r="J151" s="717">
        <f>SUM(J152:J158)</f>
        <v>0</v>
      </c>
      <c r="K151" s="717">
        <f>SUM(K152:K158)</f>
        <v>0</v>
      </c>
      <c r="L151" s="719">
        <f>SUM(L152:L158)</f>
        <v>0</v>
      </c>
    </row>
    <row r="152" spans="1:12" hidden="1" x14ac:dyDescent="0.25">
      <c r="A152" s="611">
        <v>2361</v>
      </c>
      <c r="B152" s="71" t="s">
        <v>161</v>
      </c>
      <c r="C152" s="636">
        <f t="shared" si="7"/>
        <v>0</v>
      </c>
      <c r="D152" s="638"/>
      <c r="E152" s="638"/>
      <c r="F152" s="638"/>
      <c r="G152" s="714"/>
      <c r="H152" s="636">
        <f t="shared" si="8"/>
        <v>0</v>
      </c>
      <c r="I152" s="638"/>
      <c r="J152" s="638"/>
      <c r="K152" s="638"/>
      <c r="L152" s="715"/>
    </row>
    <row r="153" spans="1:12" ht="24" hidden="1" x14ac:dyDescent="0.25">
      <c r="A153" s="611">
        <v>2362</v>
      </c>
      <c r="B153" s="71" t="s">
        <v>162</v>
      </c>
      <c r="C153" s="636">
        <f t="shared" si="7"/>
        <v>0</v>
      </c>
      <c r="D153" s="638"/>
      <c r="E153" s="638"/>
      <c r="F153" s="638"/>
      <c r="G153" s="714"/>
      <c r="H153" s="636">
        <f t="shared" si="8"/>
        <v>0</v>
      </c>
      <c r="I153" s="638"/>
      <c r="J153" s="638"/>
      <c r="K153" s="638"/>
      <c r="L153" s="715"/>
    </row>
    <row r="154" spans="1:12" hidden="1" x14ac:dyDescent="0.25">
      <c r="A154" s="611">
        <v>2363</v>
      </c>
      <c r="B154" s="71" t="s">
        <v>163</v>
      </c>
      <c r="C154" s="636">
        <f t="shared" si="7"/>
        <v>0</v>
      </c>
      <c r="D154" s="638"/>
      <c r="E154" s="638"/>
      <c r="F154" s="638"/>
      <c r="G154" s="714"/>
      <c r="H154" s="636">
        <f t="shared" si="8"/>
        <v>0</v>
      </c>
      <c r="I154" s="638"/>
      <c r="J154" s="638"/>
      <c r="K154" s="638"/>
      <c r="L154" s="715"/>
    </row>
    <row r="155" spans="1:12" hidden="1" x14ac:dyDescent="0.25">
      <c r="A155" s="611">
        <v>2364</v>
      </c>
      <c r="B155" s="71" t="s">
        <v>164</v>
      </c>
      <c r="C155" s="636">
        <f t="shared" si="7"/>
        <v>0</v>
      </c>
      <c r="D155" s="638"/>
      <c r="E155" s="638"/>
      <c r="F155" s="638"/>
      <c r="G155" s="714"/>
      <c r="H155" s="636">
        <f t="shared" si="8"/>
        <v>0</v>
      </c>
      <c r="I155" s="638"/>
      <c r="J155" s="638"/>
      <c r="K155" s="638"/>
      <c r="L155" s="715"/>
    </row>
    <row r="156" spans="1:12" ht="12.75" hidden="1" customHeight="1" x14ac:dyDescent="0.25">
      <c r="A156" s="611">
        <v>2365</v>
      </c>
      <c r="B156" s="71" t="s">
        <v>165</v>
      </c>
      <c r="C156" s="636">
        <f t="shared" si="7"/>
        <v>0</v>
      </c>
      <c r="D156" s="638"/>
      <c r="E156" s="638"/>
      <c r="F156" s="638"/>
      <c r="G156" s="714"/>
      <c r="H156" s="636">
        <f t="shared" si="8"/>
        <v>0</v>
      </c>
      <c r="I156" s="638"/>
      <c r="J156" s="638"/>
      <c r="K156" s="638"/>
      <c r="L156" s="715"/>
    </row>
    <row r="157" spans="1:12" ht="36" hidden="1" x14ac:dyDescent="0.25">
      <c r="A157" s="611">
        <v>2366</v>
      </c>
      <c r="B157" s="71" t="s">
        <v>166</v>
      </c>
      <c r="C157" s="636">
        <f t="shared" si="7"/>
        <v>0</v>
      </c>
      <c r="D157" s="638"/>
      <c r="E157" s="638"/>
      <c r="F157" s="638"/>
      <c r="G157" s="714"/>
      <c r="H157" s="636">
        <f t="shared" si="8"/>
        <v>0</v>
      </c>
      <c r="I157" s="638"/>
      <c r="J157" s="638"/>
      <c r="K157" s="638"/>
      <c r="L157" s="715"/>
    </row>
    <row r="158" spans="1:12" ht="48" hidden="1" x14ac:dyDescent="0.25">
      <c r="A158" s="611">
        <v>2369</v>
      </c>
      <c r="B158" s="71" t="s">
        <v>167</v>
      </c>
      <c r="C158" s="636">
        <f t="shared" si="7"/>
        <v>0</v>
      </c>
      <c r="D158" s="638"/>
      <c r="E158" s="638"/>
      <c r="F158" s="638"/>
      <c r="G158" s="714"/>
      <c r="H158" s="636">
        <f t="shared" si="8"/>
        <v>0</v>
      </c>
      <c r="I158" s="638"/>
      <c r="J158" s="638"/>
      <c r="K158" s="638"/>
      <c r="L158" s="715"/>
    </row>
    <row r="159" spans="1:12" x14ac:dyDescent="0.25">
      <c r="A159" s="708">
        <v>2370</v>
      </c>
      <c r="B159" s="112" t="s">
        <v>168</v>
      </c>
      <c r="C159" s="678">
        <f t="shared" si="7"/>
        <v>300</v>
      </c>
      <c r="D159" s="720">
        <v>300</v>
      </c>
      <c r="E159" s="720"/>
      <c r="F159" s="720"/>
      <c r="G159" s="721"/>
      <c r="H159" s="678">
        <f t="shared" si="8"/>
        <v>300</v>
      </c>
      <c r="I159" s="720">
        <v>300</v>
      </c>
      <c r="J159" s="720"/>
      <c r="K159" s="720"/>
      <c r="L159" s="722"/>
    </row>
    <row r="160" spans="1:12" hidden="1" x14ac:dyDescent="0.25">
      <c r="A160" s="708">
        <v>2380</v>
      </c>
      <c r="B160" s="112" t="s">
        <v>169</v>
      </c>
      <c r="C160" s="678">
        <f t="shared" si="7"/>
        <v>0</v>
      </c>
      <c r="D160" s="709">
        <f>SUM(D161:D162)</f>
        <v>0</v>
      </c>
      <c r="E160" s="709">
        <f>SUM(E161:E162)</f>
        <v>0</v>
      </c>
      <c r="F160" s="709">
        <f>SUM(F161:F162)</f>
        <v>0</v>
      </c>
      <c r="G160" s="710">
        <f>SUM(G161:G162)</f>
        <v>0</v>
      </c>
      <c r="H160" s="678">
        <f t="shared" si="8"/>
        <v>0</v>
      </c>
      <c r="I160" s="709">
        <f>SUM(I161:I162)</f>
        <v>0</v>
      </c>
      <c r="J160" s="709">
        <f>SUM(J161:J162)</f>
        <v>0</v>
      </c>
      <c r="K160" s="709">
        <f>SUM(K161:K162)</f>
        <v>0</v>
      </c>
      <c r="L160" s="711">
        <f>SUM(L161:L162)</f>
        <v>0</v>
      </c>
    </row>
    <row r="161" spans="1:12" hidden="1" x14ac:dyDescent="0.25">
      <c r="A161" s="606">
        <v>2381</v>
      </c>
      <c r="B161" s="65" t="s">
        <v>170</v>
      </c>
      <c r="C161" s="631">
        <f t="shared" si="7"/>
        <v>0</v>
      </c>
      <c r="D161" s="633"/>
      <c r="E161" s="633"/>
      <c r="F161" s="633"/>
      <c r="G161" s="712"/>
      <c r="H161" s="631">
        <f t="shared" si="8"/>
        <v>0</v>
      </c>
      <c r="I161" s="633"/>
      <c r="J161" s="633"/>
      <c r="K161" s="633"/>
      <c r="L161" s="713"/>
    </row>
    <row r="162" spans="1:12" ht="24" hidden="1" x14ac:dyDescent="0.25">
      <c r="A162" s="611">
        <v>2389</v>
      </c>
      <c r="B162" s="71" t="s">
        <v>171</v>
      </c>
      <c r="C162" s="636">
        <f t="shared" si="7"/>
        <v>0</v>
      </c>
      <c r="D162" s="638"/>
      <c r="E162" s="638"/>
      <c r="F162" s="638"/>
      <c r="G162" s="714"/>
      <c r="H162" s="636">
        <f t="shared" si="8"/>
        <v>0</v>
      </c>
      <c r="I162" s="638"/>
      <c r="J162" s="638"/>
      <c r="K162" s="638"/>
      <c r="L162" s="715"/>
    </row>
    <row r="163" spans="1:12" hidden="1" x14ac:dyDescent="0.25">
      <c r="A163" s="708">
        <v>2390</v>
      </c>
      <c r="B163" s="112" t="s">
        <v>172</v>
      </c>
      <c r="C163" s="678">
        <f t="shared" si="7"/>
        <v>0</v>
      </c>
      <c r="D163" s="720"/>
      <c r="E163" s="720"/>
      <c r="F163" s="720"/>
      <c r="G163" s="721"/>
      <c r="H163" s="678">
        <f t="shared" si="8"/>
        <v>0</v>
      </c>
      <c r="I163" s="720"/>
      <c r="J163" s="720"/>
      <c r="K163" s="720"/>
      <c r="L163" s="722"/>
    </row>
    <row r="164" spans="1:12" hidden="1" x14ac:dyDescent="0.25">
      <c r="A164" s="628">
        <v>2400</v>
      </c>
      <c r="B164" s="147" t="s">
        <v>173</v>
      </c>
      <c r="C164" s="623">
        <f t="shared" si="7"/>
        <v>0</v>
      </c>
      <c r="D164" s="732"/>
      <c r="E164" s="732"/>
      <c r="F164" s="732"/>
      <c r="G164" s="733"/>
      <c r="H164" s="623">
        <f t="shared" si="8"/>
        <v>0</v>
      </c>
      <c r="I164" s="732"/>
      <c r="J164" s="732"/>
      <c r="K164" s="732"/>
      <c r="L164" s="734"/>
    </row>
    <row r="165" spans="1:12" ht="24" hidden="1" x14ac:dyDescent="0.25">
      <c r="A165" s="628">
        <v>2500</v>
      </c>
      <c r="B165" s="147" t="s">
        <v>174</v>
      </c>
      <c r="C165" s="623">
        <f t="shared" si="7"/>
        <v>0</v>
      </c>
      <c r="D165" s="629">
        <f>SUM(D166,D171)</f>
        <v>0</v>
      </c>
      <c r="E165" s="629">
        <f t="shared" ref="E165:G165" si="11">SUM(E166,E171)</f>
        <v>0</v>
      </c>
      <c r="F165" s="629">
        <f t="shared" si="11"/>
        <v>0</v>
      </c>
      <c r="G165" s="629">
        <f t="shared" si="11"/>
        <v>0</v>
      </c>
      <c r="H165" s="623">
        <f t="shared" si="8"/>
        <v>0</v>
      </c>
      <c r="I165" s="629">
        <f>SUM(I166,I171)</f>
        <v>0</v>
      </c>
      <c r="J165" s="629">
        <f t="shared" ref="J165:L165" si="12">SUM(J166,J171)</f>
        <v>0</v>
      </c>
      <c r="K165" s="629">
        <f t="shared" si="12"/>
        <v>0</v>
      </c>
      <c r="L165" s="707">
        <f t="shared" si="12"/>
        <v>0</v>
      </c>
    </row>
    <row r="166" spans="1:12" ht="16.5" hidden="1" customHeight="1" x14ac:dyDescent="0.25">
      <c r="A166" s="725">
        <v>2510</v>
      </c>
      <c r="B166" s="65" t="s">
        <v>175</v>
      </c>
      <c r="C166" s="631">
        <f t="shared" si="7"/>
        <v>0</v>
      </c>
      <c r="D166" s="726">
        <f>SUM(D167:D170)</f>
        <v>0</v>
      </c>
      <c r="E166" s="726">
        <f t="shared" ref="E166:G166" si="13">SUM(E167:E170)</f>
        <v>0</v>
      </c>
      <c r="F166" s="726">
        <f t="shared" si="13"/>
        <v>0</v>
      </c>
      <c r="G166" s="726">
        <f t="shared" si="13"/>
        <v>0</v>
      </c>
      <c r="H166" s="631">
        <f t="shared" si="8"/>
        <v>0</v>
      </c>
      <c r="I166" s="726">
        <f>SUM(I167:I170)</f>
        <v>0</v>
      </c>
      <c r="J166" s="726">
        <f t="shared" ref="J166:L166" si="14">SUM(J167:J170)</f>
        <v>0</v>
      </c>
      <c r="K166" s="726">
        <f t="shared" si="14"/>
        <v>0</v>
      </c>
      <c r="L166" s="735">
        <f t="shared" si="14"/>
        <v>0</v>
      </c>
    </row>
    <row r="167" spans="1:12" ht="24" hidden="1" x14ac:dyDescent="0.25">
      <c r="A167" s="648">
        <v>2512</v>
      </c>
      <c r="B167" s="71" t="s">
        <v>176</v>
      </c>
      <c r="C167" s="636">
        <f t="shared" si="7"/>
        <v>0</v>
      </c>
      <c r="D167" s="638"/>
      <c r="E167" s="638"/>
      <c r="F167" s="638"/>
      <c r="G167" s="714"/>
      <c r="H167" s="636">
        <f t="shared" si="8"/>
        <v>0</v>
      </c>
      <c r="I167" s="638"/>
      <c r="J167" s="638"/>
      <c r="K167" s="638"/>
      <c r="L167" s="715"/>
    </row>
    <row r="168" spans="1:12" ht="36" hidden="1" x14ac:dyDescent="0.25">
      <c r="A168" s="648">
        <v>2513</v>
      </c>
      <c r="B168" s="71" t="s">
        <v>177</v>
      </c>
      <c r="C168" s="636">
        <f t="shared" si="7"/>
        <v>0</v>
      </c>
      <c r="D168" s="638"/>
      <c r="E168" s="638"/>
      <c r="F168" s="638"/>
      <c r="G168" s="714"/>
      <c r="H168" s="636">
        <f t="shared" si="8"/>
        <v>0</v>
      </c>
      <c r="I168" s="638"/>
      <c r="J168" s="638"/>
      <c r="K168" s="638"/>
      <c r="L168" s="715"/>
    </row>
    <row r="169" spans="1:12" ht="24" hidden="1" x14ac:dyDescent="0.25">
      <c r="A169" s="648">
        <v>2515</v>
      </c>
      <c r="B169" s="71" t="s">
        <v>178</v>
      </c>
      <c r="C169" s="636">
        <f t="shared" si="7"/>
        <v>0</v>
      </c>
      <c r="D169" s="638"/>
      <c r="E169" s="638"/>
      <c r="F169" s="638"/>
      <c r="G169" s="714"/>
      <c r="H169" s="636">
        <f t="shared" si="8"/>
        <v>0</v>
      </c>
      <c r="I169" s="638"/>
      <c r="J169" s="638"/>
      <c r="K169" s="638"/>
      <c r="L169" s="715"/>
    </row>
    <row r="170" spans="1:12" ht="24" hidden="1" x14ac:dyDescent="0.25">
      <c r="A170" s="648">
        <v>2519</v>
      </c>
      <c r="B170" s="71" t="s">
        <v>179</v>
      </c>
      <c r="C170" s="636">
        <f t="shared" si="7"/>
        <v>0</v>
      </c>
      <c r="D170" s="638"/>
      <c r="E170" s="638"/>
      <c r="F170" s="638"/>
      <c r="G170" s="714"/>
      <c r="H170" s="636">
        <f t="shared" si="8"/>
        <v>0</v>
      </c>
      <c r="I170" s="638"/>
      <c r="J170" s="638"/>
      <c r="K170" s="638"/>
      <c r="L170" s="715"/>
    </row>
    <row r="171" spans="1:12" ht="24" hidden="1" x14ac:dyDescent="0.25">
      <c r="A171" s="716">
        <v>2520</v>
      </c>
      <c r="B171" s="71" t="s">
        <v>180</v>
      </c>
      <c r="C171" s="636">
        <f t="shared" si="7"/>
        <v>0</v>
      </c>
      <c r="D171" s="638"/>
      <c r="E171" s="638"/>
      <c r="F171" s="638"/>
      <c r="G171" s="714"/>
      <c r="H171" s="636">
        <f t="shared" si="8"/>
        <v>0</v>
      </c>
      <c r="I171" s="638"/>
      <c r="J171" s="638"/>
      <c r="K171" s="638"/>
      <c r="L171" s="715"/>
    </row>
    <row r="172" spans="1:12" s="737" customFormat="1" ht="36" hidden="1" customHeight="1" x14ac:dyDescent="0.25">
      <c r="A172" s="736">
        <v>2800</v>
      </c>
      <c r="B172" s="65" t="s">
        <v>181</v>
      </c>
      <c r="C172" s="631">
        <f t="shared" si="7"/>
        <v>0</v>
      </c>
      <c r="D172" s="608"/>
      <c r="E172" s="608"/>
      <c r="F172" s="608"/>
      <c r="G172" s="609"/>
      <c r="H172" s="631">
        <f t="shared" si="8"/>
        <v>0</v>
      </c>
      <c r="I172" s="608"/>
      <c r="J172" s="608"/>
      <c r="K172" s="608"/>
      <c r="L172" s="610"/>
    </row>
    <row r="173" spans="1:12" hidden="1" x14ac:dyDescent="0.25">
      <c r="A173" s="701">
        <v>3000</v>
      </c>
      <c r="B173" s="142" t="s">
        <v>182</v>
      </c>
      <c r="C173" s="702">
        <f t="shared" si="7"/>
        <v>0</v>
      </c>
      <c r="D173" s="703">
        <f>SUM(D174,D184)</f>
        <v>0</v>
      </c>
      <c r="E173" s="703">
        <f>SUM(E174,E184)</f>
        <v>0</v>
      </c>
      <c r="F173" s="703">
        <f>SUM(F174,F184)</f>
        <v>0</v>
      </c>
      <c r="G173" s="704">
        <f>SUM(G174,G184)</f>
        <v>0</v>
      </c>
      <c r="H173" s="702">
        <f t="shared" si="8"/>
        <v>0</v>
      </c>
      <c r="I173" s="703">
        <f>SUM(I174,I184)</f>
        <v>0</v>
      </c>
      <c r="J173" s="703">
        <f>SUM(J174,J184)</f>
        <v>0</v>
      </c>
      <c r="K173" s="703">
        <f>SUM(K174,K184)</f>
        <v>0</v>
      </c>
      <c r="L173" s="705">
        <f>SUM(L174,L184)</f>
        <v>0</v>
      </c>
    </row>
    <row r="174" spans="1:12" ht="24" hidden="1" x14ac:dyDescent="0.25">
      <c r="A174" s="628">
        <v>3200</v>
      </c>
      <c r="B174" s="183" t="s">
        <v>183</v>
      </c>
      <c r="C174" s="738">
        <f t="shared" si="7"/>
        <v>0</v>
      </c>
      <c r="D174" s="629">
        <f>SUM(D175,D179)</f>
        <v>0</v>
      </c>
      <c r="E174" s="629">
        <f t="shared" ref="E174:G174" si="15">SUM(E175,E179)</f>
        <v>0</v>
      </c>
      <c r="F174" s="629">
        <f t="shared" si="15"/>
        <v>0</v>
      </c>
      <c r="G174" s="629">
        <f t="shared" si="15"/>
        <v>0</v>
      </c>
      <c r="H174" s="623">
        <f t="shared" si="8"/>
        <v>0</v>
      </c>
      <c r="I174" s="629">
        <f>SUM(I175,I179)</f>
        <v>0</v>
      </c>
      <c r="J174" s="629">
        <f t="shared" ref="J174:L174" si="16">SUM(J175,J179)</f>
        <v>0</v>
      </c>
      <c r="K174" s="629">
        <f t="shared" si="16"/>
        <v>0</v>
      </c>
      <c r="L174" s="707">
        <f t="shared" si="16"/>
        <v>0</v>
      </c>
    </row>
    <row r="175" spans="1:12" ht="36" hidden="1" x14ac:dyDescent="0.25">
      <c r="A175" s="725">
        <v>3260</v>
      </c>
      <c r="B175" s="65" t="s">
        <v>184</v>
      </c>
      <c r="C175" s="631">
        <f t="shared" si="7"/>
        <v>0</v>
      </c>
      <c r="D175" s="726">
        <f>SUM(D176:D178)</f>
        <v>0</v>
      </c>
      <c r="E175" s="726">
        <f>SUM(E176:E178)</f>
        <v>0</v>
      </c>
      <c r="F175" s="726">
        <f>SUM(F176:F178)</f>
        <v>0</v>
      </c>
      <c r="G175" s="727">
        <f>SUM(G176:G178)</f>
        <v>0</v>
      </c>
      <c r="H175" s="631">
        <f t="shared" si="8"/>
        <v>0</v>
      </c>
      <c r="I175" s="726">
        <f>SUM(I176:I178)</f>
        <v>0</v>
      </c>
      <c r="J175" s="726">
        <f>SUM(J176:J178)</f>
        <v>0</v>
      </c>
      <c r="K175" s="726">
        <f>SUM(K176:K178)</f>
        <v>0</v>
      </c>
      <c r="L175" s="728">
        <f>SUM(L176:L178)</f>
        <v>0</v>
      </c>
    </row>
    <row r="176" spans="1:12" ht="24" hidden="1" x14ac:dyDescent="0.25">
      <c r="A176" s="648">
        <v>3261</v>
      </c>
      <c r="B176" s="71" t="s">
        <v>185</v>
      </c>
      <c r="C176" s="636">
        <f>SUM(D176:G176)</f>
        <v>0</v>
      </c>
      <c r="D176" s="638"/>
      <c r="E176" s="638"/>
      <c r="F176" s="638"/>
      <c r="G176" s="714"/>
      <c r="H176" s="636">
        <f>SUM(I176:L176)</f>
        <v>0</v>
      </c>
      <c r="I176" s="638"/>
      <c r="J176" s="638"/>
      <c r="K176" s="638"/>
      <c r="L176" s="715"/>
    </row>
    <row r="177" spans="1:12" ht="36" hidden="1" x14ac:dyDescent="0.25">
      <c r="A177" s="648">
        <v>3262</v>
      </c>
      <c r="B177" s="71" t="s">
        <v>186</v>
      </c>
      <c r="C177" s="636">
        <f>SUM(D177:G177)</f>
        <v>0</v>
      </c>
      <c r="D177" s="638"/>
      <c r="E177" s="638"/>
      <c r="F177" s="638"/>
      <c r="G177" s="714"/>
      <c r="H177" s="636">
        <f>SUM(I177:L177)</f>
        <v>0</v>
      </c>
      <c r="I177" s="638"/>
      <c r="J177" s="638"/>
      <c r="K177" s="638"/>
      <c r="L177" s="715"/>
    </row>
    <row r="178" spans="1:12" ht="24" hidden="1" x14ac:dyDescent="0.25">
      <c r="A178" s="648">
        <v>3263</v>
      </c>
      <c r="B178" s="71" t="s">
        <v>187</v>
      </c>
      <c r="C178" s="636">
        <f>SUM(D178:G178)</f>
        <v>0</v>
      </c>
      <c r="D178" s="638"/>
      <c r="E178" s="638"/>
      <c r="F178" s="638"/>
      <c r="G178" s="714"/>
      <c r="H178" s="636">
        <f>SUM(I178:L178)</f>
        <v>0</v>
      </c>
      <c r="I178" s="638"/>
      <c r="J178" s="638"/>
      <c r="K178" s="638"/>
      <c r="L178" s="715"/>
    </row>
    <row r="179" spans="1:12" ht="84" hidden="1" x14ac:dyDescent="0.25">
      <c r="A179" s="725">
        <v>3290</v>
      </c>
      <c r="B179" s="65" t="s">
        <v>188</v>
      </c>
      <c r="C179" s="739">
        <f t="shared" ref="C179:C183" si="17">SUM(D179:G179)</f>
        <v>0</v>
      </c>
      <c r="D179" s="726">
        <f>SUM(D180:D183)</f>
        <v>0</v>
      </c>
      <c r="E179" s="726">
        <f t="shared" ref="E179:G179" si="18">SUM(E180:E183)</f>
        <v>0</v>
      </c>
      <c r="F179" s="726">
        <f t="shared" si="18"/>
        <v>0</v>
      </c>
      <c r="G179" s="726">
        <f t="shared" si="18"/>
        <v>0</v>
      </c>
      <c r="H179" s="739">
        <f t="shared" ref="H179:H183" si="19">SUM(I179:L179)</f>
        <v>0</v>
      </c>
      <c r="I179" s="726">
        <f>SUM(I180:I183)</f>
        <v>0</v>
      </c>
      <c r="J179" s="726">
        <f t="shared" ref="J179:L179" si="20">SUM(J180:J183)</f>
        <v>0</v>
      </c>
      <c r="K179" s="726">
        <f t="shared" si="20"/>
        <v>0</v>
      </c>
      <c r="L179" s="740">
        <f t="shared" si="20"/>
        <v>0</v>
      </c>
    </row>
    <row r="180" spans="1:12" ht="72" hidden="1" x14ac:dyDescent="0.25">
      <c r="A180" s="648">
        <v>3291</v>
      </c>
      <c r="B180" s="71" t="s">
        <v>189</v>
      </c>
      <c r="C180" s="636">
        <f t="shared" si="17"/>
        <v>0</v>
      </c>
      <c r="D180" s="638"/>
      <c r="E180" s="638"/>
      <c r="F180" s="638"/>
      <c r="G180" s="741"/>
      <c r="H180" s="636">
        <f t="shared" si="19"/>
        <v>0</v>
      </c>
      <c r="I180" s="638"/>
      <c r="J180" s="638"/>
      <c r="K180" s="638"/>
      <c r="L180" s="715"/>
    </row>
    <row r="181" spans="1:12" ht="72" hidden="1" x14ac:dyDescent="0.25">
      <c r="A181" s="648">
        <v>3292</v>
      </c>
      <c r="B181" s="71" t="s">
        <v>190</v>
      </c>
      <c r="C181" s="636">
        <f t="shared" si="17"/>
        <v>0</v>
      </c>
      <c r="D181" s="638"/>
      <c r="E181" s="638"/>
      <c r="F181" s="638"/>
      <c r="G181" s="741"/>
      <c r="H181" s="636">
        <f t="shared" si="19"/>
        <v>0</v>
      </c>
      <c r="I181" s="638"/>
      <c r="J181" s="638"/>
      <c r="K181" s="638"/>
      <c r="L181" s="715"/>
    </row>
    <row r="182" spans="1:12" ht="72" hidden="1" x14ac:dyDescent="0.25">
      <c r="A182" s="648">
        <v>3293</v>
      </c>
      <c r="B182" s="71" t="s">
        <v>191</v>
      </c>
      <c r="C182" s="636">
        <f t="shared" si="17"/>
        <v>0</v>
      </c>
      <c r="D182" s="638"/>
      <c r="E182" s="638"/>
      <c r="F182" s="638"/>
      <c r="G182" s="741"/>
      <c r="H182" s="636">
        <f t="shared" si="19"/>
        <v>0</v>
      </c>
      <c r="I182" s="638"/>
      <c r="J182" s="638"/>
      <c r="K182" s="638"/>
      <c r="L182" s="715"/>
    </row>
    <row r="183" spans="1:12" ht="60" hidden="1" x14ac:dyDescent="0.25">
      <c r="A183" s="742">
        <v>3294</v>
      </c>
      <c r="B183" s="71" t="s">
        <v>192</v>
      </c>
      <c r="C183" s="739">
        <f t="shared" si="17"/>
        <v>0</v>
      </c>
      <c r="D183" s="743"/>
      <c r="E183" s="743"/>
      <c r="F183" s="743"/>
      <c r="G183" s="744"/>
      <c r="H183" s="739">
        <f t="shared" si="19"/>
        <v>0</v>
      </c>
      <c r="I183" s="743"/>
      <c r="J183" s="743"/>
      <c r="K183" s="743"/>
      <c r="L183" s="745"/>
    </row>
    <row r="184" spans="1:12" ht="48" hidden="1" x14ac:dyDescent="0.25">
      <c r="A184" s="746">
        <v>3300</v>
      </c>
      <c r="B184" s="183" t="s">
        <v>193</v>
      </c>
      <c r="C184" s="747">
        <f t="shared" si="7"/>
        <v>0</v>
      </c>
      <c r="D184" s="748">
        <f>SUM(D185:D186)</f>
        <v>0</v>
      </c>
      <c r="E184" s="748">
        <f t="shared" ref="E184:G184" si="21">SUM(E185:E186)</f>
        <v>0</v>
      </c>
      <c r="F184" s="748">
        <f t="shared" si="21"/>
        <v>0</v>
      </c>
      <c r="G184" s="748">
        <f t="shared" si="21"/>
        <v>0</v>
      </c>
      <c r="H184" s="747">
        <f t="shared" si="8"/>
        <v>0</v>
      </c>
      <c r="I184" s="748">
        <f>SUM(I185:I186)</f>
        <v>0</v>
      </c>
      <c r="J184" s="748">
        <f t="shared" ref="J184:L184" si="22">SUM(J185:J186)</f>
        <v>0</v>
      </c>
      <c r="K184" s="748">
        <f t="shared" si="22"/>
        <v>0</v>
      </c>
      <c r="L184" s="707">
        <f t="shared" si="22"/>
        <v>0</v>
      </c>
    </row>
    <row r="185" spans="1:12" ht="48" hidden="1" x14ac:dyDescent="0.25">
      <c r="A185" s="673">
        <v>3310</v>
      </c>
      <c r="B185" s="112" t="s">
        <v>194</v>
      </c>
      <c r="C185" s="749">
        <f t="shared" si="7"/>
        <v>0</v>
      </c>
      <c r="D185" s="720"/>
      <c r="E185" s="720"/>
      <c r="F185" s="720"/>
      <c r="G185" s="721"/>
      <c r="H185" s="749">
        <f t="shared" si="8"/>
        <v>0</v>
      </c>
      <c r="I185" s="720"/>
      <c r="J185" s="720"/>
      <c r="K185" s="720"/>
      <c r="L185" s="722"/>
    </row>
    <row r="186" spans="1:12" ht="48.75" hidden="1" customHeight="1" x14ac:dyDescent="0.25">
      <c r="A186" s="647">
        <v>3320</v>
      </c>
      <c r="B186" s="65" t="s">
        <v>195</v>
      </c>
      <c r="C186" s="631">
        <f t="shared" si="7"/>
        <v>0</v>
      </c>
      <c r="D186" s="633"/>
      <c r="E186" s="633"/>
      <c r="F186" s="633"/>
      <c r="G186" s="712"/>
      <c r="H186" s="631">
        <f t="shared" si="8"/>
        <v>0</v>
      </c>
      <c r="I186" s="633"/>
      <c r="J186" s="633"/>
      <c r="K186" s="633"/>
      <c r="L186" s="713"/>
    </row>
    <row r="187" spans="1:12" hidden="1" x14ac:dyDescent="0.25">
      <c r="A187" s="750">
        <v>4000</v>
      </c>
      <c r="B187" s="142" t="s">
        <v>196</v>
      </c>
      <c r="C187" s="702">
        <f t="shared" si="7"/>
        <v>0</v>
      </c>
      <c r="D187" s="703">
        <f>SUM(D188,D191)</f>
        <v>0</v>
      </c>
      <c r="E187" s="703">
        <f>SUM(E188,E191)</f>
        <v>0</v>
      </c>
      <c r="F187" s="703">
        <f>SUM(F188,F191)</f>
        <v>0</v>
      </c>
      <c r="G187" s="704">
        <f>SUM(G188,G191)</f>
        <v>0</v>
      </c>
      <c r="H187" s="702">
        <f t="shared" si="8"/>
        <v>0</v>
      </c>
      <c r="I187" s="703">
        <f>SUM(I188,I191)</f>
        <v>0</v>
      </c>
      <c r="J187" s="703">
        <f>SUM(J188,J191)</f>
        <v>0</v>
      </c>
      <c r="K187" s="703">
        <f>SUM(K188,K191)</f>
        <v>0</v>
      </c>
      <c r="L187" s="705">
        <f>SUM(L188,L191)</f>
        <v>0</v>
      </c>
    </row>
    <row r="188" spans="1:12" ht="24" hidden="1" x14ac:dyDescent="0.25">
      <c r="A188" s="751">
        <v>4200</v>
      </c>
      <c r="B188" s="147" t="s">
        <v>197</v>
      </c>
      <c r="C188" s="623">
        <f>SUM(D188:G188)</f>
        <v>0</v>
      </c>
      <c r="D188" s="629">
        <f>SUM(D189,D190)</f>
        <v>0</v>
      </c>
      <c r="E188" s="629">
        <f>SUM(E189,E190)</f>
        <v>0</v>
      </c>
      <c r="F188" s="629">
        <f>SUM(F189,F190)</f>
        <v>0</v>
      </c>
      <c r="G188" s="723">
        <f>SUM(G189,G190)</f>
        <v>0</v>
      </c>
      <c r="H188" s="623">
        <f t="shared" si="8"/>
        <v>0</v>
      </c>
      <c r="I188" s="629">
        <f>SUM(I189,I190)</f>
        <v>0</v>
      </c>
      <c r="J188" s="629">
        <f>SUM(J189,J190)</f>
        <v>0</v>
      </c>
      <c r="K188" s="629">
        <f>SUM(K189,K190)</f>
        <v>0</v>
      </c>
      <c r="L188" s="724">
        <f>SUM(L189,L190)</f>
        <v>0</v>
      </c>
    </row>
    <row r="189" spans="1:12" ht="36" hidden="1" x14ac:dyDescent="0.25">
      <c r="A189" s="725">
        <v>4240</v>
      </c>
      <c r="B189" s="65" t="s">
        <v>198</v>
      </c>
      <c r="C189" s="631">
        <f t="shared" ref="C189:C264" si="23">SUM(D189:G189)</f>
        <v>0</v>
      </c>
      <c r="D189" s="633"/>
      <c r="E189" s="633"/>
      <c r="F189" s="633"/>
      <c r="G189" s="712"/>
      <c r="H189" s="631">
        <f t="shared" ref="H189:H263" si="24">SUM(I189:L189)</f>
        <v>0</v>
      </c>
      <c r="I189" s="633"/>
      <c r="J189" s="633"/>
      <c r="K189" s="633"/>
      <c r="L189" s="713"/>
    </row>
    <row r="190" spans="1:12" ht="24" hidden="1" x14ac:dyDescent="0.25">
      <c r="A190" s="716">
        <v>4250</v>
      </c>
      <c r="B190" s="71" t="s">
        <v>199</v>
      </c>
      <c r="C190" s="636">
        <f t="shared" si="23"/>
        <v>0</v>
      </c>
      <c r="D190" s="638"/>
      <c r="E190" s="638"/>
      <c r="F190" s="638"/>
      <c r="G190" s="714"/>
      <c r="H190" s="636">
        <f t="shared" si="24"/>
        <v>0</v>
      </c>
      <c r="I190" s="638"/>
      <c r="J190" s="638"/>
      <c r="K190" s="638"/>
      <c r="L190" s="715"/>
    </row>
    <row r="191" spans="1:12" hidden="1" x14ac:dyDescent="0.25">
      <c r="A191" s="628">
        <v>4300</v>
      </c>
      <c r="B191" s="147" t="s">
        <v>200</v>
      </c>
      <c r="C191" s="623">
        <f t="shared" si="23"/>
        <v>0</v>
      </c>
      <c r="D191" s="629">
        <f>SUM(D192)</f>
        <v>0</v>
      </c>
      <c r="E191" s="629">
        <f>SUM(E192)</f>
        <v>0</v>
      </c>
      <c r="F191" s="629">
        <f>SUM(F192)</f>
        <v>0</v>
      </c>
      <c r="G191" s="723">
        <f>SUM(G192)</f>
        <v>0</v>
      </c>
      <c r="H191" s="623">
        <f t="shared" si="24"/>
        <v>0</v>
      </c>
      <c r="I191" s="629">
        <f>SUM(I192)</f>
        <v>0</v>
      </c>
      <c r="J191" s="629">
        <f>SUM(J192)</f>
        <v>0</v>
      </c>
      <c r="K191" s="629">
        <f>SUM(K192)</f>
        <v>0</v>
      </c>
      <c r="L191" s="724">
        <f>SUM(L192)</f>
        <v>0</v>
      </c>
    </row>
    <row r="192" spans="1:12" ht="24" hidden="1" x14ac:dyDescent="0.25">
      <c r="A192" s="725">
        <v>4310</v>
      </c>
      <c r="B192" s="65" t="s">
        <v>201</v>
      </c>
      <c r="C192" s="631">
        <f>SUM(D192:G192)</f>
        <v>0</v>
      </c>
      <c r="D192" s="726">
        <f>SUM(D193:D193)</f>
        <v>0</v>
      </c>
      <c r="E192" s="726">
        <f>SUM(E193:E193)</f>
        <v>0</v>
      </c>
      <c r="F192" s="726">
        <f>SUM(F193:F193)</f>
        <v>0</v>
      </c>
      <c r="G192" s="727">
        <f>SUM(G193:G193)</f>
        <v>0</v>
      </c>
      <c r="H192" s="631">
        <f t="shared" si="24"/>
        <v>0</v>
      </c>
      <c r="I192" s="726">
        <f>SUM(I193:I193)</f>
        <v>0</v>
      </c>
      <c r="J192" s="726">
        <f>SUM(J193:J193)</f>
        <v>0</v>
      </c>
      <c r="K192" s="726">
        <f>SUM(K193:K193)</f>
        <v>0</v>
      </c>
      <c r="L192" s="728">
        <f>SUM(L193:L193)</f>
        <v>0</v>
      </c>
    </row>
    <row r="193" spans="1:12" ht="36" hidden="1" x14ac:dyDescent="0.25">
      <c r="A193" s="648">
        <v>4311</v>
      </c>
      <c r="B193" s="71" t="s">
        <v>202</v>
      </c>
      <c r="C193" s="636">
        <f t="shared" si="23"/>
        <v>0</v>
      </c>
      <c r="D193" s="638"/>
      <c r="E193" s="638"/>
      <c r="F193" s="638"/>
      <c r="G193" s="714"/>
      <c r="H193" s="636">
        <f t="shared" si="24"/>
        <v>0</v>
      </c>
      <c r="I193" s="638"/>
      <c r="J193" s="638"/>
      <c r="K193" s="638"/>
      <c r="L193" s="715"/>
    </row>
    <row r="194" spans="1:12" s="595" customFormat="1" ht="24" x14ac:dyDescent="0.25">
      <c r="A194" s="752"/>
      <c r="B194" s="19" t="s">
        <v>203</v>
      </c>
      <c r="C194" s="697">
        <f t="shared" si="23"/>
        <v>16479</v>
      </c>
      <c r="D194" s="698">
        <f>SUM(D195,D230,D269,D283)</f>
        <v>16479</v>
      </c>
      <c r="E194" s="698">
        <f t="shared" ref="E194:G194" si="25">SUM(E195,E230,E269,E283)</f>
        <v>0</v>
      </c>
      <c r="F194" s="698">
        <f t="shared" si="25"/>
        <v>0</v>
      </c>
      <c r="G194" s="698">
        <f t="shared" si="25"/>
        <v>0</v>
      </c>
      <c r="H194" s="697">
        <f t="shared" si="24"/>
        <v>20416</v>
      </c>
      <c r="I194" s="698">
        <f t="shared" ref="I194:L194" si="26">SUM(I195,I230,I269,I283)</f>
        <v>20416</v>
      </c>
      <c r="J194" s="698">
        <f t="shared" si="26"/>
        <v>0</v>
      </c>
      <c r="K194" s="698">
        <f t="shared" si="26"/>
        <v>0</v>
      </c>
      <c r="L194" s="753">
        <f t="shared" si="26"/>
        <v>0</v>
      </c>
    </row>
    <row r="195" spans="1:12" x14ac:dyDescent="0.25">
      <c r="A195" s="701">
        <v>5000</v>
      </c>
      <c r="B195" s="142" t="s">
        <v>204</v>
      </c>
      <c r="C195" s="702">
        <f t="shared" si="23"/>
        <v>1137</v>
      </c>
      <c r="D195" s="703">
        <f>D196+D204</f>
        <v>1137</v>
      </c>
      <c r="E195" s="703">
        <f>E196+E204</f>
        <v>0</v>
      </c>
      <c r="F195" s="703">
        <f>F196+F204</f>
        <v>0</v>
      </c>
      <c r="G195" s="703">
        <f>G196+G204</f>
        <v>0</v>
      </c>
      <c r="H195" s="702">
        <f t="shared" si="24"/>
        <v>1137</v>
      </c>
      <c r="I195" s="703">
        <f>I196+I204</f>
        <v>1137</v>
      </c>
      <c r="J195" s="703">
        <f>J196+J204</f>
        <v>0</v>
      </c>
      <c r="K195" s="703">
        <f>K196+K204</f>
        <v>0</v>
      </c>
      <c r="L195" s="754">
        <f>L196+L204</f>
        <v>0</v>
      </c>
    </row>
    <row r="196" spans="1:12" hidden="1" x14ac:dyDescent="0.25">
      <c r="A196" s="628">
        <v>5100</v>
      </c>
      <c r="B196" s="147" t="s">
        <v>205</v>
      </c>
      <c r="C196" s="623">
        <f t="shared" si="23"/>
        <v>0</v>
      </c>
      <c r="D196" s="629">
        <f>D197+D198+D201+D202+D203</f>
        <v>0</v>
      </c>
      <c r="E196" s="629">
        <f>E197+E198+E201+E202+E203</f>
        <v>0</v>
      </c>
      <c r="F196" s="629">
        <f>F197+F198+F201+F202+F203</f>
        <v>0</v>
      </c>
      <c r="G196" s="723">
        <f>G197+G198+G201+G202+G203</f>
        <v>0</v>
      </c>
      <c r="H196" s="623">
        <f t="shared" si="24"/>
        <v>0</v>
      </c>
      <c r="I196" s="629">
        <f>I197+I198+I201+I202+I203</f>
        <v>0</v>
      </c>
      <c r="J196" s="629">
        <f>J197+J198+J201+J202+J203</f>
        <v>0</v>
      </c>
      <c r="K196" s="629">
        <f>K197+K198+K201+K202+K203</f>
        <v>0</v>
      </c>
      <c r="L196" s="724">
        <f>L197+L198+L201+L202+L203</f>
        <v>0</v>
      </c>
    </row>
    <row r="197" spans="1:12" hidden="1" x14ac:dyDescent="0.25">
      <c r="A197" s="725">
        <v>5110</v>
      </c>
      <c r="B197" s="65" t="s">
        <v>206</v>
      </c>
      <c r="C197" s="631">
        <f t="shared" si="23"/>
        <v>0</v>
      </c>
      <c r="D197" s="633"/>
      <c r="E197" s="633"/>
      <c r="F197" s="633"/>
      <c r="G197" s="712"/>
      <c r="H197" s="631">
        <f t="shared" si="24"/>
        <v>0</v>
      </c>
      <c r="I197" s="633"/>
      <c r="J197" s="633"/>
      <c r="K197" s="633"/>
      <c r="L197" s="713"/>
    </row>
    <row r="198" spans="1:12" ht="24" hidden="1" x14ac:dyDescent="0.25">
      <c r="A198" s="716">
        <v>5120</v>
      </c>
      <c r="B198" s="71" t="s">
        <v>207</v>
      </c>
      <c r="C198" s="636">
        <f t="shared" si="23"/>
        <v>0</v>
      </c>
      <c r="D198" s="717">
        <f>D199+D200</f>
        <v>0</v>
      </c>
      <c r="E198" s="717">
        <f>E199+E200</f>
        <v>0</v>
      </c>
      <c r="F198" s="717">
        <f>F199+F200</f>
        <v>0</v>
      </c>
      <c r="G198" s="718">
        <f>G199+G200</f>
        <v>0</v>
      </c>
      <c r="H198" s="636">
        <f t="shared" si="24"/>
        <v>0</v>
      </c>
      <c r="I198" s="717">
        <f>I199+I200</f>
        <v>0</v>
      </c>
      <c r="J198" s="717">
        <f>J199+J200</f>
        <v>0</v>
      </c>
      <c r="K198" s="717">
        <f>K199+K200</f>
        <v>0</v>
      </c>
      <c r="L198" s="719">
        <f>L199+L200</f>
        <v>0</v>
      </c>
    </row>
    <row r="199" spans="1:12" hidden="1" x14ac:dyDescent="0.25">
      <c r="A199" s="648">
        <v>5121</v>
      </c>
      <c r="B199" s="71" t="s">
        <v>208</v>
      </c>
      <c r="C199" s="636">
        <f t="shared" si="23"/>
        <v>0</v>
      </c>
      <c r="D199" s="638"/>
      <c r="E199" s="638"/>
      <c r="F199" s="638"/>
      <c r="G199" s="714"/>
      <c r="H199" s="636">
        <f t="shared" si="24"/>
        <v>0</v>
      </c>
      <c r="I199" s="638"/>
      <c r="J199" s="638"/>
      <c r="K199" s="638"/>
      <c r="L199" s="715"/>
    </row>
    <row r="200" spans="1:12" ht="24" hidden="1" x14ac:dyDescent="0.25">
      <c r="A200" s="648">
        <v>5129</v>
      </c>
      <c r="B200" s="71" t="s">
        <v>209</v>
      </c>
      <c r="C200" s="636">
        <f t="shared" si="23"/>
        <v>0</v>
      </c>
      <c r="D200" s="638"/>
      <c r="E200" s="638"/>
      <c r="F200" s="638"/>
      <c r="G200" s="714"/>
      <c r="H200" s="636">
        <f t="shared" si="24"/>
        <v>0</v>
      </c>
      <c r="I200" s="638"/>
      <c r="J200" s="638"/>
      <c r="K200" s="638"/>
      <c r="L200" s="715"/>
    </row>
    <row r="201" spans="1:12" hidden="1" x14ac:dyDescent="0.25">
      <c r="A201" s="716">
        <v>5130</v>
      </c>
      <c r="B201" s="71" t="s">
        <v>210</v>
      </c>
      <c r="C201" s="636">
        <f t="shared" si="23"/>
        <v>0</v>
      </c>
      <c r="D201" s="638"/>
      <c r="E201" s="638"/>
      <c r="F201" s="638"/>
      <c r="G201" s="714"/>
      <c r="H201" s="636">
        <f t="shared" si="24"/>
        <v>0</v>
      </c>
      <c r="I201" s="638"/>
      <c r="J201" s="638"/>
      <c r="K201" s="638"/>
      <c r="L201" s="715"/>
    </row>
    <row r="202" spans="1:12" hidden="1" x14ac:dyDescent="0.25">
      <c r="A202" s="716">
        <v>5140</v>
      </c>
      <c r="B202" s="71" t="s">
        <v>211</v>
      </c>
      <c r="C202" s="636">
        <f t="shared" si="23"/>
        <v>0</v>
      </c>
      <c r="D202" s="638"/>
      <c r="E202" s="638"/>
      <c r="F202" s="638"/>
      <c r="G202" s="714"/>
      <c r="H202" s="636">
        <f t="shared" si="24"/>
        <v>0</v>
      </c>
      <c r="I202" s="638"/>
      <c r="J202" s="638"/>
      <c r="K202" s="638"/>
      <c r="L202" s="715"/>
    </row>
    <row r="203" spans="1:12" ht="24" hidden="1" x14ac:dyDescent="0.25">
      <c r="A203" s="716">
        <v>5170</v>
      </c>
      <c r="B203" s="71" t="s">
        <v>212</v>
      </c>
      <c r="C203" s="636">
        <f t="shared" si="23"/>
        <v>0</v>
      </c>
      <c r="D203" s="638"/>
      <c r="E203" s="638"/>
      <c r="F203" s="638"/>
      <c r="G203" s="714"/>
      <c r="H203" s="636">
        <f t="shared" si="24"/>
        <v>0</v>
      </c>
      <c r="I203" s="638"/>
      <c r="J203" s="638"/>
      <c r="K203" s="638"/>
      <c r="L203" s="715"/>
    </row>
    <row r="204" spans="1:12" x14ac:dyDescent="0.25">
      <c r="A204" s="628">
        <v>5200</v>
      </c>
      <c r="B204" s="147" t="s">
        <v>213</v>
      </c>
      <c r="C204" s="623">
        <f t="shared" si="23"/>
        <v>1137</v>
      </c>
      <c r="D204" s="629">
        <f>D205+D215+D216+D225+D226+D227+D229</f>
        <v>1137</v>
      </c>
      <c r="E204" s="629">
        <f>E205+E215+E216+E225+E226+E227+E229</f>
        <v>0</v>
      </c>
      <c r="F204" s="629">
        <f>F205+F215+F216+F225+F226+F227+F229</f>
        <v>0</v>
      </c>
      <c r="G204" s="723">
        <f>G205+G215+G216+G225+G226+G227+G229</f>
        <v>0</v>
      </c>
      <c r="H204" s="623">
        <f t="shared" si="24"/>
        <v>1137</v>
      </c>
      <c r="I204" s="629">
        <f>I205+I215+I216+I225+I226+I227+I229</f>
        <v>1137</v>
      </c>
      <c r="J204" s="629">
        <f>J205+J215+J216+J225+J226+J227+J229</f>
        <v>0</v>
      </c>
      <c r="K204" s="629">
        <f>K205+K215+K216+K225+K226+K227+K229</f>
        <v>0</v>
      </c>
      <c r="L204" s="724">
        <f>L205+L215+L216+L225+L226+L227+L229</f>
        <v>0</v>
      </c>
    </row>
    <row r="205" spans="1:12" hidden="1" x14ac:dyDescent="0.25">
      <c r="A205" s="708">
        <v>5210</v>
      </c>
      <c r="B205" s="112" t="s">
        <v>214</v>
      </c>
      <c r="C205" s="678">
        <f t="shared" si="23"/>
        <v>0</v>
      </c>
      <c r="D205" s="709">
        <f>SUM(D206:D214)</f>
        <v>0</v>
      </c>
      <c r="E205" s="709">
        <f>SUM(E206:E214)</f>
        <v>0</v>
      </c>
      <c r="F205" s="709">
        <f>SUM(F206:F214)</f>
        <v>0</v>
      </c>
      <c r="G205" s="710">
        <f>SUM(G206:G214)</f>
        <v>0</v>
      </c>
      <c r="H205" s="678">
        <f t="shared" si="24"/>
        <v>0</v>
      </c>
      <c r="I205" s="709">
        <f>SUM(I206:I214)</f>
        <v>0</v>
      </c>
      <c r="J205" s="709">
        <f>SUM(J206:J214)</f>
        <v>0</v>
      </c>
      <c r="K205" s="709">
        <f>SUM(K206:K214)</f>
        <v>0</v>
      </c>
      <c r="L205" s="711">
        <f>SUM(L206:L214)</f>
        <v>0</v>
      </c>
    </row>
    <row r="206" spans="1:12" hidden="1" x14ac:dyDescent="0.25">
      <c r="A206" s="647">
        <v>5211</v>
      </c>
      <c r="B206" s="65" t="s">
        <v>215</v>
      </c>
      <c r="C206" s="631">
        <f t="shared" si="23"/>
        <v>0</v>
      </c>
      <c r="D206" s="633"/>
      <c r="E206" s="633"/>
      <c r="F206" s="633"/>
      <c r="G206" s="712"/>
      <c r="H206" s="631">
        <f t="shared" si="24"/>
        <v>0</v>
      </c>
      <c r="I206" s="633"/>
      <c r="J206" s="633"/>
      <c r="K206" s="633"/>
      <c r="L206" s="713"/>
    </row>
    <row r="207" spans="1:12" hidden="1" x14ac:dyDescent="0.25">
      <c r="A207" s="648">
        <v>5212</v>
      </c>
      <c r="B207" s="71" t="s">
        <v>216</v>
      </c>
      <c r="C207" s="636">
        <f t="shared" si="23"/>
        <v>0</v>
      </c>
      <c r="D207" s="638"/>
      <c r="E207" s="638"/>
      <c r="F207" s="638"/>
      <c r="G207" s="714"/>
      <c r="H207" s="636">
        <f t="shared" si="24"/>
        <v>0</v>
      </c>
      <c r="I207" s="638"/>
      <c r="J207" s="638"/>
      <c r="K207" s="638"/>
      <c r="L207" s="715"/>
    </row>
    <row r="208" spans="1:12" hidden="1" x14ac:dyDescent="0.25">
      <c r="A208" s="648">
        <v>5213</v>
      </c>
      <c r="B208" s="71" t="s">
        <v>217</v>
      </c>
      <c r="C208" s="636">
        <f t="shared" si="23"/>
        <v>0</v>
      </c>
      <c r="D208" s="638"/>
      <c r="E208" s="638"/>
      <c r="F208" s="638"/>
      <c r="G208" s="714"/>
      <c r="H208" s="636">
        <f t="shared" si="24"/>
        <v>0</v>
      </c>
      <c r="I208" s="638"/>
      <c r="J208" s="638"/>
      <c r="K208" s="638"/>
      <c r="L208" s="715"/>
    </row>
    <row r="209" spans="1:12" hidden="1" x14ac:dyDescent="0.25">
      <c r="A209" s="648">
        <v>5214</v>
      </c>
      <c r="B209" s="71" t="s">
        <v>218</v>
      </c>
      <c r="C209" s="636">
        <f t="shared" si="23"/>
        <v>0</v>
      </c>
      <c r="D209" s="638"/>
      <c r="E209" s="638"/>
      <c r="F209" s="638"/>
      <c r="G209" s="714"/>
      <c r="H209" s="636">
        <f t="shared" si="24"/>
        <v>0</v>
      </c>
      <c r="I209" s="638"/>
      <c r="J209" s="638"/>
      <c r="K209" s="638"/>
      <c r="L209" s="715"/>
    </row>
    <row r="210" spans="1:12" hidden="1" x14ac:dyDescent="0.25">
      <c r="A210" s="648">
        <v>5215</v>
      </c>
      <c r="B210" s="71" t="s">
        <v>219</v>
      </c>
      <c r="C210" s="636">
        <f>SUM(D210:G210)</f>
        <v>0</v>
      </c>
      <c r="D210" s="638"/>
      <c r="E210" s="638"/>
      <c r="F210" s="638"/>
      <c r="G210" s="714"/>
      <c r="H210" s="636">
        <f>SUM(I210:L210)</f>
        <v>0</v>
      </c>
      <c r="I210" s="638"/>
      <c r="J210" s="638"/>
      <c r="K210" s="638"/>
      <c r="L210" s="715"/>
    </row>
    <row r="211" spans="1:12" ht="14.25" hidden="1" customHeight="1" x14ac:dyDescent="0.25">
      <c r="A211" s="648">
        <v>5216</v>
      </c>
      <c r="B211" s="71" t="s">
        <v>220</v>
      </c>
      <c r="C211" s="636">
        <f t="shared" si="23"/>
        <v>0</v>
      </c>
      <c r="D211" s="638"/>
      <c r="E211" s="638"/>
      <c r="F211" s="638"/>
      <c r="G211" s="714"/>
      <c r="H211" s="636">
        <f t="shared" si="24"/>
        <v>0</v>
      </c>
      <c r="I211" s="638"/>
      <c r="J211" s="638"/>
      <c r="K211" s="638"/>
      <c r="L211" s="715"/>
    </row>
    <row r="212" spans="1:12" hidden="1" x14ac:dyDescent="0.25">
      <c r="A212" s="648">
        <v>5217</v>
      </c>
      <c r="B212" s="71" t="s">
        <v>221</v>
      </c>
      <c r="C212" s="636">
        <f t="shared" si="23"/>
        <v>0</v>
      </c>
      <c r="D212" s="638"/>
      <c r="E212" s="638"/>
      <c r="F212" s="638"/>
      <c r="G212" s="714"/>
      <c r="H212" s="636">
        <f t="shared" si="24"/>
        <v>0</v>
      </c>
      <c r="I212" s="638"/>
      <c r="J212" s="638"/>
      <c r="K212" s="638"/>
      <c r="L212" s="715"/>
    </row>
    <row r="213" spans="1:12" hidden="1" x14ac:dyDescent="0.25">
      <c r="A213" s="648">
        <v>5218</v>
      </c>
      <c r="B213" s="71" t="s">
        <v>222</v>
      </c>
      <c r="C213" s="636">
        <f t="shared" si="23"/>
        <v>0</v>
      </c>
      <c r="D213" s="638"/>
      <c r="E213" s="638"/>
      <c r="F213" s="638"/>
      <c r="G213" s="714"/>
      <c r="H213" s="636">
        <f t="shared" si="24"/>
        <v>0</v>
      </c>
      <c r="I213" s="638"/>
      <c r="J213" s="638"/>
      <c r="K213" s="638"/>
      <c r="L213" s="715"/>
    </row>
    <row r="214" spans="1:12" hidden="1" x14ac:dyDescent="0.25">
      <c r="A214" s="648">
        <v>5219</v>
      </c>
      <c r="B214" s="71" t="s">
        <v>223</v>
      </c>
      <c r="C214" s="636">
        <f t="shared" si="23"/>
        <v>0</v>
      </c>
      <c r="D214" s="638"/>
      <c r="E214" s="638"/>
      <c r="F214" s="638"/>
      <c r="G214" s="714"/>
      <c r="H214" s="636">
        <f t="shared" si="24"/>
        <v>0</v>
      </c>
      <c r="I214" s="638"/>
      <c r="J214" s="638"/>
      <c r="K214" s="638"/>
      <c r="L214" s="715"/>
    </row>
    <row r="215" spans="1:12" ht="13.5" hidden="1" customHeight="1" x14ac:dyDescent="0.25">
      <c r="A215" s="716">
        <v>5220</v>
      </c>
      <c r="B215" s="71" t="s">
        <v>224</v>
      </c>
      <c r="C215" s="636">
        <f t="shared" si="23"/>
        <v>0</v>
      </c>
      <c r="D215" s="638"/>
      <c r="E215" s="638"/>
      <c r="F215" s="638"/>
      <c r="G215" s="714"/>
      <c r="H215" s="636">
        <f t="shared" si="24"/>
        <v>0</v>
      </c>
      <c r="I215" s="638"/>
      <c r="J215" s="638"/>
      <c r="K215" s="638"/>
      <c r="L215" s="715"/>
    </row>
    <row r="216" spans="1:12" x14ac:dyDescent="0.25">
      <c r="A216" s="716">
        <v>5230</v>
      </c>
      <c r="B216" s="71" t="s">
        <v>225</v>
      </c>
      <c r="C216" s="636">
        <f t="shared" si="23"/>
        <v>1137</v>
      </c>
      <c r="D216" s="717">
        <f>SUM(D217:D224)</f>
        <v>1137</v>
      </c>
      <c r="E216" s="717">
        <f>SUM(E217:E224)</f>
        <v>0</v>
      </c>
      <c r="F216" s="717">
        <f>SUM(F217:F224)</f>
        <v>0</v>
      </c>
      <c r="G216" s="718">
        <f>SUM(G217:G224)</f>
        <v>0</v>
      </c>
      <c r="H216" s="636">
        <f t="shared" si="24"/>
        <v>1137</v>
      </c>
      <c r="I216" s="717">
        <f>SUM(I217:I224)</f>
        <v>1137</v>
      </c>
      <c r="J216" s="717">
        <f>SUM(J217:J224)</f>
        <v>0</v>
      </c>
      <c r="K216" s="717">
        <f>SUM(K217:K224)</f>
        <v>0</v>
      </c>
      <c r="L216" s="719">
        <f>SUM(L217:L224)</f>
        <v>0</v>
      </c>
    </row>
    <row r="217" spans="1:12" hidden="1" x14ac:dyDescent="0.25">
      <c r="A217" s="648">
        <v>5231</v>
      </c>
      <c r="B217" s="71" t="s">
        <v>226</v>
      </c>
      <c r="C217" s="636">
        <f t="shared" si="23"/>
        <v>0</v>
      </c>
      <c r="D217" s="638"/>
      <c r="E217" s="638"/>
      <c r="F217" s="638"/>
      <c r="G217" s="714"/>
      <c r="H217" s="636">
        <f t="shared" si="24"/>
        <v>0</v>
      </c>
      <c r="I217" s="638"/>
      <c r="J217" s="638"/>
      <c r="K217" s="638"/>
      <c r="L217" s="715"/>
    </row>
    <row r="218" spans="1:12" hidden="1" x14ac:dyDescent="0.25">
      <c r="A218" s="648">
        <v>5232</v>
      </c>
      <c r="B218" s="71" t="s">
        <v>227</v>
      </c>
      <c r="C218" s="636">
        <f t="shared" si="23"/>
        <v>0</v>
      </c>
      <c r="D218" s="638"/>
      <c r="E218" s="638"/>
      <c r="F218" s="638"/>
      <c r="G218" s="714"/>
      <c r="H218" s="636">
        <f t="shared" si="24"/>
        <v>0</v>
      </c>
      <c r="I218" s="638"/>
      <c r="J218" s="638"/>
      <c r="K218" s="638"/>
      <c r="L218" s="715"/>
    </row>
    <row r="219" spans="1:12" hidden="1" x14ac:dyDescent="0.25">
      <c r="A219" s="648">
        <v>5233</v>
      </c>
      <c r="B219" s="71" t="s">
        <v>228</v>
      </c>
      <c r="C219" s="755">
        <f t="shared" si="23"/>
        <v>0</v>
      </c>
      <c r="D219" s="638"/>
      <c r="E219" s="638"/>
      <c r="F219" s="638"/>
      <c r="G219" s="714"/>
      <c r="H219" s="636">
        <f t="shared" si="24"/>
        <v>0</v>
      </c>
      <c r="I219" s="638"/>
      <c r="J219" s="638"/>
      <c r="K219" s="638"/>
      <c r="L219" s="715"/>
    </row>
    <row r="220" spans="1:12" ht="24" hidden="1" x14ac:dyDescent="0.25">
      <c r="A220" s="648">
        <v>5234</v>
      </c>
      <c r="B220" s="71" t="s">
        <v>229</v>
      </c>
      <c r="C220" s="755">
        <f t="shared" si="23"/>
        <v>0</v>
      </c>
      <c r="D220" s="638"/>
      <c r="E220" s="638"/>
      <c r="F220" s="638"/>
      <c r="G220" s="714"/>
      <c r="H220" s="636">
        <f t="shared" si="24"/>
        <v>0</v>
      </c>
      <c r="I220" s="638"/>
      <c r="J220" s="638"/>
      <c r="K220" s="638"/>
      <c r="L220" s="715"/>
    </row>
    <row r="221" spans="1:12" ht="14.25" hidden="1" customHeight="1" x14ac:dyDescent="0.25">
      <c r="A221" s="648">
        <v>5236</v>
      </c>
      <c r="B221" s="71" t="s">
        <v>230</v>
      </c>
      <c r="C221" s="755">
        <f t="shared" si="23"/>
        <v>0</v>
      </c>
      <c r="D221" s="638"/>
      <c r="E221" s="638"/>
      <c r="F221" s="638"/>
      <c r="G221" s="714"/>
      <c r="H221" s="636">
        <f t="shared" si="24"/>
        <v>0</v>
      </c>
      <c r="I221" s="638"/>
      <c r="J221" s="638"/>
      <c r="K221" s="638"/>
      <c r="L221" s="715"/>
    </row>
    <row r="222" spans="1:12" ht="14.25" hidden="1" customHeight="1" x14ac:dyDescent="0.25">
      <c r="A222" s="648">
        <v>5237</v>
      </c>
      <c r="B222" s="71" t="s">
        <v>231</v>
      </c>
      <c r="C222" s="755">
        <f t="shared" si="23"/>
        <v>0</v>
      </c>
      <c r="D222" s="638"/>
      <c r="E222" s="638"/>
      <c r="F222" s="638"/>
      <c r="G222" s="714"/>
      <c r="H222" s="636">
        <f t="shared" si="24"/>
        <v>0</v>
      </c>
      <c r="I222" s="638"/>
      <c r="J222" s="638"/>
      <c r="K222" s="638"/>
      <c r="L222" s="715"/>
    </row>
    <row r="223" spans="1:12" ht="24" x14ac:dyDescent="0.25">
      <c r="A223" s="648">
        <v>5238</v>
      </c>
      <c r="B223" s="71" t="s">
        <v>232</v>
      </c>
      <c r="C223" s="755">
        <f t="shared" si="23"/>
        <v>1137</v>
      </c>
      <c r="D223" s="638">
        <v>1137</v>
      </c>
      <c r="E223" s="638"/>
      <c r="F223" s="638"/>
      <c r="G223" s="714"/>
      <c r="H223" s="636">
        <f t="shared" si="24"/>
        <v>1137</v>
      </c>
      <c r="I223" s="638">
        <v>1137</v>
      </c>
      <c r="J223" s="638"/>
      <c r="K223" s="638"/>
      <c r="L223" s="715"/>
    </row>
    <row r="224" spans="1:12" ht="24" hidden="1" x14ac:dyDescent="0.25">
      <c r="A224" s="648">
        <v>5239</v>
      </c>
      <c r="B224" s="71" t="s">
        <v>233</v>
      </c>
      <c r="C224" s="755">
        <f t="shared" si="23"/>
        <v>0</v>
      </c>
      <c r="D224" s="638"/>
      <c r="E224" s="638"/>
      <c r="F224" s="638"/>
      <c r="G224" s="714"/>
      <c r="H224" s="636">
        <f t="shared" si="24"/>
        <v>0</v>
      </c>
      <c r="I224" s="638"/>
      <c r="J224" s="638"/>
      <c r="K224" s="638"/>
      <c r="L224" s="715"/>
    </row>
    <row r="225" spans="1:12" ht="24" hidden="1" x14ac:dyDescent="0.25">
      <c r="A225" s="716">
        <v>5240</v>
      </c>
      <c r="B225" s="71" t="s">
        <v>234</v>
      </c>
      <c r="C225" s="755">
        <f t="shared" si="23"/>
        <v>0</v>
      </c>
      <c r="D225" s="638"/>
      <c r="E225" s="638"/>
      <c r="F225" s="638"/>
      <c r="G225" s="714"/>
      <c r="H225" s="636">
        <f t="shared" si="24"/>
        <v>0</v>
      </c>
      <c r="I225" s="638"/>
      <c r="J225" s="638"/>
      <c r="K225" s="638"/>
      <c r="L225" s="715"/>
    </row>
    <row r="226" spans="1:12" hidden="1" x14ac:dyDescent="0.25">
      <c r="A226" s="716">
        <v>5250</v>
      </c>
      <c r="B226" s="71" t="s">
        <v>235</v>
      </c>
      <c r="C226" s="755">
        <f t="shared" si="23"/>
        <v>0</v>
      </c>
      <c r="D226" s="638"/>
      <c r="E226" s="638"/>
      <c r="F226" s="638"/>
      <c r="G226" s="714"/>
      <c r="H226" s="636">
        <f t="shared" si="24"/>
        <v>0</v>
      </c>
      <c r="I226" s="638"/>
      <c r="J226" s="638"/>
      <c r="K226" s="638"/>
      <c r="L226" s="715"/>
    </row>
    <row r="227" spans="1:12" hidden="1" x14ac:dyDescent="0.25">
      <c r="A227" s="716">
        <v>5260</v>
      </c>
      <c r="B227" s="71" t="s">
        <v>236</v>
      </c>
      <c r="C227" s="755">
        <f t="shared" si="23"/>
        <v>0</v>
      </c>
      <c r="D227" s="717">
        <f>SUM(D228)</f>
        <v>0</v>
      </c>
      <c r="E227" s="717">
        <f>SUM(E228)</f>
        <v>0</v>
      </c>
      <c r="F227" s="717">
        <f>SUM(F228)</f>
        <v>0</v>
      </c>
      <c r="G227" s="718">
        <f>SUM(G228)</f>
        <v>0</v>
      </c>
      <c r="H227" s="636">
        <f t="shared" si="24"/>
        <v>0</v>
      </c>
      <c r="I227" s="717">
        <f>SUM(I228)</f>
        <v>0</v>
      </c>
      <c r="J227" s="717">
        <f>SUM(J228)</f>
        <v>0</v>
      </c>
      <c r="K227" s="717">
        <f>SUM(K228)</f>
        <v>0</v>
      </c>
      <c r="L227" s="719">
        <f>SUM(L228)</f>
        <v>0</v>
      </c>
    </row>
    <row r="228" spans="1:12" ht="24" hidden="1" x14ac:dyDescent="0.25">
      <c r="A228" s="648">
        <v>5269</v>
      </c>
      <c r="B228" s="71" t="s">
        <v>237</v>
      </c>
      <c r="C228" s="755">
        <f t="shared" si="23"/>
        <v>0</v>
      </c>
      <c r="D228" s="638"/>
      <c r="E228" s="638"/>
      <c r="F228" s="638"/>
      <c r="G228" s="714"/>
      <c r="H228" s="636">
        <f t="shared" si="24"/>
        <v>0</v>
      </c>
      <c r="I228" s="638"/>
      <c r="J228" s="638"/>
      <c r="K228" s="638"/>
      <c r="L228" s="715"/>
    </row>
    <row r="229" spans="1:12" ht="24" hidden="1" x14ac:dyDescent="0.25">
      <c r="A229" s="708">
        <v>5270</v>
      </c>
      <c r="B229" s="112" t="s">
        <v>238</v>
      </c>
      <c r="C229" s="756">
        <f t="shared" si="23"/>
        <v>0</v>
      </c>
      <c r="D229" s="720"/>
      <c r="E229" s="720"/>
      <c r="F229" s="720"/>
      <c r="G229" s="721"/>
      <c r="H229" s="678">
        <f t="shared" si="24"/>
        <v>0</v>
      </c>
      <c r="I229" s="720"/>
      <c r="J229" s="720"/>
      <c r="K229" s="720"/>
      <c r="L229" s="722"/>
    </row>
    <row r="230" spans="1:12" hidden="1" x14ac:dyDescent="0.25">
      <c r="A230" s="701">
        <v>6000</v>
      </c>
      <c r="B230" s="142" t="s">
        <v>239</v>
      </c>
      <c r="C230" s="757">
        <f t="shared" si="23"/>
        <v>0</v>
      </c>
      <c r="D230" s="703">
        <f>D231+D251+D259</f>
        <v>0</v>
      </c>
      <c r="E230" s="703">
        <f>E231+E251+E259</f>
        <v>0</v>
      </c>
      <c r="F230" s="703">
        <f>F231+F251+F259</f>
        <v>0</v>
      </c>
      <c r="G230" s="704">
        <f>G231+G251+G259</f>
        <v>0</v>
      </c>
      <c r="H230" s="702">
        <f t="shared" si="24"/>
        <v>0</v>
      </c>
      <c r="I230" s="703">
        <f>I231+I251+I259</f>
        <v>0</v>
      </c>
      <c r="J230" s="703">
        <f>J231+J251+J259</f>
        <v>0</v>
      </c>
      <c r="K230" s="703">
        <f>K231+K251+K259</f>
        <v>0</v>
      </c>
      <c r="L230" s="705">
        <f>L231+L251+L259</f>
        <v>0</v>
      </c>
    </row>
    <row r="231" spans="1:12" ht="14.25" hidden="1" customHeight="1" x14ac:dyDescent="0.25">
      <c r="A231" s="746">
        <v>6200</v>
      </c>
      <c r="B231" s="183" t="s">
        <v>240</v>
      </c>
      <c r="C231" s="758">
        <f>SUM(D231:G231)</f>
        <v>0</v>
      </c>
      <c r="D231" s="748">
        <f>SUM(D232,D233,D235,D238,D244,D245,D246)</f>
        <v>0</v>
      </c>
      <c r="E231" s="748">
        <f>SUM(E232,E233,E235,E238,E244,E245,E246)</f>
        <v>0</v>
      </c>
      <c r="F231" s="748">
        <f>SUM(F232,F233,F235,F238,F244,F245,F246)</f>
        <v>0</v>
      </c>
      <c r="G231" s="748">
        <f>SUM(G232,G233,G235,G238,G244,G245,G246)</f>
        <v>0</v>
      </c>
      <c r="H231" s="747">
        <f t="shared" si="24"/>
        <v>0</v>
      </c>
      <c r="I231" s="748">
        <f>SUM(I232,I233,I235,I238,I244,I245,I246)</f>
        <v>0</v>
      </c>
      <c r="J231" s="748">
        <f>SUM(J232,J233,J235,J238,J244,J245,J246)</f>
        <v>0</v>
      </c>
      <c r="K231" s="748">
        <f>SUM(K232,K233,K235,K238,K244,K245,K246)</f>
        <v>0</v>
      </c>
      <c r="L231" s="707">
        <f>SUM(L232,L233,L235,L238,L244,L245,L246)</f>
        <v>0</v>
      </c>
    </row>
    <row r="232" spans="1:12" ht="24" hidden="1" x14ac:dyDescent="0.25">
      <c r="A232" s="725">
        <v>6220</v>
      </c>
      <c r="B232" s="65" t="s">
        <v>241</v>
      </c>
      <c r="C232" s="759">
        <f t="shared" si="23"/>
        <v>0</v>
      </c>
      <c r="D232" s="633"/>
      <c r="E232" s="633"/>
      <c r="F232" s="633"/>
      <c r="G232" s="760"/>
      <c r="H232" s="761">
        <f t="shared" si="24"/>
        <v>0</v>
      </c>
      <c r="I232" s="633"/>
      <c r="J232" s="633"/>
      <c r="K232" s="633"/>
      <c r="L232" s="713"/>
    </row>
    <row r="233" spans="1:12" hidden="1" x14ac:dyDescent="0.25">
      <c r="A233" s="716">
        <v>6230</v>
      </c>
      <c r="B233" s="71" t="s">
        <v>242</v>
      </c>
      <c r="C233" s="755">
        <f t="shared" si="23"/>
        <v>0</v>
      </c>
      <c r="D233" s="717">
        <f>SUM(D234)</f>
        <v>0</v>
      </c>
      <c r="E233" s="717">
        <f t="shared" ref="E233:L233" si="27">SUM(E234)</f>
        <v>0</v>
      </c>
      <c r="F233" s="717">
        <f t="shared" si="27"/>
        <v>0</v>
      </c>
      <c r="G233" s="718">
        <f t="shared" si="27"/>
        <v>0</v>
      </c>
      <c r="H233" s="762">
        <f t="shared" si="24"/>
        <v>0</v>
      </c>
      <c r="I233" s="717">
        <f t="shared" si="27"/>
        <v>0</v>
      </c>
      <c r="J233" s="717">
        <f t="shared" si="27"/>
        <v>0</v>
      </c>
      <c r="K233" s="717">
        <f t="shared" si="27"/>
        <v>0</v>
      </c>
      <c r="L233" s="719">
        <f t="shared" si="27"/>
        <v>0</v>
      </c>
    </row>
    <row r="234" spans="1:12" ht="24" hidden="1" x14ac:dyDescent="0.25">
      <c r="A234" s="648">
        <v>6239</v>
      </c>
      <c r="B234" s="65" t="s">
        <v>243</v>
      </c>
      <c r="C234" s="755">
        <f t="shared" si="23"/>
        <v>0</v>
      </c>
      <c r="D234" s="633"/>
      <c r="E234" s="633"/>
      <c r="F234" s="633"/>
      <c r="G234" s="712"/>
      <c r="H234" s="762">
        <f t="shared" si="24"/>
        <v>0</v>
      </c>
      <c r="I234" s="633"/>
      <c r="J234" s="633"/>
      <c r="K234" s="633"/>
      <c r="L234" s="713"/>
    </row>
    <row r="235" spans="1:12" ht="24" hidden="1" x14ac:dyDescent="0.25">
      <c r="A235" s="716">
        <v>6240</v>
      </c>
      <c r="B235" s="71" t="s">
        <v>244</v>
      </c>
      <c r="C235" s="755">
        <f>SUM(D235:G235)</f>
        <v>0</v>
      </c>
      <c r="D235" s="717">
        <f>SUM(D236:D237)</f>
        <v>0</v>
      </c>
      <c r="E235" s="717">
        <f>SUM(E236:E237)</f>
        <v>0</v>
      </c>
      <c r="F235" s="717">
        <f>SUM(F236:F237)</f>
        <v>0</v>
      </c>
      <c r="G235" s="718">
        <f>SUM(G236:G237)</f>
        <v>0</v>
      </c>
      <c r="H235" s="762">
        <f t="shared" si="24"/>
        <v>0</v>
      </c>
      <c r="I235" s="717">
        <f>SUM(I236:I237)</f>
        <v>0</v>
      </c>
      <c r="J235" s="717">
        <f>SUM(J236:J237)</f>
        <v>0</v>
      </c>
      <c r="K235" s="717">
        <f>SUM(K236:K237)</f>
        <v>0</v>
      </c>
      <c r="L235" s="719">
        <f>SUM(L236:L237)</f>
        <v>0</v>
      </c>
    </row>
    <row r="236" spans="1:12" hidden="1" x14ac:dyDescent="0.25">
      <c r="A236" s="648">
        <v>6241</v>
      </c>
      <c r="B236" s="71" t="s">
        <v>245</v>
      </c>
      <c r="C236" s="755">
        <f>SUM(D236:G236)</f>
        <v>0</v>
      </c>
      <c r="D236" s="638"/>
      <c r="E236" s="638"/>
      <c r="F236" s="638"/>
      <c r="G236" s="714"/>
      <c r="H236" s="762">
        <f>SUM(I236:L236)</f>
        <v>0</v>
      </c>
      <c r="I236" s="638"/>
      <c r="J236" s="638"/>
      <c r="K236" s="638"/>
      <c r="L236" s="715"/>
    </row>
    <row r="237" spans="1:12" hidden="1" x14ac:dyDescent="0.25">
      <c r="A237" s="648">
        <v>6242</v>
      </c>
      <c r="B237" s="71" t="s">
        <v>246</v>
      </c>
      <c r="C237" s="755">
        <f>SUM(D237:G237)</f>
        <v>0</v>
      </c>
      <c r="D237" s="638"/>
      <c r="E237" s="638"/>
      <c r="F237" s="638"/>
      <c r="G237" s="714"/>
      <c r="H237" s="762">
        <f t="shared" si="24"/>
        <v>0</v>
      </c>
      <c r="I237" s="638"/>
      <c r="J237" s="638"/>
      <c r="K237" s="638"/>
      <c r="L237" s="715"/>
    </row>
    <row r="238" spans="1:12" ht="25.5" hidden="1" customHeight="1" x14ac:dyDescent="0.25">
      <c r="A238" s="716">
        <v>6250</v>
      </c>
      <c r="B238" s="71" t="s">
        <v>247</v>
      </c>
      <c r="C238" s="755">
        <f>SUM(D238:G238)</f>
        <v>0</v>
      </c>
      <c r="D238" s="717">
        <f>SUM(D239:D243)</f>
        <v>0</v>
      </c>
      <c r="E238" s="717">
        <f>SUM(E239:E243)</f>
        <v>0</v>
      </c>
      <c r="F238" s="717">
        <f>SUM(F239:F243)</f>
        <v>0</v>
      </c>
      <c r="G238" s="718">
        <f>SUM(G239:G243)</f>
        <v>0</v>
      </c>
      <c r="H238" s="762">
        <f t="shared" si="24"/>
        <v>0</v>
      </c>
      <c r="I238" s="717">
        <f>SUM(I239:I243)</f>
        <v>0</v>
      </c>
      <c r="J238" s="717">
        <f>SUM(J239:J243)</f>
        <v>0</v>
      </c>
      <c r="K238" s="717">
        <f>SUM(K239:K243)</f>
        <v>0</v>
      </c>
      <c r="L238" s="719">
        <f>SUM(L239:L243)</f>
        <v>0</v>
      </c>
    </row>
    <row r="239" spans="1:12" ht="14.25" hidden="1" customHeight="1" x14ac:dyDescent="0.25">
      <c r="A239" s="648">
        <v>6252</v>
      </c>
      <c r="B239" s="71" t="s">
        <v>248</v>
      </c>
      <c r="C239" s="755">
        <f>SUM(D239:G239)</f>
        <v>0</v>
      </c>
      <c r="D239" s="638"/>
      <c r="E239" s="638"/>
      <c r="F239" s="638"/>
      <c r="G239" s="714"/>
      <c r="H239" s="762">
        <f t="shared" si="24"/>
        <v>0</v>
      </c>
      <c r="I239" s="638"/>
      <c r="J239" s="638"/>
      <c r="K239" s="638"/>
      <c r="L239" s="715"/>
    </row>
    <row r="240" spans="1:12" ht="14.25" hidden="1" customHeight="1" x14ac:dyDescent="0.25">
      <c r="A240" s="648">
        <v>6253</v>
      </c>
      <c r="B240" s="71" t="s">
        <v>249</v>
      </c>
      <c r="C240" s="755">
        <f t="shared" si="23"/>
        <v>0</v>
      </c>
      <c r="D240" s="638"/>
      <c r="E240" s="638"/>
      <c r="F240" s="638"/>
      <c r="G240" s="714"/>
      <c r="H240" s="762">
        <f t="shared" si="24"/>
        <v>0</v>
      </c>
      <c r="I240" s="638"/>
      <c r="J240" s="638"/>
      <c r="K240" s="638"/>
      <c r="L240" s="715"/>
    </row>
    <row r="241" spans="1:12" ht="24" hidden="1" x14ac:dyDescent="0.25">
      <c r="A241" s="648">
        <v>6254</v>
      </c>
      <c r="B241" s="71" t="s">
        <v>250</v>
      </c>
      <c r="C241" s="755">
        <f t="shared" si="23"/>
        <v>0</v>
      </c>
      <c r="D241" s="638"/>
      <c r="E241" s="638"/>
      <c r="F241" s="638"/>
      <c r="G241" s="714"/>
      <c r="H241" s="762">
        <f t="shared" si="24"/>
        <v>0</v>
      </c>
      <c r="I241" s="638"/>
      <c r="J241" s="638"/>
      <c r="K241" s="638"/>
      <c r="L241" s="715"/>
    </row>
    <row r="242" spans="1:12" ht="24" hidden="1" x14ac:dyDescent="0.25">
      <c r="A242" s="648">
        <v>6255</v>
      </c>
      <c r="B242" s="71" t="s">
        <v>251</v>
      </c>
      <c r="C242" s="755">
        <f t="shared" si="23"/>
        <v>0</v>
      </c>
      <c r="D242" s="638"/>
      <c r="E242" s="638"/>
      <c r="F242" s="638"/>
      <c r="G242" s="714"/>
      <c r="H242" s="762">
        <f t="shared" si="24"/>
        <v>0</v>
      </c>
      <c r="I242" s="638"/>
      <c r="J242" s="638"/>
      <c r="K242" s="638"/>
      <c r="L242" s="715"/>
    </row>
    <row r="243" spans="1:12" hidden="1" x14ac:dyDescent="0.25">
      <c r="A243" s="648">
        <v>6259</v>
      </c>
      <c r="B243" s="71" t="s">
        <v>252</v>
      </c>
      <c r="C243" s="755">
        <f t="shared" si="23"/>
        <v>0</v>
      </c>
      <c r="D243" s="638"/>
      <c r="E243" s="638"/>
      <c r="F243" s="638"/>
      <c r="G243" s="714"/>
      <c r="H243" s="762">
        <f t="shared" si="24"/>
        <v>0</v>
      </c>
      <c r="I243" s="638"/>
      <c r="J243" s="638"/>
      <c r="K243" s="638"/>
      <c r="L243" s="715"/>
    </row>
    <row r="244" spans="1:12" ht="24" hidden="1" x14ac:dyDescent="0.25">
      <c r="A244" s="716">
        <v>6260</v>
      </c>
      <c r="B244" s="71" t="s">
        <v>253</v>
      </c>
      <c r="C244" s="755">
        <f t="shared" si="23"/>
        <v>0</v>
      </c>
      <c r="D244" s="638"/>
      <c r="E244" s="638"/>
      <c r="F244" s="638"/>
      <c r="G244" s="714"/>
      <c r="H244" s="762">
        <f t="shared" si="24"/>
        <v>0</v>
      </c>
      <c r="I244" s="638"/>
      <c r="J244" s="638"/>
      <c r="K244" s="638"/>
      <c r="L244" s="715"/>
    </row>
    <row r="245" spans="1:12" hidden="1" x14ac:dyDescent="0.25">
      <c r="A245" s="716">
        <v>6270</v>
      </c>
      <c r="B245" s="71" t="s">
        <v>254</v>
      </c>
      <c r="C245" s="755">
        <f t="shared" si="23"/>
        <v>0</v>
      </c>
      <c r="D245" s="638"/>
      <c r="E245" s="638"/>
      <c r="F245" s="638"/>
      <c r="G245" s="714"/>
      <c r="H245" s="762">
        <f t="shared" si="24"/>
        <v>0</v>
      </c>
      <c r="I245" s="638"/>
      <c r="J245" s="638"/>
      <c r="K245" s="638"/>
      <c r="L245" s="715"/>
    </row>
    <row r="246" spans="1:12" ht="24" hidden="1" x14ac:dyDescent="0.25">
      <c r="A246" s="725">
        <v>6290</v>
      </c>
      <c r="B246" s="65" t="s">
        <v>255</v>
      </c>
      <c r="C246" s="763">
        <f t="shared" si="23"/>
        <v>0</v>
      </c>
      <c r="D246" s="726">
        <f>SUM(D247:D250)</f>
        <v>0</v>
      </c>
      <c r="E246" s="726">
        <f t="shared" ref="E246:G246" si="28">SUM(E247:E250)</f>
        <v>0</v>
      </c>
      <c r="F246" s="726">
        <f t="shared" si="28"/>
        <v>0</v>
      </c>
      <c r="G246" s="764">
        <f t="shared" si="28"/>
        <v>0</v>
      </c>
      <c r="H246" s="763">
        <f t="shared" si="24"/>
        <v>0</v>
      </c>
      <c r="I246" s="726">
        <f>SUM(I247:I250)</f>
        <v>0</v>
      </c>
      <c r="J246" s="726">
        <f t="shared" ref="J246:L246" si="29">SUM(J247:J250)</f>
        <v>0</v>
      </c>
      <c r="K246" s="726">
        <f t="shared" si="29"/>
        <v>0</v>
      </c>
      <c r="L246" s="740">
        <f t="shared" si="29"/>
        <v>0</v>
      </c>
    </row>
    <row r="247" spans="1:12" hidden="1" x14ac:dyDescent="0.25">
      <c r="A247" s="648">
        <v>6291</v>
      </c>
      <c r="B247" s="71" t="s">
        <v>256</v>
      </c>
      <c r="C247" s="755">
        <f t="shared" si="23"/>
        <v>0</v>
      </c>
      <c r="D247" s="638"/>
      <c r="E247" s="638"/>
      <c r="F247" s="638"/>
      <c r="G247" s="765"/>
      <c r="H247" s="755">
        <f t="shared" si="24"/>
        <v>0</v>
      </c>
      <c r="I247" s="638"/>
      <c r="J247" s="638"/>
      <c r="K247" s="638"/>
      <c r="L247" s="715"/>
    </row>
    <row r="248" spans="1:12" hidden="1" x14ac:dyDescent="0.25">
      <c r="A248" s="648">
        <v>6292</v>
      </c>
      <c r="B248" s="71" t="s">
        <v>257</v>
      </c>
      <c r="C248" s="755">
        <f t="shared" si="23"/>
        <v>0</v>
      </c>
      <c r="D248" s="638"/>
      <c r="E248" s="638"/>
      <c r="F248" s="638"/>
      <c r="G248" s="765"/>
      <c r="H248" s="755">
        <f t="shared" si="24"/>
        <v>0</v>
      </c>
      <c r="I248" s="638"/>
      <c r="J248" s="638"/>
      <c r="K248" s="638"/>
      <c r="L248" s="715"/>
    </row>
    <row r="249" spans="1:12" ht="72" hidden="1" x14ac:dyDescent="0.25">
      <c r="A249" s="648">
        <v>6296</v>
      </c>
      <c r="B249" s="71" t="s">
        <v>258</v>
      </c>
      <c r="C249" s="755">
        <f t="shared" si="23"/>
        <v>0</v>
      </c>
      <c r="D249" s="638"/>
      <c r="E249" s="638"/>
      <c r="F249" s="638"/>
      <c r="G249" s="765"/>
      <c r="H249" s="755">
        <f t="shared" si="24"/>
        <v>0</v>
      </c>
      <c r="I249" s="638"/>
      <c r="J249" s="638"/>
      <c r="K249" s="638"/>
      <c r="L249" s="715"/>
    </row>
    <row r="250" spans="1:12" ht="39.75" hidden="1" customHeight="1" x14ac:dyDescent="0.25">
      <c r="A250" s="648">
        <v>6299</v>
      </c>
      <c r="B250" s="71" t="s">
        <v>259</v>
      </c>
      <c r="C250" s="755">
        <f t="shared" si="23"/>
        <v>0</v>
      </c>
      <c r="D250" s="638"/>
      <c r="E250" s="638"/>
      <c r="F250" s="638"/>
      <c r="G250" s="765"/>
      <c r="H250" s="755">
        <f t="shared" si="24"/>
        <v>0</v>
      </c>
      <c r="I250" s="638"/>
      <c r="J250" s="638"/>
      <c r="K250" s="638"/>
      <c r="L250" s="715"/>
    </row>
    <row r="251" spans="1:12" hidden="1" x14ac:dyDescent="0.25">
      <c r="A251" s="628">
        <v>6300</v>
      </c>
      <c r="B251" s="147" t="s">
        <v>260</v>
      </c>
      <c r="C251" s="738">
        <f t="shared" si="23"/>
        <v>0</v>
      </c>
      <c r="D251" s="629">
        <f>SUM(D252,D257,D258)</f>
        <v>0</v>
      </c>
      <c r="E251" s="629">
        <f t="shared" ref="E251:G251" si="30">SUM(E252,E257,E258)</f>
        <v>0</v>
      </c>
      <c r="F251" s="629">
        <f t="shared" si="30"/>
        <v>0</v>
      </c>
      <c r="G251" s="629">
        <f t="shared" si="30"/>
        <v>0</v>
      </c>
      <c r="H251" s="623">
        <f t="shared" si="24"/>
        <v>0</v>
      </c>
      <c r="I251" s="629">
        <f>SUM(I252,I257,I258)</f>
        <v>0</v>
      </c>
      <c r="J251" s="629">
        <f t="shared" ref="J251:L251" si="31">SUM(J252,J257,J258)</f>
        <v>0</v>
      </c>
      <c r="K251" s="629">
        <f t="shared" si="31"/>
        <v>0</v>
      </c>
      <c r="L251" s="729">
        <f t="shared" si="31"/>
        <v>0</v>
      </c>
    </row>
    <row r="252" spans="1:12" ht="24" hidden="1" x14ac:dyDescent="0.25">
      <c r="A252" s="725">
        <v>6320</v>
      </c>
      <c r="B252" s="65" t="s">
        <v>261</v>
      </c>
      <c r="C252" s="763">
        <f t="shared" si="23"/>
        <v>0</v>
      </c>
      <c r="D252" s="726">
        <f>SUM(D253:D256)</f>
        <v>0</v>
      </c>
      <c r="E252" s="726">
        <f>SUM(E253:E256)</f>
        <v>0</v>
      </c>
      <c r="F252" s="726">
        <f t="shared" ref="F252:G252" si="32">SUM(F253:F256)</f>
        <v>0</v>
      </c>
      <c r="G252" s="766">
        <f t="shared" si="32"/>
        <v>0</v>
      </c>
      <c r="H252" s="763">
        <f t="shared" si="24"/>
        <v>0</v>
      </c>
      <c r="I252" s="726">
        <f>SUM(I253:I256)</f>
        <v>0</v>
      </c>
      <c r="J252" s="726">
        <f t="shared" ref="J252:L252" si="33">SUM(J253:J256)</f>
        <v>0</v>
      </c>
      <c r="K252" s="726">
        <f t="shared" si="33"/>
        <v>0</v>
      </c>
      <c r="L252" s="767">
        <f t="shared" si="33"/>
        <v>0</v>
      </c>
    </row>
    <row r="253" spans="1:12" hidden="1" x14ac:dyDescent="0.25">
      <c r="A253" s="648">
        <v>6322</v>
      </c>
      <c r="B253" s="71" t="s">
        <v>262</v>
      </c>
      <c r="C253" s="755">
        <f t="shared" si="23"/>
        <v>0</v>
      </c>
      <c r="D253" s="638"/>
      <c r="E253" s="638"/>
      <c r="F253" s="638"/>
      <c r="G253" s="765"/>
      <c r="H253" s="755">
        <f t="shared" si="24"/>
        <v>0</v>
      </c>
      <c r="I253" s="638"/>
      <c r="J253" s="638"/>
      <c r="K253" s="638"/>
      <c r="L253" s="715"/>
    </row>
    <row r="254" spans="1:12" ht="24" hidden="1" x14ac:dyDescent="0.25">
      <c r="A254" s="648">
        <v>6323</v>
      </c>
      <c r="B254" s="71" t="s">
        <v>263</v>
      </c>
      <c r="C254" s="755">
        <f t="shared" si="23"/>
        <v>0</v>
      </c>
      <c r="D254" s="638"/>
      <c r="E254" s="638"/>
      <c r="F254" s="638"/>
      <c r="G254" s="765"/>
      <c r="H254" s="755">
        <f t="shared" si="24"/>
        <v>0</v>
      </c>
      <c r="I254" s="638"/>
      <c r="J254" s="638"/>
      <c r="K254" s="638"/>
      <c r="L254" s="715"/>
    </row>
    <row r="255" spans="1:12" ht="24" hidden="1" x14ac:dyDescent="0.25">
      <c r="A255" s="648">
        <v>6324</v>
      </c>
      <c r="B255" s="71" t="s">
        <v>264</v>
      </c>
      <c r="C255" s="755">
        <f t="shared" si="23"/>
        <v>0</v>
      </c>
      <c r="D255" s="638"/>
      <c r="E255" s="638"/>
      <c r="F255" s="638"/>
      <c r="G255" s="765"/>
      <c r="H255" s="755">
        <f t="shared" si="24"/>
        <v>0</v>
      </c>
      <c r="I255" s="638"/>
      <c r="J255" s="638"/>
      <c r="K255" s="638"/>
      <c r="L255" s="715"/>
    </row>
    <row r="256" spans="1:12" hidden="1" x14ac:dyDescent="0.25">
      <c r="A256" s="647">
        <v>6329</v>
      </c>
      <c r="B256" s="65" t="s">
        <v>265</v>
      </c>
      <c r="C256" s="759">
        <f t="shared" si="23"/>
        <v>0</v>
      </c>
      <c r="D256" s="633"/>
      <c r="E256" s="633"/>
      <c r="F256" s="633"/>
      <c r="G256" s="768"/>
      <c r="H256" s="759">
        <f t="shared" si="24"/>
        <v>0</v>
      </c>
      <c r="I256" s="633"/>
      <c r="J256" s="633"/>
      <c r="K256" s="633"/>
      <c r="L256" s="713"/>
    </row>
    <row r="257" spans="1:13" ht="24" hidden="1" x14ac:dyDescent="0.25">
      <c r="A257" s="769">
        <v>6330</v>
      </c>
      <c r="B257" s="216" t="s">
        <v>266</v>
      </c>
      <c r="C257" s="763">
        <f>SUM(D257:G257)</f>
        <v>0</v>
      </c>
      <c r="D257" s="743"/>
      <c r="E257" s="743"/>
      <c r="F257" s="743"/>
      <c r="G257" s="765"/>
      <c r="H257" s="763">
        <f>SUM(I257:L257)</f>
        <v>0</v>
      </c>
      <c r="I257" s="743"/>
      <c r="J257" s="743"/>
      <c r="K257" s="743"/>
      <c r="L257" s="745"/>
    </row>
    <row r="258" spans="1:13" hidden="1" x14ac:dyDescent="0.25">
      <c r="A258" s="716">
        <v>6360</v>
      </c>
      <c r="B258" s="71" t="s">
        <v>267</v>
      </c>
      <c r="C258" s="755">
        <f t="shared" si="23"/>
        <v>0</v>
      </c>
      <c r="D258" s="638"/>
      <c r="E258" s="638"/>
      <c r="F258" s="638"/>
      <c r="G258" s="714"/>
      <c r="H258" s="762">
        <f t="shared" si="24"/>
        <v>0</v>
      </c>
      <c r="I258" s="638"/>
      <c r="J258" s="638"/>
      <c r="K258" s="638"/>
      <c r="L258" s="715"/>
    </row>
    <row r="259" spans="1:13" ht="36" hidden="1" x14ac:dyDescent="0.25">
      <c r="A259" s="628">
        <v>6400</v>
      </c>
      <c r="B259" s="147" t="s">
        <v>268</v>
      </c>
      <c r="C259" s="738">
        <f>SUM(D259:G259)</f>
        <v>0</v>
      </c>
      <c r="D259" s="629">
        <f>SUM(D260,D264)</f>
        <v>0</v>
      </c>
      <c r="E259" s="629">
        <f t="shared" ref="E259:G259" si="34">SUM(E260,E264)</f>
        <v>0</v>
      </c>
      <c r="F259" s="629">
        <f t="shared" si="34"/>
        <v>0</v>
      </c>
      <c r="G259" s="629">
        <f t="shared" si="34"/>
        <v>0</v>
      </c>
      <c r="H259" s="623">
        <f>SUM(I259:L259)</f>
        <v>0</v>
      </c>
      <c r="I259" s="629">
        <f>SUM(I260,I264)</f>
        <v>0</v>
      </c>
      <c r="J259" s="629">
        <f t="shared" ref="J259:L259" si="35">SUM(J260,J264)</f>
        <v>0</v>
      </c>
      <c r="K259" s="629">
        <f t="shared" si="35"/>
        <v>0</v>
      </c>
      <c r="L259" s="729">
        <f t="shared" si="35"/>
        <v>0</v>
      </c>
    </row>
    <row r="260" spans="1:13" ht="24" hidden="1" x14ac:dyDescent="0.25">
      <c r="A260" s="725">
        <v>6410</v>
      </c>
      <c r="B260" s="65" t="s">
        <v>269</v>
      </c>
      <c r="C260" s="759">
        <f t="shared" si="23"/>
        <v>0</v>
      </c>
      <c r="D260" s="726">
        <f>SUM(D261:D263)</f>
        <v>0</v>
      </c>
      <c r="E260" s="726">
        <f t="shared" ref="E260:G260" si="36">SUM(E261:E263)</f>
        <v>0</v>
      </c>
      <c r="F260" s="726">
        <f t="shared" si="36"/>
        <v>0</v>
      </c>
      <c r="G260" s="770">
        <f t="shared" si="36"/>
        <v>0</v>
      </c>
      <c r="H260" s="759">
        <f t="shared" si="24"/>
        <v>0</v>
      </c>
      <c r="I260" s="726">
        <f>SUM(I261:I263)</f>
        <v>0</v>
      </c>
      <c r="J260" s="726">
        <f t="shared" ref="J260:L260" si="37">SUM(J261:J263)</f>
        <v>0</v>
      </c>
      <c r="K260" s="726">
        <f t="shared" si="37"/>
        <v>0</v>
      </c>
      <c r="L260" s="735">
        <f t="shared" si="37"/>
        <v>0</v>
      </c>
    </row>
    <row r="261" spans="1:13" hidden="1" x14ac:dyDescent="0.25">
      <c r="A261" s="648">
        <v>6411</v>
      </c>
      <c r="B261" s="174" t="s">
        <v>270</v>
      </c>
      <c r="C261" s="755">
        <f t="shared" si="23"/>
        <v>0</v>
      </c>
      <c r="D261" s="638"/>
      <c r="E261" s="638"/>
      <c r="F261" s="638"/>
      <c r="G261" s="714"/>
      <c r="H261" s="762">
        <f t="shared" si="24"/>
        <v>0</v>
      </c>
      <c r="I261" s="638"/>
      <c r="J261" s="638"/>
      <c r="K261" s="638"/>
      <c r="L261" s="715"/>
    </row>
    <row r="262" spans="1:13" ht="36" hidden="1" x14ac:dyDescent="0.25">
      <c r="A262" s="648">
        <v>6412</v>
      </c>
      <c r="B262" s="71" t="s">
        <v>271</v>
      </c>
      <c r="C262" s="755">
        <f t="shared" si="23"/>
        <v>0</v>
      </c>
      <c r="D262" s="638"/>
      <c r="E262" s="638"/>
      <c r="F262" s="638"/>
      <c r="G262" s="714"/>
      <c r="H262" s="762">
        <f t="shared" si="24"/>
        <v>0</v>
      </c>
      <c r="I262" s="638"/>
      <c r="J262" s="638"/>
      <c r="K262" s="638"/>
      <c r="L262" s="715"/>
    </row>
    <row r="263" spans="1:13" ht="36" hidden="1" x14ac:dyDescent="0.25">
      <c r="A263" s="648">
        <v>6419</v>
      </c>
      <c r="B263" s="71" t="s">
        <v>272</v>
      </c>
      <c r="C263" s="755">
        <f t="shared" si="23"/>
        <v>0</v>
      </c>
      <c r="D263" s="638"/>
      <c r="E263" s="638"/>
      <c r="F263" s="638"/>
      <c r="G263" s="714"/>
      <c r="H263" s="762">
        <f t="shared" si="24"/>
        <v>0</v>
      </c>
      <c r="I263" s="638"/>
      <c r="J263" s="638"/>
      <c r="K263" s="638"/>
      <c r="L263" s="715"/>
    </row>
    <row r="264" spans="1:13" ht="48" hidden="1" x14ac:dyDescent="0.25">
      <c r="A264" s="716">
        <v>6420</v>
      </c>
      <c r="B264" s="71" t="s">
        <v>273</v>
      </c>
      <c r="C264" s="755">
        <f t="shared" si="23"/>
        <v>0</v>
      </c>
      <c r="D264" s="717">
        <f>SUM(D265:D268)</f>
        <v>0</v>
      </c>
      <c r="E264" s="717">
        <f>SUM(E265:E268)</f>
        <v>0</v>
      </c>
      <c r="F264" s="717">
        <f>SUM(F265:F268)</f>
        <v>0</v>
      </c>
      <c r="G264" s="771">
        <f>SUM(G265:G268)</f>
        <v>0</v>
      </c>
      <c r="H264" s="755">
        <f>SUM(I264:L264)</f>
        <v>0</v>
      </c>
      <c r="I264" s="717">
        <f>SUM(I265:I268)</f>
        <v>0</v>
      </c>
      <c r="J264" s="717">
        <f>SUM(J265:J268)</f>
        <v>0</v>
      </c>
      <c r="K264" s="717">
        <f>SUM(K265:K268)</f>
        <v>0</v>
      </c>
      <c r="L264" s="731">
        <f>SUM(L265:L268)</f>
        <v>0</v>
      </c>
    </row>
    <row r="265" spans="1:13" ht="36" hidden="1" x14ac:dyDescent="0.25">
      <c r="A265" s="648">
        <v>6421</v>
      </c>
      <c r="B265" s="71" t="s">
        <v>274</v>
      </c>
      <c r="C265" s="755">
        <f t="shared" ref="C265:C288" si="38">SUM(D265:G265)</f>
        <v>0</v>
      </c>
      <c r="D265" s="638"/>
      <c r="E265" s="638"/>
      <c r="F265" s="638"/>
      <c r="G265" s="714"/>
      <c r="H265" s="762">
        <f t="shared" ref="H265:H288" si="39">SUM(I265:L265)</f>
        <v>0</v>
      </c>
      <c r="I265" s="638"/>
      <c r="J265" s="638"/>
      <c r="K265" s="638"/>
      <c r="L265" s="715"/>
    </row>
    <row r="266" spans="1:13" hidden="1" x14ac:dyDescent="0.25">
      <c r="A266" s="648">
        <v>6422</v>
      </c>
      <c r="B266" s="71" t="s">
        <v>275</v>
      </c>
      <c r="C266" s="755">
        <f t="shared" si="38"/>
        <v>0</v>
      </c>
      <c r="D266" s="638"/>
      <c r="E266" s="638"/>
      <c r="F266" s="638"/>
      <c r="G266" s="714"/>
      <c r="H266" s="762">
        <f t="shared" si="39"/>
        <v>0</v>
      </c>
      <c r="I266" s="638"/>
      <c r="J266" s="638"/>
      <c r="K266" s="638"/>
      <c r="L266" s="715"/>
    </row>
    <row r="267" spans="1:13" ht="13.5" hidden="1" customHeight="1" x14ac:dyDescent="0.25">
      <c r="A267" s="648">
        <v>6423</v>
      </c>
      <c r="B267" s="71" t="s">
        <v>276</v>
      </c>
      <c r="C267" s="755">
        <f>SUM(D267:G267)</f>
        <v>0</v>
      </c>
      <c r="D267" s="638"/>
      <c r="E267" s="638"/>
      <c r="F267" s="638"/>
      <c r="G267" s="714"/>
      <c r="H267" s="762">
        <f>SUM(I267:L267)</f>
        <v>0</v>
      </c>
      <c r="I267" s="638"/>
      <c r="J267" s="638"/>
      <c r="K267" s="638"/>
      <c r="L267" s="715"/>
    </row>
    <row r="268" spans="1:13" ht="36" hidden="1" x14ac:dyDescent="0.25">
      <c r="A268" s="648">
        <v>6424</v>
      </c>
      <c r="B268" s="71" t="s">
        <v>277</v>
      </c>
      <c r="C268" s="755">
        <f>SUM(D268:G268)</f>
        <v>0</v>
      </c>
      <c r="D268" s="638"/>
      <c r="E268" s="638"/>
      <c r="F268" s="638"/>
      <c r="G268" s="714"/>
      <c r="H268" s="762">
        <f>SUM(I268:L268)</f>
        <v>0</v>
      </c>
      <c r="I268" s="638"/>
      <c r="J268" s="638"/>
      <c r="K268" s="638"/>
      <c r="L268" s="715"/>
      <c r="M268" s="772"/>
    </row>
    <row r="269" spans="1:13" ht="48" x14ac:dyDescent="0.25">
      <c r="A269" s="773">
        <v>7000</v>
      </c>
      <c r="B269" s="220" t="s">
        <v>278</v>
      </c>
      <c r="C269" s="774">
        <f t="shared" si="38"/>
        <v>15342</v>
      </c>
      <c r="D269" s="775">
        <f>SUM(D270,D281)</f>
        <v>15342</v>
      </c>
      <c r="E269" s="775">
        <f>SUM(E270,E281)</f>
        <v>0</v>
      </c>
      <c r="F269" s="775">
        <f>SUM(F270,F281)</f>
        <v>0</v>
      </c>
      <c r="G269" s="775">
        <f>SUM(G270,G281)</f>
        <v>0</v>
      </c>
      <c r="H269" s="776">
        <f t="shared" si="39"/>
        <v>19279</v>
      </c>
      <c r="I269" s="775">
        <f>SUM(I270,I281)</f>
        <v>19279</v>
      </c>
      <c r="J269" s="775">
        <f>SUM(J270,J281)</f>
        <v>0</v>
      </c>
      <c r="K269" s="775">
        <f>SUM(K270,K281)</f>
        <v>0</v>
      </c>
      <c r="L269" s="777">
        <f>SUM(L270,L281)</f>
        <v>0</v>
      </c>
    </row>
    <row r="270" spans="1:13" ht="24" x14ac:dyDescent="0.25">
      <c r="A270" s="628">
        <v>7200</v>
      </c>
      <c r="B270" s="147" t="s">
        <v>279</v>
      </c>
      <c r="C270" s="738">
        <f t="shared" si="38"/>
        <v>15342</v>
      </c>
      <c r="D270" s="629">
        <f>SUM(D271,D272,D275,D276,D280)</f>
        <v>15342</v>
      </c>
      <c r="E270" s="629">
        <f>SUM(E271,E272,E275,E276,E280)</f>
        <v>0</v>
      </c>
      <c r="F270" s="629">
        <f>SUM(F271,F272,F275,F276,F280)</f>
        <v>0</v>
      </c>
      <c r="G270" s="629">
        <f>SUM(G271,G272,G275,G276,G280)</f>
        <v>0</v>
      </c>
      <c r="H270" s="623">
        <f t="shared" si="39"/>
        <v>19279</v>
      </c>
      <c r="I270" s="629">
        <f>SUM(I271,I272,I275,I276,I280)</f>
        <v>19279</v>
      </c>
      <c r="J270" s="629">
        <f>SUM(J271,J272,J275,J276,J280)</f>
        <v>0</v>
      </c>
      <c r="K270" s="629">
        <f>SUM(K271,K272,K275,K276,K280)</f>
        <v>0</v>
      </c>
      <c r="L270" s="707">
        <f>SUM(L271,L272,L275,L276,L280)</f>
        <v>0</v>
      </c>
    </row>
    <row r="271" spans="1:13" ht="24" hidden="1" x14ac:dyDescent="0.25">
      <c r="A271" s="725">
        <v>7210</v>
      </c>
      <c r="B271" s="65" t="s">
        <v>280</v>
      </c>
      <c r="C271" s="759">
        <f t="shared" si="38"/>
        <v>0</v>
      </c>
      <c r="D271" s="633"/>
      <c r="E271" s="633"/>
      <c r="F271" s="633"/>
      <c r="G271" s="712"/>
      <c r="H271" s="631">
        <f t="shared" si="39"/>
        <v>0</v>
      </c>
      <c r="I271" s="633"/>
      <c r="J271" s="633"/>
      <c r="K271" s="633"/>
      <c r="L271" s="713"/>
    </row>
    <row r="272" spans="1:13" s="772" customFormat="1" ht="24" hidden="1" x14ac:dyDescent="0.25">
      <c r="A272" s="716">
        <v>7220</v>
      </c>
      <c r="B272" s="71" t="s">
        <v>281</v>
      </c>
      <c r="C272" s="755">
        <f>SUM(D272:G272)</f>
        <v>0</v>
      </c>
      <c r="D272" s="717">
        <f>SUM(D273:D274)</f>
        <v>0</v>
      </c>
      <c r="E272" s="717">
        <f>SUM(E273:E274)</f>
        <v>0</v>
      </c>
      <c r="F272" s="717">
        <f>SUM(F273:F274)</f>
        <v>0</v>
      </c>
      <c r="G272" s="717">
        <f>SUM(G273:G274)</f>
        <v>0</v>
      </c>
      <c r="H272" s="636">
        <f>SUM(I272:L272)</f>
        <v>0</v>
      </c>
      <c r="I272" s="717">
        <f>SUM(I273:I274)</f>
        <v>0</v>
      </c>
      <c r="J272" s="717">
        <f>SUM(J273:J274)</f>
        <v>0</v>
      </c>
      <c r="K272" s="717">
        <f>SUM(K273:K274)</f>
        <v>0</v>
      </c>
      <c r="L272" s="719">
        <f>SUM(L273:L274)</f>
        <v>0</v>
      </c>
    </row>
    <row r="273" spans="1:12" s="772" customFormat="1" ht="36" hidden="1" x14ac:dyDescent="0.25">
      <c r="A273" s="648">
        <v>7221</v>
      </c>
      <c r="B273" s="71" t="s">
        <v>282</v>
      </c>
      <c r="C273" s="755">
        <f t="shared" si="38"/>
        <v>0</v>
      </c>
      <c r="D273" s="638"/>
      <c r="E273" s="638"/>
      <c r="F273" s="638"/>
      <c r="G273" s="714"/>
      <c r="H273" s="636">
        <f t="shared" si="39"/>
        <v>0</v>
      </c>
      <c r="I273" s="638"/>
      <c r="J273" s="638"/>
      <c r="K273" s="638"/>
      <c r="L273" s="715"/>
    </row>
    <row r="274" spans="1:12" s="772" customFormat="1" ht="36" hidden="1" x14ac:dyDescent="0.25">
      <c r="A274" s="648">
        <v>7222</v>
      </c>
      <c r="B274" s="71" t="s">
        <v>283</v>
      </c>
      <c r="C274" s="755">
        <f t="shared" si="38"/>
        <v>0</v>
      </c>
      <c r="D274" s="638"/>
      <c r="E274" s="638"/>
      <c r="F274" s="638"/>
      <c r="G274" s="714"/>
      <c r="H274" s="636">
        <f t="shared" si="39"/>
        <v>0</v>
      </c>
      <c r="I274" s="638"/>
      <c r="J274" s="638"/>
      <c r="K274" s="638"/>
      <c r="L274" s="715"/>
    </row>
    <row r="275" spans="1:12" ht="24" x14ac:dyDescent="0.25">
      <c r="A275" s="716">
        <v>7230</v>
      </c>
      <c r="B275" s="71" t="s">
        <v>284</v>
      </c>
      <c r="C275" s="755">
        <f t="shared" si="38"/>
        <v>15342</v>
      </c>
      <c r="D275" s="638">
        <v>15342</v>
      </c>
      <c r="E275" s="638"/>
      <c r="F275" s="638"/>
      <c r="G275" s="714"/>
      <c r="H275" s="636">
        <f t="shared" si="39"/>
        <v>19279</v>
      </c>
      <c r="I275" s="638">
        <v>19279</v>
      </c>
      <c r="J275" s="638"/>
      <c r="K275" s="638"/>
      <c r="L275" s="715"/>
    </row>
    <row r="276" spans="1:12" ht="24" hidden="1" x14ac:dyDescent="0.25">
      <c r="A276" s="716">
        <v>7240</v>
      </c>
      <c r="B276" s="71" t="s">
        <v>285</v>
      </c>
      <c r="C276" s="755">
        <f t="shared" si="38"/>
        <v>0</v>
      </c>
      <c r="D276" s="717">
        <f>SUM(D277:D279)</f>
        <v>0</v>
      </c>
      <c r="E276" s="717">
        <f t="shared" ref="E276:G276" si="40">SUM(E277:E279)</f>
        <v>0</v>
      </c>
      <c r="F276" s="717">
        <f t="shared" si="40"/>
        <v>0</v>
      </c>
      <c r="G276" s="718">
        <f t="shared" si="40"/>
        <v>0</v>
      </c>
      <c r="H276" s="636">
        <f t="shared" si="39"/>
        <v>0</v>
      </c>
      <c r="I276" s="717">
        <f t="shared" ref="I276:L276" si="41">SUM(I277:I279)</f>
        <v>0</v>
      </c>
      <c r="J276" s="717">
        <f t="shared" si="41"/>
        <v>0</v>
      </c>
      <c r="K276" s="717">
        <f>SUM(K277:K279)</f>
        <v>0</v>
      </c>
      <c r="L276" s="719">
        <f t="shared" si="41"/>
        <v>0</v>
      </c>
    </row>
    <row r="277" spans="1:12" ht="48" hidden="1" x14ac:dyDescent="0.25">
      <c r="A277" s="648">
        <v>7245</v>
      </c>
      <c r="B277" s="71" t="s">
        <v>286</v>
      </c>
      <c r="C277" s="755">
        <f t="shared" si="38"/>
        <v>0</v>
      </c>
      <c r="D277" s="638"/>
      <c r="E277" s="638"/>
      <c r="F277" s="638"/>
      <c r="G277" s="714"/>
      <c r="H277" s="636">
        <f t="shared" si="39"/>
        <v>0</v>
      </c>
      <c r="I277" s="638"/>
      <c r="J277" s="638"/>
      <c r="K277" s="638"/>
      <c r="L277" s="715"/>
    </row>
    <row r="278" spans="1:12" ht="84.75" hidden="1" customHeight="1" x14ac:dyDescent="0.25">
      <c r="A278" s="648">
        <v>7246</v>
      </c>
      <c r="B278" s="71" t="s">
        <v>287</v>
      </c>
      <c r="C278" s="755">
        <f t="shared" si="38"/>
        <v>0</v>
      </c>
      <c r="D278" s="638"/>
      <c r="E278" s="638"/>
      <c r="F278" s="638"/>
      <c r="G278" s="714"/>
      <c r="H278" s="636">
        <f t="shared" si="39"/>
        <v>0</v>
      </c>
      <c r="I278" s="638"/>
      <c r="J278" s="638"/>
      <c r="K278" s="638"/>
      <c r="L278" s="715"/>
    </row>
    <row r="279" spans="1:12" ht="36" hidden="1" x14ac:dyDescent="0.25">
      <c r="A279" s="648">
        <v>7247</v>
      </c>
      <c r="B279" s="71" t="s">
        <v>288</v>
      </c>
      <c r="C279" s="755">
        <f t="shared" si="38"/>
        <v>0</v>
      </c>
      <c r="D279" s="638"/>
      <c r="E279" s="638"/>
      <c r="F279" s="638"/>
      <c r="G279" s="714"/>
      <c r="H279" s="636">
        <f t="shared" si="39"/>
        <v>0</v>
      </c>
      <c r="I279" s="638"/>
      <c r="J279" s="638"/>
      <c r="K279" s="638"/>
      <c r="L279" s="715"/>
    </row>
    <row r="280" spans="1:12" ht="24" hidden="1" x14ac:dyDescent="0.25">
      <c r="A280" s="725">
        <v>7260</v>
      </c>
      <c r="B280" s="65" t="s">
        <v>289</v>
      </c>
      <c r="C280" s="759">
        <f t="shared" si="38"/>
        <v>0</v>
      </c>
      <c r="D280" s="633"/>
      <c r="E280" s="633"/>
      <c r="F280" s="633"/>
      <c r="G280" s="712"/>
      <c r="H280" s="631">
        <f t="shared" si="39"/>
        <v>0</v>
      </c>
      <c r="I280" s="633"/>
      <c r="J280" s="633"/>
      <c r="K280" s="633"/>
      <c r="L280" s="713"/>
    </row>
    <row r="281" spans="1:12" hidden="1" x14ac:dyDescent="0.25">
      <c r="A281" s="778">
        <v>7700</v>
      </c>
      <c r="B281" s="85" t="s">
        <v>290</v>
      </c>
      <c r="C281" s="650">
        <f t="shared" si="38"/>
        <v>0</v>
      </c>
      <c r="D281" s="779">
        <f>D282</f>
        <v>0</v>
      </c>
      <c r="E281" s="779">
        <f t="shared" ref="E281:G281" si="42">E282</f>
        <v>0</v>
      </c>
      <c r="F281" s="779">
        <f t="shared" si="42"/>
        <v>0</v>
      </c>
      <c r="G281" s="780">
        <f t="shared" si="42"/>
        <v>0</v>
      </c>
      <c r="H281" s="650">
        <f t="shared" si="39"/>
        <v>0</v>
      </c>
      <c r="I281" s="779">
        <f t="shared" ref="I281:L281" si="43">I282</f>
        <v>0</v>
      </c>
      <c r="J281" s="779">
        <f t="shared" si="43"/>
        <v>0</v>
      </c>
      <c r="K281" s="779">
        <f t="shared" si="43"/>
        <v>0</v>
      </c>
      <c r="L281" s="781">
        <f t="shared" si="43"/>
        <v>0</v>
      </c>
    </row>
    <row r="282" spans="1:12" hidden="1" x14ac:dyDescent="0.25">
      <c r="A282" s="708">
        <v>7720</v>
      </c>
      <c r="B282" s="65" t="s">
        <v>291</v>
      </c>
      <c r="C282" s="642">
        <f t="shared" si="38"/>
        <v>0</v>
      </c>
      <c r="D282" s="644"/>
      <c r="E282" s="644"/>
      <c r="F282" s="644"/>
      <c r="G282" s="782"/>
      <c r="H282" s="642">
        <f t="shared" si="39"/>
        <v>0</v>
      </c>
      <c r="I282" s="644"/>
      <c r="J282" s="644"/>
      <c r="K282" s="644"/>
      <c r="L282" s="783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784"/>
      <c r="B286" s="71" t="s">
        <v>295</v>
      </c>
      <c r="C286" s="755">
        <f t="shared" si="38"/>
        <v>0</v>
      </c>
      <c r="D286" s="717">
        <f>SUM(D287:D288)</f>
        <v>0</v>
      </c>
      <c r="E286" s="717">
        <f>SUM(E287:E288)</f>
        <v>0</v>
      </c>
      <c r="F286" s="717">
        <f>SUM(F287:F288)</f>
        <v>0</v>
      </c>
      <c r="G286" s="718">
        <f>SUM(G287:G288)</f>
        <v>0</v>
      </c>
      <c r="H286" s="636">
        <f t="shared" si="39"/>
        <v>0</v>
      </c>
      <c r="I286" s="717">
        <f>SUM(I287:I288)</f>
        <v>0</v>
      </c>
      <c r="J286" s="717">
        <f>SUM(J287:J288)</f>
        <v>0</v>
      </c>
      <c r="K286" s="717">
        <f>SUM(K287:K288)</f>
        <v>0</v>
      </c>
      <c r="L286" s="719">
        <f>SUM(L287:L288)</f>
        <v>0</v>
      </c>
    </row>
    <row r="287" spans="1:12" hidden="1" x14ac:dyDescent="0.25">
      <c r="A287" s="784" t="s">
        <v>296</v>
      </c>
      <c r="B287" s="44" t="s">
        <v>297</v>
      </c>
      <c r="C287" s="755">
        <f t="shared" si="38"/>
        <v>0</v>
      </c>
      <c r="D287" s="638"/>
      <c r="E287" s="638"/>
      <c r="F287" s="638"/>
      <c r="G287" s="714"/>
      <c r="H287" s="636">
        <f t="shared" si="39"/>
        <v>0</v>
      </c>
      <c r="I287" s="638"/>
      <c r="J287" s="638"/>
      <c r="K287" s="638"/>
      <c r="L287" s="715"/>
    </row>
    <row r="288" spans="1:12" ht="24" hidden="1" x14ac:dyDescent="0.25">
      <c r="A288" s="784" t="s">
        <v>298</v>
      </c>
      <c r="B288" s="240" t="s">
        <v>299</v>
      </c>
      <c r="C288" s="759">
        <f t="shared" si="38"/>
        <v>0</v>
      </c>
      <c r="D288" s="633"/>
      <c r="E288" s="633"/>
      <c r="F288" s="633"/>
      <c r="G288" s="712"/>
      <c r="H288" s="631">
        <f t="shared" si="39"/>
        <v>0</v>
      </c>
      <c r="I288" s="633"/>
      <c r="J288" s="633"/>
      <c r="K288" s="633"/>
      <c r="L288" s="713"/>
    </row>
    <row r="289" spans="1:12" ht="12.75" thickBot="1" x14ac:dyDescent="0.3">
      <c r="A289" s="785"/>
      <c r="B289" s="785" t="s">
        <v>300</v>
      </c>
      <c r="C289" s="786">
        <f>SUM(C286,C269,C230,C195,C187,C173,C75,C53,C283)</f>
        <v>26980</v>
      </c>
      <c r="D289" s="786">
        <f t="shared" ref="D289:L289" si="46">SUM(D286,D269,D230,D195,D187,D173,D75,D53,D283)</f>
        <v>26980</v>
      </c>
      <c r="E289" s="786">
        <f t="shared" si="46"/>
        <v>0</v>
      </c>
      <c r="F289" s="786">
        <f t="shared" si="46"/>
        <v>0</v>
      </c>
      <c r="G289" s="787">
        <f t="shared" si="46"/>
        <v>0</v>
      </c>
      <c r="H289" s="788">
        <f t="shared" si="46"/>
        <v>34272</v>
      </c>
      <c r="I289" s="786">
        <f t="shared" si="46"/>
        <v>34272</v>
      </c>
      <c r="J289" s="786">
        <f t="shared" si="46"/>
        <v>0</v>
      </c>
      <c r="K289" s="786">
        <f t="shared" si="46"/>
        <v>0</v>
      </c>
      <c r="L289" s="789">
        <f t="shared" si="46"/>
        <v>0</v>
      </c>
    </row>
    <row r="290" spans="1:12" s="595" customFormat="1" ht="13.5" thickTop="1" thickBot="1" x14ac:dyDescent="0.3">
      <c r="A290" s="877" t="s">
        <v>301</v>
      </c>
      <c r="B290" s="878"/>
      <c r="C290" s="790">
        <f>SUM(D290:G290)</f>
        <v>-23943</v>
      </c>
      <c r="D290" s="791">
        <f>SUM(D24,D25,D41)-D51</f>
        <v>-23943</v>
      </c>
      <c r="E290" s="791">
        <f>SUM(E24,E25,E41)-E51</f>
        <v>0</v>
      </c>
      <c r="F290" s="791">
        <f>(F26+F43)-F51</f>
        <v>0</v>
      </c>
      <c r="G290" s="792">
        <f>G45-G51</f>
        <v>0</v>
      </c>
      <c r="H290" s="790">
        <f>SUM(I290:L290)</f>
        <v>-30861</v>
      </c>
      <c r="I290" s="791">
        <f>SUM(I24,I25,I41)-I51</f>
        <v>-30861</v>
      </c>
      <c r="J290" s="791">
        <f>SUM(J24,J25,J41)-J51</f>
        <v>0</v>
      </c>
      <c r="K290" s="791">
        <f>(K26+K43)-K51</f>
        <v>0</v>
      </c>
      <c r="L290" s="793">
        <f>L45-L51</f>
        <v>0</v>
      </c>
    </row>
    <row r="291" spans="1:12" s="595" customFormat="1" ht="12.75" thickTop="1" x14ac:dyDescent="0.25">
      <c r="A291" s="896" t="s">
        <v>302</v>
      </c>
      <c r="B291" s="897"/>
      <c r="C291" s="794">
        <f t="shared" ref="C291:L291" si="47">SUM(C292,C293)-C300+C301</f>
        <v>23943</v>
      </c>
      <c r="D291" s="795">
        <f t="shared" si="47"/>
        <v>23943</v>
      </c>
      <c r="E291" s="795">
        <f t="shared" si="47"/>
        <v>0</v>
      </c>
      <c r="F291" s="795">
        <f t="shared" si="47"/>
        <v>0</v>
      </c>
      <c r="G291" s="796">
        <f t="shared" si="47"/>
        <v>0</v>
      </c>
      <c r="H291" s="797">
        <f t="shared" si="47"/>
        <v>30861</v>
      </c>
      <c r="I291" s="795">
        <f t="shared" si="47"/>
        <v>30861</v>
      </c>
      <c r="J291" s="795">
        <f t="shared" si="47"/>
        <v>0</v>
      </c>
      <c r="K291" s="795">
        <f t="shared" si="47"/>
        <v>0</v>
      </c>
      <c r="L291" s="798">
        <f t="shared" si="47"/>
        <v>0</v>
      </c>
    </row>
    <row r="292" spans="1:12" s="595" customFormat="1" ht="12.75" thickBot="1" x14ac:dyDescent="0.3">
      <c r="A292" s="686" t="s">
        <v>303</v>
      </c>
      <c r="B292" s="686" t="s">
        <v>304</v>
      </c>
      <c r="C292" s="799">
        <f t="shared" ref="C292:L292" si="48">C21-C286</f>
        <v>23943</v>
      </c>
      <c r="D292" s="688">
        <f t="shared" si="48"/>
        <v>23943</v>
      </c>
      <c r="E292" s="688">
        <f t="shared" si="48"/>
        <v>0</v>
      </c>
      <c r="F292" s="688">
        <f t="shared" si="48"/>
        <v>0</v>
      </c>
      <c r="G292" s="689">
        <f t="shared" si="48"/>
        <v>0</v>
      </c>
      <c r="H292" s="800">
        <f t="shared" si="48"/>
        <v>30861</v>
      </c>
      <c r="I292" s="688">
        <f t="shared" si="48"/>
        <v>30861</v>
      </c>
      <c r="J292" s="688">
        <f t="shared" si="48"/>
        <v>0</v>
      </c>
      <c r="K292" s="688">
        <f t="shared" si="48"/>
        <v>0</v>
      </c>
      <c r="L292" s="690">
        <f t="shared" si="48"/>
        <v>0</v>
      </c>
    </row>
    <row r="293" spans="1:12" s="595" customFormat="1" ht="12.75" hidden="1" thickTop="1" x14ac:dyDescent="0.25">
      <c r="A293" s="801" t="s">
        <v>305</v>
      </c>
      <c r="B293" s="801" t="s">
        <v>306</v>
      </c>
      <c r="C293" s="794">
        <f t="shared" ref="C293:L293" si="49">SUM(C294,C296,C298)-SUM(C295,C297,C299)</f>
        <v>0</v>
      </c>
      <c r="D293" s="795">
        <f t="shared" si="49"/>
        <v>0</v>
      </c>
      <c r="E293" s="795">
        <f t="shared" si="49"/>
        <v>0</v>
      </c>
      <c r="F293" s="795">
        <f t="shared" si="49"/>
        <v>0</v>
      </c>
      <c r="G293" s="802">
        <f t="shared" si="49"/>
        <v>0</v>
      </c>
      <c r="H293" s="797">
        <f t="shared" si="49"/>
        <v>0</v>
      </c>
      <c r="I293" s="795">
        <f t="shared" si="49"/>
        <v>0</v>
      </c>
      <c r="J293" s="795">
        <f t="shared" si="49"/>
        <v>0</v>
      </c>
      <c r="K293" s="795">
        <f t="shared" si="49"/>
        <v>0</v>
      </c>
      <c r="L293" s="798">
        <f t="shared" si="49"/>
        <v>0</v>
      </c>
    </row>
    <row r="294" spans="1:12" ht="12.75" hidden="1" thickTop="1" x14ac:dyDescent="0.25">
      <c r="A294" s="803" t="s">
        <v>307</v>
      </c>
      <c r="B294" s="677" t="s">
        <v>308</v>
      </c>
      <c r="C294" s="642">
        <f t="shared" ref="C294:C299" si="50">SUM(D294:G294)</f>
        <v>0</v>
      </c>
      <c r="D294" s="644"/>
      <c r="E294" s="644"/>
      <c r="F294" s="644"/>
      <c r="G294" s="782"/>
      <c r="H294" s="642">
        <f t="shared" ref="H294:H299" si="51">SUM(I294:L294)</f>
        <v>0</v>
      </c>
      <c r="I294" s="644"/>
      <c r="J294" s="644"/>
      <c r="K294" s="644"/>
      <c r="L294" s="783"/>
    </row>
    <row r="295" spans="1:12" ht="24.75" hidden="1" thickTop="1" x14ac:dyDescent="0.25">
      <c r="A295" s="784" t="s">
        <v>309</v>
      </c>
      <c r="B295" s="611" t="s">
        <v>310</v>
      </c>
      <c r="C295" s="636">
        <f t="shared" si="50"/>
        <v>0</v>
      </c>
      <c r="D295" s="638"/>
      <c r="E295" s="638"/>
      <c r="F295" s="638"/>
      <c r="G295" s="714"/>
      <c r="H295" s="636">
        <f t="shared" si="51"/>
        <v>0</v>
      </c>
      <c r="I295" s="638"/>
      <c r="J295" s="638"/>
      <c r="K295" s="638"/>
      <c r="L295" s="715"/>
    </row>
    <row r="296" spans="1:12" ht="12.75" hidden="1" thickTop="1" x14ac:dyDescent="0.25">
      <c r="A296" s="784" t="s">
        <v>311</v>
      </c>
      <c r="B296" s="611" t="s">
        <v>312</v>
      </c>
      <c r="C296" s="636">
        <f t="shared" si="50"/>
        <v>0</v>
      </c>
      <c r="D296" s="638"/>
      <c r="E296" s="638"/>
      <c r="F296" s="638"/>
      <c r="G296" s="714"/>
      <c r="H296" s="636">
        <f t="shared" si="51"/>
        <v>0</v>
      </c>
      <c r="I296" s="638"/>
      <c r="J296" s="638"/>
      <c r="K296" s="638"/>
      <c r="L296" s="715"/>
    </row>
    <row r="297" spans="1:12" ht="24.75" hidden="1" thickTop="1" x14ac:dyDescent="0.25">
      <c r="A297" s="784" t="s">
        <v>313</v>
      </c>
      <c r="B297" s="611" t="s">
        <v>314</v>
      </c>
      <c r="C297" s="636">
        <f t="shared" si="50"/>
        <v>0</v>
      </c>
      <c r="D297" s="638"/>
      <c r="E297" s="638"/>
      <c r="F297" s="638"/>
      <c r="G297" s="714"/>
      <c r="H297" s="636">
        <f t="shared" si="51"/>
        <v>0</v>
      </c>
      <c r="I297" s="638"/>
      <c r="J297" s="638"/>
      <c r="K297" s="638"/>
      <c r="L297" s="715"/>
    </row>
    <row r="298" spans="1:12" ht="12.75" hidden="1" thickTop="1" x14ac:dyDescent="0.25">
      <c r="A298" s="784" t="s">
        <v>315</v>
      </c>
      <c r="B298" s="611" t="s">
        <v>316</v>
      </c>
      <c r="C298" s="636">
        <f t="shared" si="50"/>
        <v>0</v>
      </c>
      <c r="D298" s="638"/>
      <c r="E298" s="638"/>
      <c r="F298" s="638"/>
      <c r="G298" s="714"/>
      <c r="H298" s="636">
        <f t="shared" si="51"/>
        <v>0</v>
      </c>
      <c r="I298" s="638"/>
      <c r="J298" s="638"/>
      <c r="K298" s="638"/>
      <c r="L298" s="715"/>
    </row>
    <row r="299" spans="1:12" ht="24.75" hidden="1" thickTop="1" x14ac:dyDescent="0.25">
      <c r="A299" s="804" t="s">
        <v>317</v>
      </c>
      <c r="B299" s="805" t="s">
        <v>318</v>
      </c>
      <c r="C299" s="739">
        <f t="shared" si="50"/>
        <v>0</v>
      </c>
      <c r="D299" s="743"/>
      <c r="E299" s="743"/>
      <c r="F299" s="743"/>
      <c r="G299" s="806"/>
      <c r="H299" s="739">
        <f t="shared" si="51"/>
        <v>0</v>
      </c>
      <c r="I299" s="743"/>
      <c r="J299" s="743"/>
      <c r="K299" s="743"/>
      <c r="L299" s="745"/>
    </row>
    <row r="300" spans="1:12" s="595" customFormat="1" ht="13.5" hidden="1" thickTop="1" thickBot="1" x14ac:dyDescent="0.3">
      <c r="A300" s="807" t="s">
        <v>319</v>
      </c>
      <c r="B300" s="807" t="s">
        <v>320</v>
      </c>
      <c r="C300" s="808">
        <f>SUM(D300:G300)</f>
        <v>0</v>
      </c>
      <c r="D300" s="809"/>
      <c r="E300" s="809"/>
      <c r="F300" s="809"/>
      <c r="G300" s="810"/>
      <c r="H300" s="808">
        <f>SUM(I300:L300)</f>
        <v>0</v>
      </c>
      <c r="I300" s="809"/>
      <c r="J300" s="809"/>
      <c r="K300" s="809"/>
      <c r="L300" s="811"/>
    </row>
    <row r="301" spans="1:12" s="595" customFormat="1" ht="48.75" hidden="1" thickTop="1" x14ac:dyDescent="0.25">
      <c r="A301" s="801" t="s">
        <v>321</v>
      </c>
      <c r="B301" s="812" t="s">
        <v>322</v>
      </c>
      <c r="C301" s="813">
        <f>SUM(D301:G301)</f>
        <v>0</v>
      </c>
      <c r="D301" s="732"/>
      <c r="E301" s="732"/>
      <c r="F301" s="732"/>
      <c r="G301" s="733"/>
      <c r="H301" s="813">
        <f>SUM(I301:L301)</f>
        <v>0</v>
      </c>
      <c r="I301" s="732"/>
      <c r="J301" s="732"/>
      <c r="K301" s="732"/>
      <c r="L301" s="734"/>
    </row>
    <row r="302" spans="1:12" ht="12.75" thickTop="1" x14ac:dyDescent="0.25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</row>
    <row r="303" spans="1:12" x14ac:dyDescent="0.25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</row>
    <row r="304" spans="1:12" x14ac:dyDescent="0.25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</row>
    <row r="305" spans="1:12" x14ac:dyDescent="0.25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</row>
    <row r="306" spans="1:12" x14ac:dyDescent="0.25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</row>
    <row r="307" spans="1:12" x14ac:dyDescent="0.25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</row>
    <row r="308" spans="1:12" x14ac:dyDescent="0.2">
      <c r="A308" s="573"/>
      <c r="B308" s="573"/>
      <c r="C308" s="814"/>
      <c r="D308" s="573"/>
      <c r="E308" s="573"/>
      <c r="F308" s="573"/>
      <c r="G308" s="573"/>
      <c r="H308" s="573"/>
      <c r="I308" s="573"/>
      <c r="J308" s="573"/>
      <c r="K308" s="573"/>
      <c r="L308" s="573"/>
    </row>
    <row r="309" spans="1:12" x14ac:dyDescent="0.2">
      <c r="A309" s="573"/>
      <c r="B309" s="573"/>
      <c r="C309" s="814"/>
      <c r="D309" s="573"/>
      <c r="E309" s="573"/>
      <c r="F309" s="573"/>
      <c r="G309" s="573"/>
      <c r="H309" s="573"/>
      <c r="I309" s="573"/>
      <c r="J309" s="573"/>
      <c r="K309" s="573"/>
      <c r="L309" s="573"/>
    </row>
    <row r="310" spans="1:12" x14ac:dyDescent="0.2">
      <c r="A310" s="573"/>
      <c r="B310" s="573"/>
      <c r="C310" s="814"/>
      <c r="D310" s="573"/>
      <c r="E310" s="573"/>
      <c r="F310" s="573"/>
      <c r="G310" s="573"/>
      <c r="H310" s="573"/>
      <c r="I310" s="573"/>
      <c r="J310" s="573"/>
      <c r="K310" s="573"/>
      <c r="L310" s="573"/>
    </row>
    <row r="311" spans="1:12" x14ac:dyDescent="0.25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</row>
    <row r="312" spans="1:12" x14ac:dyDescent="0.25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</row>
    <row r="313" spans="1:12" x14ac:dyDescent="0.25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</row>
    <row r="314" spans="1:12" x14ac:dyDescent="0.25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</row>
    <row r="315" spans="1:12" x14ac:dyDescent="0.25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</row>
    <row r="316" spans="1:12" x14ac:dyDescent="0.25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</row>
    <row r="317" spans="1:12" x14ac:dyDescent="0.25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</row>
    <row r="318" spans="1:12" x14ac:dyDescent="0.25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</row>
    <row r="319" spans="1:12" x14ac:dyDescent="0.25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</row>
  </sheetData>
  <sheetProtection algorithmName="SHA-512" hashValue="tUO8APAX7sR+KPy3B2RYRjV7HRyxolvXe0HyJ5OXmj54cseqo2quYHyRi+ap3QthAOZR7XxXiwg4AlXYeehIkQ==" saltValue="fiquKvPOvwMycHzjP2sc/w==" spinCount="100000" sheet="1" objects="1" scenarios="1" formatCells="0" formatColumns="0" formatRows="0" insertHyperlinks="0"/>
  <autoFilter ref="A18:L301">
    <filterColumn colId="7">
      <filters blank="1">
        <filter val="1 137"/>
        <filter val="1 584"/>
        <filter val="10 313"/>
        <filter val="10 685"/>
        <filter val="13 856"/>
        <filter val="19 279"/>
        <filter val="2 184"/>
        <filter val="2 484"/>
        <filter val="20 416"/>
        <filter val="3 411"/>
        <filter val="30 861"/>
        <filter val="-30 861"/>
        <filter val="300"/>
        <filter val="34 272"/>
        <filter val="372"/>
        <filter val="600"/>
        <filter val="687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24" sqref="J24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572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568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573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574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197901</v>
      </c>
      <c r="D20" s="28">
        <f>SUM(D21,D24,D25,D41,D43)</f>
        <v>197901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197901</v>
      </c>
      <c r="I20" s="28">
        <f>SUM(I21,I24,I25,I41,I43)</f>
        <v>197901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83845</v>
      </c>
      <c r="D21" s="34">
        <f>SUM(D22:D23)</f>
        <v>83845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83845</v>
      </c>
      <c r="I21" s="34">
        <f>SUM(I22:I23)</f>
        <v>83845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83845</v>
      </c>
      <c r="D23" s="46">
        <v>83845</v>
      </c>
      <c r="E23" s="46"/>
      <c r="F23" s="46"/>
      <c r="G23" s="47"/>
      <c r="H23" s="45">
        <f t="shared" si="1"/>
        <v>83845</v>
      </c>
      <c r="I23" s="46">
        <v>83845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30642</v>
      </c>
      <c r="D24" s="51">
        <v>30642</v>
      </c>
      <c r="E24" s="51"/>
      <c r="F24" s="52" t="s">
        <v>36</v>
      </c>
      <c r="G24" s="53" t="s">
        <v>36</v>
      </c>
      <c r="H24" s="50">
        <f t="shared" si="1"/>
        <v>30642</v>
      </c>
      <c r="I24" s="51">
        <v>30642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83414</v>
      </c>
      <c r="D25" s="58">
        <v>83414</v>
      </c>
      <c r="E25" s="59" t="s">
        <v>36</v>
      </c>
      <c r="F25" s="59" t="s">
        <v>36</v>
      </c>
      <c r="G25" s="60" t="s">
        <v>36</v>
      </c>
      <c r="H25" s="57">
        <f t="shared" si="1"/>
        <v>83414</v>
      </c>
      <c r="I25" s="58">
        <v>83414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197901</v>
      </c>
      <c r="D50" s="128">
        <f>SUM(D51,D286)</f>
        <v>197901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197901</v>
      </c>
      <c r="I50" s="128">
        <f>SUM(I51,I286)</f>
        <v>197901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167259</v>
      </c>
      <c r="D51" s="134">
        <f>SUM(D52,D194)</f>
        <v>167259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167259</v>
      </c>
      <c r="I51" s="134">
        <f>SUM(I52,I194)</f>
        <v>167259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167259</v>
      </c>
      <c r="D52" s="139">
        <f>SUM(D53,D75,D173,D187)</f>
        <v>167259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167259</v>
      </c>
      <c r="I52" s="139">
        <f>SUM(I53,I75,I173,I187)</f>
        <v>167259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144282</v>
      </c>
      <c r="D53" s="144">
        <f>SUM(D54,D67)</f>
        <v>144282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144282</v>
      </c>
      <c r="I53" s="144">
        <f>SUM(I54,I67)</f>
        <v>144282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115772</v>
      </c>
      <c r="D54" s="63">
        <f>SUM(D55,D58,D66)</f>
        <v>115772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115772</v>
      </c>
      <c r="I54" s="63">
        <f>SUM(I55,I58,I66)</f>
        <v>115772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8940</v>
      </c>
      <c r="D58" s="160">
        <f>SUM(D59:D65)</f>
        <v>8940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8940</v>
      </c>
      <c r="I58" s="160">
        <f>SUM(I59:I65)</f>
        <v>8940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8940</v>
      </c>
      <c r="D63" s="74">
        <v>8940</v>
      </c>
      <c r="E63" s="74"/>
      <c r="F63" s="74"/>
      <c r="G63" s="157"/>
      <c r="H63" s="72">
        <f t="shared" si="6"/>
        <v>8940</v>
      </c>
      <c r="I63" s="74">
        <v>8940</v>
      </c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106832</v>
      </c>
      <c r="D66" s="163">
        <v>106832</v>
      </c>
      <c r="E66" s="163"/>
      <c r="F66" s="163"/>
      <c r="G66" s="164"/>
      <c r="H66" s="117">
        <f t="shared" si="6"/>
        <v>106832</v>
      </c>
      <c r="I66" s="163">
        <v>106832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28510</v>
      </c>
      <c r="D67" s="63">
        <f>SUM(D68:D69)</f>
        <v>28510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28510</v>
      </c>
      <c r="I67" s="63">
        <f>SUM(I68:I69)</f>
        <v>28510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28010</v>
      </c>
      <c r="D68" s="68">
        <v>28010</v>
      </c>
      <c r="E68" s="68"/>
      <c r="F68" s="68"/>
      <c r="G68" s="154"/>
      <c r="H68" s="66">
        <f t="shared" si="6"/>
        <v>28010</v>
      </c>
      <c r="I68" s="68">
        <v>28010</v>
      </c>
      <c r="J68" s="68"/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500</v>
      </c>
      <c r="D69" s="160">
        <f>SUM(D70:D74)</f>
        <v>500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500</v>
      </c>
      <c r="I69" s="160">
        <f>SUM(I70:I74)</f>
        <v>500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500</v>
      </c>
      <c r="D70" s="74">
        <v>500</v>
      </c>
      <c r="E70" s="74"/>
      <c r="F70" s="74"/>
      <c r="G70" s="157"/>
      <c r="H70" s="72">
        <f t="shared" si="6"/>
        <v>500</v>
      </c>
      <c r="I70" s="74">
        <v>500</v>
      </c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22977</v>
      </c>
      <c r="D75" s="144">
        <f>SUM(D76,D83,D130,D164,D165,D172)</f>
        <v>22977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22977</v>
      </c>
      <c r="I75" s="144">
        <f>SUM(I76,I83,I130,I164,I165,I172)</f>
        <v>22977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13956</v>
      </c>
      <c r="D83" s="63">
        <f>SUM(D84,D89,D95,D103,D112,D116,D122,D128)</f>
        <v>13956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13956</v>
      </c>
      <c r="I83" s="63">
        <f>SUM(I84,I89,I95,I103,I112,I116,I122,I128)</f>
        <v>13956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3966</v>
      </c>
      <c r="D116" s="160">
        <f>SUM(D117:D121)</f>
        <v>3966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3966</v>
      </c>
      <c r="I116" s="160">
        <f>SUM(I117:I121)</f>
        <v>3966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3966</v>
      </c>
      <c r="D118" s="74">
        <v>3966</v>
      </c>
      <c r="E118" s="74"/>
      <c r="F118" s="74"/>
      <c r="G118" s="157"/>
      <c r="H118" s="72">
        <f t="shared" si="8"/>
        <v>3966</v>
      </c>
      <c r="I118" s="74">
        <v>3966</v>
      </c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9990</v>
      </c>
      <c r="D122" s="160">
        <f>SUM(D123:D127)</f>
        <v>9990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9990</v>
      </c>
      <c r="I122" s="160">
        <f>SUM(I123:I127)</f>
        <v>9990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9990</v>
      </c>
      <c r="D127" s="74">
        <v>9990</v>
      </c>
      <c r="E127" s="74"/>
      <c r="F127" s="74"/>
      <c r="G127" s="157"/>
      <c r="H127" s="72">
        <f t="shared" si="8"/>
        <v>9990</v>
      </c>
      <c r="I127" s="74">
        <v>9990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9021</v>
      </c>
      <c r="D130" s="63">
        <f>SUM(D131,D136,D140,D141,D144,D151,D159,D160,D163)</f>
        <v>9021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9021</v>
      </c>
      <c r="I130" s="63">
        <f>SUM(I131,I136,I140,I141,I144,I151,I159,I160,I163)</f>
        <v>9021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9021</v>
      </c>
      <c r="D159" s="163">
        <v>9021</v>
      </c>
      <c r="E159" s="163"/>
      <c r="F159" s="163"/>
      <c r="G159" s="164"/>
      <c r="H159" s="117">
        <f t="shared" si="8"/>
        <v>9021</v>
      </c>
      <c r="I159" s="163">
        <v>9021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30642</v>
      </c>
      <c r="D286" s="160">
        <f>SUM(D287:D288)</f>
        <v>30642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30642</v>
      </c>
      <c r="I286" s="160">
        <f>SUM(I287:I288)</f>
        <v>30642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30642</v>
      </c>
      <c r="D288" s="68">
        <v>30642</v>
      </c>
      <c r="E288" s="68"/>
      <c r="F288" s="68"/>
      <c r="G288" s="154"/>
      <c r="H288" s="66">
        <f t="shared" si="39"/>
        <v>30642</v>
      </c>
      <c r="I288" s="68">
        <v>30642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197901</v>
      </c>
      <c r="D289" s="242">
        <f t="shared" ref="D289:L289" si="46">SUM(D286,D269,D230,D195,D187,D173,D75,D53,D283)</f>
        <v>197901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197901</v>
      </c>
      <c r="I289" s="242">
        <f t="shared" si="46"/>
        <v>197901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-53203</v>
      </c>
      <c r="D290" s="247">
        <f>SUM(D24,D25,D41)-D51</f>
        <v>-53203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-53203</v>
      </c>
      <c r="I290" s="247">
        <f>SUM(I24,I25,I41)-I51</f>
        <v>-53203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53203</v>
      </c>
      <c r="D291" s="251">
        <f t="shared" si="47"/>
        <v>53203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53203</v>
      </c>
      <c r="I291" s="251">
        <f t="shared" si="47"/>
        <v>53203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53203</v>
      </c>
      <c r="D292" s="128">
        <f t="shared" si="48"/>
        <v>53203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53203</v>
      </c>
      <c r="I292" s="128">
        <f t="shared" si="48"/>
        <v>53203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0UiqA8+4cxvQRHNQ0wBYPx/m9xhBH+BrIv6jPAI1Yii4JHHb6VzumhZpyqllf7B4jCjvgRU3Xi5UMD22GbyaA==" saltValue="Djq+dBQQMFKAGyrG0cUDLw==" spinCount="100000" sheet="1" objects="1" scenarios="1" formatCells="0" formatColumns="0" formatRows="0" insertHyperlinks="0"/>
  <autoFilter ref="A18:L301">
    <filterColumn colId="7">
      <filters blank="1">
        <filter val="106 832"/>
        <filter val="115 772"/>
        <filter val="13 956"/>
        <filter val="144 282"/>
        <filter val="167 259"/>
        <filter val="197 901"/>
        <filter val="22 977"/>
        <filter val="28 010"/>
        <filter val="28 510"/>
        <filter val="3 966"/>
        <filter val="30 642"/>
        <filter val="500"/>
        <filter val="53 203"/>
        <filter val="-53 203"/>
        <filter val="8 940"/>
        <filter val="83 414"/>
        <filter val="83 845"/>
        <filter val="9 021"/>
        <filter val="9 99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575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576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577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578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579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2065</v>
      </c>
      <c r="D20" s="28">
        <f>SUM(D21,D24,D25,D41,D43)</f>
        <v>2065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2065</v>
      </c>
      <c r="I20" s="28">
        <f>SUM(I21,I24,I25,I41,I43)</f>
        <v>2065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1365</v>
      </c>
      <c r="D21" s="34">
        <f>SUM(D22:D23)</f>
        <v>1365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1365</v>
      </c>
      <c r="I21" s="34">
        <f>SUM(I22:I23)</f>
        <v>1365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1365</v>
      </c>
      <c r="D23" s="46">
        <v>1365</v>
      </c>
      <c r="E23" s="46"/>
      <c r="F23" s="46"/>
      <c r="G23" s="47"/>
      <c r="H23" s="45">
        <f t="shared" si="1"/>
        <v>1365</v>
      </c>
      <c r="I23" s="46">
        <v>1365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350</v>
      </c>
      <c r="D24" s="51">
        <v>350</v>
      </c>
      <c r="E24" s="51"/>
      <c r="F24" s="52" t="s">
        <v>36</v>
      </c>
      <c r="G24" s="53" t="s">
        <v>36</v>
      </c>
      <c r="H24" s="50">
        <f t="shared" si="1"/>
        <v>350</v>
      </c>
      <c r="I24" s="51">
        <v>350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18620</v>
      </c>
      <c r="B25" s="56" t="s">
        <v>37</v>
      </c>
      <c r="C25" s="57">
        <f t="shared" si="0"/>
        <v>350</v>
      </c>
      <c r="D25" s="58">
        <v>350</v>
      </c>
      <c r="E25" s="59" t="s">
        <v>36</v>
      </c>
      <c r="F25" s="59" t="s">
        <v>36</v>
      </c>
      <c r="G25" s="60" t="s">
        <v>36</v>
      </c>
      <c r="H25" s="57">
        <f t="shared" si="1"/>
        <v>350</v>
      </c>
      <c r="I25" s="58">
        <v>350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2065</v>
      </c>
      <c r="D50" s="128">
        <f>SUM(D51,D286)</f>
        <v>2065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2065</v>
      </c>
      <c r="I50" s="128">
        <f>SUM(I51,I286)</f>
        <v>2065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1715</v>
      </c>
      <c r="D51" s="134">
        <f>SUM(D52,D194)</f>
        <v>1715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1715</v>
      </c>
      <c r="I51" s="134">
        <f>SUM(I52,I194)</f>
        <v>1715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1715</v>
      </c>
      <c r="D52" s="139">
        <f>SUM(D53,D75,D173,D187)</f>
        <v>1715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1715</v>
      </c>
      <c r="I52" s="139">
        <f>SUM(I53,I75,I173,I187)</f>
        <v>1715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1715</v>
      </c>
      <c r="D75" s="144">
        <f>SUM(D76,D83,D130,D164,D165,D172)</f>
        <v>1715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1715</v>
      </c>
      <c r="I75" s="144">
        <f>SUM(I76,I83,I130,I164,I165,I172)</f>
        <v>1715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1325</v>
      </c>
      <c r="D83" s="63">
        <f>SUM(D84,D89,D95,D103,D112,D116,D122,D128)</f>
        <v>1325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1325</v>
      </c>
      <c r="I83" s="63">
        <f>SUM(I84,I89,I95,I103,I112,I116,I122,I128)</f>
        <v>1325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425</v>
      </c>
      <c r="D95" s="160">
        <f>SUM(D96:D102)</f>
        <v>425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425</v>
      </c>
      <c r="D96" s="74">
        <v>425</v>
      </c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900</v>
      </c>
      <c r="D122" s="160">
        <f>SUM(D123:D127)</f>
        <v>900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1325</v>
      </c>
      <c r="I122" s="160">
        <f>SUM(I123:I127)</f>
        <v>1325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900</v>
      </c>
      <c r="D127" s="74">
        <v>900</v>
      </c>
      <c r="E127" s="74"/>
      <c r="F127" s="74"/>
      <c r="G127" s="157"/>
      <c r="H127" s="72">
        <f t="shared" si="8"/>
        <v>1325</v>
      </c>
      <c r="I127" s="74">
        <f>900+425</f>
        <v>1325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390</v>
      </c>
      <c r="D130" s="63">
        <f>SUM(D131,D136,D140,D141,D144,D151,D159,D160,D163)</f>
        <v>390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390</v>
      </c>
      <c r="I130" s="63">
        <f>SUM(I131,I136,I140,I141,I144,I151,I159,I160,I163)</f>
        <v>390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390</v>
      </c>
      <c r="D151" s="160">
        <f>SUM(D152:D158)</f>
        <v>390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390</v>
      </c>
      <c r="I151" s="160">
        <f>SUM(I152:I158)</f>
        <v>390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390</v>
      </c>
      <c r="D154" s="74">
        <v>390</v>
      </c>
      <c r="E154" s="74"/>
      <c r="F154" s="74"/>
      <c r="G154" s="157"/>
      <c r="H154" s="72">
        <f t="shared" si="8"/>
        <v>390</v>
      </c>
      <c r="I154" s="74">
        <v>390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350</v>
      </c>
      <c r="D286" s="160">
        <f>SUM(D287:D288)</f>
        <v>350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350</v>
      </c>
      <c r="I286" s="160">
        <f>SUM(I287:I288)</f>
        <v>350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350</v>
      </c>
      <c r="D288" s="68">
        <v>350</v>
      </c>
      <c r="E288" s="68"/>
      <c r="F288" s="68"/>
      <c r="G288" s="154"/>
      <c r="H288" s="66">
        <f t="shared" si="39"/>
        <v>350</v>
      </c>
      <c r="I288" s="68">
        <v>350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2065</v>
      </c>
      <c r="D289" s="242">
        <f t="shared" ref="D289:L289" si="46">SUM(D286,D269,D230,D195,D187,D173,D75,D53,D283)</f>
        <v>2065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2065</v>
      </c>
      <c r="I289" s="242">
        <f t="shared" si="46"/>
        <v>2065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-1015</v>
      </c>
      <c r="D290" s="247">
        <f>SUM(D24,D25,D41)-D51</f>
        <v>-1015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-1015</v>
      </c>
      <c r="I290" s="247">
        <f>SUM(I24,I25,I41)-I51</f>
        <v>-1015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1015</v>
      </c>
      <c r="D291" s="251">
        <f t="shared" si="47"/>
        <v>1015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1015</v>
      </c>
      <c r="I291" s="251">
        <f t="shared" si="47"/>
        <v>1015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1015</v>
      </c>
      <c r="D292" s="128">
        <f t="shared" si="48"/>
        <v>1015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1015</v>
      </c>
      <c r="I292" s="128">
        <f t="shared" si="48"/>
        <v>1015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PXfbYYqV2lGkwNkDxVdruCaoxELt81WZUQJyCITuSYQo+TaiNVu9VIzpZyirNv+AfRQkblyEWmb3/m0oIQmpiA==" saltValue="l3Qfs/bR3TxXHDenDhulCg==" spinCount="100000" sheet="1" objects="1" scenarios="1" formatCells="0" formatColumns="0" formatRows="0" insertHyperlinks="0"/>
  <autoFilter ref="A18:L301">
    <filterColumn colId="7">
      <filters blank="1">
        <filter val="1 015"/>
        <filter val="-1 015"/>
        <filter val="1 325"/>
        <filter val="1 365"/>
        <filter val="1 715"/>
        <filter val="2 065"/>
        <filter val="350"/>
        <filter val="39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580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581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582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583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932554</v>
      </c>
      <c r="D20" s="28">
        <f>SUM(D21,D24,D25,D41,D43)</f>
        <v>932554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1144733</v>
      </c>
      <c r="I20" s="28">
        <f>SUM(I21,I24,I25,I41,I43)</f>
        <v>1144733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460613</v>
      </c>
      <c r="D24" s="51">
        <f>56684+393374+10555</f>
        <v>460613</v>
      </c>
      <c r="E24" s="51"/>
      <c r="F24" s="52" t="s">
        <v>36</v>
      </c>
      <c r="G24" s="53" t="s">
        <v>36</v>
      </c>
      <c r="H24" s="50">
        <f t="shared" si="1"/>
        <v>460613</v>
      </c>
      <c r="I24" s="51">
        <f>56684+393374+10555</f>
        <v>460613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471941</v>
      </c>
      <c r="D25" s="58">
        <v>471941</v>
      </c>
      <c r="E25" s="59" t="s">
        <v>36</v>
      </c>
      <c r="F25" s="59" t="s">
        <v>36</v>
      </c>
      <c r="G25" s="60" t="s">
        <v>36</v>
      </c>
      <c r="H25" s="57">
        <f t="shared" si="1"/>
        <v>684120</v>
      </c>
      <c r="I25" s="58">
        <v>684120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932554</v>
      </c>
      <c r="D50" s="128">
        <f>SUM(D51,D286)</f>
        <v>932554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1144733</v>
      </c>
      <c r="I50" s="128">
        <f>SUM(I51,I286)</f>
        <v>1144733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864142</v>
      </c>
      <c r="D51" s="134">
        <f>SUM(D52,D194)</f>
        <v>864142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1076321</v>
      </c>
      <c r="I51" s="134">
        <f>SUM(I52,I194)</f>
        <v>1076321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864142</v>
      </c>
      <c r="D194" s="139">
        <f>SUM(D195,D230,D269,D283)</f>
        <v>864142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1076321</v>
      </c>
      <c r="I194" s="139">
        <f t="shared" ref="I194:L194" si="26">SUM(I195,I230,I269,I283)</f>
        <v>1076321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864142</v>
      </c>
      <c r="D195" s="144">
        <f>D196+D204</f>
        <v>864142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1076321</v>
      </c>
      <c r="I195" s="144">
        <f>I196+I204</f>
        <v>1076321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864142</v>
      </c>
      <c r="D204" s="63">
        <f>D205+D215+D216+D225+D226+D227+D229</f>
        <v>864142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1076321</v>
      </c>
      <c r="I204" s="63">
        <f>I205+I215+I216+I225+I226+I227+I229</f>
        <v>1076321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235</v>
      </c>
      <c r="C226" s="201">
        <f t="shared" si="23"/>
        <v>864142</v>
      </c>
      <c r="D226" s="74">
        <v>864142</v>
      </c>
      <c r="E226" s="74"/>
      <c r="F226" s="74"/>
      <c r="G226" s="157"/>
      <c r="H226" s="72">
        <f t="shared" si="24"/>
        <v>1076321</v>
      </c>
      <c r="I226" s="74">
        <v>1076321</v>
      </c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68412</v>
      </c>
      <c r="D286" s="160">
        <f>SUM(D287:D288)</f>
        <v>68412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68412</v>
      </c>
      <c r="I286" s="160">
        <f>SUM(I287:I288)</f>
        <v>68412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68412</v>
      </c>
      <c r="D288" s="68">
        <v>68412</v>
      </c>
      <c r="E288" s="68"/>
      <c r="F288" s="68"/>
      <c r="G288" s="154"/>
      <c r="H288" s="66">
        <f t="shared" si="39"/>
        <v>68412</v>
      </c>
      <c r="I288" s="68">
        <v>68412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932554</v>
      </c>
      <c r="D289" s="242">
        <f t="shared" ref="D289:L289" si="46">SUM(D286,D269,D230,D195,D187,D173,D75,D53,D283)</f>
        <v>932554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1144733</v>
      </c>
      <c r="I289" s="242">
        <f t="shared" si="46"/>
        <v>1144733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68412</v>
      </c>
      <c r="D290" s="247">
        <f>SUM(D24,D25,D41)-D51</f>
        <v>68412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68412</v>
      </c>
      <c r="I290" s="247">
        <f>SUM(I24,I25,I41)-I51</f>
        <v>68412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-68412</v>
      </c>
      <c r="D291" s="251">
        <f t="shared" si="47"/>
        <v>-68412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-68412</v>
      </c>
      <c r="I291" s="251">
        <f t="shared" si="47"/>
        <v>-68412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-68412</v>
      </c>
      <c r="D292" s="128">
        <f t="shared" si="48"/>
        <v>-68412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-68412</v>
      </c>
      <c r="I292" s="128">
        <f t="shared" si="48"/>
        <v>-68412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T+DgLNY351/gTLAswaFA/zA3LFl4P49DMpksPF81f/sxS5rJAbH1e6nbhHd2TuW3lpnKVH1rPMLNOVpy8gweIQ==" saltValue="DaFEe0arg1i3W7YEznIGqg==" spinCount="100000" sheet="1" objects="1" scenarios="1" formatCells="0" formatColumns="0" formatRows="0" insertHyperlinks="0"/>
  <autoFilter ref="A18:L301">
    <filterColumn colId="7">
      <filters blank="1">
        <filter val="1 076 321"/>
        <filter val="1 144 733"/>
        <filter val="460 613"/>
        <filter val="68 412"/>
        <filter val="-68 412"/>
        <filter val="684 12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M20" sqref="M2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584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581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694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585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142431</v>
      </c>
      <c r="D20" s="28">
        <f>SUM(D21,D24,D25,D41,D43)</f>
        <v>142431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171996</v>
      </c>
      <c r="I20" s="28">
        <f>SUM(I21,I24,I25,I41,I43)</f>
        <v>171996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81851</v>
      </c>
      <c r="D24" s="51">
        <f>6207+62427+13217</f>
        <v>81851</v>
      </c>
      <c r="E24" s="51"/>
      <c r="F24" s="52" t="s">
        <v>36</v>
      </c>
      <c r="G24" s="53" t="s">
        <v>36</v>
      </c>
      <c r="H24" s="50">
        <f t="shared" si="1"/>
        <v>81852</v>
      </c>
      <c r="I24" s="51">
        <f>6207+62427+13218</f>
        <v>81852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60580</v>
      </c>
      <c r="D25" s="58">
        <v>60580</v>
      </c>
      <c r="E25" s="59" t="s">
        <v>36</v>
      </c>
      <c r="F25" s="59" t="s">
        <v>36</v>
      </c>
      <c r="G25" s="60" t="s">
        <v>36</v>
      </c>
      <c r="H25" s="57">
        <f t="shared" si="1"/>
        <v>90144</v>
      </c>
      <c r="I25" s="58">
        <v>90144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142431</v>
      </c>
      <c r="D50" s="128">
        <f>SUM(D51,D286)</f>
        <v>142431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171996</v>
      </c>
      <c r="I50" s="128">
        <f>SUM(I51,I286)</f>
        <v>171996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133416</v>
      </c>
      <c r="D51" s="134">
        <f>SUM(D52,D194)</f>
        <v>133416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162981</v>
      </c>
      <c r="I51" s="134">
        <f>SUM(I52,I194)</f>
        <v>162981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133416</v>
      </c>
      <c r="D194" s="139">
        <f>SUM(D195,D230,D269,D283)</f>
        <v>133416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162981</v>
      </c>
      <c r="I194" s="139">
        <f t="shared" ref="I194:L194" si="26">SUM(I195,I230,I269,I283)</f>
        <v>162981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133416</v>
      </c>
      <c r="D195" s="144">
        <f>D196+D204</f>
        <v>133416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162981</v>
      </c>
      <c r="I195" s="144">
        <f>I196+I204</f>
        <v>162981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133416</v>
      </c>
      <c r="D204" s="63">
        <f>D205+D215+D216+D225+D226+D227+D229</f>
        <v>133416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162981</v>
      </c>
      <c r="I204" s="63">
        <f>I205+I215+I216+I225+I226+I227+I229</f>
        <v>162981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235</v>
      </c>
      <c r="C226" s="201">
        <f t="shared" si="23"/>
        <v>133416</v>
      </c>
      <c r="D226" s="74">
        <v>133416</v>
      </c>
      <c r="E226" s="74"/>
      <c r="F226" s="74"/>
      <c r="G226" s="157"/>
      <c r="H226" s="72">
        <f t="shared" si="24"/>
        <v>162981</v>
      </c>
      <c r="I226" s="74">
        <v>162981</v>
      </c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9015</v>
      </c>
      <c r="D286" s="160">
        <f>SUM(D287:D288)</f>
        <v>9015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9015</v>
      </c>
      <c r="I286" s="160">
        <f>SUM(I287:I288)</f>
        <v>9015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9015</v>
      </c>
      <c r="D288" s="68">
        <v>9015</v>
      </c>
      <c r="E288" s="68"/>
      <c r="F288" s="68"/>
      <c r="G288" s="154"/>
      <c r="H288" s="66">
        <f t="shared" si="39"/>
        <v>9015</v>
      </c>
      <c r="I288" s="68">
        <v>9015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142431</v>
      </c>
      <c r="D289" s="242">
        <f t="shared" ref="D289:L289" si="46">SUM(D286,D269,D230,D195,D187,D173,D75,D53,D283)</f>
        <v>142431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171996</v>
      </c>
      <c r="I289" s="242">
        <f t="shared" si="46"/>
        <v>171996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9015</v>
      </c>
      <c r="D290" s="247">
        <f>SUM(D24,D25,D41)-D51</f>
        <v>9015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9015</v>
      </c>
      <c r="I290" s="247">
        <f>SUM(I24,I25,I41)-I51</f>
        <v>9015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-9015</v>
      </c>
      <c r="D291" s="251">
        <f t="shared" si="47"/>
        <v>-9015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-9015</v>
      </c>
      <c r="I291" s="251">
        <f t="shared" si="47"/>
        <v>-9015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-9015</v>
      </c>
      <c r="D292" s="128">
        <f t="shared" si="48"/>
        <v>-9015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-9015</v>
      </c>
      <c r="I292" s="128">
        <f t="shared" si="48"/>
        <v>-9015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YlAIhHlOTDONwnHqAGdwWYJnso1ywvhMMf7ycUh6832HmfpbwIteWEN07x1QiBTSZWZLNM7vk/yxuDh0gNXFQ==" saltValue="YNTcqNwc/jxRYOR9A4T/FQ==" spinCount="100000" sheet="1" objects="1" scenarios="1" formatCells="0" formatColumns="0" formatRows="0" insertHyperlinks="0"/>
  <autoFilter ref="A18:L301">
    <filterColumn colId="7">
      <filters blank="1">
        <filter val="162 981"/>
        <filter val="171 996"/>
        <filter val="81 852"/>
        <filter val="9 015"/>
        <filter val="-9 015"/>
        <filter val="90 14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586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587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569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588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589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1134990</v>
      </c>
      <c r="D20" s="28">
        <f>SUM(D21,D24,D25,D41,D43)</f>
        <v>1134990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1134990</v>
      </c>
      <c r="I20" s="28">
        <f>SUM(I21,I24,I25,I41,I43)</f>
        <v>1134990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535137</v>
      </c>
      <c r="D24" s="51">
        <f>48998+485116+1023</f>
        <v>535137</v>
      </c>
      <c r="E24" s="51"/>
      <c r="F24" s="52" t="s">
        <v>36</v>
      </c>
      <c r="G24" s="53" t="s">
        <v>36</v>
      </c>
      <c r="H24" s="50">
        <f t="shared" si="1"/>
        <v>535137</v>
      </c>
      <c r="I24" s="51">
        <v>535137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599853</v>
      </c>
      <c r="D25" s="58">
        <v>599853</v>
      </c>
      <c r="E25" s="59" t="s">
        <v>36</v>
      </c>
      <c r="F25" s="59" t="s">
        <v>36</v>
      </c>
      <c r="G25" s="60" t="s">
        <v>36</v>
      </c>
      <c r="H25" s="57">
        <f t="shared" si="1"/>
        <v>599853</v>
      </c>
      <c r="I25" s="58">
        <v>599853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1134990</v>
      </c>
      <c r="D50" s="128">
        <f>SUM(D51,D286)</f>
        <v>1134990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1134990</v>
      </c>
      <c r="I50" s="128">
        <f>SUM(I51,I286)</f>
        <v>1134990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1075004</v>
      </c>
      <c r="D51" s="134">
        <f>SUM(D52,D194)</f>
        <v>1075004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1075004</v>
      </c>
      <c r="I51" s="134">
        <f>SUM(I52,I194)</f>
        <v>1075004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1075004</v>
      </c>
      <c r="D194" s="139">
        <f>SUM(D195,D230,D269,D283)</f>
        <v>1075004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1075004</v>
      </c>
      <c r="I194" s="139">
        <f t="shared" ref="I194:L194" si="26">SUM(I195,I230,I269,I283)</f>
        <v>1075004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1075004</v>
      </c>
      <c r="D195" s="144">
        <f>D196+D204</f>
        <v>1075004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1075004</v>
      </c>
      <c r="I195" s="144">
        <f>I196+I204</f>
        <v>1075004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1075004</v>
      </c>
      <c r="D204" s="63">
        <f>D205+D215+D216+D225+D226+D227+D229</f>
        <v>1075004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1075004</v>
      </c>
      <c r="I204" s="63">
        <f>I205+I215+I216+I225+I226+I227+I229</f>
        <v>1075004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235</v>
      </c>
      <c r="C226" s="201">
        <f t="shared" si="23"/>
        <v>1075004</v>
      </c>
      <c r="D226" s="74">
        <v>1075004</v>
      </c>
      <c r="E226" s="74"/>
      <c r="F226" s="74"/>
      <c r="G226" s="157"/>
      <c r="H226" s="72">
        <f t="shared" si="24"/>
        <v>1075004</v>
      </c>
      <c r="I226" s="74">
        <v>1075004</v>
      </c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59986</v>
      </c>
      <c r="D286" s="160">
        <f>SUM(D287:D288)</f>
        <v>59986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59986</v>
      </c>
      <c r="I286" s="160">
        <f>SUM(I287:I288)</f>
        <v>59986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59986</v>
      </c>
      <c r="D288" s="68">
        <v>59986</v>
      </c>
      <c r="E288" s="68"/>
      <c r="F288" s="68"/>
      <c r="G288" s="154"/>
      <c r="H288" s="66">
        <f t="shared" si="39"/>
        <v>59986</v>
      </c>
      <c r="I288" s="68">
        <v>59986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1134990</v>
      </c>
      <c r="D289" s="242">
        <f t="shared" ref="D289:L289" si="46">SUM(D286,D269,D230,D195,D187,D173,D75,D53,D283)</f>
        <v>1134990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1134990</v>
      </c>
      <c r="I289" s="242">
        <f t="shared" si="46"/>
        <v>1134990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59986</v>
      </c>
      <c r="D290" s="247">
        <f>SUM(D24,D25,D41)-D51</f>
        <v>59986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59986</v>
      </c>
      <c r="I290" s="247">
        <f>SUM(I24,I25,I41)-I51</f>
        <v>59986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-59986</v>
      </c>
      <c r="D291" s="251">
        <f t="shared" si="47"/>
        <v>-59986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-59986</v>
      </c>
      <c r="I291" s="251">
        <f t="shared" si="47"/>
        <v>-59986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-59986</v>
      </c>
      <c r="D292" s="128">
        <f t="shared" si="48"/>
        <v>-59986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-59986</v>
      </c>
      <c r="I292" s="128">
        <f t="shared" si="48"/>
        <v>-59986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dixoVu4RbwItVS0JK9jisQRM8zglbaasUSgpaGiscn5B8oHG6qKnJYwY/fy2nA5kha10pe6XGGaTEF+9DM4Rug==" saltValue="qqywDCRfaHrneFHaAXkTrQ==" spinCount="100000" sheet="1" objects="1" scenarios="1" formatCells="0" formatColumns="0" formatRows="0" insertHyperlinks="0"/>
  <autoFilter ref="A18:L301">
    <filterColumn colId="7">
      <filters blank="1">
        <filter val="1 075 004"/>
        <filter val="1 134 990"/>
        <filter val="535 137"/>
        <filter val="59 986"/>
        <filter val="-59 986"/>
        <filter val="599 853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590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>
        <v>90000056357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16"/>
      <c r="D5" s="816"/>
      <c r="E5" s="816"/>
      <c r="F5" s="816"/>
      <c r="G5" s="816" t="s">
        <v>591</v>
      </c>
      <c r="H5" s="816"/>
      <c r="I5" s="816"/>
      <c r="J5" s="816"/>
      <c r="K5" s="816"/>
      <c r="L5" s="817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592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281"/>
      <c r="D10" s="281"/>
      <c r="E10" s="281"/>
      <c r="F10" s="281"/>
      <c r="G10" s="281"/>
      <c r="H10" s="281"/>
      <c r="I10" s="281"/>
      <c r="J10" s="281"/>
      <c r="K10" s="281"/>
      <c r="L10" s="282"/>
    </row>
    <row r="11" spans="1:12" ht="12.75" customHeight="1" x14ac:dyDescent="0.25">
      <c r="A11" s="4"/>
      <c r="B11" s="5" t="s">
        <v>17</v>
      </c>
      <c r="C11" s="830" t="s">
        <v>593</v>
      </c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58050</v>
      </c>
      <c r="D20" s="28">
        <f>SUM(D21,D24,D25,D41,D43)</f>
        <v>58050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58050</v>
      </c>
      <c r="I20" s="28">
        <f>SUM(I21,I24,I25,I41,I43)</f>
        <v>58050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hidden="1" thickTop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58050</v>
      </c>
      <c r="D25" s="58">
        <v>58050</v>
      </c>
      <c r="E25" s="59" t="s">
        <v>36</v>
      </c>
      <c r="F25" s="59" t="s">
        <v>36</v>
      </c>
      <c r="G25" s="60" t="s">
        <v>36</v>
      </c>
      <c r="H25" s="57">
        <f t="shared" si="1"/>
        <v>58050</v>
      </c>
      <c r="I25" s="58">
        <v>58050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58050</v>
      </c>
      <c r="D50" s="128">
        <f>SUM(D51,D286)</f>
        <v>58050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58050</v>
      </c>
      <c r="I50" s="128">
        <f>SUM(I51,I286)</f>
        <v>58050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58050</v>
      </c>
      <c r="D51" s="134">
        <f>SUM(D52,D194)</f>
        <v>58050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58050</v>
      </c>
      <c r="I51" s="134">
        <f>SUM(I52,I194)</f>
        <v>58050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58050</v>
      </c>
      <c r="D52" s="139">
        <f>SUM(D53,D75,D173,D187)</f>
        <v>58050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58050</v>
      </c>
      <c r="I52" s="139">
        <f>SUM(I53,I75,I173,I187)</f>
        <v>58050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52116</v>
      </c>
      <c r="D53" s="144">
        <f>SUM(D54,D67)</f>
        <v>52116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52116</v>
      </c>
      <c r="I53" s="144">
        <f>SUM(I54,I67)</f>
        <v>52116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41976</v>
      </c>
      <c r="D54" s="63">
        <f>SUM(D55,D58,D66)</f>
        <v>41976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41976</v>
      </c>
      <c r="I54" s="63">
        <f>SUM(I55,I58,I66)</f>
        <v>41976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1320</v>
      </c>
      <c r="D58" s="160">
        <f>SUM(D59:D65)</f>
        <v>1320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1320</v>
      </c>
      <c r="I58" s="160">
        <f>SUM(I59:I65)</f>
        <v>1320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1320</v>
      </c>
      <c r="D63" s="74">
        <v>1320</v>
      </c>
      <c r="E63" s="74"/>
      <c r="F63" s="74"/>
      <c r="G63" s="157"/>
      <c r="H63" s="72">
        <f t="shared" si="6"/>
        <v>1320</v>
      </c>
      <c r="I63" s="74">
        <v>1320</v>
      </c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40656</v>
      </c>
      <c r="D66" s="163">
        <v>40656</v>
      </c>
      <c r="E66" s="163"/>
      <c r="F66" s="163"/>
      <c r="G66" s="164"/>
      <c r="H66" s="117">
        <f t="shared" si="6"/>
        <v>40656</v>
      </c>
      <c r="I66" s="163">
        <v>40656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10140</v>
      </c>
      <c r="D67" s="63">
        <f>SUM(D68:D69)</f>
        <v>10140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10140</v>
      </c>
      <c r="I67" s="63">
        <f>SUM(I68:I69)</f>
        <v>10140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10140</v>
      </c>
      <c r="D68" s="68">
        <v>10140</v>
      </c>
      <c r="E68" s="68"/>
      <c r="F68" s="68"/>
      <c r="G68" s="154"/>
      <c r="H68" s="66">
        <f t="shared" si="6"/>
        <v>10140</v>
      </c>
      <c r="I68" s="68">
        <v>10140</v>
      </c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5934</v>
      </c>
      <c r="D75" s="144">
        <f>SUM(D76,D83,D130,D164,D165,D172)</f>
        <v>5934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5934</v>
      </c>
      <c r="I75" s="144">
        <f>SUM(I76,I83,I130,I164,I165,I172)</f>
        <v>5934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5934</v>
      </c>
      <c r="D130" s="63">
        <f>SUM(D131,D136,D140,D141,D144,D151,D159,D160,D163)</f>
        <v>5934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5934</v>
      </c>
      <c r="I130" s="63">
        <f>SUM(I131,I136,I140,I141,I144,I151,I159,I160,I163)</f>
        <v>5934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5934</v>
      </c>
      <c r="D131" s="169">
        <f>SUM(D132:D135)</f>
        <v>5934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5934</v>
      </c>
      <c r="I131" s="169">
        <f t="shared" si="10"/>
        <v>5934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3000</v>
      </c>
      <c r="D132" s="74">
        <v>3000</v>
      </c>
      <c r="E132" s="74"/>
      <c r="F132" s="74"/>
      <c r="G132" s="157"/>
      <c r="H132" s="72">
        <f t="shared" si="8"/>
        <v>3000</v>
      </c>
      <c r="I132" s="74">
        <v>3000</v>
      </c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2934</v>
      </c>
      <c r="D135" s="74">
        <v>2934</v>
      </c>
      <c r="E135" s="74"/>
      <c r="F135" s="74"/>
      <c r="G135" s="157"/>
      <c r="H135" s="72">
        <f t="shared" si="8"/>
        <v>2934</v>
      </c>
      <c r="I135" s="74">
        <v>2934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58050</v>
      </c>
      <c r="D289" s="242">
        <f t="shared" ref="D289:L289" si="46">SUM(D286,D269,D230,D195,D187,D173,D75,D53,D283)</f>
        <v>58050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58050</v>
      </c>
      <c r="I289" s="242">
        <f t="shared" si="46"/>
        <v>58050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2kBlgXXhnx0cppByPeJehyyWdIJqBSw7M3scOsrNOFAYUjkBFpLamD7NGkIQrXNnG39Oem7dNyUUm4wjPOs+IA==" saltValue="X1186zUkXZSXhlyholicvg==" spinCount="100000" sheet="1" objects="1" scenarios="1" formatCells="0" formatColumns="0" formatRows="0" insertHyperlinks="0"/>
  <autoFilter ref="A18:L301">
    <filterColumn colId="7">
      <filters blank="1">
        <filter val="1 320"/>
        <filter val="10 140"/>
        <filter val="2 934"/>
        <filter val="3 000"/>
        <filter val="40 656"/>
        <filter val="41 976"/>
        <filter val="5 934"/>
        <filter val="52 116"/>
        <filter val="58 050"/>
      </filters>
    </filterColumn>
  </autoFilter>
  <mergeCells count="27">
    <mergeCell ref="J16:J17"/>
    <mergeCell ref="K16:K17"/>
    <mergeCell ref="L16:L17"/>
    <mergeCell ref="A290:B290"/>
    <mergeCell ref="A291:B291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  <mergeCell ref="C8:L8"/>
    <mergeCell ref="C9:L9"/>
    <mergeCell ref="C11:L11"/>
    <mergeCell ref="C12:L12"/>
    <mergeCell ref="C13:L13"/>
    <mergeCell ref="C7:L7"/>
    <mergeCell ref="A1:L1"/>
    <mergeCell ref="A2:L2"/>
    <mergeCell ref="C3:L3"/>
    <mergeCell ref="C4:L4"/>
    <mergeCell ref="C6:L6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594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>
        <v>90000056357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19"/>
      <c r="D5" s="819"/>
      <c r="E5" s="819"/>
      <c r="F5" s="819"/>
      <c r="G5" s="819" t="s">
        <v>591</v>
      </c>
      <c r="H5" s="819"/>
      <c r="I5" s="819"/>
      <c r="J5" s="819"/>
      <c r="K5" s="819"/>
      <c r="L5" s="820"/>
    </row>
    <row r="6" spans="1:12" ht="12.75" customHeight="1" x14ac:dyDescent="0.25">
      <c r="A6" s="4" t="s">
        <v>9</v>
      </c>
      <c r="B6" s="5"/>
      <c r="C6" s="830" t="s">
        <v>595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596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281"/>
      <c r="D10" s="281"/>
      <c r="E10" s="281"/>
      <c r="F10" s="281"/>
      <c r="G10" s="281"/>
      <c r="H10" s="281"/>
      <c r="I10" s="281"/>
      <c r="J10" s="281"/>
      <c r="K10" s="281"/>
      <c r="L10" s="282"/>
    </row>
    <row r="11" spans="1:12" ht="12.75" customHeight="1" x14ac:dyDescent="0.25">
      <c r="A11" s="4"/>
      <c r="B11" s="5" t="s">
        <v>17</v>
      </c>
      <c r="C11" s="900" t="s">
        <v>597</v>
      </c>
      <c r="D11" s="900"/>
      <c r="E11" s="900"/>
      <c r="F11" s="900"/>
      <c r="G11" s="900"/>
      <c r="H11" s="900"/>
      <c r="I11" s="900"/>
      <c r="J11" s="900"/>
      <c r="K11" s="900"/>
      <c r="L11" s="90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942</v>
      </c>
      <c r="D20" s="28">
        <f>SUM(D21,D24,D25,D41,D43)</f>
        <v>942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942</v>
      </c>
      <c r="I20" s="28">
        <f>SUM(I21,I24,I25,I41,I43)</f>
        <v>942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hidden="1" thickTop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942</v>
      </c>
      <c r="D25" s="58">
        <v>942</v>
      </c>
      <c r="E25" s="59" t="s">
        <v>36</v>
      </c>
      <c r="F25" s="59" t="s">
        <v>36</v>
      </c>
      <c r="G25" s="60" t="s">
        <v>36</v>
      </c>
      <c r="H25" s="57">
        <f t="shared" si="1"/>
        <v>942</v>
      </c>
      <c r="I25" s="58">
        <v>942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942</v>
      </c>
      <c r="D50" s="128">
        <f>SUM(D51,D286)</f>
        <v>942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942</v>
      </c>
      <c r="I50" s="128">
        <f>SUM(I51,I286)</f>
        <v>942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942</v>
      </c>
      <c r="D51" s="134">
        <f>SUM(D52,D194)</f>
        <v>942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942</v>
      </c>
      <c r="I51" s="134">
        <f>SUM(I52,I194)</f>
        <v>942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942</v>
      </c>
      <c r="D52" s="139">
        <f>SUM(D53,D75,D173,D187)</f>
        <v>942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942</v>
      </c>
      <c r="I52" s="139">
        <f>SUM(I53,I75,I173,I187)</f>
        <v>942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942</v>
      </c>
      <c r="D53" s="144">
        <f>SUM(D54,D67)</f>
        <v>942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942</v>
      </c>
      <c r="I53" s="144">
        <f>SUM(I54,I67)</f>
        <v>942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759</v>
      </c>
      <c r="D54" s="63">
        <f>SUM(D55,D58,D66)</f>
        <v>759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759</v>
      </c>
      <c r="I54" s="63">
        <f>SUM(I55,I58,I66)</f>
        <v>759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759</v>
      </c>
      <c r="D58" s="160">
        <f>SUM(D59:D65)</f>
        <v>759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759</v>
      </c>
      <c r="I58" s="160">
        <f>SUM(I59:I65)</f>
        <v>759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759</v>
      </c>
      <c r="D63" s="74">
        <v>759</v>
      </c>
      <c r="E63" s="74"/>
      <c r="F63" s="74"/>
      <c r="G63" s="157"/>
      <c r="H63" s="72">
        <f t="shared" si="6"/>
        <v>759</v>
      </c>
      <c r="I63" s="74">
        <v>759</v>
      </c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183</v>
      </c>
      <c r="D67" s="63">
        <f>SUM(D68:D69)</f>
        <v>183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183</v>
      </c>
      <c r="I67" s="63">
        <f>SUM(I68:I69)</f>
        <v>183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183</v>
      </c>
      <c r="D68" s="68">
        <v>183</v>
      </c>
      <c r="E68" s="68"/>
      <c r="F68" s="68"/>
      <c r="G68" s="154"/>
      <c r="H68" s="66">
        <f t="shared" si="6"/>
        <v>183</v>
      </c>
      <c r="I68" s="68">
        <v>183</v>
      </c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942</v>
      </c>
      <c r="D289" s="242">
        <f t="shared" ref="D289:L289" si="46">SUM(D286,D269,D230,D195,D187,D173,D75,D53,D283)</f>
        <v>942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942</v>
      </c>
      <c r="I289" s="242">
        <f t="shared" si="46"/>
        <v>942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llHxqZuBNSA3694jURy3JJCC/8DW/oBcTesabeCAJcAfEQmzLZIl+1fTSZDdk7NupiCl876KRHqgNn3VP7i23g==" saltValue="tafXMzl70Riswt/Cx2S+Ug==" spinCount="100000" sheet="1" objects="1" scenarios="1" formatCells="0" formatColumns="0" formatRows="0" insertHyperlinks="0"/>
  <autoFilter ref="A18:L301">
    <filterColumn colId="7">
      <filters blank="1">
        <filter val="183"/>
        <filter val="759"/>
        <filter val="942"/>
      </filters>
    </filterColumn>
  </autoFilter>
  <mergeCells count="27">
    <mergeCell ref="J16:J17"/>
    <mergeCell ref="K16:K17"/>
    <mergeCell ref="L16:L17"/>
    <mergeCell ref="A290:B290"/>
    <mergeCell ref="A291:B291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  <mergeCell ref="C8:L8"/>
    <mergeCell ref="C9:L9"/>
    <mergeCell ref="C11:L11"/>
    <mergeCell ref="C12:L12"/>
    <mergeCell ref="C13:L13"/>
    <mergeCell ref="C7:L7"/>
    <mergeCell ref="A1:L1"/>
    <mergeCell ref="A2:L2"/>
    <mergeCell ref="C3:L3"/>
    <mergeCell ref="C4:L4"/>
    <mergeCell ref="C6:L6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2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12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8323</v>
      </c>
      <c r="D20" s="28">
        <f>SUM(D21,D24,D25,D41,D43)</f>
        <v>8323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8323</v>
      </c>
      <c r="I20" s="28">
        <f>SUM(I21,I24,I25,I41,I43)</f>
        <v>8323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8323</v>
      </c>
      <c r="D24" s="51">
        <v>8323</v>
      </c>
      <c r="E24" s="51"/>
      <c r="F24" s="52" t="s">
        <v>36</v>
      </c>
      <c r="G24" s="53" t="s">
        <v>36</v>
      </c>
      <c r="H24" s="50">
        <f t="shared" si="1"/>
        <v>8323</v>
      </c>
      <c r="I24" s="51">
        <f>I51</f>
        <v>8323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8323</v>
      </c>
      <c r="D50" s="128">
        <f>SUM(D51,D286)</f>
        <v>8323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8323</v>
      </c>
      <c r="I50" s="128">
        <f>SUM(I51,I286)</f>
        <v>8323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8323</v>
      </c>
      <c r="D51" s="134">
        <f>SUM(D52,D194)</f>
        <v>8323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8323</v>
      </c>
      <c r="I51" s="134">
        <f>SUM(I52,I194)</f>
        <v>8323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8323</v>
      </c>
      <c r="D52" s="139">
        <f>SUM(D53,D75,D173,D187)</f>
        <v>8323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8323</v>
      </c>
      <c r="I52" s="139">
        <f>SUM(I53,I75,I173,I187)</f>
        <v>8323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8323</v>
      </c>
      <c r="D75" s="144">
        <f>SUM(D76,D83,D130,D164,D165,D172)</f>
        <v>8323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8323</v>
      </c>
      <c r="I75" s="144">
        <f>SUM(I76,I83,I130,I164,I165,I172)</f>
        <v>8323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7973</v>
      </c>
      <c r="D83" s="63">
        <f>SUM(D84,D89,D95,D103,D112,D116,D122,D128)</f>
        <v>7973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7973</v>
      </c>
      <c r="I83" s="63">
        <f>SUM(I84,I89,I95,I103,I112,I116,I122,I128)</f>
        <v>7973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104</v>
      </c>
      <c r="C95" s="72">
        <f t="shared" si="5"/>
        <v>7973</v>
      </c>
      <c r="D95" s="160">
        <f>SUM(D96:D102)</f>
        <v>7973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7973</v>
      </c>
      <c r="I95" s="160">
        <f>SUM(I96:I102)</f>
        <v>7973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111</v>
      </c>
      <c r="C102" s="72">
        <f t="shared" si="5"/>
        <v>7973</v>
      </c>
      <c r="D102" s="74">
        <v>7973</v>
      </c>
      <c r="E102" s="74"/>
      <c r="F102" s="74"/>
      <c r="G102" s="157"/>
      <c r="H102" s="72">
        <f t="shared" si="6"/>
        <v>7973</v>
      </c>
      <c r="I102" s="74">
        <v>7973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139</v>
      </c>
      <c r="C130" s="57">
        <f t="shared" si="7"/>
        <v>350</v>
      </c>
      <c r="D130" s="63">
        <f>SUM(D131,D136,D140,D141,D144,D151,D159,D160,D163)</f>
        <v>350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350</v>
      </c>
      <c r="I130" s="63">
        <f>SUM(I131,I136,I140,I141,I144,I151,I159,I160,I163)</f>
        <v>350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168</v>
      </c>
      <c r="C159" s="117">
        <f t="shared" si="7"/>
        <v>350</v>
      </c>
      <c r="D159" s="163">
        <v>350</v>
      </c>
      <c r="E159" s="163"/>
      <c r="F159" s="163"/>
      <c r="G159" s="164"/>
      <c r="H159" s="117">
        <f t="shared" si="8"/>
        <v>350</v>
      </c>
      <c r="I159" s="163">
        <v>350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8323</v>
      </c>
      <c r="D289" s="242">
        <f t="shared" si="44"/>
        <v>8323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8323</v>
      </c>
      <c r="I289" s="242">
        <f t="shared" si="44"/>
        <v>8323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RQ4kdyk5z2QajQzX7x81YEKSZnNpXuLhbBCd4hT9cDEiVgwoo0wHD225RzMZMolsDRRxFsK0HhQ6aMVpaPikVA==" saltValue="/FP6zK7rbgj4oKaH7AcgQw==" spinCount="100000" sheet="1" objects="1" scenarios="1" formatCells="0" formatColumns="0" formatRows="0" insertHyperlinks="0"/>
  <autoFilter ref="A18:M301">
    <filterColumn colId="7">
      <filters blank="1">
        <filter val="350"/>
        <filter val="7 973"/>
        <filter val="8 323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648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352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353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354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357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358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649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709141</v>
      </c>
      <c r="D20" s="28">
        <f>SUM(D21,D24,D25,D41,D43)</f>
        <v>682387</v>
      </c>
      <c r="E20" s="28">
        <f>SUM(E21,E24,E43)</f>
        <v>0</v>
      </c>
      <c r="F20" s="28">
        <f>SUM(F21,F26,F43)</f>
        <v>26754</v>
      </c>
      <c r="G20" s="29">
        <f>SUM(G21,G45)</f>
        <v>0</v>
      </c>
      <c r="H20" s="27">
        <f>SUM(I20:L20)</f>
        <v>854860</v>
      </c>
      <c r="I20" s="28">
        <f>SUM(I21,I24,I25,I41,I43)</f>
        <v>604903</v>
      </c>
      <c r="J20" s="28">
        <f>SUM(J21,J24,J43)</f>
        <v>223203</v>
      </c>
      <c r="K20" s="28">
        <f>SUM(K21,K26,K43)</f>
        <v>26754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682387</v>
      </c>
      <c r="D24" s="51">
        <v>682387</v>
      </c>
      <c r="E24" s="51"/>
      <c r="F24" s="52" t="s">
        <v>36</v>
      </c>
      <c r="G24" s="53" t="s">
        <v>36</v>
      </c>
      <c r="H24" s="50">
        <f t="shared" si="1"/>
        <v>828106</v>
      </c>
      <c r="I24" s="51">
        <v>604903</v>
      </c>
      <c r="J24" s="51">
        <f>221754+1449</f>
        <v>223203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26754</v>
      </c>
      <c r="D26" s="59" t="s">
        <v>36</v>
      </c>
      <c r="E26" s="59" t="s">
        <v>36</v>
      </c>
      <c r="F26" s="63">
        <f>SUM(F27,F31,F33,F36)</f>
        <v>26754</v>
      </c>
      <c r="G26" s="60" t="s">
        <v>36</v>
      </c>
      <c r="H26" s="57">
        <f t="shared" si="1"/>
        <v>26754</v>
      </c>
      <c r="I26" s="59" t="s">
        <v>36</v>
      </c>
      <c r="J26" s="59" t="s">
        <v>36</v>
      </c>
      <c r="K26" s="63">
        <f>SUM(K27,K31,K33,K36)</f>
        <v>26754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26754</v>
      </c>
      <c r="D36" s="59" t="s">
        <v>36</v>
      </c>
      <c r="E36" s="59" t="s">
        <v>36</v>
      </c>
      <c r="F36" s="63">
        <f>SUM(F37:F40)</f>
        <v>26754</v>
      </c>
      <c r="G36" s="60" t="s">
        <v>36</v>
      </c>
      <c r="H36" s="57">
        <f t="shared" si="1"/>
        <v>26754</v>
      </c>
      <c r="I36" s="59" t="s">
        <v>36</v>
      </c>
      <c r="J36" s="59" t="s">
        <v>36</v>
      </c>
      <c r="K36" s="63">
        <f>SUM(K37:K40)</f>
        <v>26754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26754</v>
      </c>
      <c r="D40" s="87" t="s">
        <v>36</v>
      </c>
      <c r="E40" s="87" t="s">
        <v>36</v>
      </c>
      <c r="F40" s="88">
        <v>26754</v>
      </c>
      <c r="G40" s="89" t="s">
        <v>36</v>
      </c>
      <c r="H40" s="86">
        <f t="shared" si="1"/>
        <v>26754</v>
      </c>
      <c r="I40" s="87" t="s">
        <v>36</v>
      </c>
      <c r="J40" s="87" t="s">
        <v>36</v>
      </c>
      <c r="K40" s="88">
        <v>26754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709140.79</v>
      </c>
      <c r="D50" s="128">
        <f>SUM(D51,D286)</f>
        <v>682386.79</v>
      </c>
      <c r="E50" s="128">
        <f>SUM(E51,E286)</f>
        <v>0</v>
      </c>
      <c r="F50" s="128">
        <f>SUM(F51,F286)</f>
        <v>26754</v>
      </c>
      <c r="G50" s="129">
        <f>SUM(G51,G286)</f>
        <v>0</v>
      </c>
      <c r="H50" s="127">
        <f t="shared" ref="H50:H113" si="6">SUM(I50:L50)</f>
        <v>854860</v>
      </c>
      <c r="I50" s="128">
        <f>SUM(I51,I286)</f>
        <v>604903</v>
      </c>
      <c r="J50" s="128">
        <f>SUM(J51,J286)</f>
        <v>223203</v>
      </c>
      <c r="K50" s="128">
        <f>SUM(K51,K286)</f>
        <v>26754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709140.79</v>
      </c>
      <c r="D51" s="134">
        <f>SUM(D52,D194)</f>
        <v>682386.79</v>
      </c>
      <c r="E51" s="134">
        <f>SUM(E52,E194)</f>
        <v>0</v>
      </c>
      <c r="F51" s="134">
        <f>SUM(F52,F194)</f>
        <v>26754</v>
      </c>
      <c r="G51" s="135">
        <f>SUM(G52,G194)</f>
        <v>0</v>
      </c>
      <c r="H51" s="133">
        <f t="shared" si="6"/>
        <v>854860</v>
      </c>
      <c r="I51" s="134">
        <f>SUM(I52,I194)</f>
        <v>604903</v>
      </c>
      <c r="J51" s="134">
        <f>SUM(J52,J194)</f>
        <v>223203</v>
      </c>
      <c r="K51" s="134">
        <f>SUM(K52,K194)</f>
        <v>26754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705959.79</v>
      </c>
      <c r="D52" s="139">
        <f>SUM(D53,D75,D173,D187)</f>
        <v>679205.79</v>
      </c>
      <c r="E52" s="139">
        <f>SUM(E53,E75,E173,E187)</f>
        <v>0</v>
      </c>
      <c r="F52" s="139">
        <f>SUM(F53,F75,F173,F187)</f>
        <v>26754</v>
      </c>
      <c r="G52" s="140">
        <f>SUM(G53,G75,G173,G187)</f>
        <v>0</v>
      </c>
      <c r="H52" s="138">
        <f t="shared" si="6"/>
        <v>853174</v>
      </c>
      <c r="I52" s="139">
        <f>SUM(I53,I75,I173,I187)</f>
        <v>603217</v>
      </c>
      <c r="J52" s="139">
        <f>SUM(J53,J75,J173,J187)</f>
        <v>223203</v>
      </c>
      <c r="K52" s="139">
        <f>SUM(K53,K75,K173,K187)</f>
        <v>26754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368462.94</v>
      </c>
      <c r="D53" s="144">
        <f>SUM(D54,D67)</f>
        <v>368462.94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560817</v>
      </c>
      <c r="I53" s="144">
        <f>SUM(I54,I67)</f>
        <v>337614</v>
      </c>
      <c r="J53" s="144">
        <f>SUM(J54,J67)</f>
        <v>223203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267750.07</v>
      </c>
      <c r="D54" s="63">
        <f>SUM(D55,D58,D66)</f>
        <v>267750.07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421566</v>
      </c>
      <c r="I54" s="63">
        <f>SUM(I55,I58,I66)</f>
        <v>242534</v>
      </c>
      <c r="J54" s="63">
        <f>SUM(J55,J58,J66)</f>
        <v>179032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228580.34</v>
      </c>
      <c r="D55" s="151">
        <f>SUM(D56:D57)</f>
        <v>228580.34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394972</v>
      </c>
      <c r="I55" s="151">
        <f>SUM(I56:I57)</f>
        <v>215940</v>
      </c>
      <c r="J55" s="151">
        <f>SUM(J56:J57)</f>
        <v>179032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228580.34</v>
      </c>
      <c r="D57" s="74">
        <v>228580.34</v>
      </c>
      <c r="E57" s="74"/>
      <c r="F57" s="74"/>
      <c r="G57" s="157"/>
      <c r="H57" s="72">
        <f t="shared" si="6"/>
        <v>394972</v>
      </c>
      <c r="I57" s="74">
        <v>215940</v>
      </c>
      <c r="J57" s="74">
        <f>177864+1168</f>
        <v>179032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39169.729999999996</v>
      </c>
      <c r="D58" s="160">
        <f>SUM(D59:D65)</f>
        <v>39169.729999999996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26594</v>
      </c>
      <c r="I58" s="160">
        <f>SUM(I59:I65)</f>
        <v>26594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2863.01</v>
      </c>
      <c r="D59" s="74">
        <v>2863.01</v>
      </c>
      <c r="E59" s="74"/>
      <c r="F59" s="74"/>
      <c r="G59" s="157"/>
      <c r="H59" s="72">
        <f t="shared" si="6"/>
        <v>2824</v>
      </c>
      <c r="I59" s="74">
        <v>2824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943.85</v>
      </c>
      <c r="D60" s="74">
        <v>943.85</v>
      </c>
      <c r="E60" s="74"/>
      <c r="F60" s="74"/>
      <c r="G60" s="157"/>
      <c r="H60" s="72">
        <f t="shared" si="6"/>
        <v>931</v>
      </c>
      <c r="I60" s="74">
        <v>931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5694.16</v>
      </c>
      <c r="D63" s="74">
        <v>5694.16</v>
      </c>
      <c r="E63" s="74"/>
      <c r="F63" s="74"/>
      <c r="G63" s="157"/>
      <c r="H63" s="72">
        <f t="shared" si="6"/>
        <v>3813</v>
      </c>
      <c r="I63" s="74">
        <v>3813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29668.71</v>
      </c>
      <c r="D64" s="74">
        <v>29668.71</v>
      </c>
      <c r="E64" s="74"/>
      <c r="F64" s="74"/>
      <c r="G64" s="157"/>
      <c r="H64" s="72">
        <f t="shared" si="6"/>
        <v>19026</v>
      </c>
      <c r="I64" s="74">
        <v>19026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100712.87</v>
      </c>
      <c r="D67" s="63">
        <f>SUM(D68:D69)</f>
        <v>100712.87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139251</v>
      </c>
      <c r="I67" s="63">
        <f>SUM(I68:I69)</f>
        <v>95080</v>
      </c>
      <c r="J67" s="63">
        <f>SUM(J68:J69)</f>
        <v>44171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68697.81</v>
      </c>
      <c r="D68" s="68">
        <v>68697.81</v>
      </c>
      <c r="E68" s="68"/>
      <c r="F68" s="68"/>
      <c r="G68" s="154"/>
      <c r="H68" s="66">
        <f t="shared" si="6"/>
        <v>106030</v>
      </c>
      <c r="I68" s="68">
        <v>62699</v>
      </c>
      <c r="J68" s="68">
        <f>43050+281</f>
        <v>43331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32015.059999999998</v>
      </c>
      <c r="D69" s="160">
        <f>SUM(D70:D74)</f>
        <v>32015.059999999998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33221</v>
      </c>
      <c r="I69" s="160">
        <f>SUM(I70:I74)</f>
        <v>32381</v>
      </c>
      <c r="J69" s="160">
        <f>SUM(J70:J74)</f>
        <v>840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17368.68</v>
      </c>
      <c r="D70" s="74">
        <v>17368.68</v>
      </c>
      <c r="E70" s="74"/>
      <c r="F70" s="74"/>
      <c r="G70" s="157"/>
      <c r="H70" s="72">
        <f t="shared" si="6"/>
        <v>18574</v>
      </c>
      <c r="I70" s="74">
        <v>17734</v>
      </c>
      <c r="J70" s="74">
        <v>840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14086.38</v>
      </c>
      <c r="D73" s="74">
        <v>14086.38</v>
      </c>
      <c r="E73" s="74"/>
      <c r="F73" s="74"/>
      <c r="G73" s="157"/>
      <c r="H73" s="72">
        <f t="shared" si="6"/>
        <v>14087</v>
      </c>
      <c r="I73" s="74">
        <v>14087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560</v>
      </c>
      <c r="D74" s="74">
        <v>560</v>
      </c>
      <c r="E74" s="74"/>
      <c r="F74" s="74"/>
      <c r="G74" s="157"/>
      <c r="H74" s="72">
        <f t="shared" si="6"/>
        <v>560</v>
      </c>
      <c r="I74" s="74">
        <v>560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337496.85</v>
      </c>
      <c r="D75" s="144">
        <f>SUM(D76,D83,D130,D164,D165,D172)</f>
        <v>310742.84999999998</v>
      </c>
      <c r="E75" s="144">
        <f>SUM(E76,E83,E130,E164,E165,E172)</f>
        <v>0</v>
      </c>
      <c r="F75" s="144">
        <f>SUM(F76,F83,F130,F164,F165,F172)</f>
        <v>26754</v>
      </c>
      <c r="G75" s="145">
        <f>SUM(G76,G83,G130,G164,G165,G172)</f>
        <v>0</v>
      </c>
      <c r="H75" s="143">
        <f t="shared" si="6"/>
        <v>292357</v>
      </c>
      <c r="I75" s="144">
        <f>SUM(I76,I83,I130,I164,I165,I172)</f>
        <v>265603</v>
      </c>
      <c r="J75" s="144">
        <f>SUM(J76,J83,J130,J164,J165,J172)</f>
        <v>0</v>
      </c>
      <c r="K75" s="144">
        <f>SUM(K76,K83,K130,K164,K165,K172)</f>
        <v>26754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287500.84999999998</v>
      </c>
      <c r="D83" s="63">
        <f>SUM(D84,D89,D95,D103,D112,D116,D122,D128)</f>
        <v>287500.84999999998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242844</v>
      </c>
      <c r="I83" s="63">
        <f>SUM(I84,I89,I95,I103,I112,I116,I122,I128)</f>
        <v>242844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2667</v>
      </c>
      <c r="D84" s="151">
        <f>SUM(D85:D88)</f>
        <v>2667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2545</v>
      </c>
      <c r="I84" s="151">
        <f>SUM(I85:I88)</f>
        <v>2545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2152</v>
      </c>
      <c r="D86" s="74">
        <v>2152</v>
      </c>
      <c r="E86" s="74"/>
      <c r="F86" s="74"/>
      <c r="G86" s="157"/>
      <c r="H86" s="72">
        <f t="shared" si="6"/>
        <v>2152</v>
      </c>
      <c r="I86" s="74">
        <v>2152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395</v>
      </c>
      <c r="D87" s="74">
        <v>395</v>
      </c>
      <c r="E87" s="74"/>
      <c r="F87" s="74"/>
      <c r="G87" s="157"/>
      <c r="H87" s="72">
        <f t="shared" si="6"/>
        <v>273</v>
      </c>
      <c r="I87" s="74">
        <v>273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120</v>
      </c>
      <c r="D88" s="74">
        <v>120</v>
      </c>
      <c r="E88" s="74"/>
      <c r="F88" s="74"/>
      <c r="G88" s="157"/>
      <c r="H88" s="72">
        <f t="shared" si="6"/>
        <v>120</v>
      </c>
      <c r="I88" s="74">
        <v>120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82568.850000000006</v>
      </c>
      <c r="D89" s="160">
        <f>SUM(D90:D94)</f>
        <v>82568.850000000006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81364</v>
      </c>
      <c r="I89" s="160">
        <f>SUM(I90:I94)</f>
        <v>81364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38887.85</v>
      </c>
      <c r="D90" s="74">
        <v>38887.85</v>
      </c>
      <c r="E90" s="74"/>
      <c r="F90" s="74"/>
      <c r="G90" s="157"/>
      <c r="H90" s="72">
        <f t="shared" si="6"/>
        <v>37448</v>
      </c>
      <c r="I90" s="74">
        <v>37448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4196</v>
      </c>
      <c r="D91" s="74">
        <v>4196</v>
      </c>
      <c r="E91" s="74"/>
      <c r="F91" s="74"/>
      <c r="G91" s="157"/>
      <c r="H91" s="72">
        <f t="shared" si="6"/>
        <v>3939</v>
      </c>
      <c r="I91" s="74">
        <v>3939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38463</v>
      </c>
      <c r="D92" s="74">
        <v>38463</v>
      </c>
      <c r="E92" s="74"/>
      <c r="F92" s="74"/>
      <c r="G92" s="157"/>
      <c r="H92" s="72">
        <f t="shared" si="6"/>
        <v>38463</v>
      </c>
      <c r="I92" s="74">
        <v>38463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1022</v>
      </c>
      <c r="D93" s="74">
        <v>1022</v>
      </c>
      <c r="E93" s="74"/>
      <c r="F93" s="74"/>
      <c r="G93" s="157"/>
      <c r="H93" s="72">
        <f t="shared" si="6"/>
        <v>1514</v>
      </c>
      <c r="I93" s="74">
        <v>1514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1455</v>
      </c>
      <c r="D95" s="160">
        <f>SUM(D96:D102)</f>
        <v>1455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1660</v>
      </c>
      <c r="I95" s="160">
        <f>SUM(I96:I102)</f>
        <v>1660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200</v>
      </c>
      <c r="D100" s="74">
        <v>200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1255</v>
      </c>
      <c r="D102" s="74">
        <v>1255</v>
      </c>
      <c r="E102" s="74"/>
      <c r="F102" s="74"/>
      <c r="G102" s="157"/>
      <c r="H102" s="72">
        <f t="shared" si="6"/>
        <v>1660</v>
      </c>
      <c r="I102" s="74">
        <v>1660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6986</v>
      </c>
      <c r="D103" s="160">
        <f>SUM(D104:D111)</f>
        <v>6986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6986</v>
      </c>
      <c r="I103" s="160">
        <f>SUM(I104:I111)</f>
        <v>6986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2995</v>
      </c>
      <c r="D106" s="74">
        <v>2995</v>
      </c>
      <c r="E106" s="74"/>
      <c r="F106" s="74"/>
      <c r="G106" s="157"/>
      <c r="H106" s="72">
        <f t="shared" si="6"/>
        <v>2995</v>
      </c>
      <c r="I106" s="74">
        <v>2995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3991</v>
      </c>
      <c r="D107" s="74">
        <v>3991</v>
      </c>
      <c r="E107" s="74"/>
      <c r="F107" s="74"/>
      <c r="G107" s="157"/>
      <c r="H107" s="72">
        <f t="shared" si="6"/>
        <v>3991</v>
      </c>
      <c r="I107" s="74">
        <v>3991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984</v>
      </c>
      <c r="D112" s="160">
        <f>SUM(D113:D115)</f>
        <v>984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3452</v>
      </c>
      <c r="I112" s="160">
        <f>SUM(I113:I115)</f>
        <v>3452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348</v>
      </c>
      <c r="D113" s="74">
        <v>348</v>
      </c>
      <c r="E113" s="74"/>
      <c r="F113" s="74"/>
      <c r="G113" s="157"/>
      <c r="H113" s="72">
        <f t="shared" si="6"/>
        <v>348</v>
      </c>
      <c r="I113" s="74">
        <v>348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2668</v>
      </c>
      <c r="I114" s="74">
        <v>2668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636</v>
      </c>
      <c r="D115" s="74">
        <v>636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192265</v>
      </c>
      <c r="D116" s="160">
        <f>SUM(D117:D121)</f>
        <v>192265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146762</v>
      </c>
      <c r="I116" s="160">
        <f>SUM(I117:I121)</f>
        <v>146762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192113</v>
      </c>
      <c r="D117" s="74">
        <v>192113</v>
      </c>
      <c r="E117" s="74"/>
      <c r="F117" s="74"/>
      <c r="G117" s="157"/>
      <c r="H117" s="72">
        <f t="shared" si="8"/>
        <v>146710</v>
      </c>
      <c r="I117" s="74">
        <v>146710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100</v>
      </c>
      <c r="D118" s="74">
        <v>100</v>
      </c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575</v>
      </c>
      <c r="D122" s="160">
        <f>SUM(D123:D127)</f>
        <v>575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75</v>
      </c>
      <c r="I122" s="160">
        <f>SUM(I123:I127)</f>
        <v>75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575</v>
      </c>
      <c r="D127" s="74">
        <v>575</v>
      </c>
      <c r="E127" s="74"/>
      <c r="F127" s="74"/>
      <c r="G127" s="157"/>
      <c r="H127" s="72">
        <f t="shared" si="8"/>
        <v>75</v>
      </c>
      <c r="I127" s="74">
        <v>75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49810</v>
      </c>
      <c r="D130" s="63">
        <f>SUM(D131,D136,D140,D141,D144,D151,D159,D160,D163)</f>
        <v>23056</v>
      </c>
      <c r="E130" s="63">
        <f>SUM(E131,E136,E140,E141,E144,E151,E159,E160,E163)</f>
        <v>0</v>
      </c>
      <c r="F130" s="63">
        <f>SUM(F131,F136,F140,F141,F144,F151,F159,F160,F163)</f>
        <v>26754</v>
      </c>
      <c r="G130" s="166">
        <f>SUM(G131,G136,G140,G141,G144,G151,G159,G160,G163)</f>
        <v>0</v>
      </c>
      <c r="H130" s="57">
        <f t="shared" si="8"/>
        <v>49327</v>
      </c>
      <c r="I130" s="63">
        <f>SUM(I131,I136,I140,I141,I144,I151,I159,I160,I163)</f>
        <v>22573</v>
      </c>
      <c r="J130" s="63">
        <f>SUM(J131,J136,J140,J141,J144,J151,J159,J160,J163)</f>
        <v>0</v>
      </c>
      <c r="K130" s="63">
        <f>SUM(K131,K136,K140,K141,K144,K151,K159,K160,K163)</f>
        <v>26754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6640</v>
      </c>
      <c r="D131" s="169">
        <f>SUM(D132:D135)</f>
        <v>6640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7323</v>
      </c>
      <c r="I131" s="169">
        <f t="shared" si="10"/>
        <v>7323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3471</v>
      </c>
      <c r="D132" s="74">
        <v>3471</v>
      </c>
      <c r="E132" s="74"/>
      <c r="F132" s="74"/>
      <c r="G132" s="157"/>
      <c r="H132" s="72">
        <f t="shared" si="8"/>
        <v>2716</v>
      </c>
      <c r="I132" s="74">
        <v>2716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2899</v>
      </c>
      <c r="D133" s="74">
        <v>2899</v>
      </c>
      <c r="E133" s="74"/>
      <c r="F133" s="74"/>
      <c r="G133" s="157"/>
      <c r="H133" s="72">
        <f t="shared" si="8"/>
        <v>4337</v>
      </c>
      <c r="I133" s="74">
        <f>2899+495+943</f>
        <v>4337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150</v>
      </c>
      <c r="D134" s="74">
        <v>150</v>
      </c>
      <c r="E134" s="74"/>
      <c r="F134" s="74"/>
      <c r="G134" s="157"/>
      <c r="H134" s="72">
        <f t="shared" si="8"/>
        <v>150</v>
      </c>
      <c r="I134" s="74">
        <v>150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120</v>
      </c>
      <c r="D135" s="74">
        <v>120</v>
      </c>
      <c r="E135" s="74"/>
      <c r="F135" s="74"/>
      <c r="G135" s="157"/>
      <c r="H135" s="72">
        <f t="shared" si="8"/>
        <v>120</v>
      </c>
      <c r="I135" s="74">
        <v>120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3725</v>
      </c>
      <c r="D136" s="160">
        <f>SUM(D137:D139)</f>
        <v>3725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3672</v>
      </c>
      <c r="I136" s="160">
        <f>SUM(I137:I139)</f>
        <v>3672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146</v>
      </c>
      <c r="C137" s="72">
        <f t="shared" si="7"/>
        <v>3380</v>
      </c>
      <c r="D137" s="74">
        <v>3380</v>
      </c>
      <c r="E137" s="74"/>
      <c r="F137" s="74"/>
      <c r="G137" s="157"/>
      <c r="H137" s="72">
        <f t="shared" si="8"/>
        <v>3380</v>
      </c>
      <c r="I137" s="74">
        <v>3380</v>
      </c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345</v>
      </c>
      <c r="D138" s="74">
        <v>345</v>
      </c>
      <c r="E138" s="74"/>
      <c r="F138" s="74"/>
      <c r="G138" s="157"/>
      <c r="H138" s="72">
        <f t="shared" si="8"/>
        <v>292</v>
      </c>
      <c r="I138" s="74">
        <v>292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285</v>
      </c>
      <c r="D141" s="160">
        <f>SUM(D142:D143)</f>
        <v>285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245</v>
      </c>
      <c r="I141" s="160">
        <f>SUM(I142:I143)</f>
        <v>245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285</v>
      </c>
      <c r="D142" s="74">
        <v>285</v>
      </c>
      <c r="E142" s="74"/>
      <c r="F142" s="74"/>
      <c r="G142" s="157"/>
      <c r="H142" s="72">
        <f t="shared" si="8"/>
        <v>245</v>
      </c>
      <c r="I142" s="74">
        <v>245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6776</v>
      </c>
      <c r="D144" s="151">
        <f>SUM(D145:D150)</f>
        <v>6776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5703</v>
      </c>
      <c r="I144" s="151">
        <f>SUM(I145:I150)</f>
        <v>5703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2031</v>
      </c>
      <c r="D145" s="68">
        <v>2031</v>
      </c>
      <c r="E145" s="68"/>
      <c r="F145" s="68"/>
      <c r="G145" s="154"/>
      <c r="H145" s="66">
        <f t="shared" si="8"/>
        <v>1588</v>
      </c>
      <c r="I145" s="68">
        <v>1588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4055</v>
      </c>
      <c r="D146" s="74">
        <v>4055</v>
      </c>
      <c r="E146" s="74"/>
      <c r="F146" s="74"/>
      <c r="G146" s="157"/>
      <c r="H146" s="72">
        <f t="shared" si="8"/>
        <v>3425</v>
      </c>
      <c r="I146" s="74">
        <v>3425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690</v>
      </c>
      <c r="D149" s="74">
        <v>690</v>
      </c>
      <c r="E149" s="74"/>
      <c r="F149" s="74"/>
      <c r="G149" s="157"/>
      <c r="H149" s="72">
        <f t="shared" si="8"/>
        <v>690</v>
      </c>
      <c r="I149" s="74">
        <v>690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27984</v>
      </c>
      <c r="D151" s="160">
        <f>SUM(D152:D158)</f>
        <v>1230</v>
      </c>
      <c r="E151" s="160">
        <f>SUM(E152:E158)</f>
        <v>0</v>
      </c>
      <c r="F151" s="160">
        <f>SUM(F152:F158)</f>
        <v>26754</v>
      </c>
      <c r="G151" s="161">
        <f>SUM(G152:G158)</f>
        <v>0</v>
      </c>
      <c r="H151" s="72">
        <f t="shared" si="8"/>
        <v>27984</v>
      </c>
      <c r="I151" s="160">
        <f>SUM(I152:I158)</f>
        <v>1230</v>
      </c>
      <c r="J151" s="160">
        <f>SUM(J152:J158)</f>
        <v>0</v>
      </c>
      <c r="K151" s="160">
        <f>SUM(K152:K158)</f>
        <v>26754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330</v>
      </c>
      <c r="D152" s="74">
        <v>330</v>
      </c>
      <c r="E152" s="74"/>
      <c r="F152" s="74"/>
      <c r="G152" s="157"/>
      <c r="H152" s="72">
        <f t="shared" si="8"/>
        <v>330</v>
      </c>
      <c r="I152" s="74">
        <v>330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900</v>
      </c>
      <c r="D153" s="74">
        <v>900</v>
      </c>
      <c r="E153" s="74"/>
      <c r="F153" s="74"/>
      <c r="G153" s="157"/>
      <c r="H153" s="72">
        <f t="shared" si="8"/>
        <v>900</v>
      </c>
      <c r="I153" s="74">
        <v>900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26754</v>
      </c>
      <c r="D154" s="74"/>
      <c r="E154" s="74"/>
      <c r="F154" s="74">
        <v>26754</v>
      </c>
      <c r="G154" s="157"/>
      <c r="H154" s="72">
        <f t="shared" si="8"/>
        <v>26754</v>
      </c>
      <c r="I154" s="74"/>
      <c r="J154" s="74"/>
      <c r="K154" s="74">
        <v>26754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4400</v>
      </c>
      <c r="D159" s="163">
        <v>4400</v>
      </c>
      <c r="E159" s="163"/>
      <c r="F159" s="163"/>
      <c r="G159" s="164"/>
      <c r="H159" s="117">
        <f t="shared" si="8"/>
        <v>4400</v>
      </c>
      <c r="I159" s="163">
        <v>4400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173</v>
      </c>
      <c r="C164" s="57">
        <f t="shared" si="7"/>
        <v>186</v>
      </c>
      <c r="D164" s="177">
        <v>186</v>
      </c>
      <c r="E164" s="177"/>
      <c r="F164" s="177"/>
      <c r="G164" s="178"/>
      <c r="H164" s="57">
        <f t="shared" si="8"/>
        <v>186</v>
      </c>
      <c r="I164" s="177">
        <v>186</v>
      </c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3181</v>
      </c>
      <c r="D194" s="139">
        <f>SUM(D195,D230,D269,D283)</f>
        <v>3181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1686</v>
      </c>
      <c r="I194" s="139">
        <f t="shared" ref="I194:L194" si="26">SUM(I195,I230,I269,I283)</f>
        <v>1686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3181</v>
      </c>
      <c r="D195" s="144">
        <f>D196+D204</f>
        <v>3181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1686</v>
      </c>
      <c r="I195" s="144">
        <f>I196+I204</f>
        <v>1686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3181</v>
      </c>
      <c r="D204" s="63">
        <f>D205+D215+D216+D225+D226+D227+D229</f>
        <v>3181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1686</v>
      </c>
      <c r="I204" s="63">
        <f>I205+I215+I216+I225+I226+I227+I229</f>
        <v>1686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3181</v>
      </c>
      <c r="D216" s="160">
        <f>SUM(D217:D224)</f>
        <v>3181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1686</v>
      </c>
      <c r="I216" s="160">
        <f>SUM(I217:I224)</f>
        <v>1686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227</v>
      </c>
      <c r="C218" s="72">
        <f t="shared" si="23"/>
        <v>600</v>
      </c>
      <c r="D218" s="74">
        <v>600</v>
      </c>
      <c r="E218" s="74"/>
      <c r="F218" s="74"/>
      <c r="G218" s="157"/>
      <c r="H218" s="72">
        <f t="shared" si="24"/>
        <v>600</v>
      </c>
      <c r="I218" s="74">
        <v>600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1086</v>
      </c>
      <c r="D219" s="74">
        <v>1086</v>
      </c>
      <c r="E219" s="74"/>
      <c r="F219" s="74"/>
      <c r="G219" s="157"/>
      <c r="H219" s="72">
        <f t="shared" si="24"/>
        <v>1086</v>
      </c>
      <c r="I219" s="74">
        <v>1086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1495</v>
      </c>
      <c r="D224" s="74">
        <v>1495</v>
      </c>
      <c r="E224" s="74"/>
      <c r="F224" s="74"/>
      <c r="G224" s="157"/>
      <c r="H224" s="72">
        <f t="shared" si="24"/>
        <v>0</v>
      </c>
      <c r="I224" s="74">
        <f>1438-495-943</f>
        <v>0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709140.79</v>
      </c>
      <c r="D289" s="242">
        <f t="shared" ref="D289:L289" si="46">SUM(D286,D269,D230,D195,D187,D173,D75,D53,D283)</f>
        <v>682386.79</v>
      </c>
      <c r="E289" s="242">
        <f t="shared" si="46"/>
        <v>0</v>
      </c>
      <c r="F289" s="242">
        <f t="shared" si="46"/>
        <v>26754</v>
      </c>
      <c r="G289" s="243">
        <f t="shared" si="46"/>
        <v>0</v>
      </c>
      <c r="H289" s="244">
        <f t="shared" si="46"/>
        <v>854860</v>
      </c>
      <c r="I289" s="242">
        <f t="shared" si="46"/>
        <v>604903</v>
      </c>
      <c r="J289" s="242">
        <f t="shared" si="46"/>
        <v>223203</v>
      </c>
      <c r="K289" s="242">
        <f t="shared" si="46"/>
        <v>26754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0.2099999999627471</v>
      </c>
      <c r="D290" s="247">
        <f>SUM(D24,D25,D41)-D51</f>
        <v>0.2099999999627471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DhTkQP0sjkKyeHcG4ud5Jgsytkcg5/te8k8hbcRYxULJKUvbtDXWguc06UPSrWxMos4fdYDSvQ/UxgRwnhh2rw==" saltValue="VABTat0S1yjE4BGJ/XZieQ==" spinCount="100000" sheet="1" objects="1" scenarios="1" formatCells="0" formatColumns="0" formatRows="0" insertHyperlinks="0"/>
  <autoFilter ref="A18:L301">
    <filterColumn colId="7">
      <filters blank="1">
        <filter val="1 086"/>
        <filter val="1 514"/>
        <filter val="1 588"/>
        <filter val="1 660"/>
        <filter val="1 686"/>
        <filter val="106 030"/>
        <filter val="120"/>
        <filter val="139 251"/>
        <filter val="14 087"/>
        <filter val="146 710"/>
        <filter val="146 762"/>
        <filter val="150"/>
        <filter val="18 574"/>
        <filter val="186"/>
        <filter val="19 026"/>
        <filter val="2 152"/>
        <filter val="2 545"/>
        <filter val="2 668"/>
        <filter val="2 716"/>
        <filter val="2 824"/>
        <filter val="2 995"/>
        <filter val="242 844"/>
        <filter val="245"/>
        <filter val="26 594"/>
        <filter val="26 754"/>
        <filter val="27 984"/>
        <filter val="273"/>
        <filter val="292"/>
        <filter val="292 357"/>
        <filter val="3 380"/>
        <filter val="3 425"/>
        <filter val="3 452"/>
        <filter val="3 672"/>
        <filter val="3 813"/>
        <filter val="3 939"/>
        <filter val="3 991"/>
        <filter val="33 221"/>
        <filter val="330"/>
        <filter val="348"/>
        <filter val="37 448"/>
        <filter val="38 463"/>
        <filter val="394 972"/>
        <filter val="4 337"/>
        <filter val="4 400"/>
        <filter val="421 566"/>
        <filter val="436"/>
        <filter val="49 327"/>
        <filter val="5 703"/>
        <filter val="52"/>
        <filter val="560"/>
        <filter val="560 817"/>
        <filter val="6 986"/>
        <filter val="600"/>
        <filter val="690"/>
        <filter val="7 323"/>
        <filter val="75"/>
        <filter val="81 364"/>
        <filter val="828 106"/>
        <filter val="853 174"/>
        <filter val="854 860"/>
        <filter val="900"/>
        <filter val="93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351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352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353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354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357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358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42233</v>
      </c>
      <c r="D20" s="28">
        <f>SUM(D21,D24,D25,D41,D43)</f>
        <v>42233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65436</v>
      </c>
      <c r="I20" s="28">
        <f>SUM(I21,I24,I25,I41,I43)</f>
        <v>46771</v>
      </c>
      <c r="J20" s="28">
        <f>SUM(J21,J24,J43)</f>
        <v>18665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42233</v>
      </c>
      <c r="D24" s="51">
        <v>42233</v>
      </c>
      <c r="E24" s="51"/>
      <c r="F24" s="52" t="s">
        <v>36</v>
      </c>
      <c r="G24" s="53" t="s">
        <v>36</v>
      </c>
      <c r="H24" s="50">
        <f t="shared" si="1"/>
        <v>65436</v>
      </c>
      <c r="I24" s="51">
        <f>I51</f>
        <v>46771</v>
      </c>
      <c r="J24" s="51">
        <f>J51</f>
        <v>18665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 t="shared" si="0"/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 t="shared" si="1"/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 t="shared" si="0"/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si="1"/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36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 t="shared" si="0"/>
        <v>0</v>
      </c>
      <c r="D44" s="101"/>
      <c r="E44" s="102"/>
      <c r="F44" s="102"/>
      <c r="G44" s="103" t="s">
        <v>36</v>
      </c>
      <c r="H44" s="104">
        <f t="shared" si="1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 t="shared" si="0"/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2">SUM(D50:G50)</f>
        <v>42233</v>
      </c>
      <c r="D50" s="128">
        <f>SUM(D51,D286)</f>
        <v>42233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65436</v>
      </c>
      <c r="I50" s="128">
        <f>SUM(I51,I286)</f>
        <v>46771</v>
      </c>
      <c r="J50" s="128">
        <f>SUM(J51,J286)</f>
        <v>18665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2"/>
        <v>42233</v>
      </c>
      <c r="D51" s="134">
        <f>SUM(D52,D194)</f>
        <v>42233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65436</v>
      </c>
      <c r="I51" s="134">
        <f>SUM(I52,I194)</f>
        <v>46771</v>
      </c>
      <c r="J51" s="134">
        <f>SUM(J52,J194)</f>
        <v>18665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2"/>
        <v>42233</v>
      </c>
      <c r="D52" s="139">
        <f>SUM(D53,D75,D173,D187)</f>
        <v>42233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65436</v>
      </c>
      <c r="I52" s="139">
        <f>SUM(I53,I75,I173,I187)</f>
        <v>46771</v>
      </c>
      <c r="J52" s="139">
        <f>SUM(J53,J75,J173,J187)</f>
        <v>18665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2"/>
        <v>42233</v>
      </c>
      <c r="D75" s="144">
        <f>SUM(D76,D83,D130,D164,D165,D172)</f>
        <v>42233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65436</v>
      </c>
      <c r="I75" s="144">
        <f>SUM(I76,I83,I130,I164,I165,I172)</f>
        <v>46771</v>
      </c>
      <c r="J75" s="144">
        <f>SUM(J76,J83,J130,J164,J165,J172)</f>
        <v>18665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2"/>
        <v>0</v>
      </c>
      <c r="D82" s="74"/>
      <c r="E82" s="74"/>
      <c r="F82" s="74"/>
      <c r="G82" s="157"/>
      <c r="H82" s="72">
        <f t="shared" ref="H82:H127" si="4">SUM(I82:L82)</f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2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4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2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4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2"/>
        <v>0</v>
      </c>
      <c r="D85" s="68"/>
      <c r="E85" s="68"/>
      <c r="F85" s="68"/>
      <c r="G85" s="154"/>
      <c r="H85" s="66">
        <f t="shared" si="4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2"/>
        <v>0</v>
      </c>
      <c r="D86" s="74"/>
      <c r="E86" s="74"/>
      <c r="F86" s="74"/>
      <c r="G86" s="157"/>
      <c r="H86" s="72">
        <f t="shared" si="4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2"/>
        <v>0</v>
      </c>
      <c r="D87" s="74"/>
      <c r="E87" s="74"/>
      <c r="F87" s="74"/>
      <c r="G87" s="157"/>
      <c r="H87" s="72">
        <f t="shared" si="4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2"/>
        <v>0</v>
      </c>
      <c r="D88" s="74"/>
      <c r="E88" s="74"/>
      <c r="F88" s="74"/>
      <c r="G88" s="157"/>
      <c r="H88" s="72">
        <f t="shared" si="4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2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4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2"/>
        <v>0</v>
      </c>
      <c r="D90" s="272"/>
      <c r="E90" s="74"/>
      <c r="F90" s="74"/>
      <c r="G90" s="157"/>
      <c r="H90" s="72">
        <f t="shared" si="4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2"/>
        <v>0</v>
      </c>
      <c r="D91" s="272"/>
      <c r="E91" s="74"/>
      <c r="F91" s="74"/>
      <c r="G91" s="157"/>
      <c r="H91" s="72">
        <f t="shared" si="4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2"/>
        <v>0</v>
      </c>
      <c r="D92" s="272"/>
      <c r="E92" s="74"/>
      <c r="F92" s="74"/>
      <c r="G92" s="157"/>
      <c r="H92" s="72">
        <f t="shared" si="4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2"/>
        <v>0</v>
      </c>
      <c r="D93" s="272"/>
      <c r="E93" s="74"/>
      <c r="F93" s="74"/>
      <c r="G93" s="157"/>
      <c r="H93" s="72">
        <f t="shared" si="4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2"/>
        <v>0</v>
      </c>
      <c r="D94" s="74"/>
      <c r="E94" s="74"/>
      <c r="F94" s="74"/>
      <c r="G94" s="157"/>
      <c r="H94" s="72">
        <f t="shared" si="4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2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4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2"/>
        <v>0</v>
      </c>
      <c r="D96" s="74"/>
      <c r="E96" s="74"/>
      <c r="F96" s="74"/>
      <c r="G96" s="157"/>
      <c r="H96" s="72">
        <f t="shared" si="4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2"/>
        <v>0</v>
      </c>
      <c r="D97" s="74"/>
      <c r="E97" s="74"/>
      <c r="F97" s="74"/>
      <c r="G97" s="157"/>
      <c r="H97" s="72">
        <f t="shared" si="4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2"/>
        <v>0</v>
      </c>
      <c r="D98" s="68"/>
      <c r="E98" s="68"/>
      <c r="F98" s="68"/>
      <c r="G98" s="154"/>
      <c r="H98" s="66">
        <f t="shared" si="4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2"/>
        <v>0</v>
      </c>
      <c r="D99" s="74"/>
      <c r="E99" s="74"/>
      <c r="F99" s="74"/>
      <c r="G99" s="157"/>
      <c r="H99" s="72">
        <f t="shared" si="4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2"/>
        <v>0</v>
      </c>
      <c r="D100" s="272"/>
      <c r="E100" s="74"/>
      <c r="F100" s="74"/>
      <c r="G100" s="157"/>
      <c r="H100" s="72">
        <f t="shared" si="4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2"/>
        <v>0</v>
      </c>
      <c r="D101" s="74"/>
      <c r="E101" s="74"/>
      <c r="F101" s="74"/>
      <c r="G101" s="157"/>
      <c r="H101" s="72">
        <f t="shared" si="4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2"/>
        <v>0</v>
      </c>
      <c r="D102" s="74"/>
      <c r="E102" s="74"/>
      <c r="F102" s="74"/>
      <c r="G102" s="157"/>
      <c r="H102" s="72">
        <f t="shared" si="4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2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4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2"/>
        <v>0</v>
      </c>
      <c r="D104" s="74"/>
      <c r="E104" s="74"/>
      <c r="F104" s="74"/>
      <c r="G104" s="157"/>
      <c r="H104" s="72">
        <f t="shared" si="4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2"/>
        <v>0</v>
      </c>
      <c r="D105" s="74"/>
      <c r="E105" s="74"/>
      <c r="F105" s="74"/>
      <c r="G105" s="157"/>
      <c r="H105" s="72">
        <f t="shared" si="4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2"/>
        <v>0</v>
      </c>
      <c r="D106" s="74"/>
      <c r="E106" s="74"/>
      <c r="F106" s="74"/>
      <c r="G106" s="157"/>
      <c r="H106" s="72">
        <f t="shared" si="4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2"/>
        <v>0</v>
      </c>
      <c r="D107" s="74"/>
      <c r="E107" s="74"/>
      <c r="F107" s="74"/>
      <c r="G107" s="157"/>
      <c r="H107" s="72">
        <f t="shared" si="4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2"/>
        <v>0</v>
      </c>
      <c r="D108" s="74"/>
      <c r="E108" s="74"/>
      <c r="F108" s="74"/>
      <c r="G108" s="157"/>
      <c r="H108" s="72">
        <f t="shared" si="4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2"/>
        <v>0</v>
      </c>
      <c r="D109" s="74"/>
      <c r="E109" s="74"/>
      <c r="F109" s="74"/>
      <c r="G109" s="157"/>
      <c r="H109" s="72">
        <f t="shared" si="4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2"/>
        <v>0</v>
      </c>
      <c r="D110" s="74"/>
      <c r="E110" s="74"/>
      <c r="F110" s="74"/>
      <c r="G110" s="157"/>
      <c r="H110" s="72">
        <f t="shared" si="4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2"/>
        <v>0</v>
      </c>
      <c r="D111" s="74"/>
      <c r="E111" s="74"/>
      <c r="F111" s="74"/>
      <c r="G111" s="157"/>
      <c r="H111" s="72">
        <f t="shared" si="4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2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4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2"/>
        <v>0</v>
      </c>
      <c r="D113" s="74"/>
      <c r="E113" s="74"/>
      <c r="F113" s="74"/>
      <c r="G113" s="157"/>
      <c r="H113" s="72">
        <f t="shared" si="4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 t="shared" ref="C114:C127" si="5">SUM(D114:G114)</f>
        <v>0</v>
      </c>
      <c r="D114" s="74"/>
      <c r="E114" s="74"/>
      <c r="F114" s="74"/>
      <c r="G114" s="157"/>
      <c r="H114" s="72">
        <f t="shared" si="4"/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 t="shared" si="5"/>
        <v>0</v>
      </c>
      <c r="D115" s="74"/>
      <c r="E115" s="74"/>
      <c r="F115" s="74"/>
      <c r="G115" s="157"/>
      <c r="H115" s="72">
        <f t="shared" si="4"/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si="5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4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5"/>
        <v>0</v>
      </c>
      <c r="D117" s="272"/>
      <c r="E117" s="74"/>
      <c r="F117" s="74"/>
      <c r="G117" s="157"/>
      <c r="H117" s="72">
        <f t="shared" si="4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5"/>
        <v>0</v>
      </c>
      <c r="D118" s="272"/>
      <c r="E118" s="74"/>
      <c r="F118" s="74"/>
      <c r="G118" s="157"/>
      <c r="H118" s="72">
        <f t="shared" si="4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5"/>
        <v>0</v>
      </c>
      <c r="D119" s="74"/>
      <c r="E119" s="74"/>
      <c r="F119" s="74"/>
      <c r="G119" s="157"/>
      <c r="H119" s="72">
        <f t="shared" si="4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5"/>
        <v>0</v>
      </c>
      <c r="D120" s="74"/>
      <c r="E120" s="74"/>
      <c r="F120" s="74"/>
      <c r="G120" s="157"/>
      <c r="H120" s="72">
        <f t="shared" si="4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5"/>
        <v>0</v>
      </c>
      <c r="D121" s="74"/>
      <c r="E121" s="74"/>
      <c r="F121" s="74"/>
      <c r="G121" s="157"/>
      <c r="H121" s="72">
        <f t="shared" si="4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5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4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5"/>
        <v>0</v>
      </c>
      <c r="D123" s="74"/>
      <c r="E123" s="74"/>
      <c r="F123" s="74"/>
      <c r="G123" s="157"/>
      <c r="H123" s="72">
        <f t="shared" si="4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5"/>
        <v>0</v>
      </c>
      <c r="D124" s="74"/>
      <c r="E124" s="74"/>
      <c r="F124" s="74"/>
      <c r="G124" s="157"/>
      <c r="H124" s="72">
        <f t="shared" si="4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5"/>
        <v>0</v>
      </c>
      <c r="D125" s="74"/>
      <c r="E125" s="74"/>
      <c r="F125" s="74"/>
      <c r="G125" s="157"/>
      <c r="H125" s="72">
        <f t="shared" si="4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5"/>
        <v>0</v>
      </c>
      <c r="D126" s="74"/>
      <c r="E126" s="74"/>
      <c r="F126" s="74"/>
      <c r="G126" s="157"/>
      <c r="H126" s="72">
        <f t="shared" si="4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5"/>
        <v>0</v>
      </c>
      <c r="D127" s="74"/>
      <c r="E127" s="74"/>
      <c r="F127" s="74"/>
      <c r="G127" s="157"/>
      <c r="H127" s="72">
        <f t="shared" si="4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hidden="1" x14ac:dyDescent="0.25">
      <c r="A129" s="44">
        <v>2283</v>
      </c>
      <c r="B129" s="71" t="s">
        <v>138</v>
      </c>
      <c r="C129" s="72">
        <f t="shared" ref="C129:C192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42233</v>
      </c>
      <c r="D130" s="63">
        <f>SUM(D131,D136,D140,D141,D144,D151,D159,D160,D163)</f>
        <v>42233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65436</v>
      </c>
      <c r="I130" s="63">
        <f>SUM(I131,I136,I140,I141,I144,I151,I159,I160,I163)</f>
        <v>46771</v>
      </c>
      <c r="J130" s="63">
        <f>SUM(J131,J136,J140,J141,J144,J151,J159,J160,J163)</f>
        <v>18665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272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272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273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272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42233</v>
      </c>
      <c r="D151" s="160">
        <f>SUM(D152:D158)</f>
        <v>42233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65436</v>
      </c>
      <c r="I151" s="160">
        <f>SUM(I152:I158)</f>
        <v>46771</v>
      </c>
      <c r="J151" s="160">
        <f>SUM(J152:J158)</f>
        <v>18665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42233</v>
      </c>
      <c r="D154" s="74">
        <v>42233</v>
      </c>
      <c r="E154" s="74"/>
      <c r="F154" s="74"/>
      <c r="G154" s="157"/>
      <c r="H154" s="72">
        <f t="shared" si="8"/>
        <v>65436</v>
      </c>
      <c r="I154" s="74">
        <v>46771</v>
      </c>
      <c r="J154" s="74">
        <v>18665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 t="shared" si="7"/>
        <v>0</v>
      </c>
      <c r="D176" s="74"/>
      <c r="E176" s="74"/>
      <c r="F176" s="74"/>
      <c r="G176" s="157"/>
      <c r="H176" s="72">
        <f t="shared" si="8"/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 t="shared" si="7"/>
        <v>0</v>
      </c>
      <c r="D177" s="74"/>
      <c r="E177" s="74"/>
      <c r="F177" s="74"/>
      <c r="G177" s="157"/>
      <c r="H177" s="72">
        <f t="shared" si="8"/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 t="shared" si="7"/>
        <v>0</v>
      </c>
      <c r="D178" s="74"/>
      <c r="E178" s="74"/>
      <c r="F178" s="74"/>
      <c r="G178" s="157"/>
      <c r="H178" s="72">
        <f t="shared" si="8"/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si="7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7"/>
        <v>0</v>
      </c>
      <c r="D180" s="74"/>
      <c r="E180" s="74"/>
      <c r="F180" s="74"/>
      <c r="G180" s="187"/>
      <c r="H180" s="72">
        <f t="shared" si="8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7"/>
        <v>0</v>
      </c>
      <c r="D181" s="74"/>
      <c r="E181" s="74"/>
      <c r="F181" s="74"/>
      <c r="G181" s="187"/>
      <c r="H181" s="72">
        <f t="shared" si="8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7"/>
        <v>0</v>
      </c>
      <c r="D182" s="74"/>
      <c r="E182" s="74"/>
      <c r="F182" s="74"/>
      <c r="G182" s="187"/>
      <c r="H182" s="72">
        <f t="shared" si="8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7"/>
        <v>0</v>
      </c>
      <c r="D183" s="189"/>
      <c r="E183" s="189"/>
      <c r="F183" s="189"/>
      <c r="G183" s="190"/>
      <c r="H183" s="185">
        <f t="shared" si="8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 t="shared" si="7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si="7"/>
        <v>0</v>
      </c>
      <c r="D189" s="68"/>
      <c r="E189" s="68"/>
      <c r="F189" s="68"/>
      <c r="G189" s="154"/>
      <c r="H189" s="66">
        <f t="shared" si="8"/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7"/>
        <v>0</v>
      </c>
      <c r="D190" s="74"/>
      <c r="E190" s="74"/>
      <c r="F190" s="74"/>
      <c r="G190" s="157"/>
      <c r="H190" s="72">
        <f t="shared" si="8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7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 t="shared" si="7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ref="C193:C256" si="9">SUM(D193:G193)</f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9"/>
        <v>0</v>
      </c>
      <c r="D194" s="139">
        <f>SUM(D195,D230,D269,D283)</f>
        <v>0</v>
      </c>
      <c r="E194" s="139">
        <f t="shared" ref="E194:G194" si="11">SUM(E195,E230,E269,E283)</f>
        <v>0</v>
      </c>
      <c r="F194" s="139">
        <f t="shared" si="11"/>
        <v>0</v>
      </c>
      <c r="G194" s="139">
        <f t="shared" si="11"/>
        <v>0</v>
      </c>
      <c r="H194" s="138">
        <f t="shared" si="10"/>
        <v>0</v>
      </c>
      <c r="I194" s="139">
        <f t="shared" ref="I194:L194" si="12">SUM(I195,I230,I269,I283)</f>
        <v>0</v>
      </c>
      <c r="J194" s="139">
        <f t="shared" si="12"/>
        <v>0</v>
      </c>
      <c r="K194" s="139">
        <f t="shared" si="12"/>
        <v>0</v>
      </c>
      <c r="L194" s="199">
        <f t="shared" si="12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9"/>
        <v>0</v>
      </c>
      <c r="D225" s="74"/>
      <c r="E225" s="74"/>
      <c r="F225" s="74"/>
      <c r="G225" s="157"/>
      <c r="H225" s="72">
        <f t="shared" si="10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9"/>
        <v>0</v>
      </c>
      <c r="D226" s="74"/>
      <c r="E226" s="74"/>
      <c r="F226" s="74"/>
      <c r="G226" s="157"/>
      <c r="H226" s="72">
        <f t="shared" si="10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9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9"/>
        <v>0</v>
      </c>
      <c r="D228" s="74"/>
      <c r="E228" s="74"/>
      <c r="F228" s="74"/>
      <c r="G228" s="157"/>
      <c r="H228" s="72">
        <f t="shared" si="10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9"/>
        <v>0</v>
      </c>
      <c r="D229" s="163"/>
      <c r="E229" s="163"/>
      <c r="F229" s="163"/>
      <c r="G229" s="164"/>
      <c r="H229" s="117">
        <f t="shared" si="10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9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 t="shared" si="9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9"/>
        <v>0</v>
      </c>
      <c r="D232" s="68"/>
      <c r="E232" s="68"/>
      <c r="F232" s="68"/>
      <c r="G232" s="206"/>
      <c r="H232" s="207">
        <f t="shared" si="10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9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9"/>
        <v>0</v>
      </c>
      <c r="D234" s="68"/>
      <c r="E234" s="68"/>
      <c r="F234" s="68"/>
      <c r="G234" s="154"/>
      <c r="H234" s="208">
        <f t="shared" si="10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 t="shared" si="9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 t="shared" si="9"/>
        <v>0</v>
      </c>
      <c r="D236" s="74"/>
      <c r="E236" s="74"/>
      <c r="F236" s="74"/>
      <c r="G236" s="157"/>
      <c r="H236" s="208">
        <f t="shared" si="10"/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 t="shared" si="9"/>
        <v>0</v>
      </c>
      <c r="D237" s="74"/>
      <c r="E237" s="74"/>
      <c r="F237" s="74"/>
      <c r="G237" s="157"/>
      <c r="H237" s="208">
        <f t="shared" si="10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 t="shared" si="9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 t="shared" si="9"/>
        <v>0</v>
      </c>
      <c r="D239" s="74"/>
      <c r="E239" s="74"/>
      <c r="F239" s="74"/>
      <c r="G239" s="157"/>
      <c r="H239" s="208">
        <f t="shared" si="10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9"/>
        <v>0</v>
      </c>
      <c r="D240" s="74"/>
      <c r="E240" s="74"/>
      <c r="F240" s="74"/>
      <c r="G240" s="157"/>
      <c r="H240" s="208">
        <f t="shared" si="10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9"/>
        <v>0</v>
      </c>
      <c r="D241" s="74"/>
      <c r="E241" s="74"/>
      <c r="F241" s="74"/>
      <c r="G241" s="157"/>
      <c r="H241" s="208">
        <f t="shared" si="10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9"/>
        <v>0</v>
      </c>
      <c r="D242" s="74"/>
      <c r="E242" s="74"/>
      <c r="F242" s="74"/>
      <c r="G242" s="157"/>
      <c r="H242" s="208">
        <f t="shared" si="10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9"/>
        <v>0</v>
      </c>
      <c r="D243" s="74"/>
      <c r="E243" s="74"/>
      <c r="F243" s="74"/>
      <c r="G243" s="157"/>
      <c r="H243" s="208">
        <f t="shared" si="10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9"/>
        <v>0</v>
      </c>
      <c r="D244" s="74"/>
      <c r="E244" s="74"/>
      <c r="F244" s="74"/>
      <c r="G244" s="157"/>
      <c r="H244" s="208">
        <f t="shared" si="10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9"/>
        <v>0</v>
      </c>
      <c r="D245" s="74"/>
      <c r="E245" s="74"/>
      <c r="F245" s="74"/>
      <c r="G245" s="157"/>
      <c r="H245" s="208">
        <f t="shared" si="10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9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hidden="1" x14ac:dyDescent="0.25">
      <c r="A247" s="44">
        <v>6291</v>
      </c>
      <c r="B247" s="71" t="s">
        <v>256</v>
      </c>
      <c r="C247" s="201">
        <f t="shared" si="9"/>
        <v>0</v>
      </c>
      <c r="D247" s="74"/>
      <c r="E247" s="74"/>
      <c r="F247" s="74"/>
      <c r="G247" s="211"/>
      <c r="H247" s="201">
        <f t="shared" si="10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9"/>
        <v>0</v>
      </c>
      <c r="D248" s="74"/>
      <c r="E248" s="74"/>
      <c r="F248" s="74"/>
      <c r="G248" s="211"/>
      <c r="H248" s="201">
        <f t="shared" si="10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9"/>
        <v>0</v>
      </c>
      <c r="D249" s="74"/>
      <c r="E249" s="74"/>
      <c r="F249" s="74"/>
      <c r="G249" s="211"/>
      <c r="H249" s="201">
        <f t="shared" si="10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9"/>
        <v>0</v>
      </c>
      <c r="D250" s="74"/>
      <c r="E250" s="74"/>
      <c r="F250" s="74"/>
      <c r="G250" s="211"/>
      <c r="H250" s="201">
        <f t="shared" si="10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9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9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hidden="1" x14ac:dyDescent="0.25">
      <c r="A253" s="44">
        <v>6322</v>
      </c>
      <c r="B253" s="71" t="s">
        <v>262</v>
      </c>
      <c r="C253" s="201">
        <f t="shared" si="9"/>
        <v>0</v>
      </c>
      <c r="D253" s="74"/>
      <c r="E253" s="74"/>
      <c r="F253" s="74"/>
      <c r="G253" s="211"/>
      <c r="H253" s="201">
        <f t="shared" si="10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9"/>
        <v>0</v>
      </c>
      <c r="D254" s="74"/>
      <c r="E254" s="74"/>
      <c r="F254" s="74"/>
      <c r="G254" s="211"/>
      <c r="H254" s="201">
        <f t="shared" si="10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9"/>
        <v>0</v>
      </c>
      <c r="D255" s="74"/>
      <c r="E255" s="74"/>
      <c r="F255" s="74"/>
      <c r="G255" s="211"/>
      <c r="H255" s="201">
        <f t="shared" si="10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9"/>
        <v>0</v>
      </c>
      <c r="D256" s="68"/>
      <c r="E256" s="68"/>
      <c r="F256" s="68"/>
      <c r="G256" s="214"/>
      <c r="H256" s="205">
        <f t="shared" si="10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270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hidden="1" x14ac:dyDescent="0.25">
      <c r="A282" s="150">
        <v>7720</v>
      </c>
      <c r="B282" s="65" t="s">
        <v>291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13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14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42233</v>
      </c>
      <c r="D289" s="242">
        <f t="shared" ref="D289:L289" si="17">SUM(D286,D269,D230,D195,D187,D173,D75,D53,D283)</f>
        <v>42233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65436</v>
      </c>
      <c r="I289" s="242">
        <f t="shared" si="17"/>
        <v>46771</v>
      </c>
      <c r="J289" s="242">
        <f t="shared" si="17"/>
        <v>18665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GR+f7JFpNl8vNyivfhYZdTk/Dg3XsM92VLXzdGR6WPGkScmocRD4TNE7hh31SSh9GqvQLmTye7ptb8tsgABN5Q==" saltValue="D2ytKwWLqGeF12LDjkdSwA==" spinCount="100000" sheet="1" objects="1" scenarios="1" formatCells="0" formatColumns="0" formatRows="0" insertHyperlinks="0"/>
  <autoFilter ref="A18:L301">
    <filterColumn colId="7">
      <filters>
        <filter val="65 43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650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651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363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364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652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 t="s">
        <v>653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367367</v>
      </c>
      <c r="D20" s="28">
        <f>SUM(D21,D24,D25,D41,D43)</f>
        <v>348017</v>
      </c>
      <c r="E20" s="28">
        <f>SUM(E21,E24,E43)</f>
        <v>0</v>
      </c>
      <c r="F20" s="28">
        <f>SUM(F21,F26,F43)</f>
        <v>19350</v>
      </c>
      <c r="G20" s="29">
        <f>SUM(G21,G45)</f>
        <v>0</v>
      </c>
      <c r="H20" s="27">
        <f>SUM(I20:L20)</f>
        <v>715830</v>
      </c>
      <c r="I20" s="28">
        <f>SUM(I21,I24,I25,I41,I43)</f>
        <v>343518</v>
      </c>
      <c r="J20" s="28">
        <f>SUM(J21,J24,J43)</f>
        <v>352962</v>
      </c>
      <c r="K20" s="28">
        <f>SUM(K21,K26,K43)</f>
        <v>19350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1851</v>
      </c>
      <c r="D21" s="34">
        <f>SUM(D22:D23)</f>
        <v>0</v>
      </c>
      <c r="E21" s="34">
        <f>SUM(E22:E23)</f>
        <v>0</v>
      </c>
      <c r="F21" s="34">
        <f>SUM(F22:F23)</f>
        <v>1851</v>
      </c>
      <c r="G21" s="35">
        <f>SUM(G22:G23)</f>
        <v>0</v>
      </c>
      <c r="H21" s="33">
        <f t="shared" ref="H21:H47" si="1">SUM(I21:L21)</f>
        <v>1851</v>
      </c>
      <c r="I21" s="34">
        <f>SUM(I22:I23)</f>
        <v>0</v>
      </c>
      <c r="J21" s="34">
        <f>SUM(J22:J23)</f>
        <v>0</v>
      </c>
      <c r="K21" s="34">
        <f>SUM(K22:K23)</f>
        <v>1851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1851</v>
      </c>
      <c r="D23" s="46"/>
      <c r="E23" s="46"/>
      <c r="F23" s="46">
        <v>1851</v>
      </c>
      <c r="G23" s="47"/>
      <c r="H23" s="45">
        <f t="shared" si="1"/>
        <v>1851</v>
      </c>
      <c r="I23" s="46"/>
      <c r="J23" s="46"/>
      <c r="K23" s="46">
        <v>1851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348017</v>
      </c>
      <c r="D24" s="51">
        <v>348017</v>
      </c>
      <c r="E24" s="51"/>
      <c r="F24" s="52" t="s">
        <v>36</v>
      </c>
      <c r="G24" s="53" t="s">
        <v>36</v>
      </c>
      <c r="H24" s="50">
        <f t="shared" si="1"/>
        <v>696480</v>
      </c>
      <c r="I24" s="51">
        <v>343518</v>
      </c>
      <c r="J24" s="51">
        <f>351989+973</f>
        <v>352962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17299</v>
      </c>
      <c r="D26" s="59" t="s">
        <v>36</v>
      </c>
      <c r="E26" s="59" t="s">
        <v>36</v>
      </c>
      <c r="F26" s="63">
        <f>SUM(F27,F31,F33,F36)</f>
        <v>17299</v>
      </c>
      <c r="G26" s="60" t="s">
        <v>36</v>
      </c>
      <c r="H26" s="57">
        <f t="shared" si="1"/>
        <v>17299</v>
      </c>
      <c r="I26" s="59" t="s">
        <v>36</v>
      </c>
      <c r="J26" s="59" t="s">
        <v>36</v>
      </c>
      <c r="K26" s="63">
        <f>SUM(K27,K31,K33,K36)</f>
        <v>17299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6208</v>
      </c>
      <c r="D33" s="59" t="s">
        <v>36</v>
      </c>
      <c r="E33" s="59" t="s">
        <v>36</v>
      </c>
      <c r="F33" s="63">
        <f>SUM(F34:F35)</f>
        <v>6208</v>
      </c>
      <c r="G33" s="60" t="s">
        <v>36</v>
      </c>
      <c r="H33" s="57">
        <f t="shared" si="1"/>
        <v>6208</v>
      </c>
      <c r="I33" s="59" t="s">
        <v>36</v>
      </c>
      <c r="J33" s="59" t="s">
        <v>36</v>
      </c>
      <c r="K33" s="63">
        <f>SUM(K34:K35)</f>
        <v>6208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6208</v>
      </c>
      <c r="D34" s="67" t="s">
        <v>36</v>
      </c>
      <c r="E34" s="67" t="s">
        <v>36</v>
      </c>
      <c r="F34" s="68">
        <v>6208</v>
      </c>
      <c r="G34" s="69" t="s">
        <v>36</v>
      </c>
      <c r="H34" s="66">
        <f t="shared" si="1"/>
        <v>6208</v>
      </c>
      <c r="I34" s="67" t="s">
        <v>36</v>
      </c>
      <c r="J34" s="67" t="s">
        <v>36</v>
      </c>
      <c r="K34" s="68">
        <v>6208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11091</v>
      </c>
      <c r="D36" s="59" t="s">
        <v>36</v>
      </c>
      <c r="E36" s="59" t="s">
        <v>36</v>
      </c>
      <c r="F36" s="63">
        <f>SUM(F37:F40)</f>
        <v>11091</v>
      </c>
      <c r="G36" s="60" t="s">
        <v>36</v>
      </c>
      <c r="H36" s="57">
        <f t="shared" si="1"/>
        <v>11091</v>
      </c>
      <c r="I36" s="59" t="s">
        <v>36</v>
      </c>
      <c r="J36" s="59" t="s">
        <v>36</v>
      </c>
      <c r="K36" s="63">
        <f>SUM(K37:K40)</f>
        <v>11091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11091</v>
      </c>
      <c r="D40" s="87" t="s">
        <v>36</v>
      </c>
      <c r="E40" s="87" t="s">
        <v>36</v>
      </c>
      <c r="F40" s="88">
        <v>11091</v>
      </c>
      <c r="G40" s="89" t="s">
        <v>36</v>
      </c>
      <c r="H40" s="86">
        <f t="shared" si="1"/>
        <v>11091</v>
      </c>
      <c r="I40" s="87" t="s">
        <v>36</v>
      </c>
      <c r="J40" s="87" t="s">
        <v>36</v>
      </c>
      <c r="K40" s="88">
        <v>11091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200</v>
      </c>
      <c r="D43" s="99">
        <f>D44</f>
        <v>0</v>
      </c>
      <c r="E43" s="99">
        <f t="shared" ref="E43:F43" si="3">E44</f>
        <v>0</v>
      </c>
      <c r="F43" s="99">
        <f t="shared" si="3"/>
        <v>200</v>
      </c>
      <c r="G43" s="60" t="s">
        <v>36</v>
      </c>
      <c r="H43" s="100">
        <f t="shared" si="2"/>
        <v>200</v>
      </c>
      <c r="I43" s="99">
        <f>I44</f>
        <v>0</v>
      </c>
      <c r="J43" s="99">
        <f t="shared" ref="J43:K43" si="4">J44</f>
        <v>0</v>
      </c>
      <c r="K43" s="99">
        <f t="shared" si="4"/>
        <v>200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200</v>
      </c>
      <c r="D44" s="101"/>
      <c r="E44" s="102"/>
      <c r="F44" s="101">
        <v>200</v>
      </c>
      <c r="G44" s="103" t="s">
        <v>36</v>
      </c>
      <c r="H44" s="104">
        <f t="shared" si="2"/>
        <v>200</v>
      </c>
      <c r="I44" s="101"/>
      <c r="J44" s="102"/>
      <c r="K44" s="101">
        <v>200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367367</v>
      </c>
      <c r="D50" s="128">
        <f>SUM(D51,D286)</f>
        <v>348017</v>
      </c>
      <c r="E50" s="128">
        <f>SUM(E51,E286)</f>
        <v>0</v>
      </c>
      <c r="F50" s="128">
        <f>SUM(F51,F286)</f>
        <v>19350</v>
      </c>
      <c r="G50" s="129">
        <f>SUM(G51,G286)</f>
        <v>0</v>
      </c>
      <c r="H50" s="127">
        <f t="shared" ref="H50:H113" si="6">SUM(I50:L50)</f>
        <v>715830</v>
      </c>
      <c r="I50" s="128">
        <f>SUM(I51,I286)</f>
        <v>343518</v>
      </c>
      <c r="J50" s="128">
        <f>SUM(J51,J286)</f>
        <v>352962</v>
      </c>
      <c r="K50" s="128">
        <f>SUM(K51,K286)</f>
        <v>19350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367367</v>
      </c>
      <c r="D51" s="134">
        <f>SUM(D52,D194)</f>
        <v>348017</v>
      </c>
      <c r="E51" s="134">
        <f>SUM(E52,E194)</f>
        <v>0</v>
      </c>
      <c r="F51" s="134">
        <f>SUM(F52,F194)</f>
        <v>19350</v>
      </c>
      <c r="G51" s="135">
        <f>SUM(G52,G194)</f>
        <v>0</v>
      </c>
      <c r="H51" s="133">
        <f t="shared" si="6"/>
        <v>715830</v>
      </c>
      <c r="I51" s="134">
        <f>SUM(I52,I194)</f>
        <v>343518</v>
      </c>
      <c r="J51" s="134">
        <f>SUM(J52,J194)</f>
        <v>352962</v>
      </c>
      <c r="K51" s="134">
        <f>SUM(K52,K194)</f>
        <v>19350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353190</v>
      </c>
      <c r="D52" s="139">
        <f>SUM(D53,D75,D173,D187)</f>
        <v>333982</v>
      </c>
      <c r="E52" s="139">
        <f>SUM(E53,E75,E173,E187)</f>
        <v>0</v>
      </c>
      <c r="F52" s="139">
        <f>SUM(F53,F75,F173,F187)</f>
        <v>19208</v>
      </c>
      <c r="G52" s="140">
        <f>SUM(G53,G75,G173,G187)</f>
        <v>0</v>
      </c>
      <c r="H52" s="138">
        <f t="shared" si="6"/>
        <v>703178</v>
      </c>
      <c r="I52" s="139">
        <f>SUM(I53,I75,I173,I187)</f>
        <v>331008</v>
      </c>
      <c r="J52" s="139">
        <f>SUM(J53,J75,J173,J187)</f>
        <v>352962</v>
      </c>
      <c r="K52" s="139">
        <f>SUM(K53,K75,K173,K187)</f>
        <v>19208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240678</v>
      </c>
      <c r="D53" s="144">
        <f>SUM(D54,D67)</f>
        <v>240678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592761</v>
      </c>
      <c r="I53" s="144">
        <f>SUM(I54,I67)</f>
        <v>239799</v>
      </c>
      <c r="J53" s="144">
        <f>SUM(J54,J67)</f>
        <v>352962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165067</v>
      </c>
      <c r="D54" s="63">
        <f>SUM(D55,D58,D66)</f>
        <v>165067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447797</v>
      </c>
      <c r="I54" s="63">
        <f>SUM(I55,I58,I66)</f>
        <v>164757</v>
      </c>
      <c r="J54" s="63">
        <f>SUM(J55,J58,J66)</f>
        <v>283040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131189</v>
      </c>
      <c r="D55" s="151">
        <f>SUM(D56:D57)</f>
        <v>131189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417146</v>
      </c>
      <c r="I55" s="151">
        <f>SUM(I56:I57)</f>
        <v>134106</v>
      </c>
      <c r="J55" s="151">
        <f>SUM(J56:J57)</f>
        <v>283040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131189</v>
      </c>
      <c r="D57" s="74">
        <v>131189</v>
      </c>
      <c r="E57" s="74"/>
      <c r="F57" s="74"/>
      <c r="G57" s="157"/>
      <c r="H57" s="72">
        <f t="shared" si="6"/>
        <v>417146</v>
      </c>
      <c r="I57" s="74">
        <v>134106</v>
      </c>
      <c r="J57" s="74">
        <f>282256+784</f>
        <v>283040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32588</v>
      </c>
      <c r="D58" s="160">
        <f>SUM(D59:D65)</f>
        <v>32588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27863</v>
      </c>
      <c r="I58" s="160">
        <f>SUM(I59:I65)</f>
        <v>27863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4176</v>
      </c>
      <c r="D59" s="74">
        <v>4176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1030</v>
      </c>
      <c r="D60" s="74">
        <v>1030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1941</v>
      </c>
      <c r="D62" s="74">
        <v>1941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1425</v>
      </c>
      <c r="D63" s="74">
        <v>1425</v>
      </c>
      <c r="E63" s="74"/>
      <c r="F63" s="74"/>
      <c r="G63" s="157"/>
      <c r="H63" s="72">
        <f t="shared" si="6"/>
        <v>2430</v>
      </c>
      <c r="I63" s="74">
        <v>2430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24016</v>
      </c>
      <c r="D64" s="74">
        <v>24016</v>
      </c>
      <c r="E64" s="74"/>
      <c r="F64" s="74"/>
      <c r="G64" s="157"/>
      <c r="H64" s="72">
        <f t="shared" si="6"/>
        <v>20232</v>
      </c>
      <c r="I64" s="74">
        <v>20232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75611</v>
      </c>
      <c r="D67" s="63">
        <f>SUM(D68:D69)</f>
        <v>75611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144964</v>
      </c>
      <c r="I67" s="63">
        <f>SUM(I68:I69)</f>
        <v>75042</v>
      </c>
      <c r="J67" s="63">
        <f>SUM(J68:J69)</f>
        <v>69922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44231</v>
      </c>
      <c r="D68" s="68">
        <v>44231</v>
      </c>
      <c r="E68" s="68"/>
      <c r="F68" s="68"/>
      <c r="G68" s="154"/>
      <c r="H68" s="66">
        <f t="shared" si="6"/>
        <v>112688</v>
      </c>
      <c r="I68" s="68">
        <v>44166</v>
      </c>
      <c r="J68" s="68">
        <f>68333+189</f>
        <v>68522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31380</v>
      </c>
      <c r="D69" s="160">
        <f>SUM(D70:D74)</f>
        <v>31380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32276</v>
      </c>
      <c r="I69" s="160">
        <f>SUM(I70:I74)</f>
        <v>30876</v>
      </c>
      <c r="J69" s="160">
        <f>SUM(J70:J74)</f>
        <v>1400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18539</v>
      </c>
      <c r="D70" s="74">
        <v>18539</v>
      </c>
      <c r="E70" s="74"/>
      <c r="F70" s="74"/>
      <c r="G70" s="157"/>
      <c r="H70" s="72">
        <f t="shared" si="6"/>
        <v>19985</v>
      </c>
      <c r="I70" s="74">
        <v>18585</v>
      </c>
      <c r="J70" s="74">
        <v>1400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12289</v>
      </c>
      <c r="D73" s="74">
        <v>12289</v>
      </c>
      <c r="E73" s="74"/>
      <c r="F73" s="74"/>
      <c r="G73" s="157"/>
      <c r="H73" s="72">
        <f t="shared" si="6"/>
        <v>11739</v>
      </c>
      <c r="I73" s="74">
        <v>11739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552</v>
      </c>
      <c r="D74" s="74">
        <v>552</v>
      </c>
      <c r="E74" s="74"/>
      <c r="F74" s="74"/>
      <c r="G74" s="157"/>
      <c r="H74" s="72">
        <f t="shared" si="6"/>
        <v>552</v>
      </c>
      <c r="I74" s="74">
        <v>552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112512</v>
      </c>
      <c r="D75" s="144">
        <f>SUM(D76,D83,D130,D164,D165,D172)</f>
        <v>93304</v>
      </c>
      <c r="E75" s="144">
        <f>SUM(E76,E83,E130,E164,E165,E172)</f>
        <v>0</v>
      </c>
      <c r="F75" s="144">
        <f>SUM(F76,F83,F130,F164,F165,F172)</f>
        <v>19208</v>
      </c>
      <c r="G75" s="145">
        <f>SUM(G76,G83,G130,G164,G165,G172)</f>
        <v>0</v>
      </c>
      <c r="H75" s="143">
        <f t="shared" si="6"/>
        <v>110417</v>
      </c>
      <c r="I75" s="144">
        <f>SUM(I76,I83,I130,I164,I165,I172)</f>
        <v>91209</v>
      </c>
      <c r="J75" s="144">
        <f>SUM(J76,J83,J130,J164,J165,J172)</f>
        <v>0</v>
      </c>
      <c r="K75" s="144">
        <f>SUM(K76,K83,K130,K164,K165,K172)</f>
        <v>19208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92629</v>
      </c>
      <c r="D83" s="63">
        <f>SUM(D84,D89,D95,D103,D112,D116,D122,D128)</f>
        <v>74346</v>
      </c>
      <c r="E83" s="63">
        <f>SUM(E84,E89,E95,E103,E112,E116,E122,E128)</f>
        <v>0</v>
      </c>
      <c r="F83" s="63">
        <f>SUM(F84,F89,F95,F103,F112,F116,F122,F128)</f>
        <v>18283</v>
      </c>
      <c r="G83" s="166">
        <f>SUM(G84,G89,G95,G103,G112,G116,G122,G128)</f>
        <v>0</v>
      </c>
      <c r="H83" s="57">
        <f t="shared" si="6"/>
        <v>90504</v>
      </c>
      <c r="I83" s="63">
        <f>SUM(I84,I89,I95,I103,I112,I116,I122,I128)</f>
        <v>71296</v>
      </c>
      <c r="J83" s="63">
        <f>SUM(J84,J89,J95,J103,J112,J116,J122,J128)</f>
        <v>0</v>
      </c>
      <c r="K83" s="63">
        <f>SUM(K84,K89,K95,K103,K112,K116,K122,K128)</f>
        <v>19208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2401</v>
      </c>
      <c r="D84" s="151">
        <f>SUM(D85:D88)</f>
        <v>2201</v>
      </c>
      <c r="E84" s="151">
        <f>SUM(E85:E88)</f>
        <v>0</v>
      </c>
      <c r="F84" s="151">
        <f>SUM(F85:F88)</f>
        <v>200</v>
      </c>
      <c r="G84" s="151">
        <f>SUM(G85:G88)</f>
        <v>0</v>
      </c>
      <c r="H84" s="117">
        <f t="shared" si="6"/>
        <v>2264</v>
      </c>
      <c r="I84" s="151">
        <f>SUM(I85:I88)</f>
        <v>2064</v>
      </c>
      <c r="J84" s="151">
        <f>SUM(J85:J88)</f>
        <v>0</v>
      </c>
      <c r="K84" s="151">
        <f>SUM(K85:K88)</f>
        <v>200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1932</v>
      </c>
      <c r="D86" s="74">
        <v>1932</v>
      </c>
      <c r="E86" s="74"/>
      <c r="F86" s="74"/>
      <c r="G86" s="157"/>
      <c r="H86" s="72">
        <f t="shared" si="6"/>
        <v>1932</v>
      </c>
      <c r="I86" s="74">
        <v>1932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439</v>
      </c>
      <c r="D87" s="74">
        <v>239</v>
      </c>
      <c r="E87" s="74"/>
      <c r="F87" s="74">
        <v>200</v>
      </c>
      <c r="G87" s="157"/>
      <c r="H87" s="72">
        <f t="shared" si="6"/>
        <v>302</v>
      </c>
      <c r="I87" s="74">
        <v>102</v>
      </c>
      <c r="J87" s="74"/>
      <c r="K87" s="74">
        <v>200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30</v>
      </c>
      <c r="D88" s="74">
        <v>30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80208</v>
      </c>
      <c r="D89" s="160">
        <f>SUM(D90:D94)</f>
        <v>62125</v>
      </c>
      <c r="E89" s="160">
        <f>SUM(E90:E94)</f>
        <v>0</v>
      </c>
      <c r="F89" s="160">
        <f>SUM(F90:F94)</f>
        <v>18083</v>
      </c>
      <c r="G89" s="161">
        <f>SUM(G90:G94)</f>
        <v>0</v>
      </c>
      <c r="H89" s="72">
        <f t="shared" si="6"/>
        <v>75945</v>
      </c>
      <c r="I89" s="160">
        <f>SUM(I90:I94)</f>
        <v>56937</v>
      </c>
      <c r="J89" s="160">
        <f>SUM(J90:J94)</f>
        <v>0</v>
      </c>
      <c r="K89" s="160">
        <f>SUM(K90:K94)</f>
        <v>19008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48656</v>
      </c>
      <c r="D90" s="74">
        <v>37559</v>
      </c>
      <c r="E90" s="74"/>
      <c r="F90" s="74">
        <v>11097</v>
      </c>
      <c r="G90" s="157"/>
      <c r="H90" s="72">
        <f t="shared" si="6"/>
        <v>45327</v>
      </c>
      <c r="I90" s="74">
        <v>33455</v>
      </c>
      <c r="J90" s="74"/>
      <c r="K90" s="74">
        <v>11872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4407</v>
      </c>
      <c r="D91" s="74">
        <v>801</v>
      </c>
      <c r="E91" s="74"/>
      <c r="F91" s="74">
        <v>3606</v>
      </c>
      <c r="G91" s="157"/>
      <c r="H91" s="72">
        <f t="shared" si="6"/>
        <v>4061</v>
      </c>
      <c r="I91" s="74">
        <v>455</v>
      </c>
      <c r="J91" s="74"/>
      <c r="K91" s="74">
        <v>3606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26382</v>
      </c>
      <c r="D92" s="74">
        <v>23202</v>
      </c>
      <c r="E92" s="74"/>
      <c r="F92" s="74">
        <v>3180</v>
      </c>
      <c r="G92" s="157"/>
      <c r="H92" s="72">
        <f t="shared" si="6"/>
        <v>25786</v>
      </c>
      <c r="I92" s="74">
        <v>22456</v>
      </c>
      <c r="J92" s="74"/>
      <c r="K92" s="74">
        <v>3330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763</v>
      </c>
      <c r="D93" s="74">
        <v>563</v>
      </c>
      <c r="E93" s="74"/>
      <c r="F93" s="74">
        <v>200</v>
      </c>
      <c r="G93" s="157"/>
      <c r="H93" s="72">
        <f t="shared" si="6"/>
        <v>771</v>
      </c>
      <c r="I93" s="74">
        <v>571</v>
      </c>
      <c r="J93" s="74"/>
      <c r="K93" s="74">
        <v>200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2015</v>
      </c>
      <c r="D95" s="160">
        <f>SUM(D96:D102)</f>
        <v>2015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1704</v>
      </c>
      <c r="I95" s="160">
        <f>SUM(I96:I102)</f>
        <v>1704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65</v>
      </c>
      <c r="D99" s="74">
        <v>65</v>
      </c>
      <c r="E99" s="74"/>
      <c r="F99" s="74"/>
      <c r="G99" s="157"/>
      <c r="H99" s="72">
        <f t="shared" si="6"/>
        <v>45</v>
      </c>
      <c r="I99" s="74">
        <v>45</v>
      </c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1950</v>
      </c>
      <c r="D102" s="74">
        <v>1950</v>
      </c>
      <c r="E102" s="74"/>
      <c r="F102" s="74"/>
      <c r="G102" s="157"/>
      <c r="H102" s="72">
        <f t="shared" si="6"/>
        <v>1659</v>
      </c>
      <c r="I102" s="74">
        <v>1659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7458</v>
      </c>
      <c r="D103" s="160">
        <f>SUM(D104:D111)</f>
        <v>7458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7458</v>
      </c>
      <c r="I103" s="160">
        <f>SUM(I104:I111)</f>
        <v>7458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518</v>
      </c>
      <c r="D106" s="74">
        <v>518</v>
      </c>
      <c r="E106" s="74"/>
      <c r="F106" s="74"/>
      <c r="G106" s="157"/>
      <c r="H106" s="72">
        <f t="shared" si="6"/>
        <v>518</v>
      </c>
      <c r="I106" s="74">
        <v>518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6940</v>
      </c>
      <c r="D107" s="74">
        <v>6940</v>
      </c>
      <c r="E107" s="74"/>
      <c r="F107" s="74"/>
      <c r="G107" s="157"/>
      <c r="H107" s="72">
        <f t="shared" si="6"/>
        <v>6940</v>
      </c>
      <c r="I107" s="74">
        <v>6940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521</v>
      </c>
      <c r="D112" s="160">
        <f>SUM(D113:D115)</f>
        <v>521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3107</v>
      </c>
      <c r="I112" s="160">
        <f>SUM(I113:I115)</f>
        <v>3107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2586</v>
      </c>
      <c r="I114" s="74">
        <v>2586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19883</v>
      </c>
      <c r="D130" s="63">
        <f>SUM(D131,D136,D140,D141,D144,D151,D159,D160,D163)</f>
        <v>18958</v>
      </c>
      <c r="E130" s="63">
        <f>SUM(E131,E136,E140,E141,E144,E151,E159,E160,E163)</f>
        <v>0</v>
      </c>
      <c r="F130" s="63">
        <f>SUM(F131,F136,F140,F141,F144,F151,F159,F160,F163)</f>
        <v>925</v>
      </c>
      <c r="G130" s="166">
        <f>SUM(G131,G136,G140,G141,G144,G151,G159,G160,G163)</f>
        <v>0</v>
      </c>
      <c r="H130" s="57">
        <f t="shared" si="8"/>
        <v>19913</v>
      </c>
      <c r="I130" s="63">
        <f>SUM(I131,I136,I140,I141,I144,I151,I159,I160,I163)</f>
        <v>19913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8763</v>
      </c>
      <c r="D131" s="169">
        <f>SUM(D132:D135)</f>
        <v>8613</v>
      </c>
      <c r="E131" s="169">
        <f t="shared" ref="E131:L131" si="10">SUM(E132:E135)</f>
        <v>0</v>
      </c>
      <c r="F131" s="169">
        <f t="shared" si="10"/>
        <v>150</v>
      </c>
      <c r="G131" s="170">
        <f t="shared" si="10"/>
        <v>0</v>
      </c>
      <c r="H131" s="66">
        <f t="shared" si="8"/>
        <v>8763</v>
      </c>
      <c r="I131" s="169">
        <f t="shared" si="10"/>
        <v>8763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1988</v>
      </c>
      <c r="D132" s="74">
        <v>1988</v>
      </c>
      <c r="E132" s="74"/>
      <c r="F132" s="74"/>
      <c r="G132" s="157"/>
      <c r="H132" s="72">
        <f t="shared" si="8"/>
        <v>1988</v>
      </c>
      <c r="I132" s="74">
        <v>1988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6625</v>
      </c>
      <c r="D133" s="74">
        <v>6625</v>
      </c>
      <c r="E133" s="74"/>
      <c r="F133" s="74"/>
      <c r="G133" s="157"/>
      <c r="H133" s="72">
        <f t="shared" si="8"/>
        <v>6625</v>
      </c>
      <c r="I133" s="74">
        <v>6625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150</v>
      </c>
      <c r="D135" s="74"/>
      <c r="E135" s="74"/>
      <c r="F135" s="74">
        <v>150</v>
      </c>
      <c r="G135" s="157"/>
      <c r="H135" s="72">
        <f t="shared" si="8"/>
        <v>150</v>
      </c>
      <c r="I135" s="74">
        <v>150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292</v>
      </c>
      <c r="D136" s="160">
        <f>SUM(D137:D139)</f>
        <v>292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292</v>
      </c>
      <c r="I136" s="160">
        <f>SUM(I137:I139)</f>
        <v>292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292</v>
      </c>
      <c r="D138" s="74">
        <v>292</v>
      </c>
      <c r="E138" s="74"/>
      <c r="F138" s="74"/>
      <c r="G138" s="157"/>
      <c r="H138" s="72">
        <f t="shared" si="8"/>
        <v>292</v>
      </c>
      <c r="I138" s="74">
        <v>292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130</v>
      </c>
      <c r="D141" s="160">
        <f>SUM(D142:D143)</f>
        <v>130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130</v>
      </c>
      <c r="I141" s="160">
        <f>SUM(I142:I143)</f>
        <v>130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130</v>
      </c>
      <c r="D142" s="74">
        <v>130</v>
      </c>
      <c r="E142" s="74"/>
      <c r="F142" s="74"/>
      <c r="G142" s="157"/>
      <c r="H142" s="72">
        <f t="shared" si="8"/>
        <v>130</v>
      </c>
      <c r="I142" s="74">
        <v>130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3041</v>
      </c>
      <c r="D144" s="151">
        <f>SUM(D145:D150)</f>
        <v>2266</v>
      </c>
      <c r="E144" s="151">
        <f>SUM(E145:E150)</f>
        <v>0</v>
      </c>
      <c r="F144" s="151">
        <f>SUM(F145:F150)</f>
        <v>775</v>
      </c>
      <c r="G144" s="152">
        <f>SUM(G145:G150)</f>
        <v>0</v>
      </c>
      <c r="H144" s="117">
        <f t="shared" si="8"/>
        <v>3041</v>
      </c>
      <c r="I144" s="151">
        <f>SUM(I145:I150)</f>
        <v>3041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712</v>
      </c>
      <c r="D145" s="68">
        <v>712</v>
      </c>
      <c r="E145" s="68"/>
      <c r="F145" s="68"/>
      <c r="G145" s="154"/>
      <c r="H145" s="66">
        <f t="shared" si="8"/>
        <v>712</v>
      </c>
      <c r="I145" s="68">
        <v>712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1629</v>
      </c>
      <c r="D146" s="74">
        <v>854</v>
      </c>
      <c r="E146" s="74"/>
      <c r="F146" s="74">
        <v>775</v>
      </c>
      <c r="G146" s="157"/>
      <c r="H146" s="72">
        <f t="shared" si="8"/>
        <v>1629</v>
      </c>
      <c r="I146" s="74">
        <v>1629</v>
      </c>
      <c r="J146" s="74"/>
      <c r="K146" s="74"/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200</v>
      </c>
      <c r="D147" s="74">
        <v>200</v>
      </c>
      <c r="E147" s="74"/>
      <c r="F147" s="74"/>
      <c r="G147" s="157"/>
      <c r="H147" s="72">
        <f t="shared" si="8"/>
        <v>200</v>
      </c>
      <c r="I147" s="74">
        <v>200</v>
      </c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500</v>
      </c>
      <c r="D149" s="74">
        <v>500</v>
      </c>
      <c r="E149" s="74"/>
      <c r="F149" s="74"/>
      <c r="G149" s="157"/>
      <c r="H149" s="72">
        <f t="shared" si="8"/>
        <v>500</v>
      </c>
      <c r="I149" s="74">
        <v>500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7657</v>
      </c>
      <c r="D159" s="163">
        <v>7657</v>
      </c>
      <c r="E159" s="163"/>
      <c r="F159" s="163"/>
      <c r="G159" s="164"/>
      <c r="H159" s="117">
        <f t="shared" si="8"/>
        <v>7687</v>
      </c>
      <c r="I159" s="163">
        <v>7687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14177</v>
      </c>
      <c r="D194" s="139">
        <f>SUM(D195,D230,D269,D283)</f>
        <v>14035</v>
      </c>
      <c r="E194" s="139">
        <f t="shared" ref="E194:G194" si="25">SUM(E195,E230,E269,E283)</f>
        <v>0</v>
      </c>
      <c r="F194" s="139">
        <f t="shared" si="25"/>
        <v>142</v>
      </c>
      <c r="G194" s="139">
        <f t="shared" si="25"/>
        <v>0</v>
      </c>
      <c r="H194" s="138">
        <f t="shared" si="24"/>
        <v>12652</v>
      </c>
      <c r="I194" s="139">
        <f t="shared" ref="I194:L194" si="26">SUM(I195,I230,I269,I283)</f>
        <v>12510</v>
      </c>
      <c r="J194" s="139">
        <f t="shared" si="26"/>
        <v>0</v>
      </c>
      <c r="K194" s="139">
        <f t="shared" si="26"/>
        <v>142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14035</v>
      </c>
      <c r="D195" s="144">
        <f>D196+D204</f>
        <v>14035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12510</v>
      </c>
      <c r="I195" s="144">
        <f>I196+I204</f>
        <v>12510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205</v>
      </c>
      <c r="C196" s="57">
        <f t="shared" si="23"/>
        <v>1500</v>
      </c>
      <c r="D196" s="63">
        <f>D197+D198+D201+D202+D203</f>
        <v>1500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325</v>
      </c>
      <c r="I196" s="63">
        <f>I197+I198+I201+I202+I203</f>
        <v>325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207</v>
      </c>
      <c r="C198" s="72">
        <f t="shared" si="23"/>
        <v>1500</v>
      </c>
      <c r="D198" s="160">
        <f>D199+D200</f>
        <v>1500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325</v>
      </c>
      <c r="I198" s="160">
        <f>I199+I200</f>
        <v>325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208</v>
      </c>
      <c r="C199" s="72">
        <f t="shared" si="23"/>
        <v>1200</v>
      </c>
      <c r="D199" s="74">
        <v>1200</v>
      </c>
      <c r="E199" s="74"/>
      <c r="F199" s="74"/>
      <c r="G199" s="157"/>
      <c r="H199" s="72">
        <f t="shared" si="24"/>
        <v>325</v>
      </c>
      <c r="I199" s="74">
        <v>325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300</v>
      </c>
      <c r="D200" s="74">
        <v>300</v>
      </c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12535</v>
      </c>
      <c r="D204" s="63">
        <f>D205+D215+D216+D225+D226+D227+D229</f>
        <v>12535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12185</v>
      </c>
      <c r="I204" s="63">
        <f>I205+I215+I216+I225+I226+I227+I229</f>
        <v>12185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12535</v>
      </c>
      <c r="D216" s="160">
        <f>SUM(D217:D224)</f>
        <v>12535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12185</v>
      </c>
      <c r="I216" s="160">
        <f>SUM(I217:I224)</f>
        <v>12185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3985</v>
      </c>
      <c r="D219" s="74">
        <v>3985</v>
      </c>
      <c r="E219" s="74"/>
      <c r="F219" s="74"/>
      <c r="G219" s="157"/>
      <c r="H219" s="72">
        <f t="shared" si="24"/>
        <v>3985</v>
      </c>
      <c r="I219" s="74">
        <v>3985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6150</v>
      </c>
      <c r="D223" s="74">
        <v>6150</v>
      </c>
      <c r="E223" s="74"/>
      <c r="F223" s="74"/>
      <c r="G223" s="157"/>
      <c r="H223" s="72">
        <f t="shared" si="24"/>
        <v>8200</v>
      </c>
      <c r="I223" s="74">
        <v>8200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2400</v>
      </c>
      <c r="D224" s="74">
        <v>2400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x14ac:dyDescent="0.25">
      <c r="A269" s="220">
        <v>7000</v>
      </c>
      <c r="B269" s="220" t="s">
        <v>278</v>
      </c>
      <c r="C269" s="221">
        <f t="shared" si="38"/>
        <v>142</v>
      </c>
      <c r="D269" s="222">
        <f>SUM(D270,D281)</f>
        <v>0</v>
      </c>
      <c r="E269" s="222">
        <f>SUM(E270,E281)</f>
        <v>0</v>
      </c>
      <c r="F269" s="222">
        <f>SUM(F270,F281)</f>
        <v>142</v>
      </c>
      <c r="G269" s="222">
        <f>SUM(G270,G281)</f>
        <v>0</v>
      </c>
      <c r="H269" s="223">
        <f t="shared" si="39"/>
        <v>142</v>
      </c>
      <c r="I269" s="222">
        <f>SUM(I270,I281)</f>
        <v>0</v>
      </c>
      <c r="J269" s="222">
        <f>SUM(J270,J281)</f>
        <v>0</v>
      </c>
      <c r="K269" s="222">
        <f>SUM(K270,K281)</f>
        <v>142</v>
      </c>
      <c r="L269" s="224">
        <f>SUM(L270,L281)</f>
        <v>0</v>
      </c>
    </row>
    <row r="270" spans="1:13" ht="24" x14ac:dyDescent="0.25">
      <c r="A270" s="56">
        <v>7200</v>
      </c>
      <c r="B270" s="147" t="s">
        <v>279</v>
      </c>
      <c r="C270" s="184">
        <f t="shared" si="38"/>
        <v>142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142</v>
      </c>
      <c r="G270" s="63">
        <f>SUM(G271,G272,G275,G276,G280)</f>
        <v>0</v>
      </c>
      <c r="H270" s="57">
        <f t="shared" si="39"/>
        <v>142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142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284</v>
      </c>
      <c r="C275" s="201">
        <f t="shared" si="38"/>
        <v>142</v>
      </c>
      <c r="D275" s="74"/>
      <c r="E275" s="74"/>
      <c r="F275" s="74">
        <v>142</v>
      </c>
      <c r="G275" s="157"/>
      <c r="H275" s="72">
        <f t="shared" si="39"/>
        <v>142</v>
      </c>
      <c r="I275" s="74"/>
      <c r="J275" s="74"/>
      <c r="K275" s="74">
        <v>142</v>
      </c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367367</v>
      </c>
      <c r="D289" s="242">
        <f t="shared" ref="D289:L289" si="46">SUM(D286,D269,D230,D195,D187,D173,D75,D53,D283)</f>
        <v>348017</v>
      </c>
      <c r="E289" s="242">
        <f t="shared" si="46"/>
        <v>0</v>
      </c>
      <c r="F289" s="242">
        <f t="shared" si="46"/>
        <v>19350</v>
      </c>
      <c r="G289" s="243">
        <f t="shared" si="46"/>
        <v>0</v>
      </c>
      <c r="H289" s="244">
        <f t="shared" si="46"/>
        <v>715830</v>
      </c>
      <c r="I289" s="242">
        <f t="shared" si="46"/>
        <v>343518</v>
      </c>
      <c r="J289" s="242">
        <f t="shared" si="46"/>
        <v>352962</v>
      </c>
      <c r="K289" s="242">
        <f t="shared" si="46"/>
        <v>19350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-1851</v>
      </c>
      <c r="D290" s="247">
        <f>SUM(D24,D25,D41)-D51</f>
        <v>0</v>
      </c>
      <c r="E290" s="247">
        <f>SUM(E24,E25,E41)-E51</f>
        <v>0</v>
      </c>
      <c r="F290" s="247">
        <f>(F26+F43)-F51</f>
        <v>-1851</v>
      </c>
      <c r="G290" s="248">
        <f>G45-G51</f>
        <v>0</v>
      </c>
      <c r="H290" s="246">
        <f>SUM(I290:L290)</f>
        <v>-1851</v>
      </c>
      <c r="I290" s="247">
        <f>SUM(I24,I25,I41)-I51</f>
        <v>0</v>
      </c>
      <c r="J290" s="247">
        <f>SUM(J24,J25,J41)-J51</f>
        <v>0</v>
      </c>
      <c r="K290" s="247">
        <f>(K26+K43)-K51</f>
        <v>-1851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1851</v>
      </c>
      <c r="D291" s="251">
        <f t="shared" si="47"/>
        <v>0</v>
      </c>
      <c r="E291" s="251">
        <f t="shared" si="47"/>
        <v>0</v>
      </c>
      <c r="F291" s="251">
        <f t="shared" si="47"/>
        <v>1851</v>
      </c>
      <c r="G291" s="252">
        <f t="shared" si="47"/>
        <v>0</v>
      </c>
      <c r="H291" s="253">
        <f t="shared" si="47"/>
        <v>1851</v>
      </c>
      <c r="I291" s="251">
        <f t="shared" si="47"/>
        <v>0</v>
      </c>
      <c r="J291" s="251">
        <f t="shared" si="47"/>
        <v>0</v>
      </c>
      <c r="K291" s="251">
        <f t="shared" si="47"/>
        <v>1851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1851</v>
      </c>
      <c r="D292" s="128">
        <f t="shared" si="48"/>
        <v>0</v>
      </c>
      <c r="E292" s="128">
        <f t="shared" si="48"/>
        <v>0</v>
      </c>
      <c r="F292" s="128">
        <f t="shared" si="48"/>
        <v>1851</v>
      </c>
      <c r="G292" s="129">
        <f t="shared" si="48"/>
        <v>0</v>
      </c>
      <c r="H292" s="256">
        <f t="shared" si="48"/>
        <v>1851</v>
      </c>
      <c r="I292" s="128">
        <f t="shared" si="48"/>
        <v>0</v>
      </c>
      <c r="J292" s="128">
        <f t="shared" si="48"/>
        <v>0</v>
      </c>
      <c r="K292" s="128">
        <f t="shared" si="48"/>
        <v>1851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WoA3l/eIo/Ap5q8cA9HRWZgw3FykVIhujp9OOZ/nzO3s15YTwFj5TfJfaqsgQxNs3W6mF+A+GX++smZzuLHAMQ==" saltValue="p6IYVwQBG14s0V2sKxPw3g==" spinCount="100000" sheet="1" objects="1" scenarios="1" formatCells="0" formatColumns="0" formatRows="0" insertHyperlinks="0"/>
  <autoFilter ref="A18:L301">
    <filterColumn colId="7">
      <filters blank="1">
        <filter val="1 029"/>
        <filter val="1 629"/>
        <filter val="1 659"/>
        <filter val="1 704"/>
        <filter val="1 851"/>
        <filter val="-1 851"/>
        <filter val="1 932"/>
        <filter val="1 988"/>
        <filter val="11 091"/>
        <filter val="11 739"/>
        <filter val="110 417"/>
        <filter val="112 688"/>
        <filter val="12 185"/>
        <filter val="12 510"/>
        <filter val="12 652"/>
        <filter val="130"/>
        <filter val="142"/>
        <filter val="144 964"/>
        <filter val="150"/>
        <filter val="17 299"/>
        <filter val="19 913"/>
        <filter val="19 985"/>
        <filter val="2 264"/>
        <filter val="2 430"/>
        <filter val="2 586"/>
        <filter val="2 788"/>
        <filter val="20 232"/>
        <filter val="200"/>
        <filter val="25 786"/>
        <filter val="26"/>
        <filter val="27 863"/>
        <filter val="292"/>
        <filter val="3 041"/>
        <filter val="3 107"/>
        <filter val="3 985"/>
        <filter val="30"/>
        <filter val="302"/>
        <filter val="32 276"/>
        <filter val="325"/>
        <filter val="4 061"/>
        <filter val="4 172"/>
        <filter val="417 146"/>
        <filter val="436"/>
        <filter val="447 797"/>
        <filter val="45"/>
        <filter val="45 327"/>
        <filter val="500"/>
        <filter val="518"/>
        <filter val="552"/>
        <filter val="592 761"/>
        <filter val="6 208"/>
        <filter val="6 625"/>
        <filter val="6 940"/>
        <filter val="696 480"/>
        <filter val="7 458"/>
        <filter val="7 687"/>
        <filter val="703 178"/>
        <filter val="712"/>
        <filter val="715 830"/>
        <filter val="75 945"/>
        <filter val="771"/>
        <filter val="8 200"/>
        <filter val="8 763"/>
        <filter val="85"/>
        <filter val="90 50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359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363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364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83067</v>
      </c>
      <c r="D20" s="28">
        <f>SUM(D21,D24,D25,D41,D43)</f>
        <v>62503</v>
      </c>
      <c r="E20" s="28">
        <f>SUM(E21,E24,E43)</f>
        <v>20564</v>
      </c>
      <c r="F20" s="28">
        <f>SUM(F21,F26,F43)</f>
        <v>0</v>
      </c>
      <c r="G20" s="29">
        <f>SUM(G21,G45)</f>
        <v>0</v>
      </c>
      <c r="H20" s="27">
        <f>SUM(I20:L20)</f>
        <v>84322</v>
      </c>
      <c r="I20" s="28">
        <f>SUM(I21,I24,I25,I41,I43)</f>
        <v>61512</v>
      </c>
      <c r="J20" s="28">
        <f>SUM(J21,J24,J43)</f>
        <v>22810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83067</v>
      </c>
      <c r="D24" s="51">
        <v>62503</v>
      </c>
      <c r="E24" s="51">
        <v>20564</v>
      </c>
      <c r="F24" s="52" t="s">
        <v>36</v>
      </c>
      <c r="G24" s="53" t="s">
        <v>36</v>
      </c>
      <c r="H24" s="50">
        <f t="shared" si="1"/>
        <v>84322</v>
      </c>
      <c r="I24" s="51">
        <f>I51</f>
        <v>61512</v>
      </c>
      <c r="J24" s="51">
        <f>J51</f>
        <v>22810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83067</v>
      </c>
      <c r="D50" s="128">
        <f>SUM(D51,D286)</f>
        <v>62503</v>
      </c>
      <c r="E50" s="128">
        <f>SUM(E51,E286)</f>
        <v>20564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84322</v>
      </c>
      <c r="I50" s="128">
        <f>SUM(I51,I286)</f>
        <v>61512</v>
      </c>
      <c r="J50" s="128">
        <f>SUM(J51,J286)</f>
        <v>22810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83067</v>
      </c>
      <c r="D51" s="134">
        <f>SUM(D52,D194)</f>
        <v>62503</v>
      </c>
      <c r="E51" s="134">
        <f>SUM(E52,E194)</f>
        <v>20564</v>
      </c>
      <c r="F51" s="134">
        <f>SUM(F52,F194)</f>
        <v>0</v>
      </c>
      <c r="G51" s="135">
        <f>SUM(G52,G194)</f>
        <v>0</v>
      </c>
      <c r="H51" s="133">
        <f t="shared" si="6"/>
        <v>84322</v>
      </c>
      <c r="I51" s="134">
        <f>SUM(I52,I194)</f>
        <v>61512</v>
      </c>
      <c r="J51" s="134">
        <f>SUM(J52,J194)</f>
        <v>22810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83067</v>
      </c>
      <c r="D52" s="139">
        <f>SUM(D53,D75,D173,D187)</f>
        <v>62503</v>
      </c>
      <c r="E52" s="139">
        <f>SUM(E53,E75,E173,E187)</f>
        <v>20564</v>
      </c>
      <c r="F52" s="139">
        <f>SUM(F53,F75,F173,F187)</f>
        <v>0</v>
      </c>
      <c r="G52" s="140">
        <f>SUM(G53,G75,G173,G187)</f>
        <v>0</v>
      </c>
      <c r="H52" s="138">
        <f t="shared" si="6"/>
        <v>84322</v>
      </c>
      <c r="I52" s="139">
        <f>SUM(I53,I75,I173,I187)</f>
        <v>61512</v>
      </c>
      <c r="J52" s="139">
        <f>SUM(J53,J75,J173,J187)</f>
        <v>22810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83067</v>
      </c>
      <c r="D75" s="144">
        <f>SUM(D76,D83,D130,D164,D165,D172)</f>
        <v>62503</v>
      </c>
      <c r="E75" s="144">
        <f>SUM(E76,E83,E130,E164,E165,E172)</f>
        <v>20564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84322</v>
      </c>
      <c r="I75" s="144">
        <f>SUM(I76,I83,I130,I164,I165,I172)</f>
        <v>61512</v>
      </c>
      <c r="J75" s="144">
        <f>SUM(J76,J83,J130,J164,J165,J172)</f>
        <v>22810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83067</v>
      </c>
      <c r="D130" s="63">
        <f>SUM(D131,D136,D140,D141,D144,D151,D159,D160,D163)</f>
        <v>62503</v>
      </c>
      <c r="E130" s="63">
        <f>SUM(E131,E136,E140,E141,E144,E151,E159,E160,E163)</f>
        <v>20564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84322</v>
      </c>
      <c r="I130" s="63">
        <f>SUM(I131,I136,I140,I141,I144,I151,I159,I160,I163)</f>
        <v>61512</v>
      </c>
      <c r="J130" s="63">
        <f>SUM(J131,J136,J140,J141,J144,J151,J159,J160,J163)</f>
        <v>22810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83067</v>
      </c>
      <c r="D151" s="160">
        <f>SUM(D152:D158)</f>
        <v>62503</v>
      </c>
      <c r="E151" s="160">
        <f>SUM(E152:E158)</f>
        <v>20564</v>
      </c>
      <c r="F151" s="160">
        <f>SUM(F152:F158)</f>
        <v>0</v>
      </c>
      <c r="G151" s="161">
        <f>SUM(G152:G158)</f>
        <v>0</v>
      </c>
      <c r="H151" s="72">
        <f t="shared" si="8"/>
        <v>84322</v>
      </c>
      <c r="I151" s="160">
        <f>SUM(I152:I158)</f>
        <v>61512</v>
      </c>
      <c r="J151" s="160">
        <f>SUM(J152:J158)</f>
        <v>22810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83067</v>
      </c>
      <c r="D154" s="74">
        <v>62503</v>
      </c>
      <c r="E154" s="74">
        <v>20564</v>
      </c>
      <c r="F154" s="74"/>
      <c r="G154" s="157"/>
      <c r="H154" s="72">
        <f t="shared" si="8"/>
        <v>84322</v>
      </c>
      <c r="I154" s="74">
        <v>61512</v>
      </c>
      <c r="J154" s="74">
        <v>22810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83067</v>
      </c>
      <c r="D289" s="242">
        <f t="shared" ref="D289:L289" si="46">SUM(D286,D269,D230,D195,D187,D173,D75,D53,D283)</f>
        <v>62503</v>
      </c>
      <c r="E289" s="242">
        <f t="shared" si="46"/>
        <v>20564</v>
      </c>
      <c r="F289" s="242">
        <f t="shared" si="46"/>
        <v>0</v>
      </c>
      <c r="G289" s="243">
        <f t="shared" si="46"/>
        <v>0</v>
      </c>
      <c r="H289" s="244">
        <f t="shared" si="46"/>
        <v>84322</v>
      </c>
      <c r="I289" s="242">
        <f t="shared" si="46"/>
        <v>61512</v>
      </c>
      <c r="J289" s="242">
        <f t="shared" si="46"/>
        <v>22810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8P/eoV1Kxg4GScQ/8JFvk1htH/mJzJ4baSobggNdK4XhSUKcSVBocS+yQDOfI6rb0GnsAM/696bG4LGaODaXKA==" saltValue="YrYoXu4D7oGNj7unyvkdzg==" spinCount="100000" sheet="1" objects="1" scenarios="1" formatCells="0" formatColumns="0" formatRows="0" insertHyperlinks="0"/>
  <autoFilter ref="A18:L301">
    <filterColumn colId="7">
      <filters>
        <filter val="84 32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B10" sqref="B10"/>
    </sheetView>
  </sheetViews>
  <sheetFormatPr defaultRowHeight="12" x14ac:dyDescent="0.25"/>
  <cols>
    <col min="1" max="1" width="10.85546875" style="526" customWidth="1"/>
    <col min="2" max="2" width="28" style="526" customWidth="1"/>
    <col min="3" max="3" width="9.7109375" style="526" hidden="1" customWidth="1"/>
    <col min="4" max="4" width="9.5703125" style="526" hidden="1" customWidth="1"/>
    <col min="5" max="6" width="8.7109375" style="526" hidden="1" customWidth="1"/>
    <col min="7" max="7" width="8.28515625" style="526" hidden="1" customWidth="1"/>
    <col min="8" max="11" width="8.7109375" style="526" customWidth="1"/>
    <col min="12" max="12" width="7.5703125" style="526" customWidth="1"/>
    <col min="13" max="16384" width="9.140625" style="284"/>
  </cols>
  <sheetData>
    <row r="1" spans="1:12" x14ac:dyDescent="0.25">
      <c r="A1" s="904" t="s">
        <v>506</v>
      </c>
      <c r="B1" s="904"/>
      <c r="C1" s="904"/>
      <c r="D1" s="904"/>
      <c r="E1" s="904"/>
      <c r="F1" s="904"/>
      <c r="G1" s="904"/>
      <c r="H1" s="904"/>
      <c r="I1" s="904"/>
      <c r="J1" s="904"/>
      <c r="K1" s="904"/>
      <c r="L1" s="904"/>
    </row>
    <row r="2" spans="1:12" ht="35.25" customHeight="1" x14ac:dyDescent="0.25">
      <c r="A2" s="905" t="s">
        <v>1</v>
      </c>
      <c r="B2" s="906"/>
      <c r="C2" s="906"/>
      <c r="D2" s="906"/>
      <c r="E2" s="906"/>
      <c r="F2" s="906"/>
      <c r="G2" s="906"/>
      <c r="H2" s="906"/>
      <c r="I2" s="906"/>
      <c r="J2" s="906"/>
      <c r="K2" s="906"/>
      <c r="L2" s="907"/>
    </row>
    <row r="3" spans="1:12" ht="12.75" customHeight="1" x14ac:dyDescent="0.25">
      <c r="A3" s="285" t="s">
        <v>3</v>
      </c>
      <c r="B3" s="286"/>
      <c r="C3" s="908" t="s">
        <v>507</v>
      </c>
      <c r="D3" s="908"/>
      <c r="E3" s="908"/>
      <c r="F3" s="908"/>
      <c r="G3" s="908"/>
      <c r="H3" s="908"/>
      <c r="I3" s="908"/>
      <c r="J3" s="908"/>
      <c r="K3" s="908"/>
      <c r="L3" s="909"/>
    </row>
    <row r="4" spans="1:12" ht="12.75" customHeight="1" x14ac:dyDescent="0.25">
      <c r="A4" s="285" t="s">
        <v>5</v>
      </c>
      <c r="B4" s="286"/>
      <c r="C4" s="908" t="s">
        <v>508</v>
      </c>
      <c r="D4" s="908"/>
      <c r="E4" s="908"/>
      <c r="F4" s="908"/>
      <c r="G4" s="908"/>
      <c r="H4" s="908"/>
      <c r="I4" s="908"/>
      <c r="J4" s="908"/>
      <c r="K4" s="908"/>
      <c r="L4" s="909"/>
    </row>
    <row r="5" spans="1:12" ht="12.75" customHeight="1" x14ac:dyDescent="0.25">
      <c r="A5" s="287" t="s">
        <v>7</v>
      </c>
      <c r="B5" s="288"/>
      <c r="C5" s="902" t="s">
        <v>509</v>
      </c>
      <c r="D5" s="902"/>
      <c r="E5" s="902"/>
      <c r="F5" s="902"/>
      <c r="G5" s="902"/>
      <c r="H5" s="902"/>
      <c r="I5" s="902"/>
      <c r="J5" s="902"/>
      <c r="K5" s="902"/>
      <c r="L5" s="903"/>
    </row>
    <row r="6" spans="1:12" ht="12.75" customHeight="1" x14ac:dyDescent="0.25">
      <c r="A6" s="287" t="s">
        <v>9</v>
      </c>
      <c r="B6" s="288"/>
      <c r="C6" s="902" t="s">
        <v>330</v>
      </c>
      <c r="D6" s="902"/>
      <c r="E6" s="902"/>
      <c r="F6" s="902"/>
      <c r="G6" s="902"/>
      <c r="H6" s="902"/>
      <c r="I6" s="902"/>
      <c r="J6" s="902"/>
      <c r="K6" s="902"/>
      <c r="L6" s="903"/>
    </row>
    <row r="7" spans="1:12" ht="24.75" customHeight="1" x14ac:dyDescent="0.25">
      <c r="A7" s="287" t="s">
        <v>11</v>
      </c>
      <c r="B7" s="288"/>
      <c r="C7" s="908" t="s">
        <v>510</v>
      </c>
      <c r="D7" s="908"/>
      <c r="E7" s="908"/>
      <c r="F7" s="908"/>
      <c r="G7" s="908"/>
      <c r="H7" s="908"/>
      <c r="I7" s="908"/>
      <c r="J7" s="908"/>
      <c r="K7" s="908"/>
      <c r="L7" s="909"/>
    </row>
    <row r="8" spans="1:12" ht="12.75" customHeight="1" x14ac:dyDescent="0.25">
      <c r="A8" s="289" t="s">
        <v>13</v>
      </c>
      <c r="B8" s="288"/>
      <c r="C8" s="910"/>
      <c r="D8" s="910"/>
      <c r="E8" s="910"/>
      <c r="F8" s="910"/>
      <c r="G8" s="910"/>
      <c r="H8" s="910"/>
      <c r="I8" s="910"/>
      <c r="J8" s="910"/>
      <c r="K8" s="910"/>
      <c r="L8" s="911"/>
    </row>
    <row r="9" spans="1:12" ht="12.75" customHeight="1" x14ac:dyDescent="0.25">
      <c r="A9" s="287"/>
      <c r="B9" s="288" t="s">
        <v>14</v>
      </c>
      <c r="C9" s="902" t="s">
        <v>511</v>
      </c>
      <c r="D9" s="902"/>
      <c r="E9" s="902"/>
      <c r="F9" s="902"/>
      <c r="G9" s="902"/>
      <c r="H9" s="902"/>
      <c r="I9" s="902"/>
      <c r="J9" s="902"/>
      <c r="K9" s="902"/>
      <c r="L9" s="903"/>
    </row>
    <row r="10" spans="1:12" ht="12.75" customHeight="1" x14ac:dyDescent="0.25">
      <c r="A10" s="287"/>
      <c r="B10" s="288" t="s">
        <v>16</v>
      </c>
      <c r="C10" s="902" t="s">
        <v>512</v>
      </c>
      <c r="D10" s="902"/>
      <c r="E10" s="902"/>
      <c r="F10" s="902"/>
      <c r="G10" s="902"/>
      <c r="H10" s="902"/>
      <c r="I10" s="902"/>
      <c r="J10" s="902"/>
      <c r="K10" s="902"/>
      <c r="L10" s="903"/>
    </row>
    <row r="11" spans="1:12" ht="12.75" customHeight="1" x14ac:dyDescent="0.25">
      <c r="A11" s="287"/>
      <c r="B11" s="288" t="s">
        <v>17</v>
      </c>
      <c r="C11" s="910"/>
      <c r="D11" s="910"/>
      <c r="E11" s="910"/>
      <c r="F11" s="910"/>
      <c r="G11" s="910"/>
      <c r="H11" s="910"/>
      <c r="I11" s="910"/>
      <c r="J11" s="910"/>
      <c r="K11" s="910"/>
      <c r="L11" s="911"/>
    </row>
    <row r="12" spans="1:12" ht="12.75" customHeight="1" x14ac:dyDescent="0.25">
      <c r="A12" s="287"/>
      <c r="B12" s="288" t="s">
        <v>18</v>
      </c>
      <c r="C12" s="902" t="s">
        <v>513</v>
      </c>
      <c r="D12" s="902"/>
      <c r="E12" s="902"/>
      <c r="F12" s="902"/>
      <c r="G12" s="902"/>
      <c r="H12" s="902"/>
      <c r="I12" s="902"/>
      <c r="J12" s="902"/>
      <c r="K12" s="902"/>
      <c r="L12" s="903"/>
    </row>
    <row r="13" spans="1:12" ht="12.75" customHeight="1" x14ac:dyDescent="0.25">
      <c r="A13" s="287"/>
      <c r="B13" s="288" t="s">
        <v>19</v>
      </c>
      <c r="C13" s="902"/>
      <c r="D13" s="902"/>
      <c r="E13" s="902"/>
      <c r="F13" s="902"/>
      <c r="G13" s="902"/>
      <c r="H13" s="902"/>
      <c r="I13" s="902"/>
      <c r="J13" s="902"/>
      <c r="K13" s="902"/>
      <c r="L13" s="903"/>
    </row>
    <row r="14" spans="1:12" ht="12.75" customHeight="1" x14ac:dyDescent="0.25">
      <c r="A14" s="290"/>
      <c r="B14" s="291"/>
      <c r="C14" s="292"/>
      <c r="D14" s="292"/>
      <c r="E14" s="292"/>
      <c r="F14" s="292"/>
      <c r="G14" s="292"/>
      <c r="H14" s="292"/>
      <c r="I14" s="292"/>
      <c r="J14" s="292"/>
      <c r="K14" s="292"/>
      <c r="L14" s="293"/>
    </row>
    <row r="15" spans="1:12" s="294" customFormat="1" ht="12.75" customHeight="1" x14ac:dyDescent="0.25">
      <c r="A15" s="916" t="s">
        <v>20</v>
      </c>
      <c r="B15" s="919" t="s">
        <v>21</v>
      </c>
      <c r="C15" s="921" t="s">
        <v>22</v>
      </c>
      <c r="D15" s="922"/>
      <c r="E15" s="922"/>
      <c r="F15" s="922"/>
      <c r="G15" s="923"/>
      <c r="H15" s="921" t="s">
        <v>23</v>
      </c>
      <c r="I15" s="922"/>
      <c r="J15" s="922"/>
      <c r="K15" s="922"/>
      <c r="L15" s="924"/>
    </row>
    <row r="16" spans="1:12" s="294" customFormat="1" ht="12.75" customHeight="1" x14ac:dyDescent="0.25">
      <c r="A16" s="917"/>
      <c r="B16" s="920"/>
      <c r="C16" s="925" t="s">
        <v>24</v>
      </c>
      <c r="D16" s="926" t="s">
        <v>25</v>
      </c>
      <c r="E16" s="928" t="s">
        <v>26</v>
      </c>
      <c r="F16" s="930" t="s">
        <v>27</v>
      </c>
      <c r="G16" s="932" t="s">
        <v>28</v>
      </c>
      <c r="H16" s="925" t="s">
        <v>24</v>
      </c>
      <c r="I16" s="926" t="s">
        <v>25</v>
      </c>
      <c r="J16" s="928" t="s">
        <v>26</v>
      </c>
      <c r="K16" s="930" t="s">
        <v>27</v>
      </c>
      <c r="L16" s="912" t="s">
        <v>28</v>
      </c>
    </row>
    <row r="17" spans="1:12" s="295" customFormat="1" ht="61.5" customHeight="1" thickBot="1" x14ac:dyDescent="0.3">
      <c r="A17" s="918"/>
      <c r="B17" s="920"/>
      <c r="C17" s="925"/>
      <c r="D17" s="927"/>
      <c r="E17" s="929"/>
      <c r="F17" s="931"/>
      <c r="G17" s="932"/>
      <c r="H17" s="935"/>
      <c r="I17" s="936"/>
      <c r="J17" s="929"/>
      <c r="K17" s="931"/>
      <c r="L17" s="913"/>
    </row>
    <row r="18" spans="1:12" s="295" customFormat="1" ht="9.75" customHeight="1" thickTop="1" x14ac:dyDescent="0.25">
      <c r="A18" s="296" t="s">
        <v>29</v>
      </c>
      <c r="B18" s="296">
        <v>2</v>
      </c>
      <c r="C18" s="297">
        <v>3</v>
      </c>
      <c r="D18" s="298">
        <v>4</v>
      </c>
      <c r="E18" s="298">
        <v>5</v>
      </c>
      <c r="F18" s="298">
        <v>6</v>
      </c>
      <c r="G18" s="299">
        <v>7</v>
      </c>
      <c r="H18" s="297">
        <v>8</v>
      </c>
      <c r="I18" s="298">
        <v>9</v>
      </c>
      <c r="J18" s="298">
        <v>10</v>
      </c>
      <c r="K18" s="298">
        <v>11</v>
      </c>
      <c r="L18" s="300">
        <v>12</v>
      </c>
    </row>
    <row r="19" spans="1:12" s="306" customFormat="1" x14ac:dyDescent="0.25">
      <c r="A19" s="301"/>
      <c r="B19" s="19" t="s">
        <v>30</v>
      </c>
      <c r="C19" s="302"/>
      <c r="D19" s="303"/>
      <c r="E19" s="303"/>
      <c r="F19" s="303"/>
      <c r="G19" s="304"/>
      <c r="H19" s="302"/>
      <c r="I19" s="303"/>
      <c r="J19" s="303"/>
      <c r="K19" s="303"/>
      <c r="L19" s="305"/>
    </row>
    <row r="20" spans="1:12" s="306" customFormat="1" ht="12.75" thickBot="1" x14ac:dyDescent="0.3">
      <c r="A20" s="307"/>
      <c r="B20" s="26" t="s">
        <v>31</v>
      </c>
      <c r="C20" s="308">
        <f t="shared" ref="C20:C47" si="0">SUM(D20:G20)</f>
        <v>349968</v>
      </c>
      <c r="D20" s="309">
        <f>SUM(D21,D24,D25,D41,D43)</f>
        <v>263624</v>
      </c>
      <c r="E20" s="309">
        <f>SUM(E21,E24,E43)</f>
        <v>75384</v>
      </c>
      <c r="F20" s="309">
        <f>SUM(F21,F26,F43)</f>
        <v>10960</v>
      </c>
      <c r="G20" s="310">
        <f>SUM(G21,G45)</f>
        <v>0</v>
      </c>
      <c r="H20" s="308">
        <f>SUM(I20:L20)</f>
        <v>368103</v>
      </c>
      <c r="I20" s="309">
        <f>SUM(I21,I24,I25,I41,I43)</f>
        <v>281391</v>
      </c>
      <c r="J20" s="309">
        <f>SUM(J21,J24,J43)</f>
        <v>76102</v>
      </c>
      <c r="K20" s="309">
        <f>SUM(K21,K26,K43)</f>
        <v>10610</v>
      </c>
      <c r="L20" s="311">
        <f>SUM(L21,L45)</f>
        <v>0</v>
      </c>
    </row>
    <row r="21" spans="1:12" ht="12.75" hidden="1" thickTop="1" x14ac:dyDescent="0.25">
      <c r="A21" s="312"/>
      <c r="B21" s="32" t="s">
        <v>32</v>
      </c>
      <c r="C21" s="313">
        <f t="shared" si="0"/>
        <v>0</v>
      </c>
      <c r="D21" s="314">
        <f>SUM(D22:D23)</f>
        <v>0</v>
      </c>
      <c r="E21" s="314">
        <f>SUM(E22:E23)</f>
        <v>0</v>
      </c>
      <c r="F21" s="314">
        <f>SUM(F22:F23)</f>
        <v>0</v>
      </c>
      <c r="G21" s="315">
        <f>SUM(G22:G23)</f>
        <v>0</v>
      </c>
      <c r="H21" s="313">
        <f t="shared" ref="H21:H47" si="1">SUM(I21:L21)</f>
        <v>0</v>
      </c>
      <c r="I21" s="314">
        <f>SUM(I22:I23)</f>
        <v>0</v>
      </c>
      <c r="J21" s="314">
        <f>SUM(J22:J23)</f>
        <v>0</v>
      </c>
      <c r="K21" s="314">
        <f>SUM(K22:K23)</f>
        <v>0</v>
      </c>
      <c r="L21" s="316">
        <f>SUM(L22:L23)</f>
        <v>0</v>
      </c>
    </row>
    <row r="22" spans="1:12" ht="12.75" hidden="1" thickTop="1" x14ac:dyDescent="0.25">
      <c r="A22" s="317"/>
      <c r="B22" s="38" t="s">
        <v>33</v>
      </c>
      <c r="C22" s="318">
        <f t="shared" si="0"/>
        <v>0</v>
      </c>
      <c r="D22" s="319"/>
      <c r="E22" s="319"/>
      <c r="F22" s="319"/>
      <c r="G22" s="320"/>
      <c r="H22" s="318">
        <f t="shared" si="1"/>
        <v>0</v>
      </c>
      <c r="I22" s="319"/>
      <c r="J22" s="319"/>
      <c r="K22" s="319"/>
      <c r="L22" s="321"/>
    </row>
    <row r="23" spans="1:12" ht="12.75" hidden="1" thickTop="1" x14ac:dyDescent="0.25">
      <c r="A23" s="322"/>
      <c r="B23" s="44" t="s">
        <v>34</v>
      </c>
      <c r="C23" s="323">
        <f t="shared" si="0"/>
        <v>0</v>
      </c>
      <c r="D23" s="324"/>
      <c r="E23" s="324"/>
      <c r="F23" s="324"/>
      <c r="G23" s="325"/>
      <c r="H23" s="323">
        <f t="shared" si="1"/>
        <v>0</v>
      </c>
      <c r="I23" s="324"/>
      <c r="J23" s="324"/>
      <c r="K23" s="324"/>
      <c r="L23" s="326"/>
    </row>
    <row r="24" spans="1:12" s="306" customFormat="1" ht="25.5" thickTop="1" thickBot="1" x14ac:dyDescent="0.3">
      <c r="A24" s="327">
        <v>19300</v>
      </c>
      <c r="B24" s="49" t="s">
        <v>35</v>
      </c>
      <c r="C24" s="328">
        <f t="shared" si="0"/>
        <v>339008</v>
      </c>
      <c r="D24" s="329">
        <v>263624</v>
      </c>
      <c r="E24" s="329">
        <v>75384</v>
      </c>
      <c r="F24" s="330" t="s">
        <v>36</v>
      </c>
      <c r="G24" s="331" t="s">
        <v>36</v>
      </c>
      <c r="H24" s="328">
        <f t="shared" si="1"/>
        <v>357493</v>
      </c>
      <c r="I24" s="329">
        <f>I51</f>
        <v>281391</v>
      </c>
      <c r="J24" s="329">
        <f>J51</f>
        <v>76102</v>
      </c>
      <c r="K24" s="330" t="s">
        <v>36</v>
      </c>
      <c r="L24" s="332" t="s">
        <v>36</v>
      </c>
    </row>
    <row r="25" spans="1:12" s="306" customFormat="1" ht="24.75" hidden="1" thickTop="1" x14ac:dyDescent="0.25">
      <c r="A25" s="333"/>
      <c r="B25" s="56" t="s">
        <v>37</v>
      </c>
      <c r="C25" s="334">
        <f t="shared" si="0"/>
        <v>0</v>
      </c>
      <c r="D25" s="335"/>
      <c r="E25" s="336" t="s">
        <v>36</v>
      </c>
      <c r="F25" s="336" t="s">
        <v>36</v>
      </c>
      <c r="G25" s="337" t="s">
        <v>36</v>
      </c>
      <c r="H25" s="334">
        <f t="shared" si="1"/>
        <v>0</v>
      </c>
      <c r="I25" s="338"/>
      <c r="J25" s="336" t="s">
        <v>36</v>
      </c>
      <c r="K25" s="336" t="s">
        <v>36</v>
      </c>
      <c r="L25" s="339" t="s">
        <v>36</v>
      </c>
    </row>
    <row r="26" spans="1:12" s="306" customFormat="1" ht="36.75" thickTop="1" x14ac:dyDescent="0.25">
      <c r="A26" s="340">
        <v>21300</v>
      </c>
      <c r="B26" s="56" t="s">
        <v>38</v>
      </c>
      <c r="C26" s="334">
        <f t="shared" si="0"/>
        <v>10960</v>
      </c>
      <c r="D26" s="336" t="s">
        <v>36</v>
      </c>
      <c r="E26" s="336" t="s">
        <v>36</v>
      </c>
      <c r="F26" s="341">
        <f>SUM(F27,F31,F33,F36)</f>
        <v>10960</v>
      </c>
      <c r="G26" s="337" t="s">
        <v>36</v>
      </c>
      <c r="H26" s="334">
        <f t="shared" si="1"/>
        <v>10610</v>
      </c>
      <c r="I26" s="336" t="s">
        <v>36</v>
      </c>
      <c r="J26" s="336" t="s">
        <v>36</v>
      </c>
      <c r="K26" s="341">
        <f>SUM(K27,K31,K33,K36)</f>
        <v>10610</v>
      </c>
      <c r="L26" s="339" t="s">
        <v>36</v>
      </c>
    </row>
    <row r="27" spans="1:12" s="306" customFormat="1" ht="24" hidden="1" x14ac:dyDescent="0.25">
      <c r="A27" s="342">
        <v>21350</v>
      </c>
      <c r="B27" s="56" t="s">
        <v>39</v>
      </c>
      <c r="C27" s="334">
        <f t="shared" si="0"/>
        <v>0</v>
      </c>
      <c r="D27" s="336" t="s">
        <v>36</v>
      </c>
      <c r="E27" s="336" t="s">
        <v>36</v>
      </c>
      <c r="F27" s="341">
        <f>SUM(F28:F30)</f>
        <v>0</v>
      </c>
      <c r="G27" s="337" t="s">
        <v>36</v>
      </c>
      <c r="H27" s="334">
        <f t="shared" si="1"/>
        <v>0</v>
      </c>
      <c r="I27" s="336" t="s">
        <v>36</v>
      </c>
      <c r="J27" s="336" t="s">
        <v>36</v>
      </c>
      <c r="K27" s="341">
        <f>SUM(K28:K30)</f>
        <v>0</v>
      </c>
      <c r="L27" s="339" t="s">
        <v>36</v>
      </c>
    </row>
    <row r="28" spans="1:12" hidden="1" x14ac:dyDescent="0.25">
      <c r="A28" s="317">
        <v>21351</v>
      </c>
      <c r="B28" s="65" t="s">
        <v>40</v>
      </c>
      <c r="C28" s="343">
        <f t="shared" si="0"/>
        <v>0</v>
      </c>
      <c r="D28" s="344" t="s">
        <v>36</v>
      </c>
      <c r="E28" s="344" t="s">
        <v>36</v>
      </c>
      <c r="F28" s="345"/>
      <c r="G28" s="346" t="s">
        <v>36</v>
      </c>
      <c r="H28" s="343">
        <f t="shared" si="1"/>
        <v>0</v>
      </c>
      <c r="I28" s="344" t="s">
        <v>36</v>
      </c>
      <c r="J28" s="344" t="s">
        <v>36</v>
      </c>
      <c r="K28" s="345"/>
      <c r="L28" s="347" t="s">
        <v>36</v>
      </c>
    </row>
    <row r="29" spans="1:12" hidden="1" x14ac:dyDescent="0.25">
      <c r="A29" s="322">
        <v>21352</v>
      </c>
      <c r="B29" s="71" t="s">
        <v>41</v>
      </c>
      <c r="C29" s="348">
        <f t="shared" si="0"/>
        <v>0</v>
      </c>
      <c r="D29" s="349" t="s">
        <v>36</v>
      </c>
      <c r="E29" s="349" t="s">
        <v>36</v>
      </c>
      <c r="F29" s="350"/>
      <c r="G29" s="351" t="s">
        <v>36</v>
      </c>
      <c r="H29" s="348">
        <f t="shared" si="1"/>
        <v>0</v>
      </c>
      <c r="I29" s="349" t="s">
        <v>36</v>
      </c>
      <c r="J29" s="349" t="s">
        <v>36</v>
      </c>
      <c r="K29" s="350"/>
      <c r="L29" s="352" t="s">
        <v>36</v>
      </c>
    </row>
    <row r="30" spans="1:12" ht="24" hidden="1" x14ac:dyDescent="0.25">
      <c r="A30" s="322">
        <v>21359</v>
      </c>
      <c r="B30" s="71" t="s">
        <v>42</v>
      </c>
      <c r="C30" s="348">
        <f t="shared" si="0"/>
        <v>0</v>
      </c>
      <c r="D30" s="349" t="s">
        <v>36</v>
      </c>
      <c r="E30" s="349" t="s">
        <v>36</v>
      </c>
      <c r="F30" s="350"/>
      <c r="G30" s="351" t="s">
        <v>36</v>
      </c>
      <c r="H30" s="348">
        <f t="shared" si="1"/>
        <v>0</v>
      </c>
      <c r="I30" s="349" t="s">
        <v>36</v>
      </c>
      <c r="J30" s="349" t="s">
        <v>36</v>
      </c>
      <c r="K30" s="350"/>
      <c r="L30" s="352" t="s">
        <v>36</v>
      </c>
    </row>
    <row r="31" spans="1:12" s="306" customFormat="1" ht="36" hidden="1" x14ac:dyDescent="0.25">
      <c r="A31" s="342">
        <v>21370</v>
      </c>
      <c r="B31" s="56" t="s">
        <v>43</v>
      </c>
      <c r="C31" s="334">
        <f t="shared" si="0"/>
        <v>0</v>
      </c>
      <c r="D31" s="336" t="s">
        <v>36</v>
      </c>
      <c r="E31" s="336" t="s">
        <v>36</v>
      </c>
      <c r="F31" s="341">
        <f>SUM(F32)</f>
        <v>0</v>
      </c>
      <c r="G31" s="337" t="s">
        <v>36</v>
      </c>
      <c r="H31" s="334">
        <f t="shared" si="1"/>
        <v>0</v>
      </c>
      <c r="I31" s="336" t="s">
        <v>36</v>
      </c>
      <c r="J31" s="336" t="s">
        <v>36</v>
      </c>
      <c r="K31" s="341">
        <f>SUM(K32)</f>
        <v>0</v>
      </c>
      <c r="L31" s="339" t="s">
        <v>36</v>
      </c>
    </row>
    <row r="32" spans="1:12" ht="36" hidden="1" x14ac:dyDescent="0.25">
      <c r="A32" s="353">
        <v>21379</v>
      </c>
      <c r="B32" s="78" t="s">
        <v>44</v>
      </c>
      <c r="C32" s="354">
        <f t="shared" si="0"/>
        <v>0</v>
      </c>
      <c r="D32" s="355" t="s">
        <v>36</v>
      </c>
      <c r="E32" s="355" t="s">
        <v>36</v>
      </c>
      <c r="F32" s="356"/>
      <c r="G32" s="357" t="s">
        <v>36</v>
      </c>
      <c r="H32" s="354">
        <f t="shared" si="1"/>
        <v>0</v>
      </c>
      <c r="I32" s="355" t="s">
        <v>36</v>
      </c>
      <c r="J32" s="355" t="s">
        <v>36</v>
      </c>
      <c r="K32" s="356"/>
      <c r="L32" s="358" t="s">
        <v>36</v>
      </c>
    </row>
    <row r="33" spans="1:12" s="306" customFormat="1" x14ac:dyDescent="0.25">
      <c r="A33" s="342">
        <v>21380</v>
      </c>
      <c r="B33" s="56" t="s">
        <v>45</v>
      </c>
      <c r="C33" s="334">
        <f t="shared" si="0"/>
        <v>1040</v>
      </c>
      <c r="D33" s="336" t="s">
        <v>36</v>
      </c>
      <c r="E33" s="336" t="s">
        <v>36</v>
      </c>
      <c r="F33" s="341">
        <f>SUM(F34:F35)</f>
        <v>1040</v>
      </c>
      <c r="G33" s="337" t="s">
        <v>36</v>
      </c>
      <c r="H33" s="334">
        <f t="shared" si="1"/>
        <v>1040</v>
      </c>
      <c r="I33" s="336" t="s">
        <v>36</v>
      </c>
      <c r="J33" s="336" t="s">
        <v>36</v>
      </c>
      <c r="K33" s="341">
        <f>SUM(K34:K35)</f>
        <v>1040</v>
      </c>
      <c r="L33" s="339" t="s">
        <v>36</v>
      </c>
    </row>
    <row r="34" spans="1:12" x14ac:dyDescent="0.25">
      <c r="A34" s="353">
        <v>21381</v>
      </c>
      <c r="B34" s="78" t="s">
        <v>46</v>
      </c>
      <c r="C34" s="343">
        <f t="shared" si="0"/>
        <v>1040</v>
      </c>
      <c r="D34" s="344" t="s">
        <v>36</v>
      </c>
      <c r="E34" s="344" t="s">
        <v>36</v>
      </c>
      <c r="F34" s="345">
        <v>1040</v>
      </c>
      <c r="G34" s="346" t="s">
        <v>36</v>
      </c>
      <c r="H34" s="354">
        <f t="shared" si="1"/>
        <v>1040</v>
      </c>
      <c r="I34" s="355" t="s">
        <v>36</v>
      </c>
      <c r="J34" s="355" t="s">
        <v>36</v>
      </c>
      <c r="K34" s="356">
        <v>1040</v>
      </c>
      <c r="L34" s="358" t="s">
        <v>36</v>
      </c>
    </row>
    <row r="35" spans="1:12" ht="24" hidden="1" x14ac:dyDescent="0.25">
      <c r="A35" s="360">
        <v>21383</v>
      </c>
      <c r="B35" s="71" t="s">
        <v>47</v>
      </c>
      <c r="C35" s="348">
        <f>SUM(D35:G35)</f>
        <v>0</v>
      </c>
      <c r="D35" s="349" t="s">
        <v>36</v>
      </c>
      <c r="E35" s="349" t="s">
        <v>36</v>
      </c>
      <c r="F35" s="350"/>
      <c r="G35" s="351" t="s">
        <v>36</v>
      </c>
      <c r="H35" s="348">
        <f t="shared" si="1"/>
        <v>0</v>
      </c>
      <c r="I35" s="349" t="s">
        <v>36</v>
      </c>
      <c r="J35" s="349" t="s">
        <v>36</v>
      </c>
      <c r="K35" s="350"/>
      <c r="L35" s="352" t="s">
        <v>36</v>
      </c>
    </row>
    <row r="36" spans="1:12" s="306" customFormat="1" ht="25.5" customHeight="1" x14ac:dyDescent="0.25">
      <c r="A36" s="342">
        <v>21390</v>
      </c>
      <c r="B36" s="56" t="s">
        <v>48</v>
      </c>
      <c r="C36" s="334">
        <f t="shared" si="0"/>
        <v>9920</v>
      </c>
      <c r="D36" s="336" t="s">
        <v>36</v>
      </c>
      <c r="E36" s="336" t="s">
        <v>36</v>
      </c>
      <c r="F36" s="341">
        <f>SUM(F37:F40)</f>
        <v>9920</v>
      </c>
      <c r="G36" s="337" t="s">
        <v>36</v>
      </c>
      <c r="H36" s="334">
        <f t="shared" si="1"/>
        <v>9570</v>
      </c>
      <c r="I36" s="336" t="s">
        <v>36</v>
      </c>
      <c r="J36" s="336" t="s">
        <v>36</v>
      </c>
      <c r="K36" s="341">
        <f>SUM(K37:K40)</f>
        <v>9570</v>
      </c>
      <c r="L36" s="339" t="s">
        <v>36</v>
      </c>
    </row>
    <row r="37" spans="1:12" ht="24" hidden="1" x14ac:dyDescent="0.25">
      <c r="A37" s="359">
        <v>21391</v>
      </c>
      <c r="B37" s="65" t="s">
        <v>49</v>
      </c>
      <c r="C37" s="343">
        <f t="shared" si="0"/>
        <v>0</v>
      </c>
      <c r="D37" s="344" t="s">
        <v>36</v>
      </c>
      <c r="E37" s="344" t="s">
        <v>36</v>
      </c>
      <c r="F37" s="345"/>
      <c r="G37" s="346" t="s">
        <v>36</v>
      </c>
      <c r="H37" s="343">
        <f t="shared" si="1"/>
        <v>0</v>
      </c>
      <c r="I37" s="344" t="s">
        <v>36</v>
      </c>
      <c r="J37" s="344" t="s">
        <v>36</v>
      </c>
      <c r="K37" s="345"/>
      <c r="L37" s="347" t="s">
        <v>36</v>
      </c>
    </row>
    <row r="38" spans="1:12" hidden="1" x14ac:dyDescent="0.25">
      <c r="A38" s="360">
        <v>21393</v>
      </c>
      <c r="B38" s="71" t="s">
        <v>50</v>
      </c>
      <c r="C38" s="348">
        <f t="shared" si="0"/>
        <v>0</v>
      </c>
      <c r="D38" s="349" t="s">
        <v>36</v>
      </c>
      <c r="E38" s="349" t="s">
        <v>36</v>
      </c>
      <c r="F38" s="350"/>
      <c r="G38" s="351" t="s">
        <v>36</v>
      </c>
      <c r="H38" s="348">
        <f t="shared" si="1"/>
        <v>0</v>
      </c>
      <c r="I38" s="349" t="s">
        <v>36</v>
      </c>
      <c r="J38" s="349" t="s">
        <v>36</v>
      </c>
      <c r="K38" s="350"/>
      <c r="L38" s="352" t="s">
        <v>36</v>
      </c>
    </row>
    <row r="39" spans="1:12" hidden="1" x14ac:dyDescent="0.25">
      <c r="A39" s="360">
        <v>21395</v>
      </c>
      <c r="B39" s="71" t="s">
        <v>51</v>
      </c>
      <c r="C39" s="348">
        <f t="shared" si="0"/>
        <v>0</v>
      </c>
      <c r="D39" s="349" t="s">
        <v>36</v>
      </c>
      <c r="E39" s="349" t="s">
        <v>36</v>
      </c>
      <c r="F39" s="350"/>
      <c r="G39" s="351" t="s">
        <v>36</v>
      </c>
      <c r="H39" s="348">
        <f t="shared" si="1"/>
        <v>0</v>
      </c>
      <c r="I39" s="349" t="s">
        <v>36</v>
      </c>
      <c r="J39" s="349" t="s">
        <v>36</v>
      </c>
      <c r="K39" s="350"/>
      <c r="L39" s="352" t="s">
        <v>36</v>
      </c>
    </row>
    <row r="40" spans="1:12" ht="24" x14ac:dyDescent="0.25">
      <c r="A40" s="361">
        <v>21399</v>
      </c>
      <c r="B40" s="85" t="s">
        <v>52</v>
      </c>
      <c r="C40" s="362">
        <f t="shared" si="0"/>
        <v>9920</v>
      </c>
      <c r="D40" s="363" t="s">
        <v>36</v>
      </c>
      <c r="E40" s="363" t="s">
        <v>36</v>
      </c>
      <c r="F40" s="364">
        <v>9920</v>
      </c>
      <c r="G40" s="365" t="s">
        <v>36</v>
      </c>
      <c r="H40" s="362">
        <f t="shared" si="1"/>
        <v>9570</v>
      </c>
      <c r="I40" s="363" t="s">
        <v>36</v>
      </c>
      <c r="J40" s="363" t="s">
        <v>36</v>
      </c>
      <c r="K40" s="364">
        <f>300+150+9120</f>
        <v>9570</v>
      </c>
      <c r="L40" s="366" t="s">
        <v>36</v>
      </c>
    </row>
    <row r="41" spans="1:12" s="306" customFormat="1" ht="26.25" hidden="1" customHeight="1" x14ac:dyDescent="0.25">
      <c r="A41" s="367">
        <v>21420</v>
      </c>
      <c r="B41" s="92" t="s">
        <v>53</v>
      </c>
      <c r="C41" s="368">
        <f>SUM(D41:G41)</f>
        <v>0</v>
      </c>
      <c r="D41" s="369">
        <f>SUM(D42)</f>
        <v>0</v>
      </c>
      <c r="E41" s="370" t="s">
        <v>36</v>
      </c>
      <c r="F41" s="370" t="s">
        <v>36</v>
      </c>
      <c r="G41" s="371" t="s">
        <v>36</v>
      </c>
      <c r="H41" s="368">
        <f>SUM(I41:L41)</f>
        <v>0</v>
      </c>
      <c r="I41" s="369">
        <f>SUM(I42)</f>
        <v>0</v>
      </c>
      <c r="J41" s="370" t="s">
        <v>36</v>
      </c>
      <c r="K41" s="370" t="s">
        <v>36</v>
      </c>
      <c r="L41" s="372" t="s">
        <v>36</v>
      </c>
    </row>
    <row r="42" spans="1:12" s="306" customFormat="1" ht="26.25" hidden="1" customHeight="1" x14ac:dyDescent="0.25">
      <c r="A42" s="361">
        <v>21429</v>
      </c>
      <c r="B42" s="85" t="s">
        <v>54</v>
      </c>
      <c r="C42" s="362">
        <f>SUM(D42:G42)</f>
        <v>0</v>
      </c>
      <c r="D42" s="373"/>
      <c r="E42" s="363" t="s">
        <v>36</v>
      </c>
      <c r="F42" s="363" t="s">
        <v>36</v>
      </c>
      <c r="G42" s="365" t="s">
        <v>36</v>
      </c>
      <c r="H42" s="362">
        <f t="shared" ref="H42:H44" si="2">SUM(I42:L42)</f>
        <v>0</v>
      </c>
      <c r="I42" s="373"/>
      <c r="J42" s="363" t="s">
        <v>36</v>
      </c>
      <c r="K42" s="363" t="s">
        <v>36</v>
      </c>
      <c r="L42" s="366" t="s">
        <v>36</v>
      </c>
    </row>
    <row r="43" spans="1:12" s="306" customFormat="1" ht="24" hidden="1" x14ac:dyDescent="0.25">
      <c r="A43" s="342">
        <v>21490</v>
      </c>
      <c r="B43" s="56" t="s">
        <v>55</v>
      </c>
      <c r="C43" s="334">
        <f t="shared" si="0"/>
        <v>0</v>
      </c>
      <c r="D43" s="374">
        <f>D44</f>
        <v>0</v>
      </c>
      <c r="E43" s="374">
        <f t="shared" ref="E43:F43" si="3">E44</f>
        <v>0</v>
      </c>
      <c r="F43" s="374">
        <f t="shared" si="3"/>
        <v>0</v>
      </c>
      <c r="G43" s="337" t="s">
        <v>36</v>
      </c>
      <c r="H43" s="375">
        <f t="shared" si="2"/>
        <v>0</v>
      </c>
      <c r="I43" s="374">
        <f>I44</f>
        <v>0</v>
      </c>
      <c r="J43" s="374">
        <f t="shared" ref="J43:K43" si="4">J44</f>
        <v>0</v>
      </c>
      <c r="K43" s="374">
        <f t="shared" si="4"/>
        <v>0</v>
      </c>
      <c r="L43" s="339" t="s">
        <v>36</v>
      </c>
    </row>
    <row r="44" spans="1:12" s="306" customFormat="1" ht="24" hidden="1" x14ac:dyDescent="0.25">
      <c r="A44" s="360">
        <v>21499</v>
      </c>
      <c r="B44" s="71" t="s">
        <v>56</v>
      </c>
      <c r="C44" s="354">
        <f>SUM(D44:G44)</f>
        <v>0</v>
      </c>
      <c r="D44" s="376"/>
      <c r="E44" s="377"/>
      <c r="F44" s="377"/>
      <c r="G44" s="378" t="s">
        <v>36</v>
      </c>
      <c r="H44" s="379">
        <f t="shared" si="2"/>
        <v>0</v>
      </c>
      <c r="I44" s="319"/>
      <c r="J44" s="380"/>
      <c r="K44" s="380"/>
      <c r="L44" s="381" t="s">
        <v>36</v>
      </c>
    </row>
    <row r="45" spans="1:12" ht="12.75" hidden="1" customHeight="1" x14ac:dyDescent="0.25">
      <c r="A45" s="382">
        <v>23000</v>
      </c>
      <c r="B45" s="108" t="s">
        <v>57</v>
      </c>
      <c r="C45" s="383">
        <f>SUM(D45:G45)</f>
        <v>0</v>
      </c>
      <c r="D45" s="336" t="s">
        <v>36</v>
      </c>
      <c r="E45" s="336" t="s">
        <v>36</v>
      </c>
      <c r="F45" s="336" t="s">
        <v>36</v>
      </c>
      <c r="G45" s="374">
        <f>SUM(G46:G47)</f>
        <v>0</v>
      </c>
      <c r="H45" s="383">
        <f t="shared" si="1"/>
        <v>0</v>
      </c>
      <c r="I45" s="363" t="s">
        <v>36</v>
      </c>
      <c r="J45" s="363" t="s">
        <v>36</v>
      </c>
      <c r="K45" s="363" t="s">
        <v>36</v>
      </c>
      <c r="L45" s="384">
        <f>SUM(L46:L47)</f>
        <v>0</v>
      </c>
    </row>
    <row r="46" spans="1:12" ht="24" hidden="1" x14ac:dyDescent="0.25">
      <c r="A46" s="385">
        <v>23410</v>
      </c>
      <c r="B46" s="112" t="s">
        <v>58</v>
      </c>
      <c r="C46" s="386">
        <f t="shared" si="0"/>
        <v>0</v>
      </c>
      <c r="D46" s="370" t="s">
        <v>36</v>
      </c>
      <c r="E46" s="370" t="s">
        <v>36</v>
      </c>
      <c r="F46" s="370" t="s">
        <v>36</v>
      </c>
      <c r="G46" s="387"/>
      <c r="H46" s="386">
        <f t="shared" si="1"/>
        <v>0</v>
      </c>
      <c r="I46" s="370" t="s">
        <v>36</v>
      </c>
      <c r="J46" s="370" t="s">
        <v>36</v>
      </c>
      <c r="K46" s="370" t="s">
        <v>36</v>
      </c>
      <c r="L46" s="388"/>
    </row>
    <row r="47" spans="1:12" ht="24" hidden="1" x14ac:dyDescent="0.25">
      <c r="A47" s="385">
        <v>23510</v>
      </c>
      <c r="B47" s="112" t="s">
        <v>59</v>
      </c>
      <c r="C47" s="368">
        <f t="shared" si="0"/>
        <v>0</v>
      </c>
      <c r="D47" s="370" t="s">
        <v>36</v>
      </c>
      <c r="E47" s="370" t="s">
        <v>36</v>
      </c>
      <c r="F47" s="370" t="s">
        <v>36</v>
      </c>
      <c r="G47" s="387"/>
      <c r="H47" s="368">
        <f t="shared" si="1"/>
        <v>0</v>
      </c>
      <c r="I47" s="370" t="s">
        <v>36</v>
      </c>
      <c r="J47" s="370" t="s">
        <v>36</v>
      </c>
      <c r="K47" s="370" t="s">
        <v>36</v>
      </c>
      <c r="L47" s="388"/>
    </row>
    <row r="48" spans="1:12" x14ac:dyDescent="0.25">
      <c r="A48" s="389"/>
      <c r="B48" s="112"/>
      <c r="C48" s="390"/>
      <c r="D48" s="370"/>
      <c r="E48" s="370"/>
      <c r="F48" s="369"/>
      <c r="G48" s="391"/>
      <c r="H48" s="390"/>
      <c r="I48" s="370"/>
      <c r="J48" s="370"/>
      <c r="K48" s="369"/>
      <c r="L48" s="392"/>
    </row>
    <row r="49" spans="1:12" s="306" customFormat="1" x14ac:dyDescent="0.25">
      <c r="A49" s="393"/>
      <c r="B49" s="121" t="s">
        <v>60</v>
      </c>
      <c r="C49" s="394"/>
      <c r="D49" s="395"/>
      <c r="E49" s="395"/>
      <c r="F49" s="395"/>
      <c r="G49" s="396"/>
      <c r="H49" s="394"/>
      <c r="I49" s="395"/>
      <c r="J49" s="395"/>
      <c r="K49" s="395"/>
      <c r="L49" s="397"/>
    </row>
    <row r="50" spans="1:12" s="306" customFormat="1" ht="12.75" thickBot="1" x14ac:dyDescent="0.3">
      <c r="A50" s="398"/>
      <c r="B50" s="25" t="s">
        <v>61</v>
      </c>
      <c r="C50" s="399">
        <f t="shared" ref="C50:C113" si="5">SUM(D50:G50)</f>
        <v>349968</v>
      </c>
      <c r="D50" s="400">
        <f>SUM(D51,D286)</f>
        <v>263624</v>
      </c>
      <c r="E50" s="400">
        <f>SUM(E51,E286)</f>
        <v>75384</v>
      </c>
      <c r="F50" s="400">
        <f>SUM(F51,F286)</f>
        <v>10960</v>
      </c>
      <c r="G50" s="401">
        <f>SUM(G51,G286)</f>
        <v>0</v>
      </c>
      <c r="H50" s="399">
        <f t="shared" ref="H50:H113" si="6">SUM(I50:L50)</f>
        <v>368103</v>
      </c>
      <c r="I50" s="400">
        <f>SUM(I51,I286)</f>
        <v>281391</v>
      </c>
      <c r="J50" s="400">
        <f>SUM(J51,J286)</f>
        <v>76102</v>
      </c>
      <c r="K50" s="400">
        <f>SUM(K51,K286)</f>
        <v>10610</v>
      </c>
      <c r="L50" s="402">
        <f>SUM(L51,L286)</f>
        <v>0</v>
      </c>
    </row>
    <row r="51" spans="1:12" s="306" customFormat="1" ht="36.75" thickTop="1" x14ac:dyDescent="0.25">
      <c r="A51" s="403"/>
      <c r="B51" s="132" t="s">
        <v>62</v>
      </c>
      <c r="C51" s="404">
        <f t="shared" si="5"/>
        <v>349968</v>
      </c>
      <c r="D51" s="405">
        <f>SUM(D52,D194)</f>
        <v>263624</v>
      </c>
      <c r="E51" s="405">
        <f>SUM(E52,E194)</f>
        <v>75384</v>
      </c>
      <c r="F51" s="405">
        <f>SUM(F52,F194)</f>
        <v>10960</v>
      </c>
      <c r="G51" s="406">
        <f>SUM(G52,G194)</f>
        <v>0</v>
      </c>
      <c r="H51" s="404">
        <f t="shared" si="6"/>
        <v>368103</v>
      </c>
      <c r="I51" s="405">
        <f>SUM(I52,I194)</f>
        <v>281391</v>
      </c>
      <c r="J51" s="405">
        <f>SUM(J52,J194)</f>
        <v>76102</v>
      </c>
      <c r="K51" s="405">
        <f>SUM(K52,K194)</f>
        <v>10610</v>
      </c>
      <c r="L51" s="407">
        <f>SUM(L52,L194)</f>
        <v>0</v>
      </c>
    </row>
    <row r="52" spans="1:12" s="306" customFormat="1" ht="24" x14ac:dyDescent="0.25">
      <c r="A52" s="408"/>
      <c r="B52" s="18" t="s">
        <v>63</v>
      </c>
      <c r="C52" s="409">
        <f t="shared" si="5"/>
        <v>349141</v>
      </c>
      <c r="D52" s="410">
        <f>SUM(D53,D75,D173,D187)</f>
        <v>263124</v>
      </c>
      <c r="E52" s="410">
        <f>SUM(E53,E75,E173,E187)</f>
        <v>75384</v>
      </c>
      <c r="F52" s="410">
        <f>SUM(F53,F75,F173,F187)</f>
        <v>10633</v>
      </c>
      <c r="G52" s="411">
        <f>SUM(G53,G75,G173,G187)</f>
        <v>0</v>
      </c>
      <c r="H52" s="409">
        <f t="shared" si="6"/>
        <v>360596</v>
      </c>
      <c r="I52" s="410">
        <f>SUM(I53,I75,I173,I187)</f>
        <v>274211</v>
      </c>
      <c r="J52" s="410">
        <f>SUM(J53,J75,J173,J187)</f>
        <v>76102</v>
      </c>
      <c r="K52" s="410">
        <f>SUM(K53,K75,K173,K187)</f>
        <v>10283</v>
      </c>
      <c r="L52" s="412">
        <f>SUM(L53,L75,L173,L187)</f>
        <v>0</v>
      </c>
    </row>
    <row r="53" spans="1:12" s="306" customFormat="1" x14ac:dyDescent="0.25">
      <c r="A53" s="413">
        <v>1000</v>
      </c>
      <c r="B53" s="142" t="s">
        <v>64</v>
      </c>
      <c r="C53" s="414">
        <f t="shared" si="5"/>
        <v>304386</v>
      </c>
      <c r="D53" s="415">
        <f>SUM(D54,D67)</f>
        <v>224029</v>
      </c>
      <c r="E53" s="415">
        <f>SUM(E54,E67)</f>
        <v>75384</v>
      </c>
      <c r="F53" s="415">
        <f>SUM(F54,F67)</f>
        <v>4973</v>
      </c>
      <c r="G53" s="416">
        <f>SUM(G54,G67)</f>
        <v>0</v>
      </c>
      <c r="H53" s="414">
        <f t="shared" si="6"/>
        <v>316821</v>
      </c>
      <c r="I53" s="415">
        <f>SUM(I54,I67)</f>
        <v>235746</v>
      </c>
      <c r="J53" s="415">
        <f>SUM(J54,J67)</f>
        <v>76102</v>
      </c>
      <c r="K53" s="415">
        <f>SUM(K54,K67)</f>
        <v>4973</v>
      </c>
      <c r="L53" s="417">
        <f>SUM(L54,L67)</f>
        <v>0</v>
      </c>
    </row>
    <row r="54" spans="1:12" x14ac:dyDescent="0.25">
      <c r="A54" s="340">
        <v>1100</v>
      </c>
      <c r="B54" s="147" t="s">
        <v>65</v>
      </c>
      <c r="C54" s="334">
        <f t="shared" si="5"/>
        <v>229932</v>
      </c>
      <c r="D54" s="341">
        <f>SUM(D55,D58,D66)</f>
        <v>165181</v>
      </c>
      <c r="E54" s="341">
        <f>SUM(E55,E58,E66)</f>
        <v>60744</v>
      </c>
      <c r="F54" s="341">
        <f>SUM(F55,F58,F66)</f>
        <v>4007</v>
      </c>
      <c r="G54" s="418">
        <f>SUM(G55,G58,G66)</f>
        <v>0</v>
      </c>
      <c r="H54" s="334">
        <f t="shared" si="6"/>
        <v>239527</v>
      </c>
      <c r="I54" s="341">
        <f>SUM(I55,I58,I66)</f>
        <v>174392</v>
      </c>
      <c r="J54" s="341">
        <f>SUM(J55,J58,J66)</f>
        <v>61128</v>
      </c>
      <c r="K54" s="341">
        <f>SUM(K55,K58,K66)</f>
        <v>4007</v>
      </c>
      <c r="L54" s="419">
        <f>SUM(L55,L58,L66)</f>
        <v>0</v>
      </c>
    </row>
    <row r="55" spans="1:12" x14ac:dyDescent="0.25">
      <c r="A55" s="420">
        <v>1110</v>
      </c>
      <c r="B55" s="112" t="s">
        <v>66</v>
      </c>
      <c r="C55" s="390">
        <f t="shared" si="5"/>
        <v>200643</v>
      </c>
      <c r="D55" s="421">
        <f>SUM(D56:D57)</f>
        <v>139899</v>
      </c>
      <c r="E55" s="421">
        <f>SUM(E56:E57)</f>
        <v>60744</v>
      </c>
      <c r="F55" s="421">
        <f>SUM(F56:F57)</f>
        <v>0</v>
      </c>
      <c r="G55" s="422">
        <f>SUM(G56:G57)</f>
        <v>0</v>
      </c>
      <c r="H55" s="390">
        <f t="shared" si="6"/>
        <v>209511</v>
      </c>
      <c r="I55" s="421">
        <f>SUM(I56:I57)</f>
        <v>148383</v>
      </c>
      <c r="J55" s="421">
        <f>SUM(J56:J57)</f>
        <v>61128</v>
      </c>
      <c r="K55" s="421">
        <f>SUM(K56:K57)</f>
        <v>0</v>
      </c>
      <c r="L55" s="423">
        <f>SUM(L56:L57)</f>
        <v>0</v>
      </c>
    </row>
    <row r="56" spans="1:12" hidden="1" x14ac:dyDescent="0.25">
      <c r="A56" s="359">
        <v>1111</v>
      </c>
      <c r="B56" s="65" t="s">
        <v>67</v>
      </c>
      <c r="C56" s="343">
        <f t="shared" si="5"/>
        <v>0</v>
      </c>
      <c r="D56" s="345"/>
      <c r="E56" s="345"/>
      <c r="F56" s="345"/>
      <c r="G56" s="424"/>
      <c r="H56" s="343">
        <f t="shared" si="6"/>
        <v>0</v>
      </c>
      <c r="I56" s="345"/>
      <c r="J56" s="345"/>
      <c r="K56" s="345"/>
      <c r="L56" s="425"/>
    </row>
    <row r="57" spans="1:12" ht="24" customHeight="1" x14ac:dyDescent="0.25">
      <c r="A57" s="360">
        <v>1119</v>
      </c>
      <c r="B57" s="71" t="s">
        <v>68</v>
      </c>
      <c r="C57" s="348">
        <f t="shared" si="5"/>
        <v>200643</v>
      </c>
      <c r="D57" s="350">
        <v>139899</v>
      </c>
      <c r="E57" s="350">
        <v>60744</v>
      </c>
      <c r="F57" s="350"/>
      <c r="G57" s="426"/>
      <c r="H57" s="348">
        <f t="shared" si="6"/>
        <v>209511</v>
      </c>
      <c r="I57" s="350">
        <v>148383</v>
      </c>
      <c r="J57" s="350">
        <f>60544+584</f>
        <v>61128</v>
      </c>
      <c r="K57" s="350"/>
      <c r="L57" s="427"/>
    </row>
    <row r="58" spans="1:12" x14ac:dyDescent="0.25">
      <c r="A58" s="428">
        <v>1140</v>
      </c>
      <c r="B58" s="71" t="s">
        <v>69</v>
      </c>
      <c r="C58" s="348">
        <f t="shared" si="5"/>
        <v>22907</v>
      </c>
      <c r="D58" s="429">
        <f>SUM(D59:D65)</f>
        <v>22907</v>
      </c>
      <c r="E58" s="429">
        <f>SUM(E59:E65)</f>
        <v>0</v>
      </c>
      <c r="F58" s="429">
        <f>SUM(F59:F65)</f>
        <v>0</v>
      </c>
      <c r="G58" s="430">
        <f>SUM(G59:G65)</f>
        <v>0</v>
      </c>
      <c r="H58" s="348">
        <f t="shared" si="6"/>
        <v>23221</v>
      </c>
      <c r="I58" s="429">
        <f>SUM(I59:I65)</f>
        <v>23221</v>
      </c>
      <c r="J58" s="429">
        <f>SUM(J59:J65)</f>
        <v>0</v>
      </c>
      <c r="K58" s="429">
        <f>SUM(K59:K65)</f>
        <v>0</v>
      </c>
      <c r="L58" s="431">
        <f>SUM(L59:L65)</f>
        <v>0</v>
      </c>
    </row>
    <row r="59" spans="1:12" x14ac:dyDescent="0.25">
      <c r="A59" s="360">
        <v>1141</v>
      </c>
      <c r="B59" s="71" t="s">
        <v>70</v>
      </c>
      <c r="C59" s="348">
        <f t="shared" si="5"/>
        <v>4153</v>
      </c>
      <c r="D59" s="350">
        <v>4153</v>
      </c>
      <c r="E59" s="350"/>
      <c r="F59" s="350"/>
      <c r="G59" s="426"/>
      <c r="H59" s="348">
        <f t="shared" si="6"/>
        <v>4172</v>
      </c>
      <c r="I59" s="350">
        <v>4172</v>
      </c>
      <c r="J59" s="350"/>
      <c r="K59" s="350"/>
      <c r="L59" s="427"/>
    </row>
    <row r="60" spans="1:12" ht="24.75" customHeight="1" x14ac:dyDescent="0.25">
      <c r="A60" s="360">
        <v>1142</v>
      </c>
      <c r="B60" s="71" t="s">
        <v>71</v>
      </c>
      <c r="C60" s="348">
        <f t="shared" si="5"/>
        <v>1024</v>
      </c>
      <c r="D60" s="350">
        <v>1024</v>
      </c>
      <c r="E60" s="350"/>
      <c r="F60" s="350"/>
      <c r="G60" s="426"/>
      <c r="H60" s="348">
        <f t="shared" si="6"/>
        <v>1029</v>
      </c>
      <c r="I60" s="350">
        <v>1029</v>
      </c>
      <c r="J60" s="350"/>
      <c r="K60" s="350"/>
      <c r="L60" s="427"/>
    </row>
    <row r="61" spans="1:12" ht="24" hidden="1" x14ac:dyDescent="0.25">
      <c r="A61" s="360">
        <v>1145</v>
      </c>
      <c r="B61" s="71" t="s">
        <v>72</v>
      </c>
      <c r="C61" s="348">
        <f t="shared" si="5"/>
        <v>0</v>
      </c>
      <c r="D61" s="350"/>
      <c r="E61" s="350"/>
      <c r="F61" s="350"/>
      <c r="G61" s="426"/>
      <c r="H61" s="348">
        <f t="shared" si="6"/>
        <v>0</v>
      </c>
      <c r="I61" s="350"/>
      <c r="J61" s="350"/>
      <c r="K61" s="350"/>
      <c r="L61" s="427"/>
    </row>
    <row r="62" spans="1:12" ht="27.75" hidden="1" customHeight="1" x14ac:dyDescent="0.25">
      <c r="A62" s="360">
        <v>1146</v>
      </c>
      <c r="B62" s="71" t="s">
        <v>73</v>
      </c>
      <c r="C62" s="348">
        <f t="shared" si="5"/>
        <v>0</v>
      </c>
      <c r="D62" s="350"/>
      <c r="E62" s="350"/>
      <c r="F62" s="350"/>
      <c r="G62" s="426"/>
      <c r="H62" s="348">
        <f t="shared" si="6"/>
        <v>0</v>
      </c>
      <c r="I62" s="350"/>
      <c r="J62" s="350"/>
      <c r="K62" s="350"/>
      <c r="L62" s="427"/>
    </row>
    <row r="63" spans="1:12" x14ac:dyDescent="0.25">
      <c r="A63" s="360">
        <v>1147</v>
      </c>
      <c r="B63" s="71" t="s">
        <v>74</v>
      </c>
      <c r="C63" s="348">
        <f t="shared" si="5"/>
        <v>3504</v>
      </c>
      <c r="D63" s="350">
        <v>3504</v>
      </c>
      <c r="E63" s="350"/>
      <c r="F63" s="350"/>
      <c r="G63" s="426"/>
      <c r="H63" s="348">
        <f t="shared" si="6"/>
        <v>3133</v>
      </c>
      <c r="I63" s="350">
        <v>3133</v>
      </c>
      <c r="J63" s="350"/>
      <c r="K63" s="350"/>
      <c r="L63" s="427"/>
    </row>
    <row r="64" spans="1:12" x14ac:dyDescent="0.25">
      <c r="A64" s="360">
        <v>1148</v>
      </c>
      <c r="B64" s="71" t="s">
        <v>75</v>
      </c>
      <c r="C64" s="348">
        <f t="shared" si="5"/>
        <v>14226</v>
      </c>
      <c r="D64" s="350">
        <v>14226</v>
      </c>
      <c r="E64" s="350"/>
      <c r="F64" s="350"/>
      <c r="G64" s="426"/>
      <c r="H64" s="348">
        <f t="shared" si="6"/>
        <v>14887</v>
      </c>
      <c r="I64" s="350">
        <v>14887</v>
      </c>
      <c r="J64" s="350"/>
      <c r="K64" s="350"/>
      <c r="L64" s="427"/>
    </row>
    <row r="65" spans="1:12" ht="24" hidden="1" customHeight="1" x14ac:dyDescent="0.25">
      <c r="A65" s="360">
        <v>1149</v>
      </c>
      <c r="B65" s="71" t="s">
        <v>76</v>
      </c>
      <c r="C65" s="348">
        <f t="shared" si="5"/>
        <v>0</v>
      </c>
      <c r="D65" s="350"/>
      <c r="E65" s="350"/>
      <c r="F65" s="350"/>
      <c r="G65" s="426"/>
      <c r="H65" s="348">
        <f t="shared" si="6"/>
        <v>0</v>
      </c>
      <c r="I65" s="350"/>
      <c r="J65" s="350"/>
      <c r="K65" s="350"/>
      <c r="L65" s="427"/>
    </row>
    <row r="66" spans="1:12" ht="36" x14ac:dyDescent="0.25">
      <c r="A66" s="420">
        <v>1150</v>
      </c>
      <c r="B66" s="112" t="s">
        <v>77</v>
      </c>
      <c r="C66" s="390">
        <f t="shared" si="5"/>
        <v>6382</v>
      </c>
      <c r="D66" s="432">
        <v>2375</v>
      </c>
      <c r="E66" s="432"/>
      <c r="F66" s="432">
        <v>4007</v>
      </c>
      <c r="G66" s="433"/>
      <c r="H66" s="390">
        <f t="shared" si="6"/>
        <v>6795</v>
      </c>
      <c r="I66" s="432">
        <v>2788</v>
      </c>
      <c r="J66" s="432"/>
      <c r="K66" s="432">
        <f>3853+154</f>
        <v>4007</v>
      </c>
      <c r="L66" s="434"/>
    </row>
    <row r="67" spans="1:12" ht="24" x14ac:dyDescent="0.25">
      <c r="A67" s="340">
        <v>1200</v>
      </c>
      <c r="B67" s="147" t="s">
        <v>78</v>
      </c>
      <c r="C67" s="334">
        <f t="shared" si="5"/>
        <v>74454</v>
      </c>
      <c r="D67" s="341">
        <f>SUM(D68:D69)</f>
        <v>58848</v>
      </c>
      <c r="E67" s="341">
        <f>SUM(E68:E69)</f>
        <v>14640</v>
      </c>
      <c r="F67" s="341">
        <f>SUM(F68:F69)</f>
        <v>966</v>
      </c>
      <c r="G67" s="435">
        <f>SUM(G68:G69)</f>
        <v>0</v>
      </c>
      <c r="H67" s="334">
        <f t="shared" si="6"/>
        <v>77294</v>
      </c>
      <c r="I67" s="341">
        <f>SUM(I68:I69)</f>
        <v>61354</v>
      </c>
      <c r="J67" s="341">
        <f>SUM(J68:J69)</f>
        <v>14974</v>
      </c>
      <c r="K67" s="341">
        <f>SUM(K68:K69)</f>
        <v>966</v>
      </c>
      <c r="L67" s="436">
        <f>SUM(L68:L69)</f>
        <v>0</v>
      </c>
    </row>
    <row r="68" spans="1:12" ht="24" x14ac:dyDescent="0.25">
      <c r="A68" s="437">
        <v>1210</v>
      </c>
      <c r="B68" s="65" t="s">
        <v>79</v>
      </c>
      <c r="C68" s="343">
        <f t="shared" si="5"/>
        <v>57699</v>
      </c>
      <c r="D68" s="345">
        <v>42093</v>
      </c>
      <c r="E68" s="345">
        <v>14640</v>
      </c>
      <c r="F68" s="345">
        <v>966</v>
      </c>
      <c r="G68" s="424"/>
      <c r="H68" s="343">
        <f t="shared" si="6"/>
        <v>60137</v>
      </c>
      <c r="I68" s="345">
        <v>44397</v>
      </c>
      <c r="J68" s="345">
        <f>14633+141</f>
        <v>14774</v>
      </c>
      <c r="K68" s="345">
        <v>966</v>
      </c>
      <c r="L68" s="425"/>
    </row>
    <row r="69" spans="1:12" ht="24" x14ac:dyDescent="0.25">
      <c r="A69" s="428">
        <v>1220</v>
      </c>
      <c r="B69" s="71" t="s">
        <v>80</v>
      </c>
      <c r="C69" s="348">
        <f t="shared" si="5"/>
        <v>16755</v>
      </c>
      <c r="D69" s="429">
        <f>SUM(D70:D74)</f>
        <v>16755</v>
      </c>
      <c r="E69" s="429">
        <f>SUM(E70:E74)</f>
        <v>0</v>
      </c>
      <c r="F69" s="429">
        <f>SUM(F70:F74)</f>
        <v>0</v>
      </c>
      <c r="G69" s="430">
        <f>SUM(G70:G74)</f>
        <v>0</v>
      </c>
      <c r="H69" s="348">
        <f t="shared" si="6"/>
        <v>17157</v>
      </c>
      <c r="I69" s="429">
        <f>SUM(I70:I74)</f>
        <v>16957</v>
      </c>
      <c r="J69" s="429">
        <f>SUM(J70:J74)</f>
        <v>200</v>
      </c>
      <c r="K69" s="429">
        <f>SUM(K70:K74)</f>
        <v>0</v>
      </c>
      <c r="L69" s="431">
        <f>SUM(L70:L74)</f>
        <v>0</v>
      </c>
    </row>
    <row r="70" spans="1:12" ht="48" x14ac:dyDescent="0.25">
      <c r="A70" s="360">
        <v>1221</v>
      </c>
      <c r="B70" s="71" t="s">
        <v>81</v>
      </c>
      <c r="C70" s="348">
        <f t="shared" si="5"/>
        <v>9552</v>
      </c>
      <c r="D70" s="350">
        <v>9552</v>
      </c>
      <c r="E70" s="350"/>
      <c r="F70" s="350"/>
      <c r="G70" s="426"/>
      <c r="H70" s="348">
        <f t="shared" si="6"/>
        <v>10106</v>
      </c>
      <c r="I70" s="350">
        <v>9906</v>
      </c>
      <c r="J70" s="350">
        <v>200</v>
      </c>
      <c r="K70" s="350"/>
      <c r="L70" s="427"/>
    </row>
    <row r="71" spans="1:12" hidden="1" x14ac:dyDescent="0.25">
      <c r="A71" s="360">
        <v>1223</v>
      </c>
      <c r="B71" s="71" t="s">
        <v>82</v>
      </c>
      <c r="C71" s="348">
        <f t="shared" si="5"/>
        <v>0</v>
      </c>
      <c r="D71" s="350"/>
      <c r="E71" s="350"/>
      <c r="F71" s="350"/>
      <c r="G71" s="426"/>
      <c r="H71" s="348">
        <f t="shared" si="6"/>
        <v>0</v>
      </c>
      <c r="I71" s="350"/>
      <c r="J71" s="350"/>
      <c r="K71" s="350"/>
      <c r="L71" s="427"/>
    </row>
    <row r="72" spans="1:12" ht="24" hidden="1" x14ac:dyDescent="0.25">
      <c r="A72" s="360">
        <v>1225</v>
      </c>
      <c r="B72" s="71" t="s">
        <v>83</v>
      </c>
      <c r="C72" s="348">
        <f t="shared" si="5"/>
        <v>0</v>
      </c>
      <c r="D72" s="350"/>
      <c r="E72" s="350"/>
      <c r="F72" s="350"/>
      <c r="G72" s="426"/>
      <c r="H72" s="348">
        <f t="shared" si="6"/>
        <v>0</v>
      </c>
      <c r="I72" s="350"/>
      <c r="J72" s="350"/>
      <c r="K72" s="350"/>
      <c r="L72" s="427"/>
    </row>
    <row r="73" spans="1:12" ht="36" x14ac:dyDescent="0.25">
      <c r="A73" s="360">
        <v>1227</v>
      </c>
      <c r="B73" s="71" t="s">
        <v>84</v>
      </c>
      <c r="C73" s="348">
        <f t="shared" si="5"/>
        <v>6703</v>
      </c>
      <c r="D73" s="350">
        <v>6703</v>
      </c>
      <c r="E73" s="350"/>
      <c r="F73" s="350"/>
      <c r="G73" s="426"/>
      <c r="H73" s="348">
        <f t="shared" si="6"/>
        <v>6403</v>
      </c>
      <c r="I73" s="350">
        <v>6403</v>
      </c>
      <c r="J73" s="350"/>
      <c r="K73" s="350"/>
      <c r="L73" s="427"/>
    </row>
    <row r="74" spans="1:12" ht="48" x14ac:dyDescent="0.25">
      <c r="A74" s="360">
        <v>1228</v>
      </c>
      <c r="B74" s="71" t="s">
        <v>85</v>
      </c>
      <c r="C74" s="348">
        <f t="shared" si="5"/>
        <v>500</v>
      </c>
      <c r="D74" s="350">
        <v>500</v>
      </c>
      <c r="E74" s="350"/>
      <c r="F74" s="350"/>
      <c r="G74" s="426"/>
      <c r="H74" s="348">
        <f t="shared" si="6"/>
        <v>648</v>
      </c>
      <c r="I74" s="350">
        <f>500+148</f>
        <v>648</v>
      </c>
      <c r="J74" s="350"/>
      <c r="K74" s="350"/>
      <c r="L74" s="427"/>
    </row>
    <row r="75" spans="1:12" x14ac:dyDescent="0.25">
      <c r="A75" s="413">
        <v>2000</v>
      </c>
      <c r="B75" s="142" t="s">
        <v>86</v>
      </c>
      <c r="C75" s="414">
        <f t="shared" si="5"/>
        <v>44755</v>
      </c>
      <c r="D75" s="415">
        <f>SUM(D76,D83,D130,D164,D165,D172)</f>
        <v>39095</v>
      </c>
      <c r="E75" s="415">
        <f>SUM(E76,E83,E130,E164,E165,E172)</f>
        <v>0</v>
      </c>
      <c r="F75" s="415">
        <f>SUM(F76,F83,F130,F164,F165,F172)</f>
        <v>5660</v>
      </c>
      <c r="G75" s="416">
        <f>SUM(G76,G83,G130,G164,G165,G172)</f>
        <v>0</v>
      </c>
      <c r="H75" s="414">
        <f t="shared" si="6"/>
        <v>43775</v>
      </c>
      <c r="I75" s="415">
        <f>SUM(I76,I83,I130,I164,I165,I172)</f>
        <v>38465</v>
      </c>
      <c r="J75" s="415">
        <f>SUM(J76,J83,J130,J164,J165,J172)</f>
        <v>0</v>
      </c>
      <c r="K75" s="415">
        <f>SUM(K76,K83,K130,K164,K165,K172)</f>
        <v>5310</v>
      </c>
      <c r="L75" s="417">
        <f>SUM(L76,L83,L130,L164,L165,L172)</f>
        <v>0</v>
      </c>
    </row>
    <row r="76" spans="1:12" ht="24" x14ac:dyDescent="0.25">
      <c r="A76" s="340">
        <v>2100</v>
      </c>
      <c r="B76" s="147" t="s">
        <v>87</v>
      </c>
      <c r="C76" s="334">
        <f t="shared" si="5"/>
        <v>363</v>
      </c>
      <c r="D76" s="341">
        <f>SUM(D77,D80)</f>
        <v>363</v>
      </c>
      <c r="E76" s="341">
        <f>SUM(E77,E80)</f>
        <v>0</v>
      </c>
      <c r="F76" s="341">
        <f>SUM(F77,F80)</f>
        <v>0</v>
      </c>
      <c r="G76" s="435">
        <f>SUM(G77,G80)</f>
        <v>0</v>
      </c>
      <c r="H76" s="334">
        <f t="shared" si="6"/>
        <v>363</v>
      </c>
      <c r="I76" s="341">
        <f>SUM(I77,I80)</f>
        <v>363</v>
      </c>
      <c r="J76" s="341">
        <f>SUM(J77,J80)</f>
        <v>0</v>
      </c>
      <c r="K76" s="341">
        <f>SUM(K77,K80)</f>
        <v>0</v>
      </c>
      <c r="L76" s="436">
        <f>SUM(L77,L80)</f>
        <v>0</v>
      </c>
    </row>
    <row r="77" spans="1:12" ht="24" x14ac:dyDescent="0.25">
      <c r="A77" s="437">
        <v>2110</v>
      </c>
      <c r="B77" s="65" t="s">
        <v>88</v>
      </c>
      <c r="C77" s="343">
        <f t="shared" si="5"/>
        <v>176</v>
      </c>
      <c r="D77" s="438">
        <f>SUM(D78:D79)</f>
        <v>176</v>
      </c>
      <c r="E77" s="438">
        <f>SUM(E78:E79)</f>
        <v>0</v>
      </c>
      <c r="F77" s="438">
        <f>SUM(F78:F79)</f>
        <v>0</v>
      </c>
      <c r="G77" s="439">
        <f>SUM(G78:G79)</f>
        <v>0</v>
      </c>
      <c r="H77" s="343">
        <f t="shared" si="6"/>
        <v>176</v>
      </c>
      <c r="I77" s="438">
        <f>SUM(I78:I79)</f>
        <v>176</v>
      </c>
      <c r="J77" s="438">
        <f>SUM(J78:J79)</f>
        <v>0</v>
      </c>
      <c r="K77" s="438">
        <f>SUM(K78:K79)</f>
        <v>0</v>
      </c>
      <c r="L77" s="440">
        <f>SUM(L78:L79)</f>
        <v>0</v>
      </c>
    </row>
    <row r="78" spans="1:12" x14ac:dyDescent="0.25">
      <c r="A78" s="360">
        <v>2111</v>
      </c>
      <c r="B78" s="71" t="s">
        <v>89</v>
      </c>
      <c r="C78" s="348">
        <f t="shared" si="5"/>
        <v>36</v>
      </c>
      <c r="D78" s="350">
        <v>36</v>
      </c>
      <c r="E78" s="350"/>
      <c r="F78" s="350"/>
      <c r="G78" s="426"/>
      <c r="H78" s="348">
        <f t="shared" si="6"/>
        <v>36</v>
      </c>
      <c r="I78" s="350">
        <v>36</v>
      </c>
      <c r="J78" s="350"/>
      <c r="K78" s="350"/>
      <c r="L78" s="427"/>
    </row>
    <row r="79" spans="1:12" ht="24" x14ac:dyDescent="0.25">
      <c r="A79" s="360">
        <v>2112</v>
      </c>
      <c r="B79" s="71" t="s">
        <v>90</v>
      </c>
      <c r="C79" s="348">
        <f t="shared" si="5"/>
        <v>140</v>
      </c>
      <c r="D79" s="350">
        <v>140</v>
      </c>
      <c r="E79" s="350"/>
      <c r="F79" s="350"/>
      <c r="G79" s="426"/>
      <c r="H79" s="348">
        <f t="shared" si="6"/>
        <v>140</v>
      </c>
      <c r="I79" s="350">
        <v>140</v>
      </c>
      <c r="J79" s="350"/>
      <c r="K79" s="350"/>
      <c r="L79" s="427"/>
    </row>
    <row r="80" spans="1:12" ht="24" x14ac:dyDescent="0.25">
      <c r="A80" s="428">
        <v>2120</v>
      </c>
      <c r="B80" s="71" t="s">
        <v>91</v>
      </c>
      <c r="C80" s="348">
        <f t="shared" si="5"/>
        <v>187</v>
      </c>
      <c r="D80" s="429">
        <f>SUM(D81:D82)</f>
        <v>187</v>
      </c>
      <c r="E80" s="429">
        <f>SUM(E81:E82)</f>
        <v>0</v>
      </c>
      <c r="F80" s="429">
        <f>SUM(F81:F82)</f>
        <v>0</v>
      </c>
      <c r="G80" s="430">
        <f>SUM(G81:G82)</f>
        <v>0</v>
      </c>
      <c r="H80" s="348">
        <f t="shared" si="6"/>
        <v>187</v>
      </c>
      <c r="I80" s="429">
        <f>SUM(I81:I82)</f>
        <v>187</v>
      </c>
      <c r="J80" s="429">
        <f>SUM(J81:J82)</f>
        <v>0</v>
      </c>
      <c r="K80" s="429">
        <f>SUM(K81:K82)</f>
        <v>0</v>
      </c>
      <c r="L80" s="431">
        <f>SUM(L81:L82)</f>
        <v>0</v>
      </c>
    </row>
    <row r="81" spans="1:12" x14ac:dyDescent="0.25">
      <c r="A81" s="360">
        <v>2121</v>
      </c>
      <c r="B81" s="71" t="s">
        <v>89</v>
      </c>
      <c r="C81" s="348">
        <f t="shared" si="5"/>
        <v>169</v>
      </c>
      <c r="D81" s="350">
        <v>169</v>
      </c>
      <c r="E81" s="350"/>
      <c r="F81" s="350"/>
      <c r="G81" s="426"/>
      <c r="H81" s="348">
        <f t="shared" si="6"/>
        <v>169</v>
      </c>
      <c r="I81" s="350">
        <v>169</v>
      </c>
      <c r="J81" s="350"/>
      <c r="K81" s="350"/>
      <c r="L81" s="427"/>
    </row>
    <row r="82" spans="1:12" ht="24" x14ac:dyDescent="0.25">
      <c r="A82" s="360">
        <v>2122</v>
      </c>
      <c r="B82" s="71" t="s">
        <v>90</v>
      </c>
      <c r="C82" s="348">
        <f t="shared" si="5"/>
        <v>18</v>
      </c>
      <c r="D82" s="350">
        <v>18</v>
      </c>
      <c r="E82" s="350"/>
      <c r="F82" s="350"/>
      <c r="G82" s="426"/>
      <c r="H82" s="348">
        <f t="shared" si="6"/>
        <v>18</v>
      </c>
      <c r="I82" s="350">
        <v>18</v>
      </c>
      <c r="J82" s="350"/>
      <c r="K82" s="350"/>
      <c r="L82" s="427"/>
    </row>
    <row r="83" spans="1:12" x14ac:dyDescent="0.25">
      <c r="A83" s="340">
        <v>2200</v>
      </c>
      <c r="B83" s="147" t="s">
        <v>92</v>
      </c>
      <c r="C83" s="334">
        <f t="shared" si="5"/>
        <v>22520</v>
      </c>
      <c r="D83" s="341">
        <f>SUM(D84,D89,D95,D103,D112,D116,D122,D128)</f>
        <v>21047</v>
      </c>
      <c r="E83" s="341">
        <f>SUM(E84,E89,E95,E103,E112,E116,E122,E128)</f>
        <v>0</v>
      </c>
      <c r="F83" s="341">
        <f>SUM(F84,F89,F95,F103,F112,F116,F122,F128)</f>
        <v>1473</v>
      </c>
      <c r="G83" s="435">
        <f>SUM(G84,G89,G95,G103,G112,G116,G122,G128)</f>
        <v>0</v>
      </c>
      <c r="H83" s="334">
        <f t="shared" si="6"/>
        <v>22842</v>
      </c>
      <c r="I83" s="341">
        <f>SUM(I84,I89,I95,I103,I112,I116,I122,I128)</f>
        <v>21569</v>
      </c>
      <c r="J83" s="341">
        <f>SUM(J84,J89,J95,J103,J112,J116,J122,J128)</f>
        <v>0</v>
      </c>
      <c r="K83" s="341">
        <f>SUM(K84,K89,K95,K103,K112,K116,K122,K128)</f>
        <v>1273</v>
      </c>
      <c r="L83" s="441">
        <f>SUM(L84,L89,L95,L103,L112,L116,L122,L128)</f>
        <v>0</v>
      </c>
    </row>
    <row r="84" spans="1:12" x14ac:dyDescent="0.25">
      <c r="A84" s="420">
        <v>2210</v>
      </c>
      <c r="B84" s="112" t="s">
        <v>93</v>
      </c>
      <c r="C84" s="390">
        <f t="shared" si="5"/>
        <v>1186</v>
      </c>
      <c r="D84" s="421">
        <f>SUM(D85:D88)</f>
        <v>1186</v>
      </c>
      <c r="E84" s="421">
        <f>SUM(E85:E88)</f>
        <v>0</v>
      </c>
      <c r="F84" s="421">
        <f>SUM(F85:F88)</f>
        <v>0</v>
      </c>
      <c r="G84" s="421">
        <f>SUM(G85:G88)</f>
        <v>0</v>
      </c>
      <c r="H84" s="390">
        <f t="shared" si="6"/>
        <v>1227</v>
      </c>
      <c r="I84" s="421">
        <f>SUM(I85:I88)</f>
        <v>1227</v>
      </c>
      <c r="J84" s="421">
        <f>SUM(J85:J88)</f>
        <v>0</v>
      </c>
      <c r="K84" s="421">
        <f>SUM(K85:K88)</f>
        <v>0</v>
      </c>
      <c r="L84" s="423">
        <f>SUM(L85:L88)</f>
        <v>0</v>
      </c>
    </row>
    <row r="85" spans="1:12" ht="24" hidden="1" x14ac:dyDescent="0.25">
      <c r="A85" s="359">
        <v>2211</v>
      </c>
      <c r="B85" s="65" t="s">
        <v>94</v>
      </c>
      <c r="C85" s="343">
        <f t="shared" si="5"/>
        <v>0</v>
      </c>
      <c r="D85" s="345"/>
      <c r="E85" s="345"/>
      <c r="F85" s="345"/>
      <c r="G85" s="424"/>
      <c r="H85" s="343">
        <f t="shared" si="6"/>
        <v>0</v>
      </c>
      <c r="I85" s="345"/>
      <c r="J85" s="345"/>
      <c r="K85" s="345"/>
      <c r="L85" s="425"/>
    </row>
    <row r="86" spans="1:12" ht="36" x14ac:dyDescent="0.25">
      <c r="A86" s="360">
        <v>2212</v>
      </c>
      <c r="B86" s="71" t="s">
        <v>95</v>
      </c>
      <c r="C86" s="348">
        <f t="shared" si="5"/>
        <v>727</v>
      </c>
      <c r="D86" s="350">
        <v>727</v>
      </c>
      <c r="E86" s="350"/>
      <c r="F86" s="350"/>
      <c r="G86" s="426"/>
      <c r="H86" s="348">
        <f t="shared" si="6"/>
        <v>727</v>
      </c>
      <c r="I86" s="350">
        <v>727</v>
      </c>
      <c r="J86" s="350"/>
      <c r="K86" s="350"/>
      <c r="L86" s="427"/>
    </row>
    <row r="87" spans="1:12" ht="24" x14ac:dyDescent="0.25">
      <c r="A87" s="360">
        <v>2214</v>
      </c>
      <c r="B87" s="71" t="s">
        <v>96</v>
      </c>
      <c r="C87" s="348">
        <f t="shared" si="5"/>
        <v>409</v>
      </c>
      <c r="D87" s="350">
        <v>409</v>
      </c>
      <c r="E87" s="350"/>
      <c r="F87" s="350"/>
      <c r="G87" s="426"/>
      <c r="H87" s="348">
        <f t="shared" si="6"/>
        <v>409</v>
      </c>
      <c r="I87" s="350">
        <v>409</v>
      </c>
      <c r="J87" s="350"/>
      <c r="K87" s="350"/>
      <c r="L87" s="427"/>
    </row>
    <row r="88" spans="1:12" x14ac:dyDescent="0.25">
      <c r="A88" s="360">
        <v>2219</v>
      </c>
      <c r="B88" s="71" t="s">
        <v>97</v>
      </c>
      <c r="C88" s="348">
        <f t="shared" si="5"/>
        <v>50</v>
      </c>
      <c r="D88" s="350">
        <v>50</v>
      </c>
      <c r="E88" s="350"/>
      <c r="F88" s="350"/>
      <c r="G88" s="426"/>
      <c r="H88" s="348">
        <f t="shared" si="6"/>
        <v>91</v>
      </c>
      <c r="I88" s="350">
        <f>61+30</f>
        <v>91</v>
      </c>
      <c r="J88" s="350"/>
      <c r="K88" s="350"/>
      <c r="L88" s="427"/>
    </row>
    <row r="89" spans="1:12" ht="24" x14ac:dyDescent="0.25">
      <c r="A89" s="428">
        <v>2220</v>
      </c>
      <c r="B89" s="71" t="s">
        <v>98</v>
      </c>
      <c r="C89" s="348">
        <f t="shared" si="5"/>
        <v>12805</v>
      </c>
      <c r="D89" s="429">
        <f>SUM(D90:D94)</f>
        <v>11985</v>
      </c>
      <c r="E89" s="429">
        <f>SUM(E90:E94)</f>
        <v>0</v>
      </c>
      <c r="F89" s="429">
        <f>SUM(F90:F94)</f>
        <v>820</v>
      </c>
      <c r="G89" s="430">
        <f>SUM(G90:G94)</f>
        <v>0</v>
      </c>
      <c r="H89" s="348">
        <f t="shared" si="6"/>
        <v>13584</v>
      </c>
      <c r="I89" s="429">
        <f>SUM(I90:I94)</f>
        <v>12764</v>
      </c>
      <c r="J89" s="429">
        <f>SUM(J90:J94)</f>
        <v>0</v>
      </c>
      <c r="K89" s="429">
        <f>SUM(K90:K94)</f>
        <v>820</v>
      </c>
      <c r="L89" s="431">
        <f>SUM(L90:L94)</f>
        <v>0</v>
      </c>
    </row>
    <row r="90" spans="1:12" ht="24" x14ac:dyDescent="0.25">
      <c r="A90" s="360">
        <v>2221</v>
      </c>
      <c r="B90" s="71" t="s">
        <v>99</v>
      </c>
      <c r="C90" s="348">
        <f t="shared" si="5"/>
        <v>7910</v>
      </c>
      <c r="D90" s="350">
        <v>7170</v>
      </c>
      <c r="E90" s="350"/>
      <c r="F90" s="350">
        <v>740</v>
      </c>
      <c r="G90" s="426"/>
      <c r="H90" s="348">
        <f t="shared" si="6"/>
        <v>7370</v>
      </c>
      <c r="I90" s="350">
        <f>7370-740</f>
        <v>6630</v>
      </c>
      <c r="J90" s="350"/>
      <c r="K90" s="350">
        <v>740</v>
      </c>
      <c r="L90" s="427"/>
    </row>
    <row r="91" spans="1:12" x14ac:dyDescent="0.25">
      <c r="A91" s="360">
        <v>2222</v>
      </c>
      <c r="B91" s="71" t="s">
        <v>100</v>
      </c>
      <c r="C91" s="348">
        <f t="shared" si="5"/>
        <v>191</v>
      </c>
      <c r="D91" s="350">
        <v>191</v>
      </c>
      <c r="E91" s="350"/>
      <c r="F91" s="350"/>
      <c r="G91" s="426"/>
      <c r="H91" s="348">
        <f t="shared" si="6"/>
        <v>146</v>
      </c>
      <c r="I91" s="350">
        <v>146</v>
      </c>
      <c r="J91" s="350"/>
      <c r="K91" s="350"/>
      <c r="L91" s="427"/>
    </row>
    <row r="92" spans="1:12" x14ac:dyDescent="0.25">
      <c r="A92" s="360">
        <v>2223</v>
      </c>
      <c r="B92" s="71" t="s">
        <v>101</v>
      </c>
      <c r="C92" s="348">
        <f t="shared" si="5"/>
        <v>4321</v>
      </c>
      <c r="D92" s="350">
        <v>4241</v>
      </c>
      <c r="E92" s="350"/>
      <c r="F92" s="350">
        <v>80</v>
      </c>
      <c r="G92" s="426"/>
      <c r="H92" s="348">
        <f t="shared" si="6"/>
        <v>5575</v>
      </c>
      <c r="I92" s="350">
        <v>5495</v>
      </c>
      <c r="J92" s="350"/>
      <c r="K92" s="350">
        <v>80</v>
      </c>
      <c r="L92" s="427"/>
    </row>
    <row r="93" spans="1:12" ht="48" x14ac:dyDescent="0.25">
      <c r="A93" s="360">
        <v>2224</v>
      </c>
      <c r="B93" s="71" t="s">
        <v>102</v>
      </c>
      <c r="C93" s="348">
        <f t="shared" si="5"/>
        <v>383</v>
      </c>
      <c r="D93" s="350">
        <v>383</v>
      </c>
      <c r="E93" s="350"/>
      <c r="F93" s="350"/>
      <c r="G93" s="426"/>
      <c r="H93" s="348">
        <f t="shared" si="6"/>
        <v>493</v>
      </c>
      <c r="I93" s="350">
        <v>493</v>
      </c>
      <c r="J93" s="350"/>
      <c r="K93" s="350"/>
      <c r="L93" s="427"/>
    </row>
    <row r="94" spans="1:12" ht="24" hidden="1" x14ac:dyDescent="0.25">
      <c r="A94" s="360">
        <v>2229</v>
      </c>
      <c r="B94" s="71" t="s">
        <v>103</v>
      </c>
      <c r="C94" s="348">
        <f t="shared" si="5"/>
        <v>0</v>
      </c>
      <c r="D94" s="350"/>
      <c r="E94" s="350"/>
      <c r="F94" s="350"/>
      <c r="G94" s="426"/>
      <c r="H94" s="348">
        <f t="shared" si="6"/>
        <v>0</v>
      </c>
      <c r="I94" s="350"/>
      <c r="J94" s="350"/>
      <c r="K94" s="350"/>
      <c r="L94" s="427"/>
    </row>
    <row r="95" spans="1:12" ht="36" x14ac:dyDescent="0.25">
      <c r="A95" s="428">
        <v>2230</v>
      </c>
      <c r="B95" s="71" t="s">
        <v>104</v>
      </c>
      <c r="C95" s="348">
        <f t="shared" si="5"/>
        <v>2197</v>
      </c>
      <c r="D95" s="429">
        <f>SUM(D96:D102)</f>
        <v>2147</v>
      </c>
      <c r="E95" s="429">
        <f>SUM(E96:E102)</f>
        <v>0</v>
      </c>
      <c r="F95" s="429">
        <f>SUM(F96:F102)</f>
        <v>50</v>
      </c>
      <c r="G95" s="430">
        <f>SUM(G96:G102)</f>
        <v>0</v>
      </c>
      <c r="H95" s="348">
        <f t="shared" si="6"/>
        <v>1868</v>
      </c>
      <c r="I95" s="429">
        <f>SUM(I96:I102)</f>
        <v>1818</v>
      </c>
      <c r="J95" s="429">
        <f>SUM(J96:J102)</f>
        <v>0</v>
      </c>
      <c r="K95" s="429">
        <f>SUM(K96:K102)</f>
        <v>50</v>
      </c>
      <c r="L95" s="431">
        <f>SUM(L96:L102)</f>
        <v>0</v>
      </c>
    </row>
    <row r="96" spans="1:12" ht="24" x14ac:dyDescent="0.25">
      <c r="A96" s="360">
        <v>2231</v>
      </c>
      <c r="B96" s="71" t="s">
        <v>105</v>
      </c>
      <c r="C96" s="348">
        <f t="shared" si="5"/>
        <v>250</v>
      </c>
      <c r="D96" s="350">
        <v>250</v>
      </c>
      <c r="E96" s="350"/>
      <c r="F96" s="350"/>
      <c r="G96" s="426"/>
      <c r="H96" s="348">
        <f t="shared" si="6"/>
        <v>250</v>
      </c>
      <c r="I96" s="350">
        <v>250</v>
      </c>
      <c r="J96" s="350"/>
      <c r="K96" s="350"/>
      <c r="L96" s="427"/>
    </row>
    <row r="97" spans="1:12" ht="24.75" hidden="1" customHeight="1" x14ac:dyDescent="0.25">
      <c r="A97" s="360">
        <v>2232</v>
      </c>
      <c r="B97" s="71" t="s">
        <v>106</v>
      </c>
      <c r="C97" s="348">
        <f t="shared" si="5"/>
        <v>0</v>
      </c>
      <c r="D97" s="350"/>
      <c r="E97" s="350"/>
      <c r="F97" s="350"/>
      <c r="G97" s="426"/>
      <c r="H97" s="348">
        <f t="shared" si="6"/>
        <v>0</v>
      </c>
      <c r="I97" s="350"/>
      <c r="J97" s="350"/>
      <c r="K97" s="350"/>
      <c r="L97" s="427"/>
    </row>
    <row r="98" spans="1:12" ht="24" hidden="1" x14ac:dyDescent="0.25">
      <c r="A98" s="359">
        <v>2233</v>
      </c>
      <c r="B98" s="65" t="s">
        <v>107</v>
      </c>
      <c r="C98" s="343">
        <f t="shared" si="5"/>
        <v>0</v>
      </c>
      <c r="D98" s="345"/>
      <c r="E98" s="345"/>
      <c r="F98" s="345"/>
      <c r="G98" s="424"/>
      <c r="H98" s="343">
        <f t="shared" si="6"/>
        <v>0</v>
      </c>
      <c r="I98" s="345"/>
      <c r="J98" s="345"/>
      <c r="K98" s="345"/>
      <c r="L98" s="425"/>
    </row>
    <row r="99" spans="1:12" ht="36" hidden="1" x14ac:dyDescent="0.25">
      <c r="A99" s="360">
        <v>2234</v>
      </c>
      <c r="B99" s="71" t="s">
        <v>108</v>
      </c>
      <c r="C99" s="348">
        <f t="shared" si="5"/>
        <v>0</v>
      </c>
      <c r="D99" s="350"/>
      <c r="E99" s="350"/>
      <c r="F99" s="350"/>
      <c r="G99" s="426"/>
      <c r="H99" s="348">
        <f t="shared" si="6"/>
        <v>0</v>
      </c>
      <c r="I99" s="350"/>
      <c r="J99" s="350"/>
      <c r="K99" s="350"/>
      <c r="L99" s="427"/>
    </row>
    <row r="100" spans="1:12" ht="24" hidden="1" x14ac:dyDescent="0.25">
      <c r="A100" s="360">
        <v>2235</v>
      </c>
      <c r="B100" s="71" t="s">
        <v>109</v>
      </c>
      <c r="C100" s="348">
        <f t="shared" si="5"/>
        <v>0</v>
      </c>
      <c r="D100" s="350"/>
      <c r="E100" s="350"/>
      <c r="F100" s="350"/>
      <c r="G100" s="426"/>
      <c r="H100" s="348">
        <f t="shared" si="6"/>
        <v>0</v>
      </c>
      <c r="I100" s="350">
        <f>350-350</f>
        <v>0</v>
      </c>
      <c r="J100" s="350"/>
      <c r="K100" s="350"/>
      <c r="L100" s="427"/>
    </row>
    <row r="101" spans="1:12" hidden="1" x14ac:dyDescent="0.25">
      <c r="A101" s="360">
        <v>2236</v>
      </c>
      <c r="B101" s="71" t="s">
        <v>110</v>
      </c>
      <c r="C101" s="348">
        <f t="shared" si="5"/>
        <v>0</v>
      </c>
      <c r="D101" s="350"/>
      <c r="E101" s="350"/>
      <c r="F101" s="350"/>
      <c r="G101" s="426"/>
      <c r="H101" s="348">
        <f t="shared" si="6"/>
        <v>0</v>
      </c>
      <c r="I101" s="350"/>
      <c r="J101" s="350"/>
      <c r="K101" s="350"/>
      <c r="L101" s="427"/>
    </row>
    <row r="102" spans="1:12" ht="24" x14ac:dyDescent="0.25">
      <c r="A102" s="360">
        <v>2239</v>
      </c>
      <c r="B102" s="71" t="s">
        <v>111</v>
      </c>
      <c r="C102" s="348">
        <f t="shared" si="5"/>
        <v>1947</v>
      </c>
      <c r="D102" s="350">
        <v>1897</v>
      </c>
      <c r="E102" s="350"/>
      <c r="F102" s="350">
        <v>50</v>
      </c>
      <c r="G102" s="426"/>
      <c r="H102" s="348">
        <f t="shared" si="6"/>
        <v>1618</v>
      </c>
      <c r="I102" s="350">
        <f>1218+350</f>
        <v>1568</v>
      </c>
      <c r="J102" s="350"/>
      <c r="K102" s="350">
        <v>50</v>
      </c>
      <c r="L102" s="427"/>
    </row>
    <row r="103" spans="1:12" ht="36" x14ac:dyDescent="0.25">
      <c r="A103" s="428">
        <v>2240</v>
      </c>
      <c r="B103" s="71" t="s">
        <v>112</v>
      </c>
      <c r="C103" s="348">
        <f t="shared" si="5"/>
        <v>3822</v>
      </c>
      <c r="D103" s="429">
        <f>SUM(D104:D111)</f>
        <v>3719</v>
      </c>
      <c r="E103" s="429">
        <f>SUM(E104:E111)</f>
        <v>0</v>
      </c>
      <c r="F103" s="429">
        <f>SUM(F104:F111)</f>
        <v>103</v>
      </c>
      <c r="G103" s="430">
        <f>SUM(G104:G111)</f>
        <v>0</v>
      </c>
      <c r="H103" s="348">
        <f t="shared" si="6"/>
        <v>3987</v>
      </c>
      <c r="I103" s="429">
        <f>SUM(I104:I111)</f>
        <v>3884</v>
      </c>
      <c r="J103" s="429">
        <f>SUM(J104:J111)</f>
        <v>0</v>
      </c>
      <c r="K103" s="429">
        <f>SUM(K104:K111)</f>
        <v>103</v>
      </c>
      <c r="L103" s="431">
        <f>SUM(L104:L111)</f>
        <v>0</v>
      </c>
    </row>
    <row r="104" spans="1:12" hidden="1" x14ac:dyDescent="0.25">
      <c r="A104" s="360">
        <v>2241</v>
      </c>
      <c r="B104" s="71" t="s">
        <v>113</v>
      </c>
      <c r="C104" s="348">
        <f t="shared" si="5"/>
        <v>0</v>
      </c>
      <c r="D104" s="350"/>
      <c r="E104" s="350"/>
      <c r="F104" s="350"/>
      <c r="G104" s="426"/>
      <c r="H104" s="348">
        <f t="shared" si="6"/>
        <v>0</v>
      </c>
      <c r="I104" s="350"/>
      <c r="J104" s="350"/>
      <c r="K104" s="350"/>
      <c r="L104" s="427"/>
    </row>
    <row r="105" spans="1:12" ht="24" hidden="1" x14ac:dyDescent="0.25">
      <c r="A105" s="360">
        <v>2242</v>
      </c>
      <c r="B105" s="71" t="s">
        <v>114</v>
      </c>
      <c r="C105" s="348">
        <f t="shared" si="5"/>
        <v>0</v>
      </c>
      <c r="D105" s="350"/>
      <c r="E105" s="350"/>
      <c r="F105" s="350"/>
      <c r="G105" s="426"/>
      <c r="H105" s="348">
        <f t="shared" si="6"/>
        <v>0</v>
      </c>
      <c r="I105" s="350"/>
      <c r="J105" s="350"/>
      <c r="K105" s="350"/>
      <c r="L105" s="427"/>
    </row>
    <row r="106" spans="1:12" ht="24" x14ac:dyDescent="0.25">
      <c r="A106" s="360">
        <v>2243</v>
      </c>
      <c r="B106" s="71" t="s">
        <v>115</v>
      </c>
      <c r="C106" s="348">
        <f t="shared" si="5"/>
        <v>200</v>
      </c>
      <c r="D106" s="350">
        <v>200</v>
      </c>
      <c r="E106" s="350"/>
      <c r="F106" s="350"/>
      <c r="G106" s="426"/>
      <c r="H106" s="348">
        <f t="shared" si="6"/>
        <v>200</v>
      </c>
      <c r="I106" s="350">
        <v>200</v>
      </c>
      <c r="J106" s="350"/>
      <c r="K106" s="350"/>
      <c r="L106" s="427"/>
    </row>
    <row r="107" spans="1:12" x14ac:dyDescent="0.25">
      <c r="A107" s="360">
        <v>2244</v>
      </c>
      <c r="B107" s="71" t="s">
        <v>116</v>
      </c>
      <c r="C107" s="348">
        <f t="shared" si="5"/>
        <v>3622</v>
      </c>
      <c r="D107" s="350">
        <v>3519</v>
      </c>
      <c r="E107" s="350"/>
      <c r="F107" s="350">
        <v>103</v>
      </c>
      <c r="G107" s="426"/>
      <c r="H107" s="348">
        <f t="shared" si="6"/>
        <v>3787</v>
      </c>
      <c r="I107" s="350">
        <v>3684</v>
      </c>
      <c r="J107" s="350"/>
      <c r="K107" s="350">
        <v>103</v>
      </c>
      <c r="L107" s="427"/>
    </row>
    <row r="108" spans="1:12" ht="24" hidden="1" x14ac:dyDescent="0.25">
      <c r="A108" s="360">
        <v>2246</v>
      </c>
      <c r="B108" s="71" t="s">
        <v>117</v>
      </c>
      <c r="C108" s="348">
        <f t="shared" si="5"/>
        <v>0</v>
      </c>
      <c r="D108" s="350"/>
      <c r="E108" s="350"/>
      <c r="F108" s="350"/>
      <c r="G108" s="426"/>
      <c r="H108" s="348">
        <f t="shared" si="6"/>
        <v>0</v>
      </c>
      <c r="I108" s="350"/>
      <c r="J108" s="350"/>
      <c r="K108" s="350"/>
      <c r="L108" s="427"/>
    </row>
    <row r="109" spans="1:12" hidden="1" x14ac:dyDescent="0.25">
      <c r="A109" s="360">
        <v>2247</v>
      </c>
      <c r="B109" s="71" t="s">
        <v>118</v>
      </c>
      <c r="C109" s="348">
        <f t="shared" si="5"/>
        <v>0</v>
      </c>
      <c r="D109" s="350"/>
      <c r="E109" s="350"/>
      <c r="F109" s="350"/>
      <c r="G109" s="426"/>
      <c r="H109" s="348">
        <f t="shared" si="6"/>
        <v>0</v>
      </c>
      <c r="I109" s="350"/>
      <c r="J109" s="350"/>
      <c r="K109" s="350"/>
      <c r="L109" s="427"/>
    </row>
    <row r="110" spans="1:12" ht="24" hidden="1" x14ac:dyDescent="0.25">
      <c r="A110" s="360">
        <v>2248</v>
      </c>
      <c r="B110" s="71" t="s">
        <v>119</v>
      </c>
      <c r="C110" s="348">
        <f t="shared" si="5"/>
        <v>0</v>
      </c>
      <c r="D110" s="350"/>
      <c r="E110" s="350"/>
      <c r="F110" s="350"/>
      <c r="G110" s="426"/>
      <c r="H110" s="348">
        <f t="shared" si="6"/>
        <v>0</v>
      </c>
      <c r="I110" s="350"/>
      <c r="J110" s="350"/>
      <c r="K110" s="350"/>
      <c r="L110" s="427"/>
    </row>
    <row r="111" spans="1:12" ht="24" hidden="1" x14ac:dyDescent="0.25">
      <c r="A111" s="360">
        <v>2249</v>
      </c>
      <c r="B111" s="71" t="s">
        <v>120</v>
      </c>
      <c r="C111" s="348">
        <f t="shared" si="5"/>
        <v>0</v>
      </c>
      <c r="D111" s="350"/>
      <c r="E111" s="350"/>
      <c r="F111" s="350"/>
      <c r="G111" s="426"/>
      <c r="H111" s="348">
        <f t="shared" si="6"/>
        <v>0</v>
      </c>
      <c r="I111" s="350"/>
      <c r="J111" s="350"/>
      <c r="K111" s="350"/>
      <c r="L111" s="427"/>
    </row>
    <row r="112" spans="1:12" x14ac:dyDescent="0.25">
      <c r="A112" s="428">
        <v>2250</v>
      </c>
      <c r="B112" s="71" t="s">
        <v>121</v>
      </c>
      <c r="C112" s="348">
        <f t="shared" si="5"/>
        <v>0</v>
      </c>
      <c r="D112" s="429">
        <f>SUM(D113:D115)</f>
        <v>0</v>
      </c>
      <c r="E112" s="429">
        <f>SUM(E113:E115)</f>
        <v>0</v>
      </c>
      <c r="F112" s="429">
        <f>SUM(F113:F115)</f>
        <v>0</v>
      </c>
      <c r="G112" s="442">
        <f>SUM(G113:G115)</f>
        <v>0</v>
      </c>
      <c r="H112" s="348">
        <f t="shared" si="6"/>
        <v>329</v>
      </c>
      <c r="I112" s="429">
        <f>SUM(I113:I115)</f>
        <v>329</v>
      </c>
      <c r="J112" s="429">
        <f>SUM(J113:J115)</f>
        <v>0</v>
      </c>
      <c r="K112" s="429">
        <f>SUM(K113:K115)</f>
        <v>0</v>
      </c>
      <c r="L112" s="431">
        <f>SUM(L113:L115)</f>
        <v>0</v>
      </c>
    </row>
    <row r="113" spans="1:12" hidden="1" x14ac:dyDescent="0.25">
      <c r="A113" s="360">
        <v>2251</v>
      </c>
      <c r="B113" s="71" t="s">
        <v>122</v>
      </c>
      <c r="C113" s="348">
        <f t="shared" si="5"/>
        <v>0</v>
      </c>
      <c r="D113" s="350"/>
      <c r="E113" s="350"/>
      <c r="F113" s="350"/>
      <c r="G113" s="426"/>
      <c r="H113" s="348">
        <f t="shared" si="6"/>
        <v>0</v>
      </c>
      <c r="I113" s="350"/>
      <c r="J113" s="350"/>
      <c r="K113" s="350"/>
      <c r="L113" s="427"/>
    </row>
    <row r="114" spans="1:12" ht="24" x14ac:dyDescent="0.25">
      <c r="A114" s="360">
        <v>2252</v>
      </c>
      <c r="B114" s="71" t="s">
        <v>123</v>
      </c>
      <c r="C114" s="348">
        <f>SUM(D114:G114)</f>
        <v>0</v>
      </c>
      <c r="D114" s="350"/>
      <c r="E114" s="350"/>
      <c r="F114" s="350"/>
      <c r="G114" s="426"/>
      <c r="H114" s="348">
        <f>SUM(I114:L114)</f>
        <v>329</v>
      </c>
      <c r="I114" s="350">
        <v>329</v>
      </c>
      <c r="J114" s="350"/>
      <c r="K114" s="350"/>
      <c r="L114" s="427"/>
    </row>
    <row r="115" spans="1:12" ht="24" hidden="1" x14ac:dyDescent="0.25">
      <c r="A115" s="360">
        <v>2259</v>
      </c>
      <c r="B115" s="71" t="s">
        <v>124</v>
      </c>
      <c r="C115" s="348">
        <f>SUM(D115:G115)</f>
        <v>0</v>
      </c>
      <c r="D115" s="350"/>
      <c r="E115" s="350"/>
      <c r="F115" s="350"/>
      <c r="G115" s="426"/>
      <c r="H115" s="348">
        <f>SUM(I115:L115)</f>
        <v>0</v>
      </c>
      <c r="I115" s="350"/>
      <c r="J115" s="350"/>
      <c r="K115" s="350"/>
      <c r="L115" s="427"/>
    </row>
    <row r="116" spans="1:12" x14ac:dyDescent="0.25">
      <c r="A116" s="428">
        <v>2260</v>
      </c>
      <c r="B116" s="71" t="s">
        <v>125</v>
      </c>
      <c r="C116" s="348">
        <f t="shared" ref="C116:C187" si="7">SUM(D116:G116)</f>
        <v>1235</v>
      </c>
      <c r="D116" s="429">
        <f>SUM(D117:D121)</f>
        <v>735</v>
      </c>
      <c r="E116" s="429">
        <f>SUM(E117:E121)</f>
        <v>0</v>
      </c>
      <c r="F116" s="429">
        <f>SUM(F117:F121)</f>
        <v>500</v>
      </c>
      <c r="G116" s="430">
        <f>SUM(G117:G121)</f>
        <v>0</v>
      </c>
      <c r="H116" s="348">
        <f t="shared" ref="H116:H188" si="8">SUM(I116:L116)</f>
        <v>1035</v>
      </c>
      <c r="I116" s="429">
        <f>SUM(I117:I121)</f>
        <v>735</v>
      </c>
      <c r="J116" s="429">
        <f>SUM(J117:J121)</f>
        <v>0</v>
      </c>
      <c r="K116" s="429">
        <f>SUM(K117:K121)</f>
        <v>300</v>
      </c>
      <c r="L116" s="431">
        <f>SUM(L117:L121)</f>
        <v>0</v>
      </c>
    </row>
    <row r="117" spans="1:12" hidden="1" x14ac:dyDescent="0.25">
      <c r="A117" s="360">
        <v>2261</v>
      </c>
      <c r="B117" s="71" t="s">
        <v>126</v>
      </c>
      <c r="C117" s="348">
        <f t="shared" si="7"/>
        <v>0</v>
      </c>
      <c r="D117" s="350"/>
      <c r="E117" s="350"/>
      <c r="F117" s="350"/>
      <c r="G117" s="426"/>
      <c r="H117" s="348">
        <f t="shared" si="8"/>
        <v>0</v>
      </c>
      <c r="I117" s="350"/>
      <c r="J117" s="350"/>
      <c r="K117" s="350"/>
      <c r="L117" s="427"/>
    </row>
    <row r="118" spans="1:12" x14ac:dyDescent="0.25">
      <c r="A118" s="360">
        <v>2262</v>
      </c>
      <c r="B118" s="71" t="s">
        <v>127</v>
      </c>
      <c r="C118" s="348">
        <f t="shared" si="7"/>
        <v>1200</v>
      </c>
      <c r="D118" s="350">
        <v>700</v>
      </c>
      <c r="E118" s="350"/>
      <c r="F118" s="350">
        <v>500</v>
      </c>
      <c r="G118" s="426"/>
      <c r="H118" s="348">
        <f t="shared" si="8"/>
        <v>1000</v>
      </c>
      <c r="I118" s="350">
        <v>700</v>
      </c>
      <c r="J118" s="350"/>
      <c r="K118" s="350">
        <v>300</v>
      </c>
      <c r="L118" s="427"/>
    </row>
    <row r="119" spans="1:12" hidden="1" x14ac:dyDescent="0.25">
      <c r="A119" s="360">
        <v>2263</v>
      </c>
      <c r="B119" s="71" t="s">
        <v>128</v>
      </c>
      <c r="C119" s="348">
        <f t="shared" si="7"/>
        <v>0</v>
      </c>
      <c r="D119" s="350"/>
      <c r="E119" s="350"/>
      <c r="F119" s="350"/>
      <c r="G119" s="426"/>
      <c r="H119" s="348">
        <f t="shared" si="8"/>
        <v>0</v>
      </c>
      <c r="I119" s="350"/>
      <c r="J119" s="350"/>
      <c r="K119" s="350"/>
      <c r="L119" s="427"/>
    </row>
    <row r="120" spans="1:12" ht="24" hidden="1" x14ac:dyDescent="0.25">
      <c r="A120" s="360">
        <v>2264</v>
      </c>
      <c r="B120" s="71" t="s">
        <v>129</v>
      </c>
      <c r="C120" s="348">
        <f t="shared" si="7"/>
        <v>0</v>
      </c>
      <c r="D120" s="350"/>
      <c r="E120" s="350"/>
      <c r="F120" s="350"/>
      <c r="G120" s="426"/>
      <c r="H120" s="348">
        <f t="shared" si="8"/>
        <v>0</v>
      </c>
      <c r="I120" s="350"/>
      <c r="J120" s="350"/>
      <c r="K120" s="350"/>
      <c r="L120" s="427"/>
    </row>
    <row r="121" spans="1:12" x14ac:dyDescent="0.25">
      <c r="A121" s="360">
        <v>2269</v>
      </c>
      <c r="B121" s="71" t="s">
        <v>130</v>
      </c>
      <c r="C121" s="348">
        <f t="shared" si="7"/>
        <v>35</v>
      </c>
      <c r="D121" s="350">
        <v>35</v>
      </c>
      <c r="E121" s="350"/>
      <c r="F121" s="350"/>
      <c r="G121" s="426"/>
      <c r="H121" s="348">
        <f t="shared" si="8"/>
        <v>35</v>
      </c>
      <c r="I121" s="350">
        <v>35</v>
      </c>
      <c r="J121" s="350"/>
      <c r="K121" s="350"/>
      <c r="L121" s="427"/>
    </row>
    <row r="122" spans="1:12" x14ac:dyDescent="0.25">
      <c r="A122" s="428">
        <v>2270</v>
      </c>
      <c r="B122" s="71" t="s">
        <v>131</v>
      </c>
      <c r="C122" s="348">
        <f t="shared" si="7"/>
        <v>1275</v>
      </c>
      <c r="D122" s="429">
        <f>SUM(D123:D127)</f>
        <v>1275</v>
      </c>
      <c r="E122" s="429">
        <f>SUM(E123:E127)</f>
        <v>0</v>
      </c>
      <c r="F122" s="429">
        <f>SUM(F123:F127)</f>
        <v>0</v>
      </c>
      <c r="G122" s="430">
        <f>SUM(G123:G127)</f>
        <v>0</v>
      </c>
      <c r="H122" s="348">
        <f t="shared" si="8"/>
        <v>812</v>
      </c>
      <c r="I122" s="429">
        <f>SUM(I123:I127)</f>
        <v>812</v>
      </c>
      <c r="J122" s="429">
        <f>SUM(J123:J127)</f>
        <v>0</v>
      </c>
      <c r="K122" s="429">
        <f>SUM(K123:K127)</f>
        <v>0</v>
      </c>
      <c r="L122" s="431">
        <f>SUM(L123:L127)</f>
        <v>0</v>
      </c>
    </row>
    <row r="123" spans="1:12" hidden="1" x14ac:dyDescent="0.25">
      <c r="A123" s="360">
        <v>2272</v>
      </c>
      <c r="B123" s="174" t="s">
        <v>132</v>
      </c>
      <c r="C123" s="348">
        <f t="shared" si="7"/>
        <v>0</v>
      </c>
      <c r="D123" s="350"/>
      <c r="E123" s="350"/>
      <c r="F123" s="350"/>
      <c r="G123" s="426"/>
      <c r="H123" s="348">
        <f t="shared" si="8"/>
        <v>0</v>
      </c>
      <c r="I123" s="350"/>
      <c r="J123" s="350"/>
      <c r="K123" s="350"/>
      <c r="L123" s="427"/>
    </row>
    <row r="124" spans="1:12" ht="24" hidden="1" x14ac:dyDescent="0.25">
      <c r="A124" s="360">
        <v>2274</v>
      </c>
      <c r="B124" s="175" t="s">
        <v>133</v>
      </c>
      <c r="C124" s="348">
        <f t="shared" si="7"/>
        <v>0</v>
      </c>
      <c r="D124" s="350"/>
      <c r="E124" s="350"/>
      <c r="F124" s="350"/>
      <c r="G124" s="426"/>
      <c r="H124" s="348">
        <f t="shared" si="8"/>
        <v>0</v>
      </c>
      <c r="I124" s="350"/>
      <c r="J124" s="350"/>
      <c r="K124" s="350"/>
      <c r="L124" s="427"/>
    </row>
    <row r="125" spans="1:12" ht="24" x14ac:dyDescent="0.25">
      <c r="A125" s="360">
        <v>2275</v>
      </c>
      <c r="B125" s="71" t="s">
        <v>134</v>
      </c>
      <c r="C125" s="348">
        <f t="shared" si="7"/>
        <v>1000</v>
      </c>
      <c r="D125" s="350">
        <v>1000</v>
      </c>
      <c r="E125" s="350"/>
      <c r="F125" s="350"/>
      <c r="G125" s="426"/>
      <c r="H125" s="348">
        <f t="shared" si="8"/>
        <v>500</v>
      </c>
      <c r="I125" s="350">
        <v>500</v>
      </c>
      <c r="J125" s="350"/>
      <c r="K125" s="350"/>
      <c r="L125" s="427"/>
    </row>
    <row r="126" spans="1:12" ht="36" hidden="1" x14ac:dyDescent="0.25">
      <c r="A126" s="360">
        <v>2276</v>
      </c>
      <c r="B126" s="71" t="s">
        <v>135</v>
      </c>
      <c r="C126" s="348">
        <f t="shared" si="7"/>
        <v>0</v>
      </c>
      <c r="D126" s="350"/>
      <c r="E126" s="350"/>
      <c r="F126" s="350"/>
      <c r="G126" s="426"/>
      <c r="H126" s="348">
        <f t="shared" si="8"/>
        <v>0</v>
      </c>
      <c r="I126" s="350"/>
      <c r="J126" s="350"/>
      <c r="K126" s="350"/>
      <c r="L126" s="427"/>
    </row>
    <row r="127" spans="1:12" ht="24" x14ac:dyDescent="0.25">
      <c r="A127" s="360">
        <v>2279</v>
      </c>
      <c r="B127" s="71" t="s">
        <v>136</v>
      </c>
      <c r="C127" s="348">
        <f t="shared" si="7"/>
        <v>275</v>
      </c>
      <c r="D127" s="350">
        <v>275</v>
      </c>
      <c r="E127" s="350"/>
      <c r="F127" s="350"/>
      <c r="G127" s="426"/>
      <c r="H127" s="348">
        <f t="shared" si="8"/>
        <v>312</v>
      </c>
      <c r="I127" s="350">
        <v>312</v>
      </c>
      <c r="J127" s="350"/>
      <c r="K127" s="350"/>
      <c r="L127" s="427"/>
    </row>
    <row r="128" spans="1:12" ht="48" hidden="1" x14ac:dyDescent="0.25">
      <c r="A128" s="437">
        <v>2280</v>
      </c>
      <c r="B128" s="65" t="s">
        <v>137</v>
      </c>
      <c r="C128" s="343">
        <f t="shared" ref="C128:L128" si="9">SUM(C129)</f>
        <v>0</v>
      </c>
      <c r="D128" s="438">
        <f t="shared" si="9"/>
        <v>0</v>
      </c>
      <c r="E128" s="438">
        <f t="shared" si="9"/>
        <v>0</v>
      </c>
      <c r="F128" s="438">
        <f t="shared" si="9"/>
        <v>0</v>
      </c>
      <c r="G128" s="438">
        <f t="shared" si="9"/>
        <v>0</v>
      </c>
      <c r="H128" s="343">
        <f t="shared" si="9"/>
        <v>0</v>
      </c>
      <c r="I128" s="438">
        <f t="shared" si="9"/>
        <v>0</v>
      </c>
      <c r="J128" s="438">
        <f t="shared" si="9"/>
        <v>0</v>
      </c>
      <c r="K128" s="438">
        <f t="shared" si="9"/>
        <v>0</v>
      </c>
      <c r="L128" s="443">
        <f t="shared" si="9"/>
        <v>0</v>
      </c>
    </row>
    <row r="129" spans="1:12" ht="24" hidden="1" x14ac:dyDescent="0.25">
      <c r="A129" s="360">
        <v>2283</v>
      </c>
      <c r="B129" s="71" t="s">
        <v>138</v>
      </c>
      <c r="C129" s="348">
        <f>SUM(D129:G129)</f>
        <v>0</v>
      </c>
      <c r="D129" s="350"/>
      <c r="E129" s="350"/>
      <c r="F129" s="350"/>
      <c r="G129" s="426"/>
      <c r="H129" s="348">
        <f>SUM(I129:L129)</f>
        <v>0</v>
      </c>
      <c r="I129" s="350"/>
      <c r="J129" s="350"/>
      <c r="K129" s="350"/>
      <c r="L129" s="427"/>
    </row>
    <row r="130" spans="1:12" ht="38.25" customHeight="1" x14ac:dyDescent="0.25">
      <c r="A130" s="340">
        <v>2300</v>
      </c>
      <c r="B130" s="147" t="s">
        <v>139</v>
      </c>
      <c r="C130" s="334">
        <f t="shared" si="7"/>
        <v>21872</v>
      </c>
      <c r="D130" s="341">
        <f>SUM(D131,D136,D140,D141,D144,D151,D159,D160,D163)</f>
        <v>17685</v>
      </c>
      <c r="E130" s="341">
        <f>SUM(E131,E136,E140,E141,E144,E151,E159,E160,E163)</f>
        <v>0</v>
      </c>
      <c r="F130" s="341">
        <f>SUM(F131,F136,F140,F141,F144,F151,F159,F160,F163)</f>
        <v>4187</v>
      </c>
      <c r="G130" s="435">
        <f>SUM(G131,G136,G140,G141,G144,G151,G159,G160,G163)</f>
        <v>0</v>
      </c>
      <c r="H130" s="334">
        <f t="shared" si="8"/>
        <v>20570</v>
      </c>
      <c r="I130" s="341">
        <f>SUM(I131,I136,I140,I141,I144,I151,I159,I160,I163)</f>
        <v>16533</v>
      </c>
      <c r="J130" s="341">
        <f>SUM(J131,J136,J140,J141,J144,J151,J159,J160,J163)</f>
        <v>0</v>
      </c>
      <c r="K130" s="341">
        <f>SUM(K131,K136,K140,K141,K144,K151,K159,K160,K163)</f>
        <v>4037</v>
      </c>
      <c r="L130" s="436">
        <f>SUM(L131,L136,L140,L141,L144,L151,L159,L160,L163)</f>
        <v>0</v>
      </c>
    </row>
    <row r="131" spans="1:12" ht="24" x14ac:dyDescent="0.25">
      <c r="A131" s="437">
        <v>2310</v>
      </c>
      <c r="B131" s="65" t="s">
        <v>140</v>
      </c>
      <c r="C131" s="343">
        <f t="shared" si="7"/>
        <v>4324</v>
      </c>
      <c r="D131" s="438">
        <f>SUM(D132:D135)</f>
        <v>3697</v>
      </c>
      <c r="E131" s="438">
        <f t="shared" ref="E131:L131" si="10">SUM(E132:E135)</f>
        <v>0</v>
      </c>
      <c r="F131" s="438">
        <f t="shared" si="10"/>
        <v>627</v>
      </c>
      <c r="G131" s="439">
        <f t="shared" si="10"/>
        <v>0</v>
      </c>
      <c r="H131" s="343">
        <f t="shared" si="8"/>
        <v>3774</v>
      </c>
      <c r="I131" s="438">
        <f t="shared" si="10"/>
        <v>3147</v>
      </c>
      <c r="J131" s="438">
        <f t="shared" si="10"/>
        <v>0</v>
      </c>
      <c r="K131" s="438">
        <f t="shared" si="10"/>
        <v>627</v>
      </c>
      <c r="L131" s="440">
        <f t="shared" si="10"/>
        <v>0</v>
      </c>
    </row>
    <row r="132" spans="1:12" x14ac:dyDescent="0.25">
      <c r="A132" s="360">
        <v>2311</v>
      </c>
      <c r="B132" s="71" t="s">
        <v>141</v>
      </c>
      <c r="C132" s="348">
        <f t="shared" si="7"/>
        <v>750</v>
      </c>
      <c r="D132" s="350">
        <v>750</v>
      </c>
      <c r="E132" s="350"/>
      <c r="F132" s="350"/>
      <c r="G132" s="426"/>
      <c r="H132" s="348">
        <f t="shared" si="8"/>
        <v>750</v>
      </c>
      <c r="I132" s="350">
        <v>750</v>
      </c>
      <c r="J132" s="350"/>
      <c r="K132" s="350"/>
      <c r="L132" s="427"/>
    </row>
    <row r="133" spans="1:12" x14ac:dyDescent="0.25">
      <c r="A133" s="360">
        <v>2312</v>
      </c>
      <c r="B133" s="71" t="s">
        <v>142</v>
      </c>
      <c r="C133" s="348">
        <f t="shared" si="7"/>
        <v>1347</v>
      </c>
      <c r="D133" s="350">
        <v>1047</v>
      </c>
      <c r="E133" s="350"/>
      <c r="F133" s="350">
        <v>300</v>
      </c>
      <c r="G133" s="426"/>
      <c r="H133" s="348">
        <f t="shared" si="8"/>
        <v>847</v>
      </c>
      <c r="I133" s="350">
        <v>547</v>
      </c>
      <c r="J133" s="350"/>
      <c r="K133" s="350">
        <v>300</v>
      </c>
      <c r="L133" s="427"/>
    </row>
    <row r="134" spans="1:12" hidden="1" x14ac:dyDescent="0.25">
      <c r="A134" s="360">
        <v>2313</v>
      </c>
      <c r="B134" s="71" t="s">
        <v>143</v>
      </c>
      <c r="C134" s="348">
        <f t="shared" si="7"/>
        <v>0</v>
      </c>
      <c r="D134" s="350"/>
      <c r="E134" s="350"/>
      <c r="F134" s="350"/>
      <c r="G134" s="426"/>
      <c r="H134" s="348">
        <f t="shared" si="8"/>
        <v>0</v>
      </c>
      <c r="I134" s="350"/>
      <c r="J134" s="350"/>
      <c r="K134" s="350"/>
      <c r="L134" s="427"/>
    </row>
    <row r="135" spans="1:12" ht="36" customHeight="1" x14ac:dyDescent="0.25">
      <c r="A135" s="360">
        <v>2314</v>
      </c>
      <c r="B135" s="71" t="s">
        <v>144</v>
      </c>
      <c r="C135" s="348">
        <f t="shared" si="7"/>
        <v>2227</v>
      </c>
      <c r="D135" s="350">
        <v>1900</v>
      </c>
      <c r="E135" s="350"/>
      <c r="F135" s="350">
        <v>327</v>
      </c>
      <c r="G135" s="426"/>
      <c r="H135" s="348">
        <f t="shared" si="8"/>
        <v>2177</v>
      </c>
      <c r="I135" s="350">
        <f>850+1000</f>
        <v>1850</v>
      </c>
      <c r="J135" s="350"/>
      <c r="K135" s="350">
        <v>327</v>
      </c>
      <c r="L135" s="427"/>
    </row>
    <row r="136" spans="1:12" x14ac:dyDescent="0.25">
      <c r="A136" s="428">
        <v>2320</v>
      </c>
      <c r="B136" s="71" t="s">
        <v>145</v>
      </c>
      <c r="C136" s="348">
        <f t="shared" si="7"/>
        <v>2892</v>
      </c>
      <c r="D136" s="429">
        <f>SUM(D137:D139)</f>
        <v>2592</v>
      </c>
      <c r="E136" s="429">
        <f>SUM(E137:E139)</f>
        <v>0</v>
      </c>
      <c r="F136" s="429">
        <f>SUM(F137:F139)</f>
        <v>300</v>
      </c>
      <c r="G136" s="430">
        <f>SUM(G137:G139)</f>
        <v>0</v>
      </c>
      <c r="H136" s="348">
        <f t="shared" si="8"/>
        <v>2640</v>
      </c>
      <c r="I136" s="429">
        <f>SUM(I137:I139)</f>
        <v>2490</v>
      </c>
      <c r="J136" s="429">
        <f>SUM(J137:J139)</f>
        <v>0</v>
      </c>
      <c r="K136" s="429">
        <f>SUM(K137:K139)</f>
        <v>150</v>
      </c>
      <c r="L136" s="431">
        <f>SUM(L137:L139)</f>
        <v>0</v>
      </c>
    </row>
    <row r="137" spans="1:12" x14ac:dyDescent="0.25">
      <c r="A137" s="360">
        <v>2321</v>
      </c>
      <c r="B137" s="71" t="s">
        <v>146</v>
      </c>
      <c r="C137" s="348">
        <f t="shared" si="7"/>
        <v>1950</v>
      </c>
      <c r="D137" s="350">
        <v>1950</v>
      </c>
      <c r="E137" s="350"/>
      <c r="F137" s="350"/>
      <c r="G137" s="426"/>
      <c r="H137" s="348">
        <f t="shared" si="8"/>
        <v>1950</v>
      </c>
      <c r="I137" s="350">
        <v>1950</v>
      </c>
      <c r="J137" s="350"/>
      <c r="K137" s="350"/>
      <c r="L137" s="427"/>
    </row>
    <row r="138" spans="1:12" x14ac:dyDescent="0.25">
      <c r="A138" s="360">
        <v>2322</v>
      </c>
      <c r="B138" s="71" t="s">
        <v>147</v>
      </c>
      <c r="C138" s="348">
        <f t="shared" si="7"/>
        <v>942</v>
      </c>
      <c r="D138" s="350">
        <v>642</v>
      </c>
      <c r="E138" s="350"/>
      <c r="F138" s="350">
        <v>300</v>
      </c>
      <c r="G138" s="426"/>
      <c r="H138" s="348">
        <f t="shared" si="8"/>
        <v>690</v>
      </c>
      <c r="I138" s="350">
        <f>514+26</f>
        <v>540</v>
      </c>
      <c r="J138" s="350"/>
      <c r="K138" s="350">
        <v>150</v>
      </c>
      <c r="L138" s="427"/>
    </row>
    <row r="139" spans="1:12" ht="10.5" hidden="1" customHeight="1" x14ac:dyDescent="0.25">
      <c r="A139" s="360">
        <v>2329</v>
      </c>
      <c r="B139" s="71" t="s">
        <v>148</v>
      </c>
      <c r="C139" s="348">
        <f t="shared" si="7"/>
        <v>0</v>
      </c>
      <c r="D139" s="350"/>
      <c r="E139" s="350"/>
      <c r="F139" s="350"/>
      <c r="G139" s="426"/>
      <c r="H139" s="348">
        <f t="shared" si="8"/>
        <v>0</v>
      </c>
      <c r="I139" s="350"/>
      <c r="J139" s="350"/>
      <c r="K139" s="350"/>
      <c r="L139" s="427"/>
    </row>
    <row r="140" spans="1:12" hidden="1" x14ac:dyDescent="0.25">
      <c r="A140" s="428">
        <v>2330</v>
      </c>
      <c r="B140" s="71" t="s">
        <v>149</v>
      </c>
      <c r="C140" s="348">
        <f t="shared" si="7"/>
        <v>0</v>
      </c>
      <c r="D140" s="350"/>
      <c r="E140" s="350"/>
      <c r="F140" s="350"/>
      <c r="G140" s="426"/>
      <c r="H140" s="348">
        <f t="shared" si="8"/>
        <v>0</v>
      </c>
      <c r="I140" s="350"/>
      <c r="J140" s="350"/>
      <c r="K140" s="350"/>
      <c r="L140" s="427"/>
    </row>
    <row r="141" spans="1:12" ht="48" x14ac:dyDescent="0.25">
      <c r="A141" s="428">
        <v>2340</v>
      </c>
      <c r="B141" s="71" t="s">
        <v>150</v>
      </c>
      <c r="C141" s="348">
        <f t="shared" si="7"/>
        <v>70</v>
      </c>
      <c r="D141" s="429">
        <f>SUM(D142:D143)</f>
        <v>70</v>
      </c>
      <c r="E141" s="429">
        <f>SUM(E142:E143)</f>
        <v>0</v>
      </c>
      <c r="F141" s="429">
        <f>SUM(F142:F143)</f>
        <v>0</v>
      </c>
      <c r="G141" s="430">
        <f>SUM(G142:G143)</f>
        <v>0</v>
      </c>
      <c r="H141" s="348">
        <f t="shared" si="8"/>
        <v>70</v>
      </c>
      <c r="I141" s="429">
        <f>SUM(I142:I143)</f>
        <v>70</v>
      </c>
      <c r="J141" s="429">
        <f>SUM(J142:J143)</f>
        <v>0</v>
      </c>
      <c r="K141" s="429">
        <f>SUM(K142:K143)</f>
        <v>0</v>
      </c>
      <c r="L141" s="431">
        <f>SUM(L142:L143)</f>
        <v>0</v>
      </c>
    </row>
    <row r="142" spans="1:12" x14ac:dyDescent="0.25">
      <c r="A142" s="360">
        <v>2341</v>
      </c>
      <c r="B142" s="71" t="s">
        <v>151</v>
      </c>
      <c r="C142" s="348">
        <f t="shared" si="7"/>
        <v>70</v>
      </c>
      <c r="D142" s="350">
        <v>70</v>
      </c>
      <c r="E142" s="350"/>
      <c r="F142" s="350"/>
      <c r="G142" s="426"/>
      <c r="H142" s="348">
        <f t="shared" si="8"/>
        <v>70</v>
      </c>
      <c r="I142" s="350">
        <v>70</v>
      </c>
      <c r="J142" s="350"/>
      <c r="K142" s="350"/>
      <c r="L142" s="427"/>
    </row>
    <row r="143" spans="1:12" ht="24" hidden="1" x14ac:dyDescent="0.25">
      <c r="A143" s="360">
        <v>2344</v>
      </c>
      <c r="B143" s="71" t="s">
        <v>152</v>
      </c>
      <c r="C143" s="348">
        <f t="shared" si="7"/>
        <v>0</v>
      </c>
      <c r="D143" s="350"/>
      <c r="E143" s="350"/>
      <c r="F143" s="350"/>
      <c r="G143" s="426"/>
      <c r="H143" s="348">
        <f t="shared" si="8"/>
        <v>0</v>
      </c>
      <c r="I143" s="350"/>
      <c r="J143" s="350"/>
      <c r="K143" s="350"/>
      <c r="L143" s="427"/>
    </row>
    <row r="144" spans="1:12" ht="24" x14ac:dyDescent="0.25">
      <c r="A144" s="420">
        <v>2350</v>
      </c>
      <c r="B144" s="112" t="s">
        <v>153</v>
      </c>
      <c r="C144" s="390">
        <f t="shared" si="7"/>
        <v>4510</v>
      </c>
      <c r="D144" s="421">
        <f>SUM(D145:D150)</f>
        <v>4350</v>
      </c>
      <c r="E144" s="421">
        <f>SUM(E145:E150)</f>
        <v>0</v>
      </c>
      <c r="F144" s="421">
        <f>SUM(F145:F150)</f>
        <v>160</v>
      </c>
      <c r="G144" s="422">
        <f>SUM(G145:G150)</f>
        <v>0</v>
      </c>
      <c r="H144" s="390">
        <f t="shared" si="8"/>
        <v>4010</v>
      </c>
      <c r="I144" s="421">
        <f>SUM(I145:I150)</f>
        <v>3850</v>
      </c>
      <c r="J144" s="421">
        <f>SUM(J145:J150)</f>
        <v>0</v>
      </c>
      <c r="K144" s="421">
        <f>SUM(K145:K150)</f>
        <v>160</v>
      </c>
      <c r="L144" s="423">
        <f>SUM(L145:L150)</f>
        <v>0</v>
      </c>
    </row>
    <row r="145" spans="1:12" x14ac:dyDescent="0.25">
      <c r="A145" s="359">
        <v>2351</v>
      </c>
      <c r="B145" s="65" t="s">
        <v>154</v>
      </c>
      <c r="C145" s="343">
        <f t="shared" si="7"/>
        <v>1080</v>
      </c>
      <c r="D145" s="345">
        <v>1000</v>
      </c>
      <c r="E145" s="345"/>
      <c r="F145" s="345">
        <v>80</v>
      </c>
      <c r="G145" s="424"/>
      <c r="H145" s="343">
        <f t="shared" si="8"/>
        <v>580</v>
      </c>
      <c r="I145" s="345">
        <v>500</v>
      </c>
      <c r="J145" s="345"/>
      <c r="K145" s="345">
        <v>80</v>
      </c>
      <c r="L145" s="425"/>
    </row>
    <row r="146" spans="1:12" x14ac:dyDescent="0.25">
      <c r="A146" s="360">
        <v>2352</v>
      </c>
      <c r="B146" s="71" t="s">
        <v>155</v>
      </c>
      <c r="C146" s="348">
        <f t="shared" si="7"/>
        <v>1330</v>
      </c>
      <c r="D146" s="350">
        <v>1250</v>
      </c>
      <c r="E146" s="350"/>
      <c r="F146" s="350">
        <v>80</v>
      </c>
      <c r="G146" s="426"/>
      <c r="H146" s="348">
        <f t="shared" si="8"/>
        <v>1330</v>
      </c>
      <c r="I146" s="350">
        <v>1250</v>
      </c>
      <c r="J146" s="350"/>
      <c r="K146" s="350">
        <v>80</v>
      </c>
      <c r="L146" s="427"/>
    </row>
    <row r="147" spans="1:12" ht="24" x14ac:dyDescent="0.25">
      <c r="A147" s="360">
        <v>2353</v>
      </c>
      <c r="B147" s="71" t="s">
        <v>156</v>
      </c>
      <c r="C147" s="348">
        <f t="shared" si="7"/>
        <v>2000</v>
      </c>
      <c r="D147" s="350">
        <v>2000</v>
      </c>
      <c r="E147" s="350"/>
      <c r="F147" s="350"/>
      <c r="G147" s="426"/>
      <c r="H147" s="348">
        <f t="shared" si="8"/>
        <v>2000</v>
      </c>
      <c r="I147" s="350">
        <v>2000</v>
      </c>
      <c r="J147" s="350"/>
      <c r="K147" s="350"/>
      <c r="L147" s="427"/>
    </row>
    <row r="148" spans="1:12" ht="24" hidden="1" x14ac:dyDescent="0.25">
      <c r="A148" s="360">
        <v>2354</v>
      </c>
      <c r="B148" s="71" t="s">
        <v>157</v>
      </c>
      <c r="C148" s="348">
        <f t="shared" si="7"/>
        <v>0</v>
      </c>
      <c r="D148" s="350"/>
      <c r="E148" s="350"/>
      <c r="F148" s="350"/>
      <c r="G148" s="426"/>
      <c r="H148" s="348">
        <f t="shared" si="8"/>
        <v>0</v>
      </c>
      <c r="I148" s="350"/>
      <c r="J148" s="350"/>
      <c r="K148" s="350"/>
      <c r="L148" s="427"/>
    </row>
    <row r="149" spans="1:12" ht="24" x14ac:dyDescent="0.25">
      <c r="A149" s="360">
        <v>2355</v>
      </c>
      <c r="B149" s="71" t="s">
        <v>158</v>
      </c>
      <c r="C149" s="348">
        <f t="shared" si="7"/>
        <v>100</v>
      </c>
      <c r="D149" s="350">
        <v>100</v>
      </c>
      <c r="E149" s="350"/>
      <c r="F149" s="350"/>
      <c r="G149" s="426"/>
      <c r="H149" s="348">
        <f t="shared" si="8"/>
        <v>100</v>
      </c>
      <c r="I149" s="350">
        <v>100</v>
      </c>
      <c r="J149" s="350"/>
      <c r="K149" s="350"/>
      <c r="L149" s="427"/>
    </row>
    <row r="150" spans="1:12" ht="24" hidden="1" x14ac:dyDescent="0.25">
      <c r="A150" s="360">
        <v>2359</v>
      </c>
      <c r="B150" s="71" t="s">
        <v>159</v>
      </c>
      <c r="C150" s="348">
        <f t="shared" si="7"/>
        <v>0</v>
      </c>
      <c r="D150" s="350"/>
      <c r="E150" s="350"/>
      <c r="F150" s="350"/>
      <c r="G150" s="426"/>
      <c r="H150" s="348">
        <f t="shared" si="8"/>
        <v>0</v>
      </c>
      <c r="I150" s="350"/>
      <c r="J150" s="350"/>
      <c r="K150" s="350"/>
      <c r="L150" s="427"/>
    </row>
    <row r="151" spans="1:12" ht="24.75" customHeight="1" x14ac:dyDescent="0.25">
      <c r="A151" s="428">
        <v>2360</v>
      </c>
      <c r="B151" s="71" t="s">
        <v>160</v>
      </c>
      <c r="C151" s="348">
        <f t="shared" si="7"/>
        <v>4463</v>
      </c>
      <c r="D151" s="429">
        <f>SUM(D152:D158)</f>
        <v>1663</v>
      </c>
      <c r="E151" s="429">
        <f>SUM(E152:E158)</f>
        <v>0</v>
      </c>
      <c r="F151" s="429">
        <f>SUM(F152:F158)</f>
        <v>2800</v>
      </c>
      <c r="G151" s="430">
        <f>SUM(G152:G158)</f>
        <v>0</v>
      </c>
      <c r="H151" s="348">
        <f t="shared" si="8"/>
        <v>4463</v>
      </c>
      <c r="I151" s="429">
        <f>SUM(I152:I158)</f>
        <v>1663</v>
      </c>
      <c r="J151" s="429">
        <f>SUM(J152:J158)</f>
        <v>0</v>
      </c>
      <c r="K151" s="429">
        <f>SUM(K152:K158)</f>
        <v>2800</v>
      </c>
      <c r="L151" s="431">
        <f>SUM(L152:L158)</f>
        <v>0</v>
      </c>
    </row>
    <row r="152" spans="1:12" hidden="1" x14ac:dyDescent="0.25">
      <c r="A152" s="322">
        <v>2361</v>
      </c>
      <c r="B152" s="71" t="s">
        <v>161</v>
      </c>
      <c r="C152" s="348">
        <f t="shared" si="7"/>
        <v>0</v>
      </c>
      <c r="D152" s="350"/>
      <c r="E152" s="350"/>
      <c r="F152" s="350"/>
      <c r="G152" s="426"/>
      <c r="H152" s="348">
        <f t="shared" si="8"/>
        <v>0</v>
      </c>
      <c r="I152" s="350"/>
      <c r="J152" s="350"/>
      <c r="K152" s="350"/>
      <c r="L152" s="427"/>
    </row>
    <row r="153" spans="1:12" ht="24" hidden="1" x14ac:dyDescent="0.25">
      <c r="A153" s="322">
        <v>2362</v>
      </c>
      <c r="B153" s="71" t="s">
        <v>162</v>
      </c>
      <c r="C153" s="348">
        <f t="shared" si="7"/>
        <v>0</v>
      </c>
      <c r="D153" s="350"/>
      <c r="E153" s="350"/>
      <c r="F153" s="350"/>
      <c r="G153" s="426"/>
      <c r="H153" s="348">
        <f t="shared" si="8"/>
        <v>0</v>
      </c>
      <c r="I153" s="350"/>
      <c r="J153" s="350"/>
      <c r="K153" s="350"/>
      <c r="L153" s="427"/>
    </row>
    <row r="154" spans="1:12" x14ac:dyDescent="0.25">
      <c r="A154" s="322">
        <v>2363</v>
      </c>
      <c r="B154" s="71" t="s">
        <v>163</v>
      </c>
      <c r="C154" s="348">
        <f t="shared" si="7"/>
        <v>4463</v>
      </c>
      <c r="D154" s="350">
        <v>1663</v>
      </c>
      <c r="E154" s="350"/>
      <c r="F154" s="350">
        <v>2800</v>
      </c>
      <c r="G154" s="426"/>
      <c r="H154" s="348">
        <f t="shared" si="8"/>
        <v>4463</v>
      </c>
      <c r="I154" s="350">
        <v>1663</v>
      </c>
      <c r="J154" s="350"/>
      <c r="K154" s="350">
        <v>2800</v>
      </c>
      <c r="L154" s="427"/>
    </row>
    <row r="155" spans="1:12" hidden="1" x14ac:dyDescent="0.25">
      <c r="A155" s="322">
        <v>2364</v>
      </c>
      <c r="B155" s="71" t="s">
        <v>164</v>
      </c>
      <c r="C155" s="348">
        <f t="shared" si="7"/>
        <v>0</v>
      </c>
      <c r="D155" s="350"/>
      <c r="E155" s="350"/>
      <c r="F155" s="350"/>
      <c r="G155" s="426"/>
      <c r="H155" s="348">
        <f t="shared" si="8"/>
        <v>0</v>
      </c>
      <c r="I155" s="350"/>
      <c r="J155" s="350"/>
      <c r="K155" s="350"/>
      <c r="L155" s="427"/>
    </row>
    <row r="156" spans="1:12" ht="12.75" hidden="1" customHeight="1" x14ac:dyDescent="0.25">
      <c r="A156" s="322">
        <v>2365</v>
      </c>
      <c r="B156" s="71" t="s">
        <v>165</v>
      </c>
      <c r="C156" s="348">
        <f t="shared" si="7"/>
        <v>0</v>
      </c>
      <c r="D156" s="350"/>
      <c r="E156" s="350"/>
      <c r="F156" s="350"/>
      <c r="G156" s="426"/>
      <c r="H156" s="348">
        <f t="shared" si="8"/>
        <v>0</v>
      </c>
      <c r="I156" s="350"/>
      <c r="J156" s="350"/>
      <c r="K156" s="350"/>
      <c r="L156" s="427"/>
    </row>
    <row r="157" spans="1:12" ht="36" hidden="1" x14ac:dyDescent="0.25">
      <c r="A157" s="322">
        <v>2366</v>
      </c>
      <c r="B157" s="71" t="s">
        <v>166</v>
      </c>
      <c r="C157" s="348">
        <f t="shared" si="7"/>
        <v>0</v>
      </c>
      <c r="D157" s="350"/>
      <c r="E157" s="350"/>
      <c r="F157" s="350"/>
      <c r="G157" s="426"/>
      <c r="H157" s="348">
        <f t="shared" si="8"/>
        <v>0</v>
      </c>
      <c r="I157" s="350"/>
      <c r="J157" s="350"/>
      <c r="K157" s="350"/>
      <c r="L157" s="427"/>
    </row>
    <row r="158" spans="1:12" ht="48" hidden="1" x14ac:dyDescent="0.25">
      <c r="A158" s="322">
        <v>2369</v>
      </c>
      <c r="B158" s="71" t="s">
        <v>167</v>
      </c>
      <c r="C158" s="348">
        <f t="shared" si="7"/>
        <v>0</v>
      </c>
      <c r="D158" s="350"/>
      <c r="E158" s="350"/>
      <c r="F158" s="350"/>
      <c r="G158" s="426"/>
      <c r="H158" s="348">
        <f t="shared" si="8"/>
        <v>0</v>
      </c>
      <c r="I158" s="350"/>
      <c r="J158" s="350"/>
      <c r="K158" s="350"/>
      <c r="L158" s="427"/>
    </row>
    <row r="159" spans="1:12" x14ac:dyDescent="0.25">
      <c r="A159" s="420">
        <v>2370</v>
      </c>
      <c r="B159" s="112" t="s">
        <v>168</v>
      </c>
      <c r="C159" s="390">
        <f t="shared" si="7"/>
        <v>4813</v>
      </c>
      <c r="D159" s="432">
        <v>4513</v>
      </c>
      <c r="E159" s="432"/>
      <c r="F159" s="432">
        <v>300</v>
      </c>
      <c r="G159" s="433"/>
      <c r="H159" s="390">
        <f t="shared" si="8"/>
        <v>4813</v>
      </c>
      <c r="I159" s="432">
        <v>4513</v>
      </c>
      <c r="J159" s="432"/>
      <c r="K159" s="432">
        <v>300</v>
      </c>
      <c r="L159" s="434"/>
    </row>
    <row r="160" spans="1:12" x14ac:dyDescent="0.25">
      <c r="A160" s="420">
        <v>2380</v>
      </c>
      <c r="B160" s="112" t="s">
        <v>169</v>
      </c>
      <c r="C160" s="390">
        <f t="shared" si="7"/>
        <v>800</v>
      </c>
      <c r="D160" s="421">
        <f>SUM(D161:D162)</f>
        <v>800</v>
      </c>
      <c r="E160" s="421">
        <f>SUM(E161:E162)</f>
        <v>0</v>
      </c>
      <c r="F160" s="421">
        <f>SUM(F161:F162)</f>
        <v>0</v>
      </c>
      <c r="G160" s="422">
        <f>SUM(G161:G162)</f>
        <v>0</v>
      </c>
      <c r="H160" s="390">
        <f t="shared" si="8"/>
        <v>800</v>
      </c>
      <c r="I160" s="421">
        <f>SUM(I161:I162)</f>
        <v>800</v>
      </c>
      <c r="J160" s="421">
        <f>SUM(J161:J162)</f>
        <v>0</v>
      </c>
      <c r="K160" s="421">
        <f>SUM(K161:K162)</f>
        <v>0</v>
      </c>
      <c r="L160" s="423">
        <f>SUM(L161:L162)</f>
        <v>0</v>
      </c>
    </row>
    <row r="161" spans="1:12" hidden="1" x14ac:dyDescent="0.25">
      <c r="A161" s="317">
        <v>2381</v>
      </c>
      <c r="B161" s="65" t="s">
        <v>170</v>
      </c>
      <c r="C161" s="343">
        <f t="shared" si="7"/>
        <v>0</v>
      </c>
      <c r="D161" s="345"/>
      <c r="E161" s="345"/>
      <c r="F161" s="345"/>
      <c r="G161" s="424"/>
      <c r="H161" s="343">
        <f t="shared" si="8"/>
        <v>0</v>
      </c>
      <c r="I161" s="345"/>
      <c r="J161" s="345"/>
      <c r="K161" s="345"/>
      <c r="L161" s="425"/>
    </row>
    <row r="162" spans="1:12" ht="24" x14ac:dyDescent="0.25">
      <c r="A162" s="322">
        <v>2389</v>
      </c>
      <c r="B162" s="71" t="s">
        <v>171</v>
      </c>
      <c r="C162" s="348">
        <f t="shared" si="7"/>
        <v>800</v>
      </c>
      <c r="D162" s="350">
        <v>800</v>
      </c>
      <c r="E162" s="350"/>
      <c r="F162" s="350"/>
      <c r="G162" s="426"/>
      <c r="H162" s="348">
        <f t="shared" si="8"/>
        <v>800</v>
      </c>
      <c r="I162" s="350">
        <v>800</v>
      </c>
      <c r="J162" s="350"/>
      <c r="K162" s="350"/>
      <c r="L162" s="427"/>
    </row>
    <row r="163" spans="1:12" hidden="1" x14ac:dyDescent="0.25">
      <c r="A163" s="420">
        <v>2390</v>
      </c>
      <c r="B163" s="112" t="s">
        <v>172</v>
      </c>
      <c r="C163" s="390">
        <f t="shared" si="7"/>
        <v>0</v>
      </c>
      <c r="D163" s="432"/>
      <c r="E163" s="432"/>
      <c r="F163" s="432"/>
      <c r="G163" s="433"/>
      <c r="H163" s="390">
        <f t="shared" si="8"/>
        <v>0</v>
      </c>
      <c r="I163" s="432"/>
      <c r="J163" s="432"/>
      <c r="K163" s="432"/>
      <c r="L163" s="434"/>
    </row>
    <row r="164" spans="1:12" hidden="1" x14ac:dyDescent="0.25">
      <c r="A164" s="340">
        <v>2400</v>
      </c>
      <c r="B164" s="147" t="s">
        <v>173</v>
      </c>
      <c r="C164" s="334">
        <f t="shared" si="7"/>
        <v>0</v>
      </c>
      <c r="D164" s="444"/>
      <c r="E164" s="444"/>
      <c r="F164" s="444"/>
      <c r="G164" s="445"/>
      <c r="H164" s="334">
        <f t="shared" si="8"/>
        <v>0</v>
      </c>
      <c r="I164" s="444"/>
      <c r="J164" s="444"/>
      <c r="K164" s="444"/>
      <c r="L164" s="446"/>
    </row>
    <row r="165" spans="1:12" ht="24" hidden="1" x14ac:dyDescent="0.25">
      <c r="A165" s="340">
        <v>2500</v>
      </c>
      <c r="B165" s="147" t="s">
        <v>174</v>
      </c>
      <c r="C165" s="334">
        <f t="shared" si="7"/>
        <v>0</v>
      </c>
      <c r="D165" s="341">
        <f>SUM(D166,D171)</f>
        <v>0</v>
      </c>
      <c r="E165" s="341">
        <f t="shared" ref="E165:G165" si="11">SUM(E166,E171)</f>
        <v>0</v>
      </c>
      <c r="F165" s="341">
        <f t="shared" si="11"/>
        <v>0</v>
      </c>
      <c r="G165" s="341">
        <f t="shared" si="11"/>
        <v>0</v>
      </c>
      <c r="H165" s="334">
        <f t="shared" si="8"/>
        <v>0</v>
      </c>
      <c r="I165" s="341">
        <f>SUM(I166,I171)</f>
        <v>0</v>
      </c>
      <c r="J165" s="341">
        <f t="shared" ref="J165:L165" si="12">SUM(J166,J171)</f>
        <v>0</v>
      </c>
      <c r="K165" s="341">
        <f t="shared" si="12"/>
        <v>0</v>
      </c>
      <c r="L165" s="419">
        <f t="shared" si="12"/>
        <v>0</v>
      </c>
    </row>
    <row r="166" spans="1:12" ht="16.5" hidden="1" customHeight="1" x14ac:dyDescent="0.25">
      <c r="A166" s="437">
        <v>2510</v>
      </c>
      <c r="B166" s="65" t="s">
        <v>175</v>
      </c>
      <c r="C166" s="343">
        <f t="shared" si="7"/>
        <v>0</v>
      </c>
      <c r="D166" s="438">
        <f>SUM(D167:D170)</f>
        <v>0</v>
      </c>
      <c r="E166" s="438">
        <f t="shared" ref="E166:G166" si="13">SUM(E167:E170)</f>
        <v>0</v>
      </c>
      <c r="F166" s="438">
        <f t="shared" si="13"/>
        <v>0</v>
      </c>
      <c r="G166" s="438">
        <f t="shared" si="13"/>
        <v>0</v>
      </c>
      <c r="H166" s="343">
        <f t="shared" si="8"/>
        <v>0</v>
      </c>
      <c r="I166" s="438">
        <f>SUM(I167:I170)</f>
        <v>0</v>
      </c>
      <c r="J166" s="438">
        <f t="shared" ref="J166:L166" si="14">SUM(J167:J170)</f>
        <v>0</v>
      </c>
      <c r="K166" s="438">
        <f t="shared" si="14"/>
        <v>0</v>
      </c>
      <c r="L166" s="447">
        <f t="shared" si="14"/>
        <v>0</v>
      </c>
    </row>
    <row r="167" spans="1:12" ht="24" hidden="1" x14ac:dyDescent="0.25">
      <c r="A167" s="360">
        <v>2512</v>
      </c>
      <c r="B167" s="71" t="s">
        <v>176</v>
      </c>
      <c r="C167" s="348">
        <f t="shared" si="7"/>
        <v>0</v>
      </c>
      <c r="D167" s="350"/>
      <c r="E167" s="350"/>
      <c r="F167" s="350"/>
      <c r="G167" s="426"/>
      <c r="H167" s="348">
        <f t="shared" si="8"/>
        <v>0</v>
      </c>
      <c r="I167" s="350"/>
      <c r="J167" s="350"/>
      <c r="K167" s="350"/>
      <c r="L167" s="427"/>
    </row>
    <row r="168" spans="1:12" ht="36" hidden="1" x14ac:dyDescent="0.25">
      <c r="A168" s="360">
        <v>2513</v>
      </c>
      <c r="B168" s="71" t="s">
        <v>177</v>
      </c>
      <c r="C168" s="348">
        <f t="shared" si="7"/>
        <v>0</v>
      </c>
      <c r="D168" s="350"/>
      <c r="E168" s="350"/>
      <c r="F168" s="350"/>
      <c r="G168" s="426"/>
      <c r="H168" s="348">
        <f t="shared" si="8"/>
        <v>0</v>
      </c>
      <c r="I168" s="350"/>
      <c r="J168" s="350"/>
      <c r="K168" s="350"/>
      <c r="L168" s="427"/>
    </row>
    <row r="169" spans="1:12" ht="24" hidden="1" x14ac:dyDescent="0.25">
      <c r="A169" s="360">
        <v>2515</v>
      </c>
      <c r="B169" s="71" t="s">
        <v>178</v>
      </c>
      <c r="C169" s="348">
        <f t="shared" si="7"/>
        <v>0</v>
      </c>
      <c r="D169" s="350"/>
      <c r="E169" s="350"/>
      <c r="F169" s="350"/>
      <c r="G169" s="426"/>
      <c r="H169" s="348">
        <f t="shared" si="8"/>
        <v>0</v>
      </c>
      <c r="I169" s="350"/>
      <c r="J169" s="350"/>
      <c r="K169" s="350"/>
      <c r="L169" s="427"/>
    </row>
    <row r="170" spans="1:12" ht="24" hidden="1" x14ac:dyDescent="0.25">
      <c r="A170" s="360">
        <v>2519</v>
      </c>
      <c r="B170" s="71" t="s">
        <v>179</v>
      </c>
      <c r="C170" s="348">
        <f t="shared" si="7"/>
        <v>0</v>
      </c>
      <c r="D170" s="350"/>
      <c r="E170" s="350"/>
      <c r="F170" s="350"/>
      <c r="G170" s="426"/>
      <c r="H170" s="348">
        <f t="shared" si="8"/>
        <v>0</v>
      </c>
      <c r="I170" s="350"/>
      <c r="J170" s="350"/>
      <c r="K170" s="350"/>
      <c r="L170" s="427"/>
    </row>
    <row r="171" spans="1:12" ht="24" hidden="1" x14ac:dyDescent="0.25">
      <c r="A171" s="428">
        <v>2520</v>
      </c>
      <c r="B171" s="71" t="s">
        <v>180</v>
      </c>
      <c r="C171" s="348">
        <f t="shared" si="7"/>
        <v>0</v>
      </c>
      <c r="D171" s="350"/>
      <c r="E171" s="350"/>
      <c r="F171" s="350"/>
      <c r="G171" s="426"/>
      <c r="H171" s="348">
        <f t="shared" si="8"/>
        <v>0</v>
      </c>
      <c r="I171" s="350"/>
      <c r="J171" s="350"/>
      <c r="K171" s="350"/>
      <c r="L171" s="427"/>
    </row>
    <row r="172" spans="1:12" s="449" customFormat="1" ht="36" hidden="1" customHeight="1" x14ac:dyDescent="0.25">
      <c r="A172" s="448">
        <v>2800</v>
      </c>
      <c r="B172" s="65" t="s">
        <v>181</v>
      </c>
      <c r="C172" s="343">
        <f t="shared" si="7"/>
        <v>0</v>
      </c>
      <c r="D172" s="319"/>
      <c r="E172" s="319"/>
      <c r="F172" s="319"/>
      <c r="G172" s="320"/>
      <c r="H172" s="343">
        <f t="shared" si="8"/>
        <v>0</v>
      </c>
      <c r="I172" s="319"/>
      <c r="J172" s="319"/>
      <c r="K172" s="319"/>
      <c r="L172" s="321"/>
    </row>
    <row r="173" spans="1:12" hidden="1" x14ac:dyDescent="0.25">
      <c r="A173" s="413">
        <v>3000</v>
      </c>
      <c r="B173" s="142" t="s">
        <v>182</v>
      </c>
      <c r="C173" s="414">
        <f t="shared" si="7"/>
        <v>0</v>
      </c>
      <c r="D173" s="415">
        <f>SUM(D174,D184)</f>
        <v>0</v>
      </c>
      <c r="E173" s="415">
        <f>SUM(E174,E184)</f>
        <v>0</v>
      </c>
      <c r="F173" s="415">
        <f>SUM(F174,F184)</f>
        <v>0</v>
      </c>
      <c r="G173" s="416">
        <f>SUM(G174,G184)</f>
        <v>0</v>
      </c>
      <c r="H173" s="414">
        <f t="shared" si="8"/>
        <v>0</v>
      </c>
      <c r="I173" s="415">
        <f>SUM(I174,I184)</f>
        <v>0</v>
      </c>
      <c r="J173" s="415">
        <f>SUM(J174,J184)</f>
        <v>0</v>
      </c>
      <c r="K173" s="415">
        <f>SUM(K174,K184)</f>
        <v>0</v>
      </c>
      <c r="L173" s="417">
        <f>SUM(L174,L184)</f>
        <v>0</v>
      </c>
    </row>
    <row r="174" spans="1:12" ht="24" hidden="1" x14ac:dyDescent="0.25">
      <c r="A174" s="340">
        <v>3200</v>
      </c>
      <c r="B174" s="183" t="s">
        <v>183</v>
      </c>
      <c r="C174" s="450">
        <f t="shared" si="7"/>
        <v>0</v>
      </c>
      <c r="D174" s="341">
        <f>SUM(D175,D179)</f>
        <v>0</v>
      </c>
      <c r="E174" s="341">
        <f t="shared" ref="E174:G174" si="15">SUM(E175,E179)</f>
        <v>0</v>
      </c>
      <c r="F174" s="341">
        <f t="shared" si="15"/>
        <v>0</v>
      </c>
      <c r="G174" s="341">
        <f t="shared" si="15"/>
        <v>0</v>
      </c>
      <c r="H174" s="334">
        <f t="shared" si="8"/>
        <v>0</v>
      </c>
      <c r="I174" s="341">
        <f>SUM(I175,I179)</f>
        <v>0</v>
      </c>
      <c r="J174" s="341">
        <f t="shared" ref="J174:L174" si="16">SUM(J175,J179)</f>
        <v>0</v>
      </c>
      <c r="K174" s="341">
        <f t="shared" si="16"/>
        <v>0</v>
      </c>
      <c r="L174" s="419">
        <f t="shared" si="16"/>
        <v>0</v>
      </c>
    </row>
    <row r="175" spans="1:12" ht="36" hidden="1" x14ac:dyDescent="0.25">
      <c r="A175" s="437">
        <v>3260</v>
      </c>
      <c r="B175" s="65" t="s">
        <v>184</v>
      </c>
      <c r="C175" s="343">
        <f t="shared" si="7"/>
        <v>0</v>
      </c>
      <c r="D175" s="438">
        <f>SUM(D176:D178)</f>
        <v>0</v>
      </c>
      <c r="E175" s="438">
        <f>SUM(E176:E178)</f>
        <v>0</v>
      </c>
      <c r="F175" s="438">
        <f>SUM(F176:F178)</f>
        <v>0</v>
      </c>
      <c r="G175" s="439">
        <f>SUM(G176:G178)</f>
        <v>0</v>
      </c>
      <c r="H175" s="343">
        <f t="shared" si="8"/>
        <v>0</v>
      </c>
      <c r="I175" s="438">
        <f>SUM(I176:I178)</f>
        <v>0</v>
      </c>
      <c r="J175" s="438">
        <f>SUM(J176:J178)</f>
        <v>0</v>
      </c>
      <c r="K175" s="438">
        <f>SUM(K176:K178)</f>
        <v>0</v>
      </c>
      <c r="L175" s="440">
        <f>SUM(L176:L178)</f>
        <v>0</v>
      </c>
    </row>
    <row r="176" spans="1:12" ht="24" hidden="1" x14ac:dyDescent="0.25">
      <c r="A176" s="360">
        <v>3261</v>
      </c>
      <c r="B176" s="71" t="s">
        <v>185</v>
      </c>
      <c r="C176" s="348">
        <f>SUM(D176:G176)</f>
        <v>0</v>
      </c>
      <c r="D176" s="350"/>
      <c r="E176" s="350"/>
      <c r="F176" s="350"/>
      <c r="G176" s="426"/>
      <c r="H176" s="348">
        <f>SUM(I176:L176)</f>
        <v>0</v>
      </c>
      <c r="I176" s="350"/>
      <c r="J176" s="350"/>
      <c r="K176" s="350"/>
      <c r="L176" s="427"/>
    </row>
    <row r="177" spans="1:12" ht="36" hidden="1" x14ac:dyDescent="0.25">
      <c r="A177" s="360">
        <v>3262</v>
      </c>
      <c r="B177" s="71" t="s">
        <v>186</v>
      </c>
      <c r="C177" s="348">
        <f>SUM(D177:G177)</f>
        <v>0</v>
      </c>
      <c r="D177" s="350"/>
      <c r="E177" s="350"/>
      <c r="F177" s="350"/>
      <c r="G177" s="426"/>
      <c r="H177" s="348">
        <f>SUM(I177:L177)</f>
        <v>0</v>
      </c>
      <c r="I177" s="350"/>
      <c r="J177" s="350"/>
      <c r="K177" s="350"/>
      <c r="L177" s="427"/>
    </row>
    <row r="178" spans="1:12" ht="24" hidden="1" x14ac:dyDescent="0.25">
      <c r="A178" s="360">
        <v>3263</v>
      </c>
      <c r="B178" s="71" t="s">
        <v>187</v>
      </c>
      <c r="C178" s="348">
        <f>SUM(D178:G178)</f>
        <v>0</v>
      </c>
      <c r="D178" s="350"/>
      <c r="E178" s="350"/>
      <c r="F178" s="350"/>
      <c r="G178" s="426"/>
      <c r="H178" s="348">
        <f>SUM(I178:L178)</f>
        <v>0</v>
      </c>
      <c r="I178" s="350"/>
      <c r="J178" s="350"/>
      <c r="K178" s="350"/>
      <c r="L178" s="427"/>
    </row>
    <row r="179" spans="1:12" ht="84" hidden="1" x14ac:dyDescent="0.25">
      <c r="A179" s="437">
        <v>3290</v>
      </c>
      <c r="B179" s="65" t="s">
        <v>188</v>
      </c>
      <c r="C179" s="451">
        <f t="shared" ref="C179:C183" si="17">SUM(D179:G179)</f>
        <v>0</v>
      </c>
      <c r="D179" s="438">
        <f>SUM(D180:D183)</f>
        <v>0</v>
      </c>
      <c r="E179" s="438">
        <f t="shared" ref="E179:G179" si="18">SUM(E180:E183)</f>
        <v>0</v>
      </c>
      <c r="F179" s="438">
        <f t="shared" si="18"/>
        <v>0</v>
      </c>
      <c r="G179" s="438">
        <f t="shared" si="18"/>
        <v>0</v>
      </c>
      <c r="H179" s="451">
        <f t="shared" ref="H179:H183" si="19">SUM(I179:L179)</f>
        <v>0</v>
      </c>
      <c r="I179" s="438">
        <f>SUM(I180:I183)</f>
        <v>0</v>
      </c>
      <c r="J179" s="438">
        <f t="shared" ref="J179:L179" si="20">SUM(J180:J183)</f>
        <v>0</v>
      </c>
      <c r="K179" s="438">
        <f t="shared" si="20"/>
        <v>0</v>
      </c>
      <c r="L179" s="452">
        <f t="shared" si="20"/>
        <v>0</v>
      </c>
    </row>
    <row r="180" spans="1:12" ht="72" hidden="1" x14ac:dyDescent="0.25">
      <c r="A180" s="360">
        <v>3291</v>
      </c>
      <c r="B180" s="71" t="s">
        <v>189</v>
      </c>
      <c r="C180" s="348">
        <f t="shared" si="17"/>
        <v>0</v>
      </c>
      <c r="D180" s="350"/>
      <c r="E180" s="350"/>
      <c r="F180" s="350"/>
      <c r="G180" s="453"/>
      <c r="H180" s="348">
        <f t="shared" si="19"/>
        <v>0</v>
      </c>
      <c r="I180" s="350"/>
      <c r="J180" s="350"/>
      <c r="K180" s="350"/>
      <c r="L180" s="427"/>
    </row>
    <row r="181" spans="1:12" ht="72" hidden="1" x14ac:dyDescent="0.25">
      <c r="A181" s="360">
        <v>3292</v>
      </c>
      <c r="B181" s="71" t="s">
        <v>190</v>
      </c>
      <c r="C181" s="348">
        <f t="shared" si="17"/>
        <v>0</v>
      </c>
      <c r="D181" s="350"/>
      <c r="E181" s="350"/>
      <c r="F181" s="350"/>
      <c r="G181" s="453"/>
      <c r="H181" s="348">
        <f t="shared" si="19"/>
        <v>0</v>
      </c>
      <c r="I181" s="350"/>
      <c r="J181" s="350"/>
      <c r="K181" s="350"/>
      <c r="L181" s="427"/>
    </row>
    <row r="182" spans="1:12" ht="72" hidden="1" x14ac:dyDescent="0.25">
      <c r="A182" s="360">
        <v>3293</v>
      </c>
      <c r="B182" s="71" t="s">
        <v>191</v>
      </c>
      <c r="C182" s="348">
        <f t="shared" si="17"/>
        <v>0</v>
      </c>
      <c r="D182" s="350"/>
      <c r="E182" s="350"/>
      <c r="F182" s="350"/>
      <c r="G182" s="453"/>
      <c r="H182" s="348">
        <f t="shared" si="19"/>
        <v>0</v>
      </c>
      <c r="I182" s="350"/>
      <c r="J182" s="350"/>
      <c r="K182" s="350"/>
      <c r="L182" s="427"/>
    </row>
    <row r="183" spans="1:12" ht="60" hidden="1" x14ac:dyDescent="0.25">
      <c r="A183" s="454">
        <v>3294</v>
      </c>
      <c r="B183" s="71" t="s">
        <v>192</v>
      </c>
      <c r="C183" s="451">
        <f t="shared" si="17"/>
        <v>0</v>
      </c>
      <c r="D183" s="455"/>
      <c r="E183" s="455"/>
      <c r="F183" s="455"/>
      <c r="G183" s="456"/>
      <c r="H183" s="451">
        <f t="shared" si="19"/>
        <v>0</v>
      </c>
      <c r="I183" s="455"/>
      <c r="J183" s="455"/>
      <c r="K183" s="455"/>
      <c r="L183" s="457"/>
    </row>
    <row r="184" spans="1:12" ht="48" hidden="1" x14ac:dyDescent="0.25">
      <c r="A184" s="458">
        <v>3300</v>
      </c>
      <c r="B184" s="183" t="s">
        <v>193</v>
      </c>
      <c r="C184" s="459">
        <f t="shared" si="7"/>
        <v>0</v>
      </c>
      <c r="D184" s="460">
        <f>SUM(D185:D186)</f>
        <v>0</v>
      </c>
      <c r="E184" s="460">
        <f t="shared" ref="E184:G184" si="21">SUM(E185:E186)</f>
        <v>0</v>
      </c>
      <c r="F184" s="460">
        <f t="shared" si="21"/>
        <v>0</v>
      </c>
      <c r="G184" s="460">
        <f t="shared" si="21"/>
        <v>0</v>
      </c>
      <c r="H184" s="459">
        <f t="shared" si="8"/>
        <v>0</v>
      </c>
      <c r="I184" s="460">
        <f>SUM(I185:I186)</f>
        <v>0</v>
      </c>
      <c r="J184" s="460">
        <f t="shared" ref="J184:L184" si="22">SUM(J185:J186)</f>
        <v>0</v>
      </c>
      <c r="K184" s="460">
        <f t="shared" si="22"/>
        <v>0</v>
      </c>
      <c r="L184" s="419">
        <f t="shared" si="22"/>
        <v>0</v>
      </c>
    </row>
    <row r="185" spans="1:12" ht="48" hidden="1" x14ac:dyDescent="0.25">
      <c r="A185" s="385">
        <v>3310</v>
      </c>
      <c r="B185" s="112" t="s">
        <v>194</v>
      </c>
      <c r="C185" s="461">
        <f t="shared" si="7"/>
        <v>0</v>
      </c>
      <c r="D185" s="432"/>
      <c r="E185" s="432"/>
      <c r="F185" s="432"/>
      <c r="G185" s="433"/>
      <c r="H185" s="461">
        <f t="shared" si="8"/>
        <v>0</v>
      </c>
      <c r="I185" s="432"/>
      <c r="J185" s="432"/>
      <c r="K185" s="432"/>
      <c r="L185" s="434"/>
    </row>
    <row r="186" spans="1:12" ht="48.75" hidden="1" customHeight="1" x14ac:dyDescent="0.25">
      <c r="A186" s="359">
        <v>3320</v>
      </c>
      <c r="B186" s="65" t="s">
        <v>195</v>
      </c>
      <c r="C186" s="343">
        <f t="shared" si="7"/>
        <v>0</v>
      </c>
      <c r="D186" s="345"/>
      <c r="E186" s="345"/>
      <c r="F186" s="345"/>
      <c r="G186" s="424"/>
      <c r="H186" s="343">
        <f t="shared" si="8"/>
        <v>0</v>
      </c>
      <c r="I186" s="345"/>
      <c r="J186" s="345"/>
      <c r="K186" s="345"/>
      <c r="L186" s="425"/>
    </row>
    <row r="187" spans="1:12" hidden="1" x14ac:dyDescent="0.25">
      <c r="A187" s="462">
        <v>4000</v>
      </c>
      <c r="B187" s="142" t="s">
        <v>196</v>
      </c>
      <c r="C187" s="414">
        <f t="shared" si="7"/>
        <v>0</v>
      </c>
      <c r="D187" s="415">
        <f>SUM(D188,D191)</f>
        <v>0</v>
      </c>
      <c r="E187" s="415">
        <f>SUM(E188,E191)</f>
        <v>0</v>
      </c>
      <c r="F187" s="415">
        <f>SUM(F188,F191)</f>
        <v>0</v>
      </c>
      <c r="G187" s="416">
        <f>SUM(G188,G191)</f>
        <v>0</v>
      </c>
      <c r="H187" s="414">
        <f t="shared" si="8"/>
        <v>0</v>
      </c>
      <c r="I187" s="415">
        <f>SUM(I188,I191)</f>
        <v>0</v>
      </c>
      <c r="J187" s="415">
        <f>SUM(J188,J191)</f>
        <v>0</v>
      </c>
      <c r="K187" s="415">
        <f>SUM(K188,K191)</f>
        <v>0</v>
      </c>
      <c r="L187" s="417">
        <f>SUM(L188,L191)</f>
        <v>0</v>
      </c>
    </row>
    <row r="188" spans="1:12" ht="24" hidden="1" x14ac:dyDescent="0.25">
      <c r="A188" s="463">
        <v>4200</v>
      </c>
      <c r="B188" s="147" t="s">
        <v>197</v>
      </c>
      <c r="C188" s="334">
        <f>SUM(D188:G188)</f>
        <v>0</v>
      </c>
      <c r="D188" s="341">
        <f>SUM(D189,D190)</f>
        <v>0</v>
      </c>
      <c r="E188" s="341">
        <f>SUM(E189,E190)</f>
        <v>0</v>
      </c>
      <c r="F188" s="341">
        <f>SUM(F189,F190)</f>
        <v>0</v>
      </c>
      <c r="G188" s="435">
        <f>SUM(G189,G190)</f>
        <v>0</v>
      </c>
      <c r="H188" s="334">
        <f t="shared" si="8"/>
        <v>0</v>
      </c>
      <c r="I188" s="341">
        <f>SUM(I189,I190)</f>
        <v>0</v>
      </c>
      <c r="J188" s="341">
        <f>SUM(J189,J190)</f>
        <v>0</v>
      </c>
      <c r="K188" s="341">
        <f>SUM(K189,K190)</f>
        <v>0</v>
      </c>
      <c r="L188" s="436">
        <f>SUM(L189,L190)</f>
        <v>0</v>
      </c>
    </row>
    <row r="189" spans="1:12" ht="36" hidden="1" x14ac:dyDescent="0.25">
      <c r="A189" s="437">
        <v>4240</v>
      </c>
      <c r="B189" s="65" t="s">
        <v>198</v>
      </c>
      <c r="C189" s="343">
        <f t="shared" ref="C189:C264" si="23">SUM(D189:G189)</f>
        <v>0</v>
      </c>
      <c r="D189" s="345"/>
      <c r="E189" s="345"/>
      <c r="F189" s="345"/>
      <c r="G189" s="424"/>
      <c r="H189" s="343">
        <f t="shared" ref="H189:H263" si="24">SUM(I189:L189)</f>
        <v>0</v>
      </c>
      <c r="I189" s="345"/>
      <c r="J189" s="345"/>
      <c r="K189" s="345"/>
      <c r="L189" s="425"/>
    </row>
    <row r="190" spans="1:12" ht="24" hidden="1" x14ac:dyDescent="0.25">
      <c r="A190" s="428">
        <v>4250</v>
      </c>
      <c r="B190" s="71" t="s">
        <v>199</v>
      </c>
      <c r="C190" s="348">
        <f t="shared" si="23"/>
        <v>0</v>
      </c>
      <c r="D190" s="350"/>
      <c r="E190" s="350"/>
      <c r="F190" s="350"/>
      <c r="G190" s="426"/>
      <c r="H190" s="348">
        <f t="shared" si="24"/>
        <v>0</v>
      </c>
      <c r="I190" s="350"/>
      <c r="J190" s="350"/>
      <c r="K190" s="350"/>
      <c r="L190" s="427"/>
    </row>
    <row r="191" spans="1:12" hidden="1" x14ac:dyDescent="0.25">
      <c r="A191" s="340">
        <v>4300</v>
      </c>
      <c r="B191" s="147" t="s">
        <v>200</v>
      </c>
      <c r="C191" s="334">
        <f t="shared" si="23"/>
        <v>0</v>
      </c>
      <c r="D191" s="341">
        <f>SUM(D192)</f>
        <v>0</v>
      </c>
      <c r="E191" s="341">
        <f>SUM(E192)</f>
        <v>0</v>
      </c>
      <c r="F191" s="341">
        <f>SUM(F192)</f>
        <v>0</v>
      </c>
      <c r="G191" s="435">
        <f>SUM(G192)</f>
        <v>0</v>
      </c>
      <c r="H191" s="334">
        <f t="shared" si="24"/>
        <v>0</v>
      </c>
      <c r="I191" s="341">
        <f>SUM(I192)</f>
        <v>0</v>
      </c>
      <c r="J191" s="341">
        <f>SUM(J192)</f>
        <v>0</v>
      </c>
      <c r="K191" s="341">
        <f>SUM(K192)</f>
        <v>0</v>
      </c>
      <c r="L191" s="436">
        <f>SUM(L192)</f>
        <v>0</v>
      </c>
    </row>
    <row r="192" spans="1:12" ht="24" hidden="1" x14ac:dyDescent="0.25">
      <c r="A192" s="437">
        <v>4310</v>
      </c>
      <c r="B192" s="65" t="s">
        <v>201</v>
      </c>
      <c r="C192" s="343">
        <f>SUM(D192:G192)</f>
        <v>0</v>
      </c>
      <c r="D192" s="438">
        <f>SUM(D193:D193)</f>
        <v>0</v>
      </c>
      <c r="E192" s="438">
        <f>SUM(E193:E193)</f>
        <v>0</v>
      </c>
      <c r="F192" s="438">
        <f>SUM(F193:F193)</f>
        <v>0</v>
      </c>
      <c r="G192" s="439">
        <f>SUM(G193:G193)</f>
        <v>0</v>
      </c>
      <c r="H192" s="343">
        <f t="shared" si="24"/>
        <v>0</v>
      </c>
      <c r="I192" s="438">
        <f>SUM(I193:I193)</f>
        <v>0</v>
      </c>
      <c r="J192" s="438">
        <f>SUM(J193:J193)</f>
        <v>0</v>
      </c>
      <c r="K192" s="438">
        <f>SUM(K193:K193)</f>
        <v>0</v>
      </c>
      <c r="L192" s="440">
        <f>SUM(L193:L193)</f>
        <v>0</v>
      </c>
    </row>
    <row r="193" spans="1:12" ht="36" hidden="1" x14ac:dyDescent="0.25">
      <c r="A193" s="360">
        <v>4311</v>
      </c>
      <c r="B193" s="71" t="s">
        <v>202</v>
      </c>
      <c r="C193" s="348">
        <f t="shared" si="23"/>
        <v>0</v>
      </c>
      <c r="D193" s="350"/>
      <c r="E193" s="350"/>
      <c r="F193" s="350"/>
      <c r="G193" s="426"/>
      <c r="H193" s="348">
        <f t="shared" si="24"/>
        <v>0</v>
      </c>
      <c r="I193" s="350"/>
      <c r="J193" s="350"/>
      <c r="K193" s="350"/>
      <c r="L193" s="427"/>
    </row>
    <row r="194" spans="1:12" s="306" customFormat="1" ht="24" x14ac:dyDescent="0.25">
      <c r="A194" s="464"/>
      <c r="B194" s="19" t="s">
        <v>203</v>
      </c>
      <c r="C194" s="409">
        <f t="shared" si="23"/>
        <v>827</v>
      </c>
      <c r="D194" s="410">
        <f>SUM(D195,D230,D269,D283)</f>
        <v>500</v>
      </c>
      <c r="E194" s="410">
        <f t="shared" ref="E194:G194" si="25">SUM(E195,E230,E269,E283)</f>
        <v>0</v>
      </c>
      <c r="F194" s="410">
        <f t="shared" si="25"/>
        <v>327</v>
      </c>
      <c r="G194" s="410">
        <f t="shared" si="25"/>
        <v>0</v>
      </c>
      <c r="H194" s="409">
        <f t="shared" si="24"/>
        <v>7507</v>
      </c>
      <c r="I194" s="410">
        <f t="shared" ref="I194:L194" si="26">SUM(I195,I230,I269,I283)</f>
        <v>7180</v>
      </c>
      <c r="J194" s="410">
        <f t="shared" si="26"/>
        <v>0</v>
      </c>
      <c r="K194" s="410">
        <f t="shared" si="26"/>
        <v>327</v>
      </c>
      <c r="L194" s="465">
        <f t="shared" si="26"/>
        <v>0</v>
      </c>
    </row>
    <row r="195" spans="1:12" x14ac:dyDescent="0.25">
      <c r="A195" s="413">
        <v>5000</v>
      </c>
      <c r="B195" s="142" t="s">
        <v>204</v>
      </c>
      <c r="C195" s="414">
        <f t="shared" si="23"/>
        <v>827</v>
      </c>
      <c r="D195" s="415">
        <f>D196+D204</f>
        <v>500</v>
      </c>
      <c r="E195" s="415">
        <f>E196+E204</f>
        <v>0</v>
      </c>
      <c r="F195" s="415">
        <f>F196+F204</f>
        <v>327</v>
      </c>
      <c r="G195" s="415">
        <f>G196+G204</f>
        <v>0</v>
      </c>
      <c r="H195" s="414">
        <f t="shared" si="24"/>
        <v>7507</v>
      </c>
      <c r="I195" s="415">
        <f>I196+I204</f>
        <v>7180</v>
      </c>
      <c r="J195" s="415">
        <f>J196+J204</f>
        <v>0</v>
      </c>
      <c r="K195" s="415">
        <f>K196+K204</f>
        <v>327</v>
      </c>
      <c r="L195" s="466">
        <f>L196+L204</f>
        <v>0</v>
      </c>
    </row>
    <row r="196" spans="1:12" x14ac:dyDescent="0.25">
      <c r="A196" s="340">
        <v>5100</v>
      </c>
      <c r="B196" s="147" t="s">
        <v>205</v>
      </c>
      <c r="C196" s="334">
        <f t="shared" si="23"/>
        <v>0</v>
      </c>
      <c r="D196" s="341">
        <f>D197+D198+D201+D202+D203</f>
        <v>0</v>
      </c>
      <c r="E196" s="341">
        <f>E197+E198+E201+E202+E203</f>
        <v>0</v>
      </c>
      <c r="F196" s="341">
        <f>F197+F198+F201+F202+F203</f>
        <v>0</v>
      </c>
      <c r="G196" s="435">
        <f>G197+G198+G201+G202+G203</f>
        <v>0</v>
      </c>
      <c r="H196" s="334">
        <f t="shared" si="24"/>
        <v>280</v>
      </c>
      <c r="I196" s="341">
        <f>I197+I198+I201+I202+I203</f>
        <v>280</v>
      </c>
      <c r="J196" s="341">
        <f>J197+J198+J201+J202+J203</f>
        <v>0</v>
      </c>
      <c r="K196" s="341">
        <f>K197+K198+K201+K202+K203</f>
        <v>0</v>
      </c>
      <c r="L196" s="436">
        <f>L197+L198+L201+L202+L203</f>
        <v>0</v>
      </c>
    </row>
    <row r="197" spans="1:12" hidden="1" x14ac:dyDescent="0.25">
      <c r="A197" s="437">
        <v>5110</v>
      </c>
      <c r="B197" s="65" t="s">
        <v>206</v>
      </c>
      <c r="C197" s="343">
        <f t="shared" si="23"/>
        <v>0</v>
      </c>
      <c r="D197" s="345"/>
      <c r="E197" s="345"/>
      <c r="F197" s="345"/>
      <c r="G197" s="424"/>
      <c r="H197" s="343">
        <f t="shared" si="24"/>
        <v>0</v>
      </c>
      <c r="I197" s="345"/>
      <c r="J197" s="345"/>
      <c r="K197" s="345"/>
      <c r="L197" s="425"/>
    </row>
    <row r="198" spans="1:12" ht="24" x14ac:dyDescent="0.25">
      <c r="A198" s="428">
        <v>5120</v>
      </c>
      <c r="B198" s="71" t="s">
        <v>207</v>
      </c>
      <c r="C198" s="348">
        <f t="shared" si="23"/>
        <v>0</v>
      </c>
      <c r="D198" s="429">
        <f>D199+D200</f>
        <v>0</v>
      </c>
      <c r="E198" s="429">
        <f>E199+E200</f>
        <v>0</v>
      </c>
      <c r="F198" s="429">
        <f>F199+F200</f>
        <v>0</v>
      </c>
      <c r="G198" s="430">
        <f>G199+G200</f>
        <v>0</v>
      </c>
      <c r="H198" s="348">
        <f t="shared" si="24"/>
        <v>280</v>
      </c>
      <c r="I198" s="429">
        <f>I199+I200</f>
        <v>280</v>
      </c>
      <c r="J198" s="429">
        <f>J199+J200</f>
        <v>0</v>
      </c>
      <c r="K198" s="429">
        <f>K199+K200</f>
        <v>0</v>
      </c>
      <c r="L198" s="431">
        <f>L199+L200</f>
        <v>0</v>
      </c>
    </row>
    <row r="199" spans="1:12" x14ac:dyDescent="0.25">
      <c r="A199" s="360">
        <v>5121</v>
      </c>
      <c r="B199" s="71" t="s">
        <v>208</v>
      </c>
      <c r="C199" s="348">
        <f t="shared" si="23"/>
        <v>0</v>
      </c>
      <c r="D199" s="350"/>
      <c r="E199" s="350"/>
      <c r="F199" s="350"/>
      <c r="G199" s="426"/>
      <c r="H199" s="348">
        <f t="shared" si="24"/>
        <v>280</v>
      </c>
      <c r="I199" s="350">
        <v>280</v>
      </c>
      <c r="J199" s="350"/>
      <c r="K199" s="350"/>
      <c r="L199" s="427"/>
    </row>
    <row r="200" spans="1:12" ht="24" hidden="1" x14ac:dyDescent="0.25">
      <c r="A200" s="360">
        <v>5129</v>
      </c>
      <c r="B200" s="71" t="s">
        <v>209</v>
      </c>
      <c r="C200" s="348">
        <f t="shared" si="23"/>
        <v>0</v>
      </c>
      <c r="D200" s="350"/>
      <c r="E200" s="350"/>
      <c r="F200" s="350"/>
      <c r="G200" s="426"/>
      <c r="H200" s="348">
        <f t="shared" si="24"/>
        <v>0</v>
      </c>
      <c r="I200" s="350"/>
      <c r="J200" s="350"/>
      <c r="K200" s="350"/>
      <c r="L200" s="427"/>
    </row>
    <row r="201" spans="1:12" hidden="1" x14ac:dyDescent="0.25">
      <c r="A201" s="428">
        <v>5130</v>
      </c>
      <c r="B201" s="71" t="s">
        <v>210</v>
      </c>
      <c r="C201" s="348">
        <f t="shared" si="23"/>
        <v>0</v>
      </c>
      <c r="D201" s="350"/>
      <c r="E201" s="350"/>
      <c r="F201" s="350"/>
      <c r="G201" s="426"/>
      <c r="H201" s="348">
        <f t="shared" si="24"/>
        <v>0</v>
      </c>
      <c r="I201" s="350"/>
      <c r="J201" s="350"/>
      <c r="K201" s="350"/>
      <c r="L201" s="427"/>
    </row>
    <row r="202" spans="1:12" hidden="1" x14ac:dyDescent="0.25">
      <c r="A202" s="428">
        <v>5140</v>
      </c>
      <c r="B202" s="71" t="s">
        <v>211</v>
      </c>
      <c r="C202" s="348">
        <f t="shared" si="23"/>
        <v>0</v>
      </c>
      <c r="D202" s="350"/>
      <c r="E202" s="350"/>
      <c r="F202" s="350"/>
      <c r="G202" s="426"/>
      <c r="H202" s="348">
        <f t="shared" si="24"/>
        <v>0</v>
      </c>
      <c r="I202" s="350"/>
      <c r="J202" s="350"/>
      <c r="K202" s="350"/>
      <c r="L202" s="427"/>
    </row>
    <row r="203" spans="1:12" ht="24" hidden="1" x14ac:dyDescent="0.25">
      <c r="A203" s="428">
        <v>5170</v>
      </c>
      <c r="B203" s="71" t="s">
        <v>212</v>
      </c>
      <c r="C203" s="348">
        <f t="shared" si="23"/>
        <v>0</v>
      </c>
      <c r="D203" s="350"/>
      <c r="E203" s="350"/>
      <c r="F203" s="350"/>
      <c r="G203" s="426"/>
      <c r="H203" s="348">
        <f t="shared" si="24"/>
        <v>0</v>
      </c>
      <c r="I203" s="350"/>
      <c r="J203" s="350"/>
      <c r="K203" s="350"/>
      <c r="L203" s="427"/>
    </row>
    <row r="204" spans="1:12" x14ac:dyDescent="0.25">
      <c r="A204" s="340">
        <v>5200</v>
      </c>
      <c r="B204" s="147" t="s">
        <v>213</v>
      </c>
      <c r="C204" s="334">
        <f t="shared" si="23"/>
        <v>827</v>
      </c>
      <c r="D204" s="341">
        <f>D205+D215+D216+D225+D226+D227+D229</f>
        <v>500</v>
      </c>
      <c r="E204" s="341">
        <f>E205+E215+E216+E225+E226+E227+E229</f>
        <v>0</v>
      </c>
      <c r="F204" s="341">
        <f>F205+F215+F216+F225+F226+F227+F229</f>
        <v>327</v>
      </c>
      <c r="G204" s="435">
        <f>G205+G215+G216+G225+G226+G227+G229</f>
        <v>0</v>
      </c>
      <c r="H204" s="334">
        <f t="shared" si="24"/>
        <v>7227</v>
      </c>
      <c r="I204" s="341">
        <f>I205+I215+I216+I225+I226+I227+I229</f>
        <v>6900</v>
      </c>
      <c r="J204" s="341">
        <f>J205+J215+J216+J225+J226+J227+J229</f>
        <v>0</v>
      </c>
      <c r="K204" s="341">
        <f>K205+K215+K216+K225+K226+K227+K229</f>
        <v>327</v>
      </c>
      <c r="L204" s="436">
        <f>L205+L215+L216+L225+L226+L227+L229</f>
        <v>0</v>
      </c>
    </row>
    <row r="205" spans="1:12" hidden="1" x14ac:dyDescent="0.25">
      <c r="A205" s="420">
        <v>5210</v>
      </c>
      <c r="B205" s="112" t="s">
        <v>214</v>
      </c>
      <c r="C205" s="390">
        <f t="shared" si="23"/>
        <v>0</v>
      </c>
      <c r="D205" s="421">
        <f>SUM(D206:D214)</f>
        <v>0</v>
      </c>
      <c r="E205" s="421">
        <f>SUM(E206:E214)</f>
        <v>0</v>
      </c>
      <c r="F205" s="421">
        <f>SUM(F206:F214)</f>
        <v>0</v>
      </c>
      <c r="G205" s="422">
        <f>SUM(G206:G214)</f>
        <v>0</v>
      </c>
      <c r="H205" s="390">
        <f t="shared" si="24"/>
        <v>0</v>
      </c>
      <c r="I205" s="421">
        <f>SUM(I206:I214)</f>
        <v>0</v>
      </c>
      <c r="J205" s="421">
        <f>SUM(J206:J214)</f>
        <v>0</v>
      </c>
      <c r="K205" s="421">
        <f>SUM(K206:K214)</f>
        <v>0</v>
      </c>
      <c r="L205" s="423">
        <f>SUM(L206:L214)</f>
        <v>0</v>
      </c>
    </row>
    <row r="206" spans="1:12" hidden="1" x14ac:dyDescent="0.25">
      <c r="A206" s="359">
        <v>5211</v>
      </c>
      <c r="B206" s="65" t="s">
        <v>215</v>
      </c>
      <c r="C206" s="343">
        <f t="shared" si="23"/>
        <v>0</v>
      </c>
      <c r="D206" s="345"/>
      <c r="E206" s="345"/>
      <c r="F206" s="345"/>
      <c r="G206" s="424"/>
      <c r="H206" s="343">
        <f t="shared" si="24"/>
        <v>0</v>
      </c>
      <c r="I206" s="345"/>
      <c r="J206" s="345"/>
      <c r="K206" s="345"/>
      <c r="L206" s="425"/>
    </row>
    <row r="207" spans="1:12" hidden="1" x14ac:dyDescent="0.25">
      <c r="A207" s="360">
        <v>5212</v>
      </c>
      <c r="B207" s="71" t="s">
        <v>216</v>
      </c>
      <c r="C207" s="348">
        <f t="shared" si="23"/>
        <v>0</v>
      </c>
      <c r="D207" s="350"/>
      <c r="E207" s="350"/>
      <c r="F207" s="350"/>
      <c r="G207" s="426"/>
      <c r="H207" s="348">
        <f t="shared" si="24"/>
        <v>0</v>
      </c>
      <c r="I207" s="350"/>
      <c r="J207" s="350"/>
      <c r="K207" s="350"/>
      <c r="L207" s="427"/>
    </row>
    <row r="208" spans="1:12" hidden="1" x14ac:dyDescent="0.25">
      <c r="A208" s="360">
        <v>5213</v>
      </c>
      <c r="B208" s="71" t="s">
        <v>217</v>
      </c>
      <c r="C208" s="348">
        <f t="shared" si="23"/>
        <v>0</v>
      </c>
      <c r="D208" s="350"/>
      <c r="E208" s="350"/>
      <c r="F208" s="350"/>
      <c r="G208" s="426"/>
      <c r="H208" s="348">
        <f t="shared" si="24"/>
        <v>0</v>
      </c>
      <c r="I208" s="350"/>
      <c r="J208" s="350"/>
      <c r="K208" s="350"/>
      <c r="L208" s="427"/>
    </row>
    <row r="209" spans="1:12" hidden="1" x14ac:dyDescent="0.25">
      <c r="A209" s="360">
        <v>5214</v>
      </c>
      <c r="B209" s="71" t="s">
        <v>218</v>
      </c>
      <c r="C209" s="348">
        <f t="shared" si="23"/>
        <v>0</v>
      </c>
      <c r="D209" s="350"/>
      <c r="E209" s="350"/>
      <c r="F209" s="350"/>
      <c r="G209" s="426"/>
      <c r="H209" s="348">
        <f t="shared" si="24"/>
        <v>0</v>
      </c>
      <c r="I209" s="350"/>
      <c r="J209" s="350"/>
      <c r="K209" s="350"/>
      <c r="L209" s="427"/>
    </row>
    <row r="210" spans="1:12" hidden="1" x14ac:dyDescent="0.25">
      <c r="A210" s="360">
        <v>5215</v>
      </c>
      <c r="B210" s="71" t="s">
        <v>219</v>
      </c>
      <c r="C210" s="348">
        <f>SUM(D210:G210)</f>
        <v>0</v>
      </c>
      <c r="D210" s="350"/>
      <c r="E210" s="350"/>
      <c r="F210" s="350"/>
      <c r="G210" s="426"/>
      <c r="H210" s="348">
        <f>SUM(I210:L210)</f>
        <v>0</v>
      </c>
      <c r="I210" s="350"/>
      <c r="J210" s="350"/>
      <c r="K210" s="350"/>
      <c r="L210" s="427"/>
    </row>
    <row r="211" spans="1:12" ht="14.25" hidden="1" customHeight="1" x14ac:dyDescent="0.25">
      <c r="A211" s="360">
        <v>5216</v>
      </c>
      <c r="B211" s="71" t="s">
        <v>220</v>
      </c>
      <c r="C211" s="348">
        <f t="shared" si="23"/>
        <v>0</v>
      </c>
      <c r="D211" s="350"/>
      <c r="E211" s="350"/>
      <c r="F211" s="350"/>
      <c r="G211" s="426"/>
      <c r="H211" s="348">
        <f t="shared" si="24"/>
        <v>0</v>
      </c>
      <c r="I211" s="350"/>
      <c r="J211" s="350"/>
      <c r="K211" s="350"/>
      <c r="L211" s="427"/>
    </row>
    <row r="212" spans="1:12" hidden="1" x14ac:dyDescent="0.25">
      <c r="A212" s="360">
        <v>5217</v>
      </c>
      <c r="B212" s="71" t="s">
        <v>221</v>
      </c>
      <c r="C212" s="348">
        <f t="shared" si="23"/>
        <v>0</v>
      </c>
      <c r="D212" s="350"/>
      <c r="E212" s="350"/>
      <c r="F212" s="350"/>
      <c r="G212" s="426"/>
      <c r="H212" s="348">
        <f t="shared" si="24"/>
        <v>0</v>
      </c>
      <c r="I212" s="350"/>
      <c r="J212" s="350"/>
      <c r="K212" s="350"/>
      <c r="L212" s="427"/>
    </row>
    <row r="213" spans="1:12" hidden="1" x14ac:dyDescent="0.25">
      <c r="A213" s="360">
        <v>5218</v>
      </c>
      <c r="B213" s="71" t="s">
        <v>222</v>
      </c>
      <c r="C213" s="348">
        <f t="shared" si="23"/>
        <v>0</v>
      </c>
      <c r="D213" s="350"/>
      <c r="E213" s="350"/>
      <c r="F213" s="350"/>
      <c r="G213" s="426"/>
      <c r="H213" s="348">
        <f t="shared" si="24"/>
        <v>0</v>
      </c>
      <c r="I213" s="350"/>
      <c r="J213" s="350"/>
      <c r="K213" s="350"/>
      <c r="L213" s="427"/>
    </row>
    <row r="214" spans="1:12" hidden="1" x14ac:dyDescent="0.25">
      <c r="A214" s="360">
        <v>5219</v>
      </c>
      <c r="B214" s="71" t="s">
        <v>223</v>
      </c>
      <c r="C214" s="348">
        <f t="shared" si="23"/>
        <v>0</v>
      </c>
      <c r="D214" s="350"/>
      <c r="E214" s="350"/>
      <c r="F214" s="350"/>
      <c r="G214" s="426"/>
      <c r="H214" s="348">
        <f t="shared" si="24"/>
        <v>0</v>
      </c>
      <c r="I214" s="350"/>
      <c r="J214" s="350"/>
      <c r="K214" s="350"/>
      <c r="L214" s="427"/>
    </row>
    <row r="215" spans="1:12" ht="13.5" hidden="1" customHeight="1" x14ac:dyDescent="0.25">
      <c r="A215" s="428">
        <v>5220</v>
      </c>
      <c r="B215" s="71" t="s">
        <v>224</v>
      </c>
      <c r="C215" s="348">
        <f t="shared" si="23"/>
        <v>0</v>
      </c>
      <c r="D215" s="350"/>
      <c r="E215" s="350"/>
      <c r="F215" s="350"/>
      <c r="G215" s="426"/>
      <c r="H215" s="348">
        <f t="shared" si="24"/>
        <v>0</v>
      </c>
      <c r="I215" s="350"/>
      <c r="J215" s="350"/>
      <c r="K215" s="350"/>
      <c r="L215" s="427"/>
    </row>
    <row r="216" spans="1:12" x14ac:dyDescent="0.25">
      <c r="A216" s="428">
        <v>5230</v>
      </c>
      <c r="B216" s="71" t="s">
        <v>225</v>
      </c>
      <c r="C216" s="348">
        <f t="shared" si="23"/>
        <v>827</v>
      </c>
      <c r="D216" s="429">
        <f>SUM(D217:D224)</f>
        <v>500</v>
      </c>
      <c r="E216" s="429">
        <f>SUM(E217:E224)</f>
        <v>0</v>
      </c>
      <c r="F216" s="429">
        <f>SUM(F217:F224)</f>
        <v>327</v>
      </c>
      <c r="G216" s="430">
        <f>SUM(G217:G224)</f>
        <v>0</v>
      </c>
      <c r="H216" s="348">
        <f t="shared" si="24"/>
        <v>7227</v>
      </c>
      <c r="I216" s="429">
        <f>SUM(I217:I224)</f>
        <v>6900</v>
      </c>
      <c r="J216" s="429">
        <f>SUM(J217:J224)</f>
        <v>0</v>
      </c>
      <c r="K216" s="429">
        <f>SUM(K217:K224)</f>
        <v>327</v>
      </c>
      <c r="L216" s="431">
        <f>SUM(L217:L224)</f>
        <v>0</v>
      </c>
    </row>
    <row r="217" spans="1:12" hidden="1" x14ac:dyDescent="0.25">
      <c r="A217" s="360">
        <v>5231</v>
      </c>
      <c r="B217" s="71" t="s">
        <v>226</v>
      </c>
      <c r="C217" s="348">
        <f t="shared" si="23"/>
        <v>0</v>
      </c>
      <c r="D217" s="350"/>
      <c r="E217" s="350"/>
      <c r="F217" s="350"/>
      <c r="G217" s="426"/>
      <c r="H217" s="348">
        <f t="shared" si="24"/>
        <v>0</v>
      </c>
      <c r="I217" s="350"/>
      <c r="J217" s="350"/>
      <c r="K217" s="350"/>
      <c r="L217" s="427"/>
    </row>
    <row r="218" spans="1:12" hidden="1" x14ac:dyDescent="0.25">
      <c r="A218" s="360">
        <v>5232</v>
      </c>
      <c r="B218" s="71" t="s">
        <v>227</v>
      </c>
      <c r="C218" s="348">
        <f t="shared" si="23"/>
        <v>0</v>
      </c>
      <c r="D218" s="350"/>
      <c r="E218" s="350"/>
      <c r="F218" s="350"/>
      <c r="G218" s="426"/>
      <c r="H218" s="348">
        <f t="shared" si="24"/>
        <v>0</v>
      </c>
      <c r="I218" s="350"/>
      <c r="J218" s="350"/>
      <c r="K218" s="350"/>
      <c r="L218" s="427"/>
    </row>
    <row r="219" spans="1:12" hidden="1" x14ac:dyDescent="0.25">
      <c r="A219" s="360">
        <v>5233</v>
      </c>
      <c r="B219" s="71" t="s">
        <v>228</v>
      </c>
      <c r="C219" s="467">
        <f t="shared" si="23"/>
        <v>0</v>
      </c>
      <c r="D219" s="350"/>
      <c r="E219" s="350"/>
      <c r="F219" s="350"/>
      <c r="G219" s="426"/>
      <c r="H219" s="348">
        <f t="shared" si="24"/>
        <v>0</v>
      </c>
      <c r="I219" s="350"/>
      <c r="J219" s="350"/>
      <c r="K219" s="350"/>
      <c r="L219" s="427"/>
    </row>
    <row r="220" spans="1:12" ht="24" hidden="1" x14ac:dyDescent="0.25">
      <c r="A220" s="360">
        <v>5234</v>
      </c>
      <c r="B220" s="71" t="s">
        <v>229</v>
      </c>
      <c r="C220" s="467">
        <f t="shared" si="23"/>
        <v>0</v>
      </c>
      <c r="D220" s="350"/>
      <c r="E220" s="350"/>
      <c r="F220" s="350"/>
      <c r="G220" s="426"/>
      <c r="H220" s="348">
        <f t="shared" si="24"/>
        <v>0</v>
      </c>
      <c r="I220" s="350"/>
      <c r="J220" s="350"/>
      <c r="K220" s="350"/>
      <c r="L220" s="427"/>
    </row>
    <row r="221" spans="1:12" ht="14.25" hidden="1" customHeight="1" x14ac:dyDescent="0.25">
      <c r="A221" s="360">
        <v>5236</v>
      </c>
      <c r="B221" s="71" t="s">
        <v>230</v>
      </c>
      <c r="C221" s="467">
        <f t="shared" si="23"/>
        <v>0</v>
      </c>
      <c r="D221" s="350"/>
      <c r="E221" s="350"/>
      <c r="F221" s="350"/>
      <c r="G221" s="426"/>
      <c r="H221" s="348">
        <f t="shared" si="24"/>
        <v>0</v>
      </c>
      <c r="I221" s="350"/>
      <c r="J221" s="350"/>
      <c r="K221" s="350"/>
      <c r="L221" s="427"/>
    </row>
    <row r="222" spans="1:12" ht="14.25" hidden="1" customHeight="1" x14ac:dyDescent="0.25">
      <c r="A222" s="360">
        <v>5237</v>
      </c>
      <c r="B222" s="71" t="s">
        <v>231</v>
      </c>
      <c r="C222" s="467">
        <f t="shared" si="23"/>
        <v>0</v>
      </c>
      <c r="D222" s="350"/>
      <c r="E222" s="350"/>
      <c r="F222" s="350"/>
      <c r="G222" s="426"/>
      <c r="H222" s="348">
        <f t="shared" si="24"/>
        <v>0</v>
      </c>
      <c r="I222" s="350"/>
      <c r="J222" s="350"/>
      <c r="K222" s="350"/>
      <c r="L222" s="427"/>
    </row>
    <row r="223" spans="1:12" ht="24" x14ac:dyDescent="0.25">
      <c r="A223" s="360">
        <v>5238</v>
      </c>
      <c r="B223" s="71" t="s">
        <v>232</v>
      </c>
      <c r="C223" s="467">
        <f t="shared" si="23"/>
        <v>500</v>
      </c>
      <c r="D223" s="350">
        <v>500</v>
      </c>
      <c r="E223" s="350"/>
      <c r="F223" s="350"/>
      <c r="G223" s="426"/>
      <c r="H223" s="348">
        <f t="shared" si="24"/>
        <v>6900</v>
      </c>
      <c r="I223" s="350">
        <v>6900</v>
      </c>
      <c r="J223" s="350"/>
      <c r="K223" s="350"/>
      <c r="L223" s="427"/>
    </row>
    <row r="224" spans="1:12" ht="24" x14ac:dyDescent="0.25">
      <c r="A224" s="360">
        <v>5239</v>
      </c>
      <c r="B224" s="71" t="s">
        <v>233</v>
      </c>
      <c r="C224" s="467">
        <f t="shared" si="23"/>
        <v>327</v>
      </c>
      <c r="D224" s="350" t="s">
        <v>514</v>
      </c>
      <c r="E224" s="350"/>
      <c r="F224" s="350">
        <v>327</v>
      </c>
      <c r="G224" s="426"/>
      <c r="H224" s="348">
        <f t="shared" si="24"/>
        <v>327</v>
      </c>
      <c r="I224" s="350"/>
      <c r="J224" s="350"/>
      <c r="K224" s="350">
        <v>327</v>
      </c>
      <c r="L224" s="427"/>
    </row>
    <row r="225" spans="1:12" ht="24" hidden="1" x14ac:dyDescent="0.25">
      <c r="A225" s="428">
        <v>5240</v>
      </c>
      <c r="B225" s="71" t="s">
        <v>234</v>
      </c>
      <c r="C225" s="467">
        <f t="shared" si="23"/>
        <v>0</v>
      </c>
      <c r="D225" s="350"/>
      <c r="E225" s="350"/>
      <c r="F225" s="350"/>
      <c r="G225" s="426"/>
      <c r="H225" s="348">
        <f t="shared" si="24"/>
        <v>0</v>
      </c>
      <c r="I225" s="350"/>
      <c r="J225" s="350"/>
      <c r="K225" s="350"/>
      <c r="L225" s="427"/>
    </row>
    <row r="226" spans="1:12" hidden="1" x14ac:dyDescent="0.25">
      <c r="A226" s="428">
        <v>5250</v>
      </c>
      <c r="B226" s="71" t="s">
        <v>235</v>
      </c>
      <c r="C226" s="467">
        <f t="shared" si="23"/>
        <v>0</v>
      </c>
      <c r="D226" s="350"/>
      <c r="E226" s="350"/>
      <c r="F226" s="350"/>
      <c r="G226" s="426"/>
      <c r="H226" s="348">
        <f t="shared" si="24"/>
        <v>0</v>
      </c>
      <c r="I226" s="350"/>
      <c r="J226" s="350"/>
      <c r="K226" s="350"/>
      <c r="L226" s="427"/>
    </row>
    <row r="227" spans="1:12" hidden="1" x14ac:dyDescent="0.25">
      <c r="A227" s="428">
        <v>5260</v>
      </c>
      <c r="B227" s="71" t="s">
        <v>236</v>
      </c>
      <c r="C227" s="467">
        <f t="shared" si="23"/>
        <v>0</v>
      </c>
      <c r="D227" s="429">
        <f>SUM(D228)</f>
        <v>0</v>
      </c>
      <c r="E227" s="429">
        <f>SUM(E228)</f>
        <v>0</v>
      </c>
      <c r="F227" s="429">
        <f>SUM(F228)</f>
        <v>0</v>
      </c>
      <c r="G227" s="430">
        <f>SUM(G228)</f>
        <v>0</v>
      </c>
      <c r="H227" s="348">
        <f t="shared" si="24"/>
        <v>0</v>
      </c>
      <c r="I227" s="429">
        <f>SUM(I228)</f>
        <v>0</v>
      </c>
      <c r="J227" s="429">
        <f>SUM(J228)</f>
        <v>0</v>
      </c>
      <c r="K227" s="429">
        <f>SUM(K228)</f>
        <v>0</v>
      </c>
      <c r="L227" s="431">
        <f>SUM(L228)</f>
        <v>0</v>
      </c>
    </row>
    <row r="228" spans="1:12" ht="24" hidden="1" x14ac:dyDescent="0.25">
      <c r="A228" s="360">
        <v>5269</v>
      </c>
      <c r="B228" s="71" t="s">
        <v>237</v>
      </c>
      <c r="C228" s="467">
        <f t="shared" si="23"/>
        <v>0</v>
      </c>
      <c r="D228" s="350"/>
      <c r="E228" s="350"/>
      <c r="F228" s="350"/>
      <c r="G228" s="426"/>
      <c r="H228" s="348">
        <f t="shared" si="24"/>
        <v>0</v>
      </c>
      <c r="I228" s="350"/>
      <c r="J228" s="350"/>
      <c r="K228" s="350"/>
      <c r="L228" s="427"/>
    </row>
    <row r="229" spans="1:12" ht="24" hidden="1" x14ac:dyDescent="0.25">
      <c r="A229" s="420">
        <v>5270</v>
      </c>
      <c r="B229" s="112" t="s">
        <v>238</v>
      </c>
      <c r="C229" s="468">
        <f t="shared" si="23"/>
        <v>0</v>
      </c>
      <c r="D229" s="432"/>
      <c r="E229" s="432"/>
      <c r="F229" s="432"/>
      <c r="G229" s="433"/>
      <c r="H229" s="390">
        <f t="shared" si="24"/>
        <v>0</v>
      </c>
      <c r="I229" s="432"/>
      <c r="J229" s="432"/>
      <c r="K229" s="432"/>
      <c r="L229" s="434"/>
    </row>
    <row r="230" spans="1:12" hidden="1" x14ac:dyDescent="0.25">
      <c r="A230" s="413">
        <v>6000</v>
      </c>
      <c r="B230" s="142" t="s">
        <v>239</v>
      </c>
      <c r="C230" s="469">
        <f t="shared" si="23"/>
        <v>0</v>
      </c>
      <c r="D230" s="415">
        <f>D231+D251+D259</f>
        <v>0</v>
      </c>
      <c r="E230" s="415">
        <f>E231+E251+E259</f>
        <v>0</v>
      </c>
      <c r="F230" s="415">
        <f>F231+F251+F259</f>
        <v>0</v>
      </c>
      <c r="G230" s="416">
        <f>G231+G251+G259</f>
        <v>0</v>
      </c>
      <c r="H230" s="414">
        <f t="shared" si="24"/>
        <v>0</v>
      </c>
      <c r="I230" s="415">
        <f>I231+I251+I259</f>
        <v>0</v>
      </c>
      <c r="J230" s="415">
        <f>J231+J251+J259</f>
        <v>0</v>
      </c>
      <c r="K230" s="415">
        <f>K231+K251+K259</f>
        <v>0</v>
      </c>
      <c r="L230" s="417">
        <f>L231+L251+L259</f>
        <v>0</v>
      </c>
    </row>
    <row r="231" spans="1:12" ht="14.25" hidden="1" customHeight="1" x14ac:dyDescent="0.25">
      <c r="A231" s="458">
        <v>6200</v>
      </c>
      <c r="B231" s="183" t="s">
        <v>240</v>
      </c>
      <c r="C231" s="470">
        <f>SUM(D231:G231)</f>
        <v>0</v>
      </c>
      <c r="D231" s="460">
        <f>SUM(D232,D233,D235,D238,D244,D245,D246)</f>
        <v>0</v>
      </c>
      <c r="E231" s="460">
        <f>SUM(E232,E233,E235,E238,E244,E245,E246)</f>
        <v>0</v>
      </c>
      <c r="F231" s="460">
        <f>SUM(F232,F233,F235,F238,F244,F245,F246)</f>
        <v>0</v>
      </c>
      <c r="G231" s="460">
        <f>SUM(G232,G233,G235,G238,G244,G245,G246)</f>
        <v>0</v>
      </c>
      <c r="H231" s="459">
        <f t="shared" si="24"/>
        <v>0</v>
      </c>
      <c r="I231" s="460">
        <f>SUM(I232,I233,I235,I238,I244,I245,I246)</f>
        <v>0</v>
      </c>
      <c r="J231" s="460">
        <f>SUM(J232,J233,J235,J238,J244,J245,J246)</f>
        <v>0</v>
      </c>
      <c r="K231" s="460">
        <f>SUM(K232,K233,K235,K238,K244,K245,K246)</f>
        <v>0</v>
      </c>
      <c r="L231" s="419">
        <f>SUM(L232,L233,L235,L238,L244,L245,L246)</f>
        <v>0</v>
      </c>
    </row>
    <row r="232" spans="1:12" ht="24" hidden="1" x14ac:dyDescent="0.25">
      <c r="A232" s="437">
        <v>6220</v>
      </c>
      <c r="B232" s="65" t="s">
        <v>241</v>
      </c>
      <c r="C232" s="471">
        <f t="shared" si="23"/>
        <v>0</v>
      </c>
      <c r="D232" s="345"/>
      <c r="E232" s="345"/>
      <c r="F232" s="345"/>
      <c r="G232" s="472"/>
      <c r="H232" s="473">
        <f t="shared" si="24"/>
        <v>0</v>
      </c>
      <c r="I232" s="345"/>
      <c r="J232" s="345"/>
      <c r="K232" s="345"/>
      <c r="L232" s="425"/>
    </row>
    <row r="233" spans="1:12" hidden="1" x14ac:dyDescent="0.25">
      <c r="A233" s="428">
        <v>6230</v>
      </c>
      <c r="B233" s="71" t="s">
        <v>242</v>
      </c>
      <c r="C233" s="467">
        <f t="shared" si="23"/>
        <v>0</v>
      </c>
      <c r="D233" s="429">
        <f>SUM(D234)</f>
        <v>0</v>
      </c>
      <c r="E233" s="429">
        <f t="shared" ref="E233:L233" si="27">SUM(E234)</f>
        <v>0</v>
      </c>
      <c r="F233" s="429">
        <f t="shared" si="27"/>
        <v>0</v>
      </c>
      <c r="G233" s="430">
        <f t="shared" si="27"/>
        <v>0</v>
      </c>
      <c r="H233" s="474">
        <f t="shared" si="24"/>
        <v>0</v>
      </c>
      <c r="I233" s="429">
        <f t="shared" si="27"/>
        <v>0</v>
      </c>
      <c r="J233" s="429">
        <f t="shared" si="27"/>
        <v>0</v>
      </c>
      <c r="K233" s="429">
        <f t="shared" si="27"/>
        <v>0</v>
      </c>
      <c r="L233" s="431">
        <f t="shared" si="27"/>
        <v>0</v>
      </c>
    </row>
    <row r="234" spans="1:12" ht="24" hidden="1" x14ac:dyDescent="0.25">
      <c r="A234" s="360">
        <v>6239</v>
      </c>
      <c r="B234" s="65" t="s">
        <v>243</v>
      </c>
      <c r="C234" s="467">
        <f t="shared" si="23"/>
        <v>0</v>
      </c>
      <c r="D234" s="345"/>
      <c r="E234" s="345"/>
      <c r="F234" s="345"/>
      <c r="G234" s="424"/>
      <c r="H234" s="474">
        <f t="shared" si="24"/>
        <v>0</v>
      </c>
      <c r="I234" s="345"/>
      <c r="J234" s="345"/>
      <c r="K234" s="345"/>
      <c r="L234" s="425"/>
    </row>
    <row r="235" spans="1:12" ht="24" hidden="1" x14ac:dyDescent="0.25">
      <c r="A235" s="428">
        <v>6240</v>
      </c>
      <c r="B235" s="71" t="s">
        <v>244</v>
      </c>
      <c r="C235" s="467">
        <f>SUM(D235:G235)</f>
        <v>0</v>
      </c>
      <c r="D235" s="429">
        <f>SUM(D236:D237)</f>
        <v>0</v>
      </c>
      <c r="E235" s="429">
        <f>SUM(E236:E237)</f>
        <v>0</v>
      </c>
      <c r="F235" s="429">
        <f>SUM(F236:F237)</f>
        <v>0</v>
      </c>
      <c r="G235" s="430">
        <f>SUM(G236:G237)</f>
        <v>0</v>
      </c>
      <c r="H235" s="474">
        <f t="shared" si="24"/>
        <v>0</v>
      </c>
      <c r="I235" s="429">
        <f>SUM(I236:I237)</f>
        <v>0</v>
      </c>
      <c r="J235" s="429">
        <f>SUM(J236:J237)</f>
        <v>0</v>
      </c>
      <c r="K235" s="429">
        <f>SUM(K236:K237)</f>
        <v>0</v>
      </c>
      <c r="L235" s="431">
        <f>SUM(L236:L237)</f>
        <v>0</v>
      </c>
    </row>
    <row r="236" spans="1:12" hidden="1" x14ac:dyDescent="0.25">
      <c r="A236" s="360">
        <v>6241</v>
      </c>
      <c r="B236" s="71" t="s">
        <v>245</v>
      </c>
      <c r="C236" s="467">
        <f>SUM(D236:G236)</f>
        <v>0</v>
      </c>
      <c r="D236" s="350"/>
      <c r="E236" s="350"/>
      <c r="F236" s="350"/>
      <c r="G236" s="426"/>
      <c r="H236" s="474">
        <f>SUM(I236:L236)</f>
        <v>0</v>
      </c>
      <c r="I236" s="350"/>
      <c r="J236" s="350"/>
      <c r="K236" s="350"/>
      <c r="L236" s="427"/>
    </row>
    <row r="237" spans="1:12" hidden="1" x14ac:dyDescent="0.25">
      <c r="A237" s="360">
        <v>6242</v>
      </c>
      <c r="B237" s="71" t="s">
        <v>246</v>
      </c>
      <c r="C237" s="467">
        <f>SUM(D237:G237)</f>
        <v>0</v>
      </c>
      <c r="D237" s="350"/>
      <c r="E237" s="350"/>
      <c r="F237" s="350"/>
      <c r="G237" s="426"/>
      <c r="H237" s="474">
        <f t="shared" si="24"/>
        <v>0</v>
      </c>
      <c r="I237" s="350"/>
      <c r="J237" s="350"/>
      <c r="K237" s="350"/>
      <c r="L237" s="427"/>
    </row>
    <row r="238" spans="1:12" ht="25.5" hidden="1" customHeight="1" x14ac:dyDescent="0.25">
      <c r="A238" s="428">
        <v>6250</v>
      </c>
      <c r="B238" s="71" t="s">
        <v>247</v>
      </c>
      <c r="C238" s="467">
        <f>SUM(D238:G238)</f>
        <v>0</v>
      </c>
      <c r="D238" s="429">
        <f>SUM(D239:D243)</f>
        <v>0</v>
      </c>
      <c r="E238" s="429">
        <f>SUM(E239:E243)</f>
        <v>0</v>
      </c>
      <c r="F238" s="429">
        <f>SUM(F239:F243)</f>
        <v>0</v>
      </c>
      <c r="G238" s="430">
        <f>SUM(G239:G243)</f>
        <v>0</v>
      </c>
      <c r="H238" s="474">
        <f t="shared" si="24"/>
        <v>0</v>
      </c>
      <c r="I238" s="429">
        <f>SUM(I239:I243)</f>
        <v>0</v>
      </c>
      <c r="J238" s="429">
        <f>SUM(J239:J243)</f>
        <v>0</v>
      </c>
      <c r="K238" s="429">
        <f>SUM(K239:K243)</f>
        <v>0</v>
      </c>
      <c r="L238" s="431">
        <f>SUM(L239:L243)</f>
        <v>0</v>
      </c>
    </row>
    <row r="239" spans="1:12" ht="14.25" hidden="1" customHeight="1" x14ac:dyDescent="0.25">
      <c r="A239" s="360">
        <v>6252</v>
      </c>
      <c r="B239" s="71" t="s">
        <v>248</v>
      </c>
      <c r="C239" s="467">
        <f>SUM(D239:G239)</f>
        <v>0</v>
      </c>
      <c r="D239" s="350"/>
      <c r="E239" s="350"/>
      <c r="F239" s="350"/>
      <c r="G239" s="426"/>
      <c r="H239" s="474">
        <f t="shared" si="24"/>
        <v>0</v>
      </c>
      <c r="I239" s="350"/>
      <c r="J239" s="350"/>
      <c r="K239" s="350"/>
      <c r="L239" s="427"/>
    </row>
    <row r="240" spans="1:12" ht="14.25" hidden="1" customHeight="1" x14ac:dyDescent="0.25">
      <c r="A240" s="360">
        <v>6253</v>
      </c>
      <c r="B240" s="71" t="s">
        <v>249</v>
      </c>
      <c r="C240" s="467">
        <f t="shared" si="23"/>
        <v>0</v>
      </c>
      <c r="D240" s="350"/>
      <c r="E240" s="350"/>
      <c r="F240" s="350"/>
      <c r="G240" s="426"/>
      <c r="H240" s="474">
        <f t="shared" si="24"/>
        <v>0</v>
      </c>
      <c r="I240" s="350"/>
      <c r="J240" s="350"/>
      <c r="K240" s="350"/>
      <c r="L240" s="427"/>
    </row>
    <row r="241" spans="1:12" ht="24" hidden="1" x14ac:dyDescent="0.25">
      <c r="A241" s="360">
        <v>6254</v>
      </c>
      <c r="B241" s="71" t="s">
        <v>250</v>
      </c>
      <c r="C241" s="467">
        <f t="shared" si="23"/>
        <v>0</v>
      </c>
      <c r="D241" s="350"/>
      <c r="E241" s="350"/>
      <c r="F241" s="350"/>
      <c r="G241" s="426"/>
      <c r="H241" s="474">
        <f t="shared" si="24"/>
        <v>0</v>
      </c>
      <c r="I241" s="350"/>
      <c r="J241" s="350"/>
      <c r="K241" s="350"/>
      <c r="L241" s="427"/>
    </row>
    <row r="242" spans="1:12" ht="24" hidden="1" x14ac:dyDescent="0.25">
      <c r="A242" s="360">
        <v>6255</v>
      </c>
      <c r="B242" s="71" t="s">
        <v>251</v>
      </c>
      <c r="C242" s="467">
        <f t="shared" si="23"/>
        <v>0</v>
      </c>
      <c r="D242" s="350"/>
      <c r="E242" s="350"/>
      <c r="F242" s="350"/>
      <c r="G242" s="426"/>
      <c r="H242" s="474">
        <f t="shared" si="24"/>
        <v>0</v>
      </c>
      <c r="I242" s="350"/>
      <c r="J242" s="350"/>
      <c r="K242" s="350"/>
      <c r="L242" s="427"/>
    </row>
    <row r="243" spans="1:12" hidden="1" x14ac:dyDescent="0.25">
      <c r="A243" s="360">
        <v>6259</v>
      </c>
      <c r="B243" s="71" t="s">
        <v>252</v>
      </c>
      <c r="C243" s="467">
        <f t="shared" si="23"/>
        <v>0</v>
      </c>
      <c r="D243" s="350"/>
      <c r="E243" s="350"/>
      <c r="F243" s="350"/>
      <c r="G243" s="426"/>
      <c r="H243" s="474">
        <f t="shared" si="24"/>
        <v>0</v>
      </c>
      <c r="I243" s="350"/>
      <c r="J243" s="350"/>
      <c r="K243" s="350"/>
      <c r="L243" s="427"/>
    </row>
    <row r="244" spans="1:12" ht="24" hidden="1" x14ac:dyDescent="0.25">
      <c r="A244" s="428">
        <v>6260</v>
      </c>
      <c r="B244" s="71" t="s">
        <v>253</v>
      </c>
      <c r="C244" s="467">
        <f t="shared" si="23"/>
        <v>0</v>
      </c>
      <c r="D244" s="350"/>
      <c r="E244" s="350"/>
      <c r="F244" s="350"/>
      <c r="G244" s="426"/>
      <c r="H244" s="474">
        <f t="shared" si="24"/>
        <v>0</v>
      </c>
      <c r="I244" s="350"/>
      <c r="J244" s="350"/>
      <c r="K244" s="350"/>
      <c r="L244" s="427"/>
    </row>
    <row r="245" spans="1:12" hidden="1" x14ac:dyDescent="0.25">
      <c r="A245" s="428">
        <v>6270</v>
      </c>
      <c r="B245" s="71" t="s">
        <v>254</v>
      </c>
      <c r="C245" s="467">
        <f t="shared" si="23"/>
        <v>0</v>
      </c>
      <c r="D245" s="350"/>
      <c r="E245" s="350"/>
      <c r="F245" s="350"/>
      <c r="G245" s="426"/>
      <c r="H245" s="474">
        <f t="shared" si="24"/>
        <v>0</v>
      </c>
      <c r="I245" s="350"/>
      <c r="J245" s="350"/>
      <c r="K245" s="350"/>
      <c r="L245" s="427"/>
    </row>
    <row r="246" spans="1:12" ht="24" hidden="1" x14ac:dyDescent="0.25">
      <c r="A246" s="437">
        <v>6290</v>
      </c>
      <c r="B246" s="65" t="s">
        <v>255</v>
      </c>
      <c r="C246" s="475">
        <f t="shared" si="23"/>
        <v>0</v>
      </c>
      <c r="D246" s="438">
        <f>SUM(D247:D250)</f>
        <v>0</v>
      </c>
      <c r="E246" s="438">
        <f t="shared" ref="E246:G246" si="28">SUM(E247:E250)</f>
        <v>0</v>
      </c>
      <c r="F246" s="438">
        <f t="shared" si="28"/>
        <v>0</v>
      </c>
      <c r="G246" s="476">
        <f t="shared" si="28"/>
        <v>0</v>
      </c>
      <c r="H246" s="475">
        <f t="shared" si="24"/>
        <v>0</v>
      </c>
      <c r="I246" s="438">
        <f>SUM(I247:I250)</f>
        <v>0</v>
      </c>
      <c r="J246" s="438">
        <f t="shared" ref="J246:L246" si="29">SUM(J247:J250)</f>
        <v>0</v>
      </c>
      <c r="K246" s="438">
        <f t="shared" si="29"/>
        <v>0</v>
      </c>
      <c r="L246" s="452">
        <f t="shared" si="29"/>
        <v>0</v>
      </c>
    </row>
    <row r="247" spans="1:12" hidden="1" x14ac:dyDescent="0.25">
      <c r="A247" s="360">
        <v>6291</v>
      </c>
      <c r="B247" s="71" t="s">
        <v>256</v>
      </c>
      <c r="C247" s="467">
        <f t="shared" si="23"/>
        <v>0</v>
      </c>
      <c r="D247" s="350"/>
      <c r="E247" s="350"/>
      <c r="F247" s="350"/>
      <c r="G247" s="477"/>
      <c r="H247" s="467">
        <f t="shared" si="24"/>
        <v>0</v>
      </c>
      <c r="I247" s="350"/>
      <c r="J247" s="350"/>
      <c r="K247" s="350"/>
      <c r="L247" s="427"/>
    </row>
    <row r="248" spans="1:12" hidden="1" x14ac:dyDescent="0.25">
      <c r="A248" s="360">
        <v>6292</v>
      </c>
      <c r="B248" s="71" t="s">
        <v>257</v>
      </c>
      <c r="C248" s="467">
        <f t="shared" si="23"/>
        <v>0</v>
      </c>
      <c r="D248" s="350"/>
      <c r="E248" s="350"/>
      <c r="F248" s="350"/>
      <c r="G248" s="477"/>
      <c r="H248" s="467">
        <f t="shared" si="24"/>
        <v>0</v>
      </c>
      <c r="I248" s="350"/>
      <c r="J248" s="350"/>
      <c r="K248" s="350"/>
      <c r="L248" s="427"/>
    </row>
    <row r="249" spans="1:12" ht="72" hidden="1" x14ac:dyDescent="0.25">
      <c r="A249" s="360">
        <v>6296</v>
      </c>
      <c r="B249" s="71" t="s">
        <v>258</v>
      </c>
      <c r="C249" s="467">
        <f t="shared" si="23"/>
        <v>0</v>
      </c>
      <c r="D249" s="350"/>
      <c r="E249" s="350"/>
      <c r="F249" s="350"/>
      <c r="G249" s="477"/>
      <c r="H249" s="467">
        <f t="shared" si="24"/>
        <v>0</v>
      </c>
      <c r="I249" s="350"/>
      <c r="J249" s="350"/>
      <c r="K249" s="350"/>
      <c r="L249" s="427"/>
    </row>
    <row r="250" spans="1:12" ht="39.75" hidden="1" customHeight="1" x14ac:dyDescent="0.25">
      <c r="A250" s="360">
        <v>6299</v>
      </c>
      <c r="B250" s="71" t="s">
        <v>259</v>
      </c>
      <c r="C250" s="467">
        <f t="shared" si="23"/>
        <v>0</v>
      </c>
      <c r="D250" s="350"/>
      <c r="E250" s="350"/>
      <c r="F250" s="350"/>
      <c r="G250" s="477"/>
      <c r="H250" s="467">
        <f t="shared" si="24"/>
        <v>0</v>
      </c>
      <c r="I250" s="350"/>
      <c r="J250" s="350"/>
      <c r="K250" s="350"/>
      <c r="L250" s="427"/>
    </row>
    <row r="251" spans="1:12" hidden="1" x14ac:dyDescent="0.25">
      <c r="A251" s="340">
        <v>6300</v>
      </c>
      <c r="B251" s="147" t="s">
        <v>260</v>
      </c>
      <c r="C251" s="450">
        <f t="shared" si="23"/>
        <v>0</v>
      </c>
      <c r="D251" s="341">
        <f>SUM(D252,D257,D258)</f>
        <v>0</v>
      </c>
      <c r="E251" s="341">
        <f t="shared" ref="E251:G251" si="30">SUM(E252,E257,E258)</f>
        <v>0</v>
      </c>
      <c r="F251" s="341">
        <f t="shared" si="30"/>
        <v>0</v>
      </c>
      <c r="G251" s="341">
        <f t="shared" si="30"/>
        <v>0</v>
      </c>
      <c r="H251" s="334">
        <f t="shared" si="24"/>
        <v>0</v>
      </c>
      <c r="I251" s="341">
        <f>SUM(I252,I257,I258)</f>
        <v>0</v>
      </c>
      <c r="J251" s="341">
        <f t="shared" ref="J251:L251" si="31">SUM(J252,J257,J258)</f>
        <v>0</v>
      </c>
      <c r="K251" s="341">
        <f t="shared" si="31"/>
        <v>0</v>
      </c>
      <c r="L251" s="441">
        <f t="shared" si="31"/>
        <v>0</v>
      </c>
    </row>
    <row r="252" spans="1:12" ht="24" hidden="1" x14ac:dyDescent="0.25">
      <c r="A252" s="437">
        <v>6320</v>
      </c>
      <c r="B252" s="65" t="s">
        <v>261</v>
      </c>
      <c r="C252" s="475">
        <f t="shared" si="23"/>
        <v>0</v>
      </c>
      <c r="D252" s="438">
        <f>SUM(D253:D256)</f>
        <v>0</v>
      </c>
      <c r="E252" s="438">
        <f>SUM(E253:E256)</f>
        <v>0</v>
      </c>
      <c r="F252" s="438">
        <f t="shared" ref="F252:G252" si="32">SUM(F253:F256)</f>
        <v>0</v>
      </c>
      <c r="G252" s="478">
        <f t="shared" si="32"/>
        <v>0</v>
      </c>
      <c r="H252" s="475">
        <f t="shared" si="24"/>
        <v>0</v>
      </c>
      <c r="I252" s="438">
        <f>SUM(I253:I256)</f>
        <v>0</v>
      </c>
      <c r="J252" s="438">
        <f t="shared" ref="J252:L252" si="33">SUM(J253:J256)</f>
        <v>0</v>
      </c>
      <c r="K252" s="438">
        <f t="shared" si="33"/>
        <v>0</v>
      </c>
      <c r="L252" s="479">
        <f t="shared" si="33"/>
        <v>0</v>
      </c>
    </row>
    <row r="253" spans="1:12" hidden="1" x14ac:dyDescent="0.25">
      <c r="A253" s="360">
        <v>6322</v>
      </c>
      <c r="B253" s="71" t="s">
        <v>262</v>
      </c>
      <c r="C253" s="467">
        <f t="shared" si="23"/>
        <v>0</v>
      </c>
      <c r="D253" s="350"/>
      <c r="E253" s="350"/>
      <c r="F253" s="350"/>
      <c r="G253" s="477"/>
      <c r="H253" s="467">
        <f t="shared" si="24"/>
        <v>0</v>
      </c>
      <c r="I253" s="350"/>
      <c r="J253" s="350"/>
      <c r="K253" s="350"/>
      <c r="L253" s="427"/>
    </row>
    <row r="254" spans="1:12" ht="24" hidden="1" x14ac:dyDescent="0.25">
      <c r="A254" s="360">
        <v>6323</v>
      </c>
      <c r="B254" s="71" t="s">
        <v>263</v>
      </c>
      <c r="C254" s="467">
        <f t="shared" si="23"/>
        <v>0</v>
      </c>
      <c r="D254" s="350"/>
      <c r="E254" s="350"/>
      <c r="F254" s="350"/>
      <c r="G254" s="477"/>
      <c r="H254" s="467">
        <f t="shared" si="24"/>
        <v>0</v>
      </c>
      <c r="I254" s="350"/>
      <c r="J254" s="350"/>
      <c r="K254" s="350"/>
      <c r="L254" s="427"/>
    </row>
    <row r="255" spans="1:12" ht="24" hidden="1" x14ac:dyDescent="0.25">
      <c r="A255" s="360">
        <v>6324</v>
      </c>
      <c r="B255" s="71" t="s">
        <v>264</v>
      </c>
      <c r="C255" s="467">
        <f t="shared" si="23"/>
        <v>0</v>
      </c>
      <c r="D255" s="350"/>
      <c r="E255" s="350"/>
      <c r="F255" s="350"/>
      <c r="G255" s="477"/>
      <c r="H255" s="467">
        <f t="shared" si="24"/>
        <v>0</v>
      </c>
      <c r="I255" s="350"/>
      <c r="J255" s="350"/>
      <c r="K255" s="350"/>
      <c r="L255" s="427"/>
    </row>
    <row r="256" spans="1:12" hidden="1" x14ac:dyDescent="0.25">
      <c r="A256" s="359">
        <v>6329</v>
      </c>
      <c r="B256" s="65" t="s">
        <v>265</v>
      </c>
      <c r="C256" s="471">
        <f t="shared" si="23"/>
        <v>0</v>
      </c>
      <c r="D256" s="345"/>
      <c r="E256" s="345"/>
      <c r="F256" s="345"/>
      <c r="G256" s="480"/>
      <c r="H256" s="471">
        <f t="shared" si="24"/>
        <v>0</v>
      </c>
      <c r="I256" s="345"/>
      <c r="J256" s="345"/>
      <c r="K256" s="345"/>
      <c r="L256" s="425"/>
    </row>
    <row r="257" spans="1:13" ht="24" hidden="1" x14ac:dyDescent="0.25">
      <c r="A257" s="481">
        <v>6330</v>
      </c>
      <c r="B257" s="216" t="s">
        <v>266</v>
      </c>
      <c r="C257" s="475">
        <f>SUM(D257:G257)</f>
        <v>0</v>
      </c>
      <c r="D257" s="455"/>
      <c r="E257" s="455"/>
      <c r="F257" s="455"/>
      <c r="G257" s="477"/>
      <c r="H257" s="475">
        <f>SUM(I257:L257)</f>
        <v>0</v>
      </c>
      <c r="I257" s="455"/>
      <c r="J257" s="455"/>
      <c r="K257" s="455"/>
      <c r="L257" s="457"/>
    </row>
    <row r="258" spans="1:13" hidden="1" x14ac:dyDescent="0.25">
      <c r="A258" s="428">
        <v>6360</v>
      </c>
      <c r="B258" s="71" t="s">
        <v>267</v>
      </c>
      <c r="C258" s="467">
        <f t="shared" si="23"/>
        <v>0</v>
      </c>
      <c r="D258" s="350"/>
      <c r="E258" s="350"/>
      <c r="F258" s="350"/>
      <c r="G258" s="426"/>
      <c r="H258" s="474">
        <f t="shared" si="24"/>
        <v>0</v>
      </c>
      <c r="I258" s="350"/>
      <c r="J258" s="350"/>
      <c r="K258" s="350"/>
      <c r="L258" s="427"/>
    </row>
    <row r="259" spans="1:13" ht="36" hidden="1" x14ac:dyDescent="0.25">
      <c r="A259" s="340">
        <v>6400</v>
      </c>
      <c r="B259" s="147" t="s">
        <v>268</v>
      </c>
      <c r="C259" s="450">
        <f>SUM(D259:G259)</f>
        <v>0</v>
      </c>
      <c r="D259" s="341">
        <f>SUM(D260,D264)</f>
        <v>0</v>
      </c>
      <c r="E259" s="341">
        <f t="shared" ref="E259:G259" si="34">SUM(E260,E264)</f>
        <v>0</v>
      </c>
      <c r="F259" s="341">
        <f t="shared" si="34"/>
        <v>0</v>
      </c>
      <c r="G259" s="341">
        <f t="shared" si="34"/>
        <v>0</v>
      </c>
      <c r="H259" s="334">
        <f>SUM(I259:L259)</f>
        <v>0</v>
      </c>
      <c r="I259" s="341">
        <f>SUM(I260,I264)</f>
        <v>0</v>
      </c>
      <c r="J259" s="341">
        <f t="shared" ref="J259:L259" si="35">SUM(J260,J264)</f>
        <v>0</v>
      </c>
      <c r="K259" s="341">
        <f t="shared" si="35"/>
        <v>0</v>
      </c>
      <c r="L259" s="441">
        <f t="shared" si="35"/>
        <v>0</v>
      </c>
    </row>
    <row r="260" spans="1:13" ht="24" hidden="1" x14ac:dyDescent="0.25">
      <c r="A260" s="437">
        <v>6410</v>
      </c>
      <c r="B260" s="65" t="s">
        <v>269</v>
      </c>
      <c r="C260" s="471">
        <f t="shared" si="23"/>
        <v>0</v>
      </c>
      <c r="D260" s="438">
        <f>SUM(D261:D263)</f>
        <v>0</v>
      </c>
      <c r="E260" s="438">
        <f t="shared" ref="E260:G260" si="36">SUM(E261:E263)</f>
        <v>0</v>
      </c>
      <c r="F260" s="438">
        <f t="shared" si="36"/>
        <v>0</v>
      </c>
      <c r="G260" s="482">
        <f t="shared" si="36"/>
        <v>0</v>
      </c>
      <c r="H260" s="471">
        <f t="shared" si="24"/>
        <v>0</v>
      </c>
      <c r="I260" s="438">
        <f>SUM(I261:I263)</f>
        <v>0</v>
      </c>
      <c r="J260" s="438">
        <f t="shared" ref="J260:L260" si="37">SUM(J261:J263)</f>
        <v>0</v>
      </c>
      <c r="K260" s="438">
        <f t="shared" si="37"/>
        <v>0</v>
      </c>
      <c r="L260" s="447">
        <f t="shared" si="37"/>
        <v>0</v>
      </c>
    </row>
    <row r="261" spans="1:13" hidden="1" x14ac:dyDescent="0.25">
      <c r="A261" s="360">
        <v>6411</v>
      </c>
      <c r="B261" s="174" t="s">
        <v>270</v>
      </c>
      <c r="C261" s="467">
        <f t="shared" si="23"/>
        <v>0</v>
      </c>
      <c r="D261" s="350"/>
      <c r="E261" s="350"/>
      <c r="F261" s="350"/>
      <c r="G261" s="426"/>
      <c r="H261" s="474">
        <f t="shared" si="24"/>
        <v>0</v>
      </c>
      <c r="I261" s="350"/>
      <c r="J261" s="350"/>
      <c r="K261" s="350"/>
      <c r="L261" s="427"/>
    </row>
    <row r="262" spans="1:13" ht="36" hidden="1" x14ac:dyDescent="0.25">
      <c r="A262" s="360">
        <v>6412</v>
      </c>
      <c r="B262" s="71" t="s">
        <v>271</v>
      </c>
      <c r="C262" s="467">
        <f t="shared" si="23"/>
        <v>0</v>
      </c>
      <c r="D262" s="350"/>
      <c r="E262" s="350"/>
      <c r="F262" s="350"/>
      <c r="G262" s="426"/>
      <c r="H262" s="474">
        <f t="shared" si="24"/>
        <v>0</v>
      </c>
      <c r="I262" s="350"/>
      <c r="J262" s="350"/>
      <c r="K262" s="350"/>
      <c r="L262" s="427"/>
    </row>
    <row r="263" spans="1:13" ht="36" hidden="1" x14ac:dyDescent="0.25">
      <c r="A263" s="360">
        <v>6419</v>
      </c>
      <c r="B263" s="71" t="s">
        <v>272</v>
      </c>
      <c r="C263" s="467">
        <f t="shared" si="23"/>
        <v>0</v>
      </c>
      <c r="D263" s="350"/>
      <c r="E263" s="350"/>
      <c r="F263" s="350"/>
      <c r="G263" s="426"/>
      <c r="H263" s="474">
        <f t="shared" si="24"/>
        <v>0</v>
      </c>
      <c r="I263" s="350"/>
      <c r="J263" s="350"/>
      <c r="K263" s="350"/>
      <c r="L263" s="427"/>
    </row>
    <row r="264" spans="1:13" ht="48" hidden="1" x14ac:dyDescent="0.25">
      <c r="A264" s="428">
        <v>6420</v>
      </c>
      <c r="B264" s="71" t="s">
        <v>273</v>
      </c>
      <c r="C264" s="467">
        <f t="shared" si="23"/>
        <v>0</v>
      </c>
      <c r="D264" s="429">
        <f>SUM(D265:D268)</f>
        <v>0</v>
      </c>
      <c r="E264" s="429">
        <f>SUM(E265:E268)</f>
        <v>0</v>
      </c>
      <c r="F264" s="429">
        <f>SUM(F265:F268)</f>
        <v>0</v>
      </c>
      <c r="G264" s="483">
        <f>SUM(G265:G268)</f>
        <v>0</v>
      </c>
      <c r="H264" s="467">
        <f>SUM(I264:L264)</f>
        <v>0</v>
      </c>
      <c r="I264" s="429">
        <f>SUM(I265:I268)</f>
        <v>0</v>
      </c>
      <c r="J264" s="429">
        <f>SUM(J265:J268)</f>
        <v>0</v>
      </c>
      <c r="K264" s="429">
        <f>SUM(K265:K268)</f>
        <v>0</v>
      </c>
      <c r="L264" s="443">
        <f>SUM(L265:L268)</f>
        <v>0</v>
      </c>
    </row>
    <row r="265" spans="1:13" ht="36" hidden="1" x14ac:dyDescent="0.25">
      <c r="A265" s="360">
        <v>6421</v>
      </c>
      <c r="B265" s="71" t="s">
        <v>274</v>
      </c>
      <c r="C265" s="467">
        <f t="shared" ref="C265:C288" si="38">SUM(D265:G265)</f>
        <v>0</v>
      </c>
      <c r="D265" s="350"/>
      <c r="E265" s="350"/>
      <c r="F265" s="350"/>
      <c r="G265" s="426"/>
      <c r="H265" s="474">
        <f t="shared" ref="H265:H288" si="39">SUM(I265:L265)</f>
        <v>0</v>
      </c>
      <c r="I265" s="350"/>
      <c r="J265" s="350"/>
      <c r="K265" s="350"/>
      <c r="L265" s="427"/>
    </row>
    <row r="266" spans="1:13" hidden="1" x14ac:dyDescent="0.25">
      <c r="A266" s="360">
        <v>6422</v>
      </c>
      <c r="B266" s="71" t="s">
        <v>275</v>
      </c>
      <c r="C266" s="467">
        <f t="shared" si="38"/>
        <v>0</v>
      </c>
      <c r="D266" s="350"/>
      <c r="E266" s="350"/>
      <c r="F266" s="350"/>
      <c r="G266" s="426"/>
      <c r="H266" s="474">
        <f t="shared" si="39"/>
        <v>0</v>
      </c>
      <c r="I266" s="350"/>
      <c r="J266" s="350"/>
      <c r="K266" s="350"/>
      <c r="L266" s="427"/>
    </row>
    <row r="267" spans="1:13" ht="13.5" hidden="1" customHeight="1" x14ac:dyDescent="0.25">
      <c r="A267" s="360">
        <v>6423</v>
      </c>
      <c r="B267" s="71" t="s">
        <v>276</v>
      </c>
      <c r="C267" s="467">
        <f>SUM(D267:G267)</f>
        <v>0</v>
      </c>
      <c r="D267" s="350"/>
      <c r="E267" s="350"/>
      <c r="F267" s="350"/>
      <c r="G267" s="426"/>
      <c r="H267" s="474">
        <f>SUM(I267:L267)</f>
        <v>0</v>
      </c>
      <c r="I267" s="350"/>
      <c r="J267" s="350"/>
      <c r="K267" s="350"/>
      <c r="L267" s="427"/>
    </row>
    <row r="268" spans="1:13" ht="36" hidden="1" x14ac:dyDescent="0.25">
      <c r="A268" s="360">
        <v>6424</v>
      </c>
      <c r="B268" s="71" t="s">
        <v>277</v>
      </c>
      <c r="C268" s="467">
        <f>SUM(D268:G268)</f>
        <v>0</v>
      </c>
      <c r="D268" s="350"/>
      <c r="E268" s="350"/>
      <c r="F268" s="350"/>
      <c r="G268" s="426"/>
      <c r="H268" s="474">
        <f>SUM(I268:L268)</f>
        <v>0</v>
      </c>
      <c r="I268" s="350"/>
      <c r="J268" s="350"/>
      <c r="K268" s="350"/>
      <c r="L268" s="427"/>
      <c r="M268" s="484"/>
    </row>
    <row r="269" spans="1:13" ht="48" hidden="1" x14ac:dyDescent="0.25">
      <c r="A269" s="485">
        <v>7000</v>
      </c>
      <c r="B269" s="220" t="s">
        <v>278</v>
      </c>
      <c r="C269" s="486">
        <f t="shared" si="38"/>
        <v>0</v>
      </c>
      <c r="D269" s="487">
        <f>SUM(D270,D281)</f>
        <v>0</v>
      </c>
      <c r="E269" s="487">
        <f>SUM(E270,E281)</f>
        <v>0</v>
      </c>
      <c r="F269" s="487">
        <f>SUM(F270,F281)</f>
        <v>0</v>
      </c>
      <c r="G269" s="487">
        <f>SUM(G270,G281)</f>
        <v>0</v>
      </c>
      <c r="H269" s="488">
        <f t="shared" si="39"/>
        <v>0</v>
      </c>
      <c r="I269" s="487">
        <f>SUM(I270,I281)</f>
        <v>0</v>
      </c>
      <c r="J269" s="487">
        <f>SUM(J270,J281)</f>
        <v>0</v>
      </c>
      <c r="K269" s="487">
        <f>SUM(K270,K281)</f>
        <v>0</v>
      </c>
      <c r="L269" s="489">
        <f>SUM(L270,L281)</f>
        <v>0</v>
      </c>
    </row>
    <row r="270" spans="1:13" ht="24" hidden="1" x14ac:dyDescent="0.25">
      <c r="A270" s="340">
        <v>7200</v>
      </c>
      <c r="B270" s="147" t="s">
        <v>279</v>
      </c>
      <c r="C270" s="450">
        <f t="shared" si="38"/>
        <v>0</v>
      </c>
      <c r="D270" s="341">
        <f>SUM(D271,D272,D275,D276,D280)</f>
        <v>0</v>
      </c>
      <c r="E270" s="341">
        <f>SUM(E271,E272,E275,E276,E280)</f>
        <v>0</v>
      </c>
      <c r="F270" s="341">
        <f>SUM(F271,F272,F275,F276,F280)</f>
        <v>0</v>
      </c>
      <c r="G270" s="341">
        <f>SUM(G271,G272,G275,G276,G280)</f>
        <v>0</v>
      </c>
      <c r="H270" s="334">
        <f t="shared" si="39"/>
        <v>0</v>
      </c>
      <c r="I270" s="341">
        <f>SUM(I271,I272,I275,I276,I280)</f>
        <v>0</v>
      </c>
      <c r="J270" s="341">
        <f>SUM(J271,J272,J275,J276,J280)</f>
        <v>0</v>
      </c>
      <c r="K270" s="341">
        <f>SUM(K271,K272,K275,K276,K280)</f>
        <v>0</v>
      </c>
      <c r="L270" s="419">
        <f>SUM(L271,L272,L275,L276,L280)</f>
        <v>0</v>
      </c>
    </row>
    <row r="271" spans="1:13" ht="24" hidden="1" x14ac:dyDescent="0.25">
      <c r="A271" s="437">
        <v>7210</v>
      </c>
      <c r="B271" s="65" t="s">
        <v>280</v>
      </c>
      <c r="C271" s="471">
        <f t="shared" si="38"/>
        <v>0</v>
      </c>
      <c r="D271" s="345"/>
      <c r="E271" s="345"/>
      <c r="F271" s="345"/>
      <c r="G271" s="424"/>
      <c r="H271" s="343">
        <f t="shared" si="39"/>
        <v>0</v>
      </c>
      <c r="I271" s="345"/>
      <c r="J271" s="345"/>
      <c r="K271" s="345"/>
      <c r="L271" s="425"/>
    </row>
    <row r="272" spans="1:13" s="484" customFormat="1" ht="24" hidden="1" x14ac:dyDescent="0.25">
      <c r="A272" s="428">
        <v>7220</v>
      </c>
      <c r="B272" s="71" t="s">
        <v>281</v>
      </c>
      <c r="C272" s="467">
        <f>SUM(D272:G272)</f>
        <v>0</v>
      </c>
      <c r="D272" s="429">
        <f>SUM(D273:D274)</f>
        <v>0</v>
      </c>
      <c r="E272" s="429">
        <f>SUM(E273:E274)</f>
        <v>0</v>
      </c>
      <c r="F272" s="429">
        <f>SUM(F273:F274)</f>
        <v>0</v>
      </c>
      <c r="G272" s="429">
        <f>SUM(G273:G274)</f>
        <v>0</v>
      </c>
      <c r="H272" s="348">
        <f>SUM(I272:L272)</f>
        <v>0</v>
      </c>
      <c r="I272" s="429">
        <f>SUM(I273:I274)</f>
        <v>0</v>
      </c>
      <c r="J272" s="429">
        <f>SUM(J273:J274)</f>
        <v>0</v>
      </c>
      <c r="K272" s="429">
        <f>SUM(K273:K274)</f>
        <v>0</v>
      </c>
      <c r="L272" s="431">
        <f>SUM(L273:L274)</f>
        <v>0</v>
      </c>
    </row>
    <row r="273" spans="1:12" s="484" customFormat="1" ht="36" hidden="1" x14ac:dyDescent="0.25">
      <c r="A273" s="360">
        <v>7221</v>
      </c>
      <c r="B273" s="71" t="s">
        <v>282</v>
      </c>
      <c r="C273" s="467">
        <f t="shared" si="38"/>
        <v>0</v>
      </c>
      <c r="D273" s="350"/>
      <c r="E273" s="350"/>
      <c r="F273" s="350"/>
      <c r="G273" s="426"/>
      <c r="H273" s="348">
        <f t="shared" si="39"/>
        <v>0</v>
      </c>
      <c r="I273" s="350"/>
      <c r="J273" s="350"/>
      <c r="K273" s="350"/>
      <c r="L273" s="427"/>
    </row>
    <row r="274" spans="1:12" s="484" customFormat="1" ht="36" hidden="1" x14ac:dyDescent="0.25">
      <c r="A274" s="360">
        <v>7222</v>
      </c>
      <c r="B274" s="71" t="s">
        <v>283</v>
      </c>
      <c r="C274" s="467">
        <f t="shared" si="38"/>
        <v>0</v>
      </c>
      <c r="D274" s="350"/>
      <c r="E274" s="350"/>
      <c r="F274" s="350"/>
      <c r="G274" s="426"/>
      <c r="H274" s="348">
        <f t="shared" si="39"/>
        <v>0</v>
      </c>
      <c r="I274" s="350"/>
      <c r="J274" s="350"/>
      <c r="K274" s="350"/>
      <c r="L274" s="427"/>
    </row>
    <row r="275" spans="1:12" ht="24" hidden="1" x14ac:dyDescent="0.25">
      <c r="A275" s="428">
        <v>7230</v>
      </c>
      <c r="B275" s="71" t="s">
        <v>284</v>
      </c>
      <c r="C275" s="467">
        <f t="shared" si="38"/>
        <v>0</v>
      </c>
      <c r="D275" s="350"/>
      <c r="E275" s="350"/>
      <c r="F275" s="350"/>
      <c r="G275" s="426"/>
      <c r="H275" s="348">
        <f t="shared" si="39"/>
        <v>0</v>
      </c>
      <c r="I275" s="350"/>
      <c r="J275" s="350"/>
      <c r="K275" s="350"/>
      <c r="L275" s="427"/>
    </row>
    <row r="276" spans="1:12" ht="24" hidden="1" x14ac:dyDescent="0.25">
      <c r="A276" s="428">
        <v>7240</v>
      </c>
      <c r="B276" s="71" t="s">
        <v>285</v>
      </c>
      <c r="C276" s="467">
        <f t="shared" si="38"/>
        <v>0</v>
      </c>
      <c r="D276" s="429">
        <f>SUM(D277:D279)</f>
        <v>0</v>
      </c>
      <c r="E276" s="429">
        <f t="shared" ref="E276:G276" si="40">SUM(E277:E279)</f>
        <v>0</v>
      </c>
      <c r="F276" s="429">
        <f t="shared" si="40"/>
        <v>0</v>
      </c>
      <c r="G276" s="430">
        <f t="shared" si="40"/>
        <v>0</v>
      </c>
      <c r="H276" s="348">
        <f t="shared" si="39"/>
        <v>0</v>
      </c>
      <c r="I276" s="429">
        <f t="shared" ref="I276:L276" si="41">SUM(I277:I279)</f>
        <v>0</v>
      </c>
      <c r="J276" s="429">
        <f t="shared" si="41"/>
        <v>0</v>
      </c>
      <c r="K276" s="429">
        <f>SUM(K277:K279)</f>
        <v>0</v>
      </c>
      <c r="L276" s="431">
        <f t="shared" si="41"/>
        <v>0</v>
      </c>
    </row>
    <row r="277" spans="1:12" ht="48" hidden="1" x14ac:dyDescent="0.25">
      <c r="A277" s="360">
        <v>7245</v>
      </c>
      <c r="B277" s="71" t="s">
        <v>286</v>
      </c>
      <c r="C277" s="467">
        <f t="shared" si="38"/>
        <v>0</v>
      </c>
      <c r="D277" s="350"/>
      <c r="E277" s="350"/>
      <c r="F277" s="350"/>
      <c r="G277" s="426"/>
      <c r="H277" s="348">
        <f t="shared" si="39"/>
        <v>0</v>
      </c>
      <c r="I277" s="350"/>
      <c r="J277" s="350"/>
      <c r="K277" s="350"/>
      <c r="L277" s="427"/>
    </row>
    <row r="278" spans="1:12" ht="84.75" hidden="1" customHeight="1" x14ac:dyDescent="0.25">
      <c r="A278" s="360">
        <v>7246</v>
      </c>
      <c r="B278" s="71" t="s">
        <v>287</v>
      </c>
      <c r="C278" s="467">
        <f t="shared" si="38"/>
        <v>0</v>
      </c>
      <c r="D278" s="350"/>
      <c r="E278" s="350"/>
      <c r="F278" s="350"/>
      <c r="G278" s="426"/>
      <c r="H278" s="348">
        <f t="shared" si="39"/>
        <v>0</v>
      </c>
      <c r="I278" s="350"/>
      <c r="J278" s="350"/>
      <c r="K278" s="350"/>
      <c r="L278" s="427"/>
    </row>
    <row r="279" spans="1:12" ht="36" hidden="1" x14ac:dyDescent="0.25">
      <c r="A279" s="360">
        <v>7247</v>
      </c>
      <c r="B279" s="71" t="s">
        <v>288</v>
      </c>
      <c r="C279" s="467">
        <f t="shared" si="38"/>
        <v>0</v>
      </c>
      <c r="D279" s="350"/>
      <c r="E279" s="350"/>
      <c r="F279" s="350"/>
      <c r="G279" s="426"/>
      <c r="H279" s="348">
        <f t="shared" si="39"/>
        <v>0</v>
      </c>
      <c r="I279" s="350"/>
      <c r="J279" s="350"/>
      <c r="K279" s="350"/>
      <c r="L279" s="427"/>
    </row>
    <row r="280" spans="1:12" ht="24" hidden="1" x14ac:dyDescent="0.25">
      <c r="A280" s="437">
        <v>7260</v>
      </c>
      <c r="B280" s="65" t="s">
        <v>289</v>
      </c>
      <c r="C280" s="471">
        <f t="shared" si="38"/>
        <v>0</v>
      </c>
      <c r="D280" s="345"/>
      <c r="E280" s="345"/>
      <c r="F280" s="345"/>
      <c r="G280" s="424"/>
      <c r="H280" s="343">
        <f t="shared" si="39"/>
        <v>0</v>
      </c>
      <c r="I280" s="345"/>
      <c r="J280" s="345"/>
      <c r="K280" s="345"/>
      <c r="L280" s="425"/>
    </row>
    <row r="281" spans="1:12" hidden="1" x14ac:dyDescent="0.25">
      <c r="A281" s="490">
        <v>7700</v>
      </c>
      <c r="B281" s="85" t="s">
        <v>290</v>
      </c>
      <c r="C281" s="362">
        <f t="shared" si="38"/>
        <v>0</v>
      </c>
      <c r="D281" s="491">
        <f>D282</f>
        <v>0</v>
      </c>
      <c r="E281" s="491">
        <f t="shared" ref="E281:G281" si="42">E282</f>
        <v>0</v>
      </c>
      <c r="F281" s="491">
        <f t="shared" si="42"/>
        <v>0</v>
      </c>
      <c r="G281" s="492">
        <f t="shared" si="42"/>
        <v>0</v>
      </c>
      <c r="H281" s="362">
        <f t="shared" si="39"/>
        <v>0</v>
      </c>
      <c r="I281" s="491">
        <f t="shared" ref="I281:L281" si="43">I282</f>
        <v>0</v>
      </c>
      <c r="J281" s="491">
        <f t="shared" si="43"/>
        <v>0</v>
      </c>
      <c r="K281" s="491">
        <f t="shared" si="43"/>
        <v>0</v>
      </c>
      <c r="L281" s="493">
        <f t="shared" si="43"/>
        <v>0</v>
      </c>
    </row>
    <row r="282" spans="1:12" hidden="1" x14ac:dyDescent="0.25">
      <c r="A282" s="420">
        <v>7720</v>
      </c>
      <c r="B282" s="65" t="s">
        <v>291</v>
      </c>
      <c r="C282" s="354">
        <f t="shared" si="38"/>
        <v>0</v>
      </c>
      <c r="D282" s="356"/>
      <c r="E282" s="356"/>
      <c r="F282" s="356"/>
      <c r="G282" s="494"/>
      <c r="H282" s="354">
        <f t="shared" si="39"/>
        <v>0</v>
      </c>
      <c r="I282" s="356"/>
      <c r="J282" s="356"/>
      <c r="K282" s="356"/>
      <c r="L282" s="495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496"/>
      <c r="B286" s="71" t="s">
        <v>295</v>
      </c>
      <c r="C286" s="467">
        <f t="shared" si="38"/>
        <v>0</v>
      </c>
      <c r="D286" s="429">
        <f>SUM(D287:D288)</f>
        <v>0</v>
      </c>
      <c r="E286" s="429">
        <f>SUM(E287:E288)</f>
        <v>0</v>
      </c>
      <c r="F286" s="429">
        <f>SUM(F287:F288)</f>
        <v>0</v>
      </c>
      <c r="G286" s="430">
        <f>SUM(G287:G288)</f>
        <v>0</v>
      </c>
      <c r="H286" s="348">
        <f t="shared" si="39"/>
        <v>0</v>
      </c>
      <c r="I286" s="429">
        <f>SUM(I287:I288)</f>
        <v>0</v>
      </c>
      <c r="J286" s="429">
        <f>SUM(J287:J288)</f>
        <v>0</v>
      </c>
      <c r="K286" s="429">
        <f>SUM(K287:K288)</f>
        <v>0</v>
      </c>
      <c r="L286" s="431">
        <f>SUM(L287:L288)</f>
        <v>0</v>
      </c>
    </row>
    <row r="287" spans="1:12" hidden="1" x14ac:dyDescent="0.25">
      <c r="A287" s="496" t="s">
        <v>296</v>
      </c>
      <c r="B287" s="44" t="s">
        <v>297</v>
      </c>
      <c r="C287" s="467">
        <f t="shared" si="38"/>
        <v>0</v>
      </c>
      <c r="D287" s="350"/>
      <c r="E287" s="350"/>
      <c r="F287" s="350"/>
      <c r="G287" s="426"/>
      <c r="H287" s="348">
        <f t="shared" si="39"/>
        <v>0</v>
      </c>
      <c r="I287" s="350"/>
      <c r="J287" s="350"/>
      <c r="K287" s="350"/>
      <c r="L287" s="427"/>
    </row>
    <row r="288" spans="1:12" ht="24" hidden="1" x14ac:dyDescent="0.25">
      <c r="A288" s="496" t="s">
        <v>298</v>
      </c>
      <c r="B288" s="240" t="s">
        <v>299</v>
      </c>
      <c r="C288" s="471">
        <f t="shared" si="38"/>
        <v>0</v>
      </c>
      <c r="D288" s="345"/>
      <c r="E288" s="345"/>
      <c r="F288" s="345"/>
      <c r="G288" s="424"/>
      <c r="H288" s="343">
        <f t="shared" si="39"/>
        <v>0</v>
      </c>
      <c r="I288" s="345"/>
      <c r="J288" s="345"/>
      <c r="K288" s="345"/>
      <c r="L288" s="425"/>
    </row>
    <row r="289" spans="1:12" ht="12.75" thickBot="1" x14ac:dyDescent="0.3">
      <c r="A289" s="497"/>
      <c r="B289" s="497" t="s">
        <v>300</v>
      </c>
      <c r="C289" s="498">
        <f>SUM(C286,C269,C230,C195,C187,C173,C75,C53,C283)</f>
        <v>349968</v>
      </c>
      <c r="D289" s="498">
        <f t="shared" ref="D289:L289" si="46">SUM(D286,D269,D230,D195,D187,D173,D75,D53,D283)</f>
        <v>263624</v>
      </c>
      <c r="E289" s="498">
        <f t="shared" si="46"/>
        <v>75384</v>
      </c>
      <c r="F289" s="498">
        <f t="shared" si="46"/>
        <v>10960</v>
      </c>
      <c r="G289" s="499">
        <f t="shared" si="46"/>
        <v>0</v>
      </c>
      <c r="H289" s="500">
        <f t="shared" si="46"/>
        <v>368103</v>
      </c>
      <c r="I289" s="498">
        <f t="shared" si="46"/>
        <v>281391</v>
      </c>
      <c r="J289" s="498">
        <f t="shared" si="46"/>
        <v>76102</v>
      </c>
      <c r="K289" s="498">
        <f t="shared" si="46"/>
        <v>10610</v>
      </c>
      <c r="L289" s="501">
        <f t="shared" si="46"/>
        <v>0</v>
      </c>
    </row>
    <row r="290" spans="1:12" s="306" customFormat="1" ht="13.5" hidden="1" thickTop="1" thickBot="1" x14ac:dyDescent="0.3">
      <c r="A290" s="914" t="s">
        <v>301</v>
      </c>
      <c r="B290" s="915"/>
      <c r="C290" s="502">
        <f>SUM(D290:G290)</f>
        <v>0</v>
      </c>
      <c r="D290" s="503">
        <f>SUM(D24,D25,D41)-D51</f>
        <v>0</v>
      </c>
      <c r="E290" s="503">
        <f>SUM(E24,E25,E41)-E51</f>
        <v>0</v>
      </c>
      <c r="F290" s="503">
        <f>(F26+F43)-F51</f>
        <v>0</v>
      </c>
      <c r="G290" s="504">
        <f>G45-G51</f>
        <v>0</v>
      </c>
      <c r="H290" s="502">
        <f>SUM(I290:L290)</f>
        <v>0</v>
      </c>
      <c r="I290" s="503">
        <f>SUM(I24,I25,I41)-I51</f>
        <v>0</v>
      </c>
      <c r="J290" s="503">
        <f>SUM(J24,J25,J41)-J51</f>
        <v>0</v>
      </c>
      <c r="K290" s="503">
        <f>(K26+K43)-K51</f>
        <v>0</v>
      </c>
      <c r="L290" s="505">
        <f>L45-L51</f>
        <v>0</v>
      </c>
    </row>
    <row r="291" spans="1:12" s="306" customFormat="1" ht="12.75" hidden="1" thickTop="1" x14ac:dyDescent="0.25">
      <c r="A291" s="933" t="s">
        <v>302</v>
      </c>
      <c r="B291" s="934"/>
      <c r="C291" s="506">
        <f t="shared" ref="C291:L291" si="47">SUM(C292,C293)-C300+C301</f>
        <v>0</v>
      </c>
      <c r="D291" s="507">
        <f t="shared" si="47"/>
        <v>0</v>
      </c>
      <c r="E291" s="507">
        <f t="shared" si="47"/>
        <v>0</v>
      </c>
      <c r="F291" s="507">
        <f t="shared" si="47"/>
        <v>0</v>
      </c>
      <c r="G291" s="508">
        <f t="shared" si="47"/>
        <v>0</v>
      </c>
      <c r="H291" s="509">
        <f t="shared" si="47"/>
        <v>0</v>
      </c>
      <c r="I291" s="507">
        <f t="shared" si="47"/>
        <v>0</v>
      </c>
      <c r="J291" s="507">
        <f t="shared" si="47"/>
        <v>0</v>
      </c>
      <c r="K291" s="507">
        <f t="shared" si="47"/>
        <v>0</v>
      </c>
      <c r="L291" s="510">
        <f t="shared" si="47"/>
        <v>0</v>
      </c>
    </row>
    <row r="292" spans="1:12" s="306" customFormat="1" ht="13.5" hidden="1" thickTop="1" thickBot="1" x14ac:dyDescent="0.3">
      <c r="A292" s="398" t="s">
        <v>303</v>
      </c>
      <c r="B292" s="398" t="s">
        <v>304</v>
      </c>
      <c r="C292" s="511">
        <f t="shared" ref="C292:L292" si="48">C21-C286</f>
        <v>0</v>
      </c>
      <c r="D292" s="400">
        <f t="shared" si="48"/>
        <v>0</v>
      </c>
      <c r="E292" s="400">
        <f t="shared" si="48"/>
        <v>0</v>
      </c>
      <c r="F292" s="400">
        <f t="shared" si="48"/>
        <v>0</v>
      </c>
      <c r="G292" s="401">
        <f t="shared" si="48"/>
        <v>0</v>
      </c>
      <c r="H292" s="512">
        <f t="shared" si="48"/>
        <v>0</v>
      </c>
      <c r="I292" s="400">
        <f t="shared" si="48"/>
        <v>0</v>
      </c>
      <c r="J292" s="400">
        <f t="shared" si="48"/>
        <v>0</v>
      </c>
      <c r="K292" s="400">
        <f t="shared" si="48"/>
        <v>0</v>
      </c>
      <c r="L292" s="402">
        <f t="shared" si="48"/>
        <v>0</v>
      </c>
    </row>
    <row r="293" spans="1:12" s="306" customFormat="1" ht="12.75" hidden="1" thickTop="1" x14ac:dyDescent="0.25">
      <c r="A293" s="513" t="s">
        <v>305</v>
      </c>
      <c r="B293" s="513" t="s">
        <v>306</v>
      </c>
      <c r="C293" s="506">
        <f t="shared" ref="C293:L293" si="49">SUM(C294,C296,C298)-SUM(C295,C297,C299)</f>
        <v>0</v>
      </c>
      <c r="D293" s="507">
        <f t="shared" si="49"/>
        <v>0</v>
      </c>
      <c r="E293" s="507">
        <f t="shared" si="49"/>
        <v>0</v>
      </c>
      <c r="F293" s="507">
        <f t="shared" si="49"/>
        <v>0</v>
      </c>
      <c r="G293" s="514">
        <f t="shared" si="49"/>
        <v>0</v>
      </c>
      <c r="H293" s="509">
        <f t="shared" si="49"/>
        <v>0</v>
      </c>
      <c r="I293" s="507">
        <f t="shared" si="49"/>
        <v>0</v>
      </c>
      <c r="J293" s="507">
        <f t="shared" si="49"/>
        <v>0</v>
      </c>
      <c r="K293" s="507">
        <f t="shared" si="49"/>
        <v>0</v>
      </c>
      <c r="L293" s="510">
        <f t="shared" si="49"/>
        <v>0</v>
      </c>
    </row>
    <row r="294" spans="1:12" ht="12.75" hidden="1" thickTop="1" x14ac:dyDescent="0.25">
      <c r="A294" s="515" t="s">
        <v>307</v>
      </c>
      <c r="B294" s="389" t="s">
        <v>308</v>
      </c>
      <c r="C294" s="354">
        <f t="shared" ref="C294:C299" si="50">SUM(D294:G294)</f>
        <v>0</v>
      </c>
      <c r="D294" s="356"/>
      <c r="E294" s="356"/>
      <c r="F294" s="356"/>
      <c r="G294" s="494"/>
      <c r="H294" s="354">
        <f t="shared" ref="H294:H299" si="51">SUM(I294:L294)</f>
        <v>0</v>
      </c>
      <c r="I294" s="356"/>
      <c r="J294" s="356"/>
      <c r="K294" s="356"/>
      <c r="L294" s="495"/>
    </row>
    <row r="295" spans="1:12" ht="24.75" hidden="1" thickTop="1" x14ac:dyDescent="0.25">
      <c r="A295" s="496" t="s">
        <v>309</v>
      </c>
      <c r="B295" s="322" t="s">
        <v>310</v>
      </c>
      <c r="C295" s="348">
        <f t="shared" si="50"/>
        <v>0</v>
      </c>
      <c r="D295" s="350"/>
      <c r="E295" s="350"/>
      <c r="F295" s="350"/>
      <c r="G295" s="426"/>
      <c r="H295" s="348">
        <f t="shared" si="51"/>
        <v>0</v>
      </c>
      <c r="I295" s="350"/>
      <c r="J295" s="350"/>
      <c r="K295" s="350"/>
      <c r="L295" s="427"/>
    </row>
    <row r="296" spans="1:12" ht="12.75" hidden="1" thickTop="1" x14ac:dyDescent="0.25">
      <c r="A296" s="496" t="s">
        <v>311</v>
      </c>
      <c r="B296" s="322" t="s">
        <v>312</v>
      </c>
      <c r="C296" s="348">
        <f t="shared" si="50"/>
        <v>0</v>
      </c>
      <c r="D296" s="350"/>
      <c r="E296" s="350"/>
      <c r="F296" s="350"/>
      <c r="G296" s="426"/>
      <c r="H296" s="348">
        <f t="shared" si="51"/>
        <v>0</v>
      </c>
      <c r="I296" s="350"/>
      <c r="J296" s="350"/>
      <c r="K296" s="350"/>
      <c r="L296" s="427"/>
    </row>
    <row r="297" spans="1:12" ht="24.75" hidden="1" thickTop="1" x14ac:dyDescent="0.25">
      <c r="A297" s="496" t="s">
        <v>313</v>
      </c>
      <c r="B297" s="322" t="s">
        <v>314</v>
      </c>
      <c r="C297" s="348">
        <f t="shared" si="50"/>
        <v>0</v>
      </c>
      <c r="D297" s="350"/>
      <c r="E297" s="350"/>
      <c r="F297" s="350"/>
      <c r="G297" s="426"/>
      <c r="H297" s="348">
        <f t="shared" si="51"/>
        <v>0</v>
      </c>
      <c r="I297" s="350"/>
      <c r="J297" s="350"/>
      <c r="K297" s="350"/>
      <c r="L297" s="427"/>
    </row>
    <row r="298" spans="1:12" ht="12.75" hidden="1" thickTop="1" x14ac:dyDescent="0.25">
      <c r="A298" s="496" t="s">
        <v>315</v>
      </c>
      <c r="B298" s="322" t="s">
        <v>316</v>
      </c>
      <c r="C298" s="348">
        <f t="shared" si="50"/>
        <v>0</v>
      </c>
      <c r="D298" s="350"/>
      <c r="E298" s="350"/>
      <c r="F298" s="350"/>
      <c r="G298" s="426"/>
      <c r="H298" s="348">
        <f t="shared" si="51"/>
        <v>0</v>
      </c>
      <c r="I298" s="350"/>
      <c r="J298" s="350"/>
      <c r="K298" s="350"/>
      <c r="L298" s="427"/>
    </row>
    <row r="299" spans="1:12" ht="24.75" hidden="1" thickTop="1" x14ac:dyDescent="0.25">
      <c r="A299" s="516" t="s">
        <v>317</v>
      </c>
      <c r="B299" s="517" t="s">
        <v>318</v>
      </c>
      <c r="C299" s="451">
        <f t="shared" si="50"/>
        <v>0</v>
      </c>
      <c r="D299" s="455"/>
      <c r="E299" s="455"/>
      <c r="F299" s="455"/>
      <c r="G299" s="518"/>
      <c r="H299" s="451">
        <f t="shared" si="51"/>
        <v>0</v>
      </c>
      <c r="I299" s="455"/>
      <c r="J299" s="455"/>
      <c r="K299" s="455"/>
      <c r="L299" s="457"/>
    </row>
    <row r="300" spans="1:12" s="306" customFormat="1" ht="13.5" hidden="1" thickTop="1" thickBot="1" x14ac:dyDescent="0.3">
      <c r="A300" s="519" t="s">
        <v>319</v>
      </c>
      <c r="B300" s="519" t="s">
        <v>320</v>
      </c>
      <c r="C300" s="520">
        <f>SUM(D300:G300)</f>
        <v>0</v>
      </c>
      <c r="D300" s="521"/>
      <c r="E300" s="521"/>
      <c r="F300" s="521"/>
      <c r="G300" s="522"/>
      <c r="H300" s="520">
        <f>SUM(I300:L300)</f>
        <v>0</v>
      </c>
      <c r="I300" s="521"/>
      <c r="J300" s="521"/>
      <c r="K300" s="521"/>
      <c r="L300" s="523"/>
    </row>
    <row r="301" spans="1:12" s="306" customFormat="1" ht="48.75" hidden="1" thickTop="1" x14ac:dyDescent="0.25">
      <c r="A301" s="513" t="s">
        <v>321</v>
      </c>
      <c r="B301" s="524" t="s">
        <v>322</v>
      </c>
      <c r="C301" s="525">
        <f>SUM(D301:G301)</f>
        <v>0</v>
      </c>
      <c r="D301" s="444"/>
      <c r="E301" s="444"/>
      <c r="F301" s="444"/>
      <c r="G301" s="445"/>
      <c r="H301" s="525">
        <f>SUM(I301:L301)</f>
        <v>0</v>
      </c>
      <c r="I301" s="444"/>
      <c r="J301" s="444"/>
      <c r="K301" s="444"/>
      <c r="L301" s="446"/>
    </row>
    <row r="302" spans="1:12" ht="12.75" thickTop="1" x14ac:dyDescent="0.25">
      <c r="A302" s="284"/>
      <c r="B302" s="284"/>
      <c r="C302" s="284"/>
      <c r="D302" s="284"/>
      <c r="E302" s="284"/>
      <c r="F302" s="284"/>
      <c r="G302" s="284"/>
      <c r="H302" s="284"/>
      <c r="I302" s="284"/>
      <c r="J302" s="284"/>
      <c r="K302" s="284"/>
      <c r="L302" s="284"/>
    </row>
    <row r="303" spans="1:12" x14ac:dyDescent="0.25">
      <c r="A303" s="284"/>
      <c r="B303" s="284"/>
      <c r="C303" s="284"/>
      <c r="D303" s="284"/>
      <c r="E303" s="284"/>
      <c r="F303" s="284"/>
      <c r="G303" s="284"/>
      <c r="H303" s="284"/>
      <c r="I303" s="284"/>
      <c r="J303" s="284"/>
      <c r="K303" s="284"/>
      <c r="L303" s="284"/>
    </row>
    <row r="304" spans="1:12" x14ac:dyDescent="0.25">
      <c r="A304" s="284"/>
      <c r="B304" s="284"/>
      <c r="C304" s="284"/>
      <c r="D304" s="284"/>
      <c r="E304" s="284"/>
      <c r="F304" s="284"/>
      <c r="G304" s="284"/>
      <c r="H304" s="284"/>
      <c r="I304" s="284"/>
      <c r="J304" s="284"/>
      <c r="K304" s="284"/>
      <c r="L304" s="284"/>
    </row>
    <row r="305" spans="1:12" x14ac:dyDescent="0.25">
      <c r="A305" s="284"/>
      <c r="B305" s="284"/>
      <c r="C305" s="284"/>
      <c r="D305" s="284"/>
      <c r="E305" s="284"/>
      <c r="F305" s="284"/>
      <c r="G305" s="284"/>
      <c r="H305" s="284"/>
      <c r="I305" s="284"/>
      <c r="J305" s="284"/>
      <c r="K305" s="284"/>
      <c r="L305" s="284"/>
    </row>
    <row r="306" spans="1:12" x14ac:dyDescent="0.25">
      <c r="A306" s="284"/>
      <c r="B306" s="284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</row>
    <row r="307" spans="1:12" x14ac:dyDescent="0.25">
      <c r="A307" s="284"/>
      <c r="B307" s="284"/>
      <c r="C307" s="284"/>
      <c r="D307" s="284"/>
      <c r="E307" s="284"/>
      <c r="F307" s="284"/>
      <c r="G307" s="284"/>
      <c r="H307" s="284"/>
      <c r="I307" s="284"/>
      <c r="J307" s="284"/>
      <c r="K307" s="284"/>
      <c r="L307" s="284"/>
    </row>
    <row r="308" spans="1:12" x14ac:dyDescent="0.2">
      <c r="A308" s="284"/>
      <c r="B308" s="284"/>
      <c r="C308" s="270"/>
      <c r="D308" s="284"/>
      <c r="E308" s="284"/>
      <c r="F308" s="284"/>
      <c r="G308" s="284"/>
      <c r="H308" s="284"/>
      <c r="I308" s="284"/>
      <c r="J308" s="284"/>
      <c r="K308" s="284"/>
      <c r="L308" s="284"/>
    </row>
    <row r="309" spans="1:12" x14ac:dyDescent="0.2">
      <c r="A309" s="284"/>
      <c r="B309" s="284"/>
      <c r="C309" s="270"/>
      <c r="D309" s="284"/>
      <c r="E309" s="284"/>
      <c r="F309" s="284"/>
      <c r="G309" s="284"/>
      <c r="H309" s="284"/>
      <c r="I309" s="284"/>
      <c r="J309" s="284"/>
      <c r="K309" s="284"/>
      <c r="L309" s="284"/>
    </row>
    <row r="310" spans="1:12" x14ac:dyDescent="0.2">
      <c r="A310" s="284"/>
      <c r="B310" s="284"/>
      <c r="C310" s="270"/>
      <c r="D310" s="284"/>
      <c r="E310" s="284"/>
      <c r="F310" s="284"/>
      <c r="G310" s="284"/>
      <c r="H310" s="284"/>
      <c r="I310" s="284"/>
      <c r="J310" s="284"/>
      <c r="K310" s="284"/>
      <c r="L310" s="284"/>
    </row>
    <row r="311" spans="1:12" x14ac:dyDescent="0.25">
      <c r="A311" s="284"/>
      <c r="B311" s="284"/>
      <c r="C311" s="284"/>
      <c r="D311" s="284"/>
      <c r="E311" s="284"/>
      <c r="F311" s="284"/>
      <c r="G311" s="284"/>
      <c r="H311" s="284"/>
      <c r="I311" s="284"/>
      <c r="J311" s="284"/>
      <c r="K311" s="284"/>
      <c r="L311" s="284"/>
    </row>
    <row r="312" spans="1:12" x14ac:dyDescent="0.25">
      <c r="A312" s="284"/>
      <c r="B312" s="284"/>
      <c r="C312" s="284"/>
      <c r="D312" s="284"/>
      <c r="E312" s="284"/>
      <c r="F312" s="284"/>
      <c r="G312" s="284"/>
      <c r="H312" s="284"/>
      <c r="I312" s="284"/>
      <c r="J312" s="284"/>
      <c r="K312" s="284"/>
      <c r="L312" s="284"/>
    </row>
    <row r="313" spans="1:12" x14ac:dyDescent="0.25">
      <c r="A313" s="284"/>
      <c r="B313" s="284"/>
      <c r="C313" s="284"/>
      <c r="D313" s="284"/>
      <c r="E313" s="284"/>
      <c r="F313" s="284"/>
      <c r="G313" s="284"/>
      <c r="H313" s="284"/>
      <c r="I313" s="284"/>
      <c r="J313" s="284"/>
      <c r="K313" s="284"/>
      <c r="L313" s="284"/>
    </row>
    <row r="314" spans="1:12" x14ac:dyDescent="0.25">
      <c r="A314" s="284"/>
      <c r="B314" s="284"/>
      <c r="C314" s="284"/>
      <c r="D314" s="284"/>
      <c r="E314" s="284"/>
      <c r="F314" s="284"/>
      <c r="G314" s="284"/>
      <c r="H314" s="284"/>
      <c r="I314" s="284"/>
      <c r="J314" s="284"/>
      <c r="K314" s="284"/>
      <c r="L314" s="284"/>
    </row>
    <row r="315" spans="1:12" x14ac:dyDescent="0.25">
      <c r="A315" s="284"/>
      <c r="B315" s="284"/>
      <c r="C315" s="284"/>
      <c r="D315" s="284"/>
      <c r="E315" s="284"/>
      <c r="F315" s="284"/>
      <c r="G315" s="284"/>
      <c r="H315" s="284"/>
      <c r="I315" s="284"/>
      <c r="J315" s="284"/>
      <c r="K315" s="284"/>
      <c r="L315" s="284"/>
    </row>
    <row r="316" spans="1:12" x14ac:dyDescent="0.25">
      <c r="A316" s="284"/>
      <c r="B316" s="284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</row>
    <row r="317" spans="1:12" x14ac:dyDescent="0.25">
      <c r="A317" s="284"/>
      <c r="B317" s="284"/>
      <c r="C317" s="284"/>
      <c r="D317" s="284"/>
      <c r="E317" s="284"/>
      <c r="F317" s="284"/>
      <c r="G317" s="284"/>
      <c r="H317" s="284"/>
      <c r="I317" s="284"/>
      <c r="J317" s="284"/>
      <c r="K317" s="284"/>
      <c r="L317" s="284"/>
    </row>
    <row r="318" spans="1:12" x14ac:dyDescent="0.25">
      <c r="A318" s="284"/>
      <c r="B318" s="284"/>
      <c r="C318" s="284"/>
      <c r="D318" s="284"/>
      <c r="E318" s="284"/>
      <c r="F318" s="284"/>
      <c r="G318" s="284"/>
      <c r="H318" s="284"/>
      <c r="I318" s="284"/>
      <c r="J318" s="284"/>
      <c r="K318" s="284"/>
      <c r="L318" s="284"/>
    </row>
    <row r="319" spans="1:12" x14ac:dyDescent="0.25">
      <c r="A319" s="284"/>
      <c r="B319" s="284"/>
      <c r="C319" s="284"/>
      <c r="D319" s="284"/>
      <c r="E319" s="284"/>
      <c r="F319" s="284"/>
      <c r="G319" s="284"/>
      <c r="H319" s="284"/>
      <c r="I319" s="284"/>
      <c r="J319" s="284"/>
      <c r="K319" s="284"/>
      <c r="L319" s="284"/>
    </row>
  </sheetData>
  <sheetProtection algorithmName="SHA-512" hashValue="/lTymZIzsqg9oDZoPubXm0lEOJPcoto4dSl/gHNfOgmM4UgZl21oB6ENrnuqPxojjOvTwdZ3ZqwcKRIFpzfeQw==" saltValue="p7t+0ZOi0EfNBFJ7IILhAA==" spinCount="100000" sheet="1" objects="1" scenarios="1" formatCells="0" formatColumns="0" formatRows="0" insertHyperlinks="0"/>
  <autoFilter ref="A18:L301">
    <filterColumn colId="7">
      <filters blank="1">
        <filter val="1 000"/>
        <filter val="1 029"/>
        <filter val="1 035"/>
        <filter val="1 040"/>
        <filter val="1 227"/>
        <filter val="1 330"/>
        <filter val="1 618"/>
        <filter val="1 868"/>
        <filter val="1 950"/>
        <filter val="10 106"/>
        <filter val="10 610"/>
        <filter val="100"/>
        <filter val="13 584"/>
        <filter val="14 887"/>
        <filter val="140"/>
        <filter val="146"/>
        <filter val="169"/>
        <filter val="17 157"/>
        <filter val="176"/>
        <filter val="18"/>
        <filter val="187"/>
        <filter val="2 000"/>
        <filter val="2 177"/>
        <filter val="2 640"/>
        <filter val="20 570"/>
        <filter val="200"/>
        <filter val="209 511"/>
        <filter val="22 842"/>
        <filter val="23 221"/>
        <filter val="239 527"/>
        <filter val="250"/>
        <filter val="280"/>
        <filter val="3 133"/>
        <filter val="3 774"/>
        <filter val="3 787"/>
        <filter val="3 987"/>
        <filter val="312"/>
        <filter val="316 821"/>
        <filter val="327"/>
        <filter val="329"/>
        <filter val="35"/>
        <filter val="357 493"/>
        <filter val="36"/>
        <filter val="360 596"/>
        <filter val="363"/>
        <filter val="368 103"/>
        <filter val="4 010"/>
        <filter val="4 172"/>
        <filter val="4 463"/>
        <filter val="4 813"/>
        <filter val="409"/>
        <filter val="43 775"/>
        <filter val="493"/>
        <filter val="5 575"/>
        <filter val="500"/>
        <filter val="580"/>
        <filter val="6 403"/>
        <filter val="6 795"/>
        <filter val="6 900"/>
        <filter val="60 137"/>
        <filter val="648"/>
        <filter val="690"/>
        <filter val="7 227"/>
        <filter val="7 370"/>
        <filter val="7 507"/>
        <filter val="70"/>
        <filter val="727"/>
        <filter val="750"/>
        <filter val="77 294"/>
        <filter val="800"/>
        <filter val="812"/>
        <filter val="847"/>
        <filter val="9 570"/>
        <filter val="9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598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507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599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509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577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600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601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62734</v>
      </c>
      <c r="D20" s="28">
        <f>SUM(D21,D24,D25,D41,D43)</f>
        <v>62734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62734</v>
      </c>
      <c r="I20" s="28">
        <f>SUM(I21,I24,I25,I41,I43)</f>
        <v>62734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10138</v>
      </c>
      <c r="D24" s="51">
        <v>10138</v>
      </c>
      <c r="E24" s="51"/>
      <c r="F24" s="52" t="s">
        <v>36</v>
      </c>
      <c r="G24" s="53" t="s">
        <v>36</v>
      </c>
      <c r="H24" s="50">
        <f t="shared" si="1"/>
        <v>10137</v>
      </c>
      <c r="I24" s="51">
        <v>10137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52596</v>
      </c>
      <c r="D25" s="58">
        <v>52596</v>
      </c>
      <c r="E25" s="59" t="s">
        <v>36</v>
      </c>
      <c r="F25" s="59" t="s">
        <v>36</v>
      </c>
      <c r="G25" s="60" t="s">
        <v>36</v>
      </c>
      <c r="H25" s="57">
        <f t="shared" si="1"/>
        <v>52597</v>
      </c>
      <c r="I25" s="58">
        <v>52597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62734</v>
      </c>
      <c r="D50" s="128">
        <f>SUM(D51,D286)</f>
        <v>62734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62734</v>
      </c>
      <c r="I50" s="128">
        <f>SUM(I51,I286)</f>
        <v>62734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62734</v>
      </c>
      <c r="D51" s="134">
        <f>SUM(D52,D194)</f>
        <v>62734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62734</v>
      </c>
      <c r="I51" s="134">
        <f>SUM(I52,I194)</f>
        <v>62734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61574</v>
      </c>
      <c r="D52" s="139">
        <f>SUM(D53,D75,D173,D187)</f>
        <v>61574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61574</v>
      </c>
      <c r="I52" s="139">
        <f>SUM(I53,I75,I173,I187)</f>
        <v>61574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23973</v>
      </c>
      <c r="D53" s="144">
        <f>SUM(D54,D67)</f>
        <v>23973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23973</v>
      </c>
      <c r="I53" s="144">
        <f>SUM(I54,I67)</f>
        <v>23973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18754</v>
      </c>
      <c r="D54" s="63">
        <f>SUM(D55,D58,D66)</f>
        <v>18754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18754</v>
      </c>
      <c r="I54" s="63">
        <f>SUM(I55,I58,I66)</f>
        <v>18754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6636</v>
      </c>
      <c r="D55" s="151">
        <f>SUM(D56:D57)</f>
        <v>6636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6636</v>
      </c>
      <c r="I55" s="151">
        <f>SUM(I56:I57)</f>
        <v>6636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6636</v>
      </c>
      <c r="D57" s="74">
        <v>6636</v>
      </c>
      <c r="E57" s="74"/>
      <c r="F57" s="74"/>
      <c r="G57" s="157"/>
      <c r="H57" s="72">
        <f t="shared" si="6"/>
        <v>6636</v>
      </c>
      <c r="I57" s="74">
        <v>6636</v>
      </c>
      <c r="J57" s="74"/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968</v>
      </c>
      <c r="D58" s="160">
        <f>SUM(D59:D65)</f>
        <v>968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968</v>
      </c>
      <c r="I58" s="160">
        <f>SUM(I59:I65)</f>
        <v>968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968</v>
      </c>
      <c r="D64" s="74">
        <v>968</v>
      </c>
      <c r="E64" s="74"/>
      <c r="F64" s="74"/>
      <c r="G64" s="157"/>
      <c r="H64" s="72">
        <f t="shared" si="6"/>
        <v>968</v>
      </c>
      <c r="I64" s="74">
        <v>968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11150</v>
      </c>
      <c r="D66" s="163">
        <v>11150</v>
      </c>
      <c r="E66" s="163"/>
      <c r="F66" s="163"/>
      <c r="G66" s="164"/>
      <c r="H66" s="117">
        <f t="shared" si="6"/>
        <v>11150</v>
      </c>
      <c r="I66" s="163">
        <v>11150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5219</v>
      </c>
      <c r="D67" s="63">
        <f>SUM(D68:D69)</f>
        <v>5219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5219</v>
      </c>
      <c r="I67" s="63">
        <f>SUM(I68:I69)</f>
        <v>5219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4578</v>
      </c>
      <c r="D68" s="68">
        <v>4578</v>
      </c>
      <c r="E68" s="68"/>
      <c r="F68" s="68"/>
      <c r="G68" s="154"/>
      <c r="H68" s="66">
        <f t="shared" si="6"/>
        <v>4578</v>
      </c>
      <c r="I68" s="68">
        <v>4578</v>
      </c>
      <c r="J68" s="68"/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641</v>
      </c>
      <c r="D69" s="160">
        <f>SUM(D70:D74)</f>
        <v>641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641</v>
      </c>
      <c r="I69" s="160">
        <f>SUM(I70:I74)</f>
        <v>641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249</v>
      </c>
      <c r="D70" s="74">
        <v>249</v>
      </c>
      <c r="E70" s="74"/>
      <c r="F70" s="74"/>
      <c r="G70" s="157"/>
      <c r="H70" s="72">
        <f t="shared" si="6"/>
        <v>249</v>
      </c>
      <c r="I70" s="74">
        <v>249</v>
      </c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392</v>
      </c>
      <c r="D73" s="74">
        <v>392</v>
      </c>
      <c r="E73" s="74"/>
      <c r="F73" s="74"/>
      <c r="G73" s="157"/>
      <c r="H73" s="72">
        <f t="shared" si="6"/>
        <v>392</v>
      </c>
      <c r="I73" s="74">
        <v>392</v>
      </c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37601</v>
      </c>
      <c r="D75" s="144">
        <f>SUM(D76,D83,D130,D164,D165,D172)</f>
        <v>37601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37601</v>
      </c>
      <c r="I75" s="144">
        <f>SUM(I76,I83,I130,I164,I165,I172)</f>
        <v>37601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31940</v>
      </c>
      <c r="D83" s="63">
        <f>SUM(D84,D89,D95,D103,D112,D116,D122,D128)</f>
        <v>31940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31940</v>
      </c>
      <c r="I83" s="63">
        <f>SUM(I84,I89,I95,I103,I112,I116,I122,I128)</f>
        <v>31940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448</v>
      </c>
      <c r="D95" s="160">
        <f>SUM(D96:D102)</f>
        <v>448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448</v>
      </c>
      <c r="I95" s="160">
        <f>SUM(I96:I102)</f>
        <v>448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448</v>
      </c>
      <c r="D102" s="74">
        <v>448</v>
      </c>
      <c r="E102" s="74"/>
      <c r="F102" s="74"/>
      <c r="G102" s="157"/>
      <c r="H102" s="72">
        <f t="shared" si="6"/>
        <v>448</v>
      </c>
      <c r="I102" s="74">
        <v>448</v>
      </c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256</v>
      </c>
      <c r="D116" s="160">
        <f>SUM(D117:D121)</f>
        <v>256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256</v>
      </c>
      <c r="I116" s="160">
        <f>SUM(I117:I121)</f>
        <v>256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256</v>
      </c>
      <c r="D118" s="74">
        <v>256</v>
      </c>
      <c r="E118" s="74"/>
      <c r="F118" s="74"/>
      <c r="G118" s="157"/>
      <c r="H118" s="72">
        <f t="shared" si="8"/>
        <v>256</v>
      </c>
      <c r="I118" s="74">
        <v>256</v>
      </c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31236</v>
      </c>
      <c r="D122" s="160">
        <f>SUM(D123:D127)</f>
        <v>31236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31236</v>
      </c>
      <c r="I122" s="160">
        <f>SUM(I123:I127)</f>
        <v>31236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31236</v>
      </c>
      <c r="D127" s="74">
        <v>31236</v>
      </c>
      <c r="E127" s="74"/>
      <c r="F127" s="74"/>
      <c r="G127" s="157"/>
      <c r="H127" s="72">
        <f t="shared" si="8"/>
        <v>31236</v>
      </c>
      <c r="I127" s="74">
        <v>31236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5661</v>
      </c>
      <c r="D130" s="63">
        <f>SUM(D131,D136,D140,D141,D144,D151,D159,D160,D163)</f>
        <v>5661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5661</v>
      </c>
      <c r="I130" s="63">
        <f>SUM(I131,I136,I140,I141,I144,I151,I159,I160,I163)</f>
        <v>5661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2443</v>
      </c>
      <c r="D131" s="169">
        <f>SUM(D132:D135)</f>
        <v>2443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2443</v>
      </c>
      <c r="I131" s="169">
        <f t="shared" si="10"/>
        <v>2443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1280</v>
      </c>
      <c r="D132" s="74">
        <v>1280</v>
      </c>
      <c r="E132" s="74"/>
      <c r="F132" s="74"/>
      <c r="G132" s="157"/>
      <c r="H132" s="72">
        <f t="shared" si="8"/>
        <v>1280</v>
      </c>
      <c r="I132" s="74">
        <v>1280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576</v>
      </c>
      <c r="D133" s="74">
        <v>576</v>
      </c>
      <c r="E133" s="74"/>
      <c r="F133" s="74"/>
      <c r="G133" s="157"/>
      <c r="H133" s="72">
        <f t="shared" si="8"/>
        <v>576</v>
      </c>
      <c r="I133" s="74">
        <v>576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587</v>
      </c>
      <c r="D135" s="74">
        <v>587</v>
      </c>
      <c r="E135" s="74"/>
      <c r="F135" s="74"/>
      <c r="G135" s="157"/>
      <c r="H135" s="72">
        <f t="shared" si="8"/>
        <v>587</v>
      </c>
      <c r="I135" s="74">
        <v>587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850</v>
      </c>
      <c r="D136" s="160">
        <f>SUM(D137:D139)</f>
        <v>850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850</v>
      </c>
      <c r="I136" s="160">
        <f>SUM(I137:I139)</f>
        <v>850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850</v>
      </c>
      <c r="D138" s="74">
        <v>850</v>
      </c>
      <c r="E138" s="74"/>
      <c r="F138" s="74"/>
      <c r="G138" s="157"/>
      <c r="H138" s="72">
        <f t="shared" si="8"/>
        <v>850</v>
      </c>
      <c r="I138" s="74">
        <v>850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1536</v>
      </c>
      <c r="D151" s="160">
        <f>SUM(D152:D158)</f>
        <v>1536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1536</v>
      </c>
      <c r="I151" s="160">
        <f>SUM(I152:I158)</f>
        <v>1536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192</v>
      </c>
      <c r="D152" s="74">
        <v>192</v>
      </c>
      <c r="E152" s="74"/>
      <c r="F152" s="74"/>
      <c r="G152" s="157"/>
      <c r="H152" s="72">
        <f t="shared" si="8"/>
        <v>192</v>
      </c>
      <c r="I152" s="74">
        <v>192</v>
      </c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1344</v>
      </c>
      <c r="D154" s="74">
        <v>1344</v>
      </c>
      <c r="E154" s="74"/>
      <c r="F154" s="74"/>
      <c r="G154" s="157"/>
      <c r="H154" s="72">
        <f t="shared" si="8"/>
        <v>1344</v>
      </c>
      <c r="I154" s="74">
        <v>1344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832</v>
      </c>
      <c r="D159" s="163">
        <v>832</v>
      </c>
      <c r="E159" s="163"/>
      <c r="F159" s="163"/>
      <c r="G159" s="164"/>
      <c r="H159" s="117">
        <f t="shared" si="8"/>
        <v>832</v>
      </c>
      <c r="I159" s="163">
        <v>832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1160</v>
      </c>
      <c r="D194" s="139">
        <f>SUM(D195,D230,D269,D283)</f>
        <v>1160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1160</v>
      </c>
      <c r="I194" s="139">
        <f t="shared" ref="I194:L194" si="26">SUM(I195,I230,I269,I283)</f>
        <v>1160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1160</v>
      </c>
      <c r="D195" s="144">
        <f>D196+D204</f>
        <v>1160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1160</v>
      </c>
      <c r="I195" s="144">
        <f>I196+I204</f>
        <v>1160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205</v>
      </c>
      <c r="C196" s="57">
        <f t="shared" si="23"/>
        <v>64</v>
      </c>
      <c r="D196" s="63">
        <f>D197+D198+D201+D202+D203</f>
        <v>64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64</v>
      </c>
      <c r="I196" s="63">
        <f>I197+I198+I201+I202+I203</f>
        <v>64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207</v>
      </c>
      <c r="C198" s="72">
        <f t="shared" si="23"/>
        <v>64</v>
      </c>
      <c r="D198" s="160">
        <f>D199+D200</f>
        <v>64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64</v>
      </c>
      <c r="I198" s="160">
        <f>I199+I200</f>
        <v>64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208</v>
      </c>
      <c r="C199" s="72">
        <f t="shared" si="23"/>
        <v>64</v>
      </c>
      <c r="D199" s="74">
        <v>64</v>
      </c>
      <c r="E199" s="74"/>
      <c r="F199" s="74"/>
      <c r="G199" s="157"/>
      <c r="H199" s="72">
        <f t="shared" si="24"/>
        <v>64</v>
      </c>
      <c r="I199" s="74">
        <v>64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1096</v>
      </c>
      <c r="D204" s="63">
        <f>D205+D215+D216+D225+D226+D227+D229</f>
        <v>1096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1096</v>
      </c>
      <c r="I204" s="63">
        <f>I205+I215+I216+I225+I226+I227+I229</f>
        <v>1096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1096</v>
      </c>
      <c r="D216" s="160">
        <f>SUM(D217:D224)</f>
        <v>1096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1096</v>
      </c>
      <c r="I216" s="160">
        <f>SUM(I217:I224)</f>
        <v>1096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1096</v>
      </c>
      <c r="D223" s="74">
        <v>1096</v>
      </c>
      <c r="E223" s="74"/>
      <c r="F223" s="74"/>
      <c r="G223" s="157"/>
      <c r="H223" s="72">
        <f t="shared" si="24"/>
        <v>1096</v>
      </c>
      <c r="I223" s="74">
        <v>1096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62734</v>
      </c>
      <c r="D289" s="242">
        <f t="shared" ref="D289:L289" si="46">SUM(D286,D269,D230,D195,D187,D173,D75,D53,D283)</f>
        <v>62734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62734</v>
      </c>
      <c r="I289" s="242">
        <f t="shared" si="46"/>
        <v>62734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fEGzgSMjC+xuzwKFbaIL42CvPS5yqPqCmWwPnONE9/6kKlCfvHPdrFumlK63b7/hxPlTvLhBudS3ZC3Z2Grsg==" saltValue="asp9ZiFrBHukvWa5fcykuw==" spinCount="100000" sheet="1" objects="1" scenarios="1" formatCells="0" formatColumns="0" formatRows="0" insertHyperlinks="0"/>
  <autoFilter ref="A18:L301">
    <filterColumn colId="7">
      <filters blank="1">
        <filter val="1 096"/>
        <filter val="1 160"/>
        <filter val="1 280"/>
        <filter val="1 344"/>
        <filter val="1 536"/>
        <filter val="10 137"/>
        <filter val="11 150"/>
        <filter val="18 754"/>
        <filter val="192"/>
        <filter val="2 443"/>
        <filter val="23 973"/>
        <filter val="249"/>
        <filter val="256"/>
        <filter val="31 236"/>
        <filter val="31 940"/>
        <filter val="37 601"/>
        <filter val="392"/>
        <filter val="4 578"/>
        <filter val="448"/>
        <filter val="5 219"/>
        <filter val="5 661"/>
        <filter val="52 597"/>
        <filter val="576"/>
        <filter val="587"/>
        <filter val="6 636"/>
        <filter val="61 574"/>
        <filter val="62 734"/>
        <filter val="64"/>
        <filter val="641"/>
        <filter val="832"/>
        <filter val="850"/>
        <filter val="96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602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507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599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509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603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604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3899</v>
      </c>
      <c r="D20" s="28">
        <f>SUM(D21,D24,D25,D41,D43)</f>
        <v>3899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3559</v>
      </c>
      <c r="I20" s="28">
        <f>SUM(I21,I24,I25,I41,I43)</f>
        <v>3559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47</v>
      </c>
      <c r="D21" s="34">
        <f>SUM(D22:D23)</f>
        <v>47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47</v>
      </c>
      <c r="I21" s="34">
        <f>SUM(I22:I23)</f>
        <v>47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>
        <v>0</v>
      </c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47</v>
      </c>
      <c r="D23" s="46">
        <v>47</v>
      </c>
      <c r="E23" s="46"/>
      <c r="F23" s="46"/>
      <c r="G23" s="47"/>
      <c r="H23" s="45">
        <f t="shared" si="1"/>
        <v>47</v>
      </c>
      <c r="I23" s="46">
        <v>47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1926</v>
      </c>
      <c r="D24" s="51">
        <v>1926</v>
      </c>
      <c r="E24" s="51"/>
      <c r="F24" s="52" t="s">
        <v>36</v>
      </c>
      <c r="G24" s="53" t="s">
        <v>36</v>
      </c>
      <c r="H24" s="50">
        <f t="shared" si="1"/>
        <v>1756</v>
      </c>
      <c r="I24" s="51">
        <v>1756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1926</v>
      </c>
      <c r="D25" s="58">
        <v>1926</v>
      </c>
      <c r="E25" s="59" t="s">
        <v>36</v>
      </c>
      <c r="F25" s="59" t="s">
        <v>36</v>
      </c>
      <c r="G25" s="60" t="s">
        <v>36</v>
      </c>
      <c r="H25" s="57">
        <f t="shared" si="1"/>
        <v>1756</v>
      </c>
      <c r="I25" s="58">
        <v>1756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3899</v>
      </c>
      <c r="D50" s="128">
        <f>SUM(D51,D286)</f>
        <v>3899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3559</v>
      </c>
      <c r="I50" s="128">
        <f>SUM(I51,I286)</f>
        <v>3559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1973</v>
      </c>
      <c r="D51" s="134">
        <f>SUM(D52,D194)</f>
        <v>1973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1803</v>
      </c>
      <c r="I51" s="134">
        <f>SUM(I52,I194)</f>
        <v>1803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1342</v>
      </c>
      <c r="D52" s="139">
        <f>SUM(D53,D75,D173,D187)</f>
        <v>1342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1591</v>
      </c>
      <c r="I52" s="139">
        <f>SUM(I53,I75,I173,I187)</f>
        <v>1591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1342</v>
      </c>
      <c r="D75" s="144">
        <f>SUM(D76,D83,D130,D164,D165,D172)</f>
        <v>1342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1591</v>
      </c>
      <c r="I75" s="144">
        <f>SUM(I76,I83,I130,I164,I165,I172)</f>
        <v>1591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716</v>
      </c>
      <c r="D83" s="63">
        <f>SUM(D84,D89,D95,D103,D112,D116,D122,D128)</f>
        <v>716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720</v>
      </c>
      <c r="I83" s="63">
        <f>SUM(I84,I89,I95,I103,I112,I116,I122,I128)</f>
        <v>720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86</v>
      </c>
      <c r="D84" s="151">
        <f>SUM(D85:D88)</f>
        <v>86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86</v>
      </c>
      <c r="I84" s="151">
        <f>SUM(I85:I88)</f>
        <v>86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86</v>
      </c>
      <c r="D87" s="74">
        <v>86</v>
      </c>
      <c r="E87" s="74"/>
      <c r="F87" s="74"/>
      <c r="G87" s="157"/>
      <c r="H87" s="72">
        <f t="shared" si="6"/>
        <v>86</v>
      </c>
      <c r="I87" s="74">
        <v>86</v>
      </c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</v>
      </c>
      <c r="I95" s="160">
        <f>SUM(I96:I102)</f>
        <v>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4</v>
      </c>
      <c r="I101" s="74">
        <v>4</v>
      </c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400</v>
      </c>
      <c r="D116" s="160">
        <f>SUM(D117:D121)</f>
        <v>400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400</v>
      </c>
      <c r="I116" s="160">
        <f>SUM(I117:I121)</f>
        <v>400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400</v>
      </c>
      <c r="D117" s="74">
        <v>400</v>
      </c>
      <c r="E117" s="74"/>
      <c r="F117" s="74"/>
      <c r="G117" s="157"/>
      <c r="H117" s="72">
        <f t="shared" si="8"/>
        <v>400</v>
      </c>
      <c r="I117" s="74">
        <v>400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230</v>
      </c>
      <c r="D122" s="160">
        <f>SUM(D123:D127)</f>
        <v>230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230</v>
      </c>
      <c r="I122" s="160">
        <f>SUM(I123:I127)</f>
        <v>230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230</v>
      </c>
      <c r="D127" s="74">
        <v>230</v>
      </c>
      <c r="E127" s="74"/>
      <c r="F127" s="74"/>
      <c r="G127" s="157"/>
      <c r="H127" s="72">
        <f t="shared" si="8"/>
        <v>230</v>
      </c>
      <c r="I127" s="74">
        <v>230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626</v>
      </c>
      <c r="D130" s="63">
        <f>SUM(D131,D136,D140,D141,D144,D151,D159,D160,D163)</f>
        <v>626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871</v>
      </c>
      <c r="I130" s="63">
        <f>SUM(I131,I136,I140,I141,I144,I151,I159,I160,I163)</f>
        <v>871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40</v>
      </c>
      <c r="D131" s="169">
        <f>SUM(D132:D135)</f>
        <v>40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85</v>
      </c>
      <c r="I131" s="169">
        <f t="shared" si="10"/>
        <v>85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40</v>
      </c>
      <c r="D135" s="74">
        <v>40</v>
      </c>
      <c r="E135" s="74"/>
      <c r="F135" s="74"/>
      <c r="G135" s="157"/>
      <c r="H135" s="72">
        <f t="shared" si="8"/>
        <v>85</v>
      </c>
      <c r="I135" s="74">
        <v>85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50</v>
      </c>
      <c r="D136" s="160">
        <f>SUM(D137:D139)</f>
        <v>50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50</v>
      </c>
      <c r="I136" s="160">
        <f>SUM(I137:I139)</f>
        <v>50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50</v>
      </c>
      <c r="D138" s="74">
        <v>50</v>
      </c>
      <c r="E138" s="74"/>
      <c r="F138" s="74"/>
      <c r="G138" s="157"/>
      <c r="H138" s="72">
        <f t="shared" si="8"/>
        <v>50</v>
      </c>
      <c r="I138" s="74">
        <v>50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486</v>
      </c>
      <c r="D151" s="160">
        <f>SUM(D152:D158)</f>
        <v>486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486</v>
      </c>
      <c r="I151" s="160">
        <f>SUM(I152:I158)</f>
        <v>486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165</v>
      </c>
      <c r="C156" s="72">
        <f t="shared" si="7"/>
        <v>300</v>
      </c>
      <c r="D156" s="74">
        <v>300</v>
      </c>
      <c r="E156" s="74"/>
      <c r="F156" s="74"/>
      <c r="G156" s="157"/>
      <c r="H156" s="72">
        <f t="shared" si="8"/>
        <v>300</v>
      </c>
      <c r="I156" s="74">
        <v>300</v>
      </c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167</v>
      </c>
      <c r="C158" s="72">
        <f t="shared" si="7"/>
        <v>186</v>
      </c>
      <c r="D158" s="74">
        <v>186</v>
      </c>
      <c r="E158" s="74"/>
      <c r="F158" s="74"/>
      <c r="G158" s="157"/>
      <c r="H158" s="72">
        <f t="shared" si="8"/>
        <v>186</v>
      </c>
      <c r="I158" s="74">
        <v>186</v>
      </c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50</v>
      </c>
      <c r="D159" s="163">
        <v>50</v>
      </c>
      <c r="E159" s="163"/>
      <c r="F159" s="163"/>
      <c r="G159" s="164"/>
      <c r="H159" s="117">
        <f t="shared" si="8"/>
        <v>250</v>
      </c>
      <c r="I159" s="163">
        <v>250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631</v>
      </c>
      <c r="D194" s="139">
        <f>SUM(D195,D230,D269,D283)</f>
        <v>631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212</v>
      </c>
      <c r="I194" s="139">
        <f t="shared" ref="I194:L194" si="26">SUM(I195,I230,I269,I283)</f>
        <v>212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239</v>
      </c>
      <c r="C230" s="203">
        <f t="shared" si="23"/>
        <v>30</v>
      </c>
      <c r="D230" s="144">
        <f>D231+D251+D259</f>
        <v>30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30</v>
      </c>
      <c r="I230" s="144">
        <f>I231+I251+I259</f>
        <v>30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240</v>
      </c>
      <c r="C231" s="204">
        <f>SUM(D231:G231)</f>
        <v>30</v>
      </c>
      <c r="D231" s="194">
        <f>SUM(D232,D233,D235,D238,D244,D245,D246)</f>
        <v>30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30</v>
      </c>
      <c r="I231" s="194">
        <f>SUM(I232,I233,I235,I238,I244,I245,I246)</f>
        <v>30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255</v>
      </c>
      <c r="C246" s="209">
        <f t="shared" si="23"/>
        <v>30</v>
      </c>
      <c r="D246" s="169">
        <f>SUM(D247:D250)</f>
        <v>30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30</v>
      </c>
      <c r="I246" s="169">
        <f>SUM(I247:I250)</f>
        <v>30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257</v>
      </c>
      <c r="C248" s="201">
        <f t="shared" si="23"/>
        <v>30</v>
      </c>
      <c r="D248" s="74">
        <v>30</v>
      </c>
      <c r="E248" s="74"/>
      <c r="F248" s="74"/>
      <c r="G248" s="211"/>
      <c r="H248" s="201">
        <f t="shared" si="24"/>
        <v>30</v>
      </c>
      <c r="I248" s="74">
        <v>30</v>
      </c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x14ac:dyDescent="0.25">
      <c r="A269" s="220">
        <v>7000</v>
      </c>
      <c r="B269" s="220" t="s">
        <v>278</v>
      </c>
      <c r="C269" s="221">
        <f t="shared" si="38"/>
        <v>601</v>
      </c>
      <c r="D269" s="222">
        <f>SUM(D270,D281)</f>
        <v>601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182</v>
      </c>
      <c r="I269" s="222">
        <f>SUM(I270,I281)</f>
        <v>182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290</v>
      </c>
      <c r="C281" s="86">
        <f t="shared" si="38"/>
        <v>601</v>
      </c>
      <c r="D281" s="226">
        <f>D282</f>
        <v>601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182</v>
      </c>
      <c r="I281" s="226">
        <f t="shared" ref="I281:L281" si="43">I282</f>
        <v>182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x14ac:dyDescent="0.25">
      <c r="A282" s="150">
        <v>7720</v>
      </c>
      <c r="B282" s="65" t="s">
        <v>291</v>
      </c>
      <c r="C282" s="79">
        <f t="shared" si="38"/>
        <v>601</v>
      </c>
      <c r="D282" s="81">
        <v>601</v>
      </c>
      <c r="E282" s="81"/>
      <c r="F282" s="81"/>
      <c r="G282" s="229"/>
      <c r="H282" s="79">
        <f t="shared" si="39"/>
        <v>182</v>
      </c>
      <c r="I282" s="81">
        <v>182</v>
      </c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1926</v>
      </c>
      <c r="D286" s="160">
        <f>SUM(D287:D288)</f>
        <v>1926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1756</v>
      </c>
      <c r="I286" s="160">
        <f>SUM(I287:I288)</f>
        <v>1756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>
        <v>0</v>
      </c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1926</v>
      </c>
      <c r="D288" s="68">
        <v>1926</v>
      </c>
      <c r="E288" s="68"/>
      <c r="F288" s="68"/>
      <c r="G288" s="154"/>
      <c r="H288" s="66">
        <f t="shared" si="39"/>
        <v>1756</v>
      </c>
      <c r="I288" s="68">
        <v>1756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3899</v>
      </c>
      <c r="D289" s="242">
        <f t="shared" ref="D289:L289" si="46">SUM(D286,D269,D230,D195,D187,D173,D75,D53,D283)</f>
        <v>3899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3559</v>
      </c>
      <c r="I289" s="242">
        <f t="shared" si="46"/>
        <v>3559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1879</v>
      </c>
      <c r="D290" s="247">
        <f>SUM(D24,D25,D41)-D51</f>
        <v>1879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1709</v>
      </c>
      <c r="I290" s="247">
        <f>SUM(I24,I25,I41)-I51</f>
        <v>1709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-1879</v>
      </c>
      <c r="D291" s="251">
        <f t="shared" si="47"/>
        <v>-1879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-1709</v>
      </c>
      <c r="I291" s="251">
        <f t="shared" si="47"/>
        <v>-1709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-1879</v>
      </c>
      <c r="D292" s="128">
        <f t="shared" si="48"/>
        <v>-1879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-1709</v>
      </c>
      <c r="I292" s="128">
        <f t="shared" si="48"/>
        <v>-1709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eI3EQ2qKMkpzG+JYrAigBgvcHfaaYQcKVfgaKk+oJOstMW5Aj+hSdh2yr34OEufE/tok4gsXXw8o54dErRnag==" saltValue="CFfZRyKSC/EkUpJU3GeAcg==" spinCount="100000" sheet="1" objects="1" scenarios="1" formatCells="0" formatColumns="0" formatRows="0" insertHyperlinks="0"/>
  <autoFilter ref="A18:L301">
    <filterColumn colId="7">
      <filters blank="1">
        <filter val="1 591"/>
        <filter val="1 709"/>
        <filter val="-1 709"/>
        <filter val="1 756"/>
        <filter val="1 803"/>
        <filter val="182"/>
        <filter val="186"/>
        <filter val="212"/>
        <filter val="230"/>
        <filter val="250"/>
        <filter val="3 559"/>
        <filter val="30"/>
        <filter val="300"/>
        <filter val="4"/>
        <filter val="400"/>
        <filter val="47"/>
        <filter val="486"/>
        <filter val="50"/>
        <filter val="720"/>
        <filter val="85"/>
        <filter val="86"/>
        <filter val="87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N288" sqref="N288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605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507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599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509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606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607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4237</v>
      </c>
      <c r="D20" s="28">
        <f>SUM(D21,D24,D25,D41,D43)</f>
        <v>4237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4237</v>
      </c>
      <c r="I20" s="28">
        <f>SUM(I21,I24,I25,I41,I43)</f>
        <v>4237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582</v>
      </c>
      <c r="D21" s="34">
        <f>SUM(D22:D23)</f>
        <v>582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582</v>
      </c>
      <c r="I21" s="34">
        <f>SUM(I22:I23)</f>
        <v>582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582</v>
      </c>
      <c r="D23" s="46">
        <v>582</v>
      </c>
      <c r="E23" s="46"/>
      <c r="F23" s="46"/>
      <c r="G23" s="47"/>
      <c r="H23" s="45">
        <f t="shared" si="1"/>
        <v>582</v>
      </c>
      <c r="I23" s="46">
        <v>582</v>
      </c>
      <c r="J23" s="46"/>
      <c r="K23" s="46"/>
      <c r="L23" s="48"/>
    </row>
    <row r="24" spans="1:12" s="24" customFormat="1" ht="24.75" hidden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" x14ac:dyDescent="0.25">
      <c r="A25" s="55">
        <v>18630</v>
      </c>
      <c r="B25" s="56" t="s">
        <v>37</v>
      </c>
      <c r="C25" s="57">
        <f t="shared" si="0"/>
        <v>3655</v>
      </c>
      <c r="D25" s="58">
        <v>3655</v>
      </c>
      <c r="E25" s="59" t="s">
        <v>36</v>
      </c>
      <c r="F25" s="59" t="s">
        <v>36</v>
      </c>
      <c r="G25" s="60" t="s">
        <v>36</v>
      </c>
      <c r="H25" s="57">
        <f t="shared" si="1"/>
        <v>3655</v>
      </c>
      <c r="I25" s="58">
        <v>3655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4237</v>
      </c>
      <c r="D50" s="128">
        <f>SUM(D51,D286)</f>
        <v>4237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4237</v>
      </c>
      <c r="I50" s="128">
        <f>SUM(I51,I286)</f>
        <v>4237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0</v>
      </c>
      <c r="D51" s="134">
        <f>SUM(D52,D194)</f>
        <v>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582</v>
      </c>
      <c r="I51" s="134">
        <f>SUM(I52,I194)</f>
        <v>582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825"/>
      <c r="B194" s="826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827">
        <f t="shared" si="24"/>
        <v>582</v>
      </c>
      <c r="I194" s="828">
        <f t="shared" ref="I194:L194" si="26">SUM(I195,I230,I269,I283)</f>
        <v>582</v>
      </c>
      <c r="J194" s="828">
        <f t="shared" si="26"/>
        <v>0</v>
      </c>
      <c r="K194" s="828">
        <f t="shared" si="26"/>
        <v>0</v>
      </c>
      <c r="L194" s="829">
        <f t="shared" si="26"/>
        <v>0</v>
      </c>
    </row>
    <row r="195" spans="1:12" hidden="1" x14ac:dyDescent="0.25">
      <c r="A195" s="220">
        <v>5000</v>
      </c>
      <c r="B195" s="220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223">
        <f t="shared" si="24"/>
        <v>0</v>
      </c>
      <c r="I195" s="222">
        <f>I196+I204</f>
        <v>0</v>
      </c>
      <c r="J195" s="222">
        <f>J196+J204</f>
        <v>0</v>
      </c>
      <c r="K195" s="222">
        <f>K196+K204</f>
        <v>0</v>
      </c>
      <c r="L195" s="824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582</v>
      </c>
      <c r="I269" s="222">
        <f>SUM(I270,I281)</f>
        <v>582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582</v>
      </c>
      <c r="I270" s="63">
        <f>SUM(I271,I272,I275,I276,I280)</f>
        <v>582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582</v>
      </c>
      <c r="I275" s="74">
        <v>582</v>
      </c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4237</v>
      </c>
      <c r="D286" s="160">
        <f>SUM(D287:D288)</f>
        <v>4237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3655</v>
      </c>
      <c r="I286" s="160">
        <f>SUM(I287:I288)</f>
        <v>3655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4237</v>
      </c>
      <c r="D288" s="68">
        <v>4237</v>
      </c>
      <c r="E288" s="68"/>
      <c r="F288" s="68"/>
      <c r="G288" s="154"/>
      <c r="H288" s="66">
        <f t="shared" si="39"/>
        <v>3655</v>
      </c>
      <c r="I288" s="68">
        <v>3655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4237</v>
      </c>
      <c r="D289" s="242">
        <f t="shared" ref="D289:L289" si="46">SUM(D286,D269,D230,D195,D187,D173,D75,D53,D283)</f>
        <v>4237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4237</v>
      </c>
      <c r="I289" s="242">
        <f t="shared" si="46"/>
        <v>4237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3655</v>
      </c>
      <c r="D290" s="247">
        <f>SUM(D24,D25,D41)-D51</f>
        <v>3655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3073</v>
      </c>
      <c r="I290" s="247">
        <f>SUM(I24,I25,I41)-I51</f>
        <v>3073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-3655</v>
      </c>
      <c r="D291" s="251">
        <f t="shared" si="47"/>
        <v>-3655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-3073</v>
      </c>
      <c r="I291" s="251">
        <f t="shared" si="47"/>
        <v>-3073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-3655</v>
      </c>
      <c r="D292" s="128">
        <f t="shared" si="48"/>
        <v>-3655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-3073</v>
      </c>
      <c r="I292" s="128">
        <f t="shared" si="48"/>
        <v>-3073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xzZwMPi1yzSzwX8yXi1WqWMc7u5YAx06dpdXXY/2VPXK1uUVbGPZepn60Odx1it0Mf3jE+2EeGpb8eHdUEvO7A==" saltValue="w69O/B0gb1kBM62gAVjR4A==" spinCount="100000" sheet="1" objects="1" scenarios="1" formatCells="0" formatColumns="0" formatRows="0" insertHyperlinks="0"/>
  <autoFilter ref="A18:L301">
    <filterColumn colId="7">
      <filters blank="1">
        <filter val="3 073"/>
        <filter val="-3 073"/>
        <filter val="3 655"/>
        <filter val="4 237"/>
        <filter val="58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8" sqref="C8:L8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654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369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655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656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909322</v>
      </c>
      <c r="D20" s="28">
        <f>SUM(D21,D24,D25,D41,D43)</f>
        <v>386928</v>
      </c>
      <c r="E20" s="28">
        <f>SUM(E21,E24,E43)</f>
        <v>512393</v>
      </c>
      <c r="F20" s="28">
        <f>SUM(F21,F26,F43)</f>
        <v>10001</v>
      </c>
      <c r="G20" s="29">
        <f>SUM(G21,G45)</f>
        <v>0</v>
      </c>
      <c r="H20" s="27">
        <f>SUM(I20:L20)</f>
        <v>931862</v>
      </c>
      <c r="I20" s="28">
        <v>407899</v>
      </c>
      <c r="J20" s="28">
        <f>SUM(J21,J24,J43)</f>
        <v>513962</v>
      </c>
      <c r="K20" s="28">
        <f>SUM(K21,K26,K43)</f>
        <v>10001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899321</v>
      </c>
      <c r="D24" s="51">
        <v>386928</v>
      </c>
      <c r="E24" s="51">
        <v>512393</v>
      </c>
      <c r="F24" s="52" t="s">
        <v>36</v>
      </c>
      <c r="G24" s="53" t="s">
        <v>36</v>
      </c>
      <c r="H24" s="50">
        <f t="shared" si="1"/>
        <v>921841</v>
      </c>
      <c r="I24" s="51">
        <v>407879</v>
      </c>
      <c r="J24" s="51">
        <f>512989+973</f>
        <v>513962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9881</v>
      </c>
      <c r="D26" s="59" t="s">
        <v>36</v>
      </c>
      <c r="E26" s="59" t="s">
        <v>36</v>
      </c>
      <c r="F26" s="63">
        <f>SUM(F27,F31,F33,F36)</f>
        <v>9881</v>
      </c>
      <c r="G26" s="60" t="s">
        <v>36</v>
      </c>
      <c r="H26" s="57">
        <f t="shared" si="1"/>
        <v>9881</v>
      </c>
      <c r="I26" s="59" t="s">
        <v>36</v>
      </c>
      <c r="J26" s="59" t="s">
        <v>36</v>
      </c>
      <c r="K26" s="63">
        <f>SUM(K27,K31,K33,K36)</f>
        <v>9881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5443</v>
      </c>
      <c r="D33" s="59" t="s">
        <v>36</v>
      </c>
      <c r="E33" s="59" t="s">
        <v>36</v>
      </c>
      <c r="F33" s="63">
        <f>SUM(F34:F35)</f>
        <v>5443</v>
      </c>
      <c r="G33" s="60" t="s">
        <v>36</v>
      </c>
      <c r="H33" s="57">
        <f t="shared" si="1"/>
        <v>5443</v>
      </c>
      <c r="I33" s="59" t="s">
        <v>36</v>
      </c>
      <c r="J33" s="59" t="s">
        <v>36</v>
      </c>
      <c r="K33" s="63">
        <f>SUM(K34:K35)</f>
        <v>5443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5443</v>
      </c>
      <c r="D34" s="67" t="s">
        <v>36</v>
      </c>
      <c r="E34" s="67" t="s">
        <v>36</v>
      </c>
      <c r="F34" s="68">
        <v>5443</v>
      </c>
      <c r="G34" s="69" t="s">
        <v>36</v>
      </c>
      <c r="H34" s="66">
        <f t="shared" si="1"/>
        <v>5443</v>
      </c>
      <c r="I34" s="67" t="s">
        <v>36</v>
      </c>
      <c r="J34" s="67" t="s">
        <v>36</v>
      </c>
      <c r="K34" s="68">
        <v>5443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4438</v>
      </c>
      <c r="D36" s="59" t="s">
        <v>36</v>
      </c>
      <c r="E36" s="59" t="s">
        <v>36</v>
      </c>
      <c r="F36" s="63">
        <f>SUM(F37:F40)</f>
        <v>4438</v>
      </c>
      <c r="G36" s="60" t="s">
        <v>36</v>
      </c>
      <c r="H36" s="57">
        <f t="shared" si="1"/>
        <v>4438</v>
      </c>
      <c r="I36" s="59" t="s">
        <v>36</v>
      </c>
      <c r="J36" s="59" t="s">
        <v>36</v>
      </c>
      <c r="K36" s="63">
        <f>SUM(K37:K40)</f>
        <v>4438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4438</v>
      </c>
      <c r="D40" s="87" t="s">
        <v>36</v>
      </c>
      <c r="E40" s="87" t="s">
        <v>36</v>
      </c>
      <c r="F40" s="88">
        <v>4438</v>
      </c>
      <c r="G40" s="89" t="s">
        <v>36</v>
      </c>
      <c r="H40" s="86">
        <f t="shared" si="1"/>
        <v>4438</v>
      </c>
      <c r="I40" s="87" t="s">
        <v>36</v>
      </c>
      <c r="J40" s="87" t="s">
        <v>36</v>
      </c>
      <c r="K40" s="88">
        <v>4438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120</v>
      </c>
      <c r="D43" s="99">
        <f>D44</f>
        <v>0</v>
      </c>
      <c r="E43" s="99">
        <f t="shared" ref="E43:F43" si="3">E44</f>
        <v>0</v>
      </c>
      <c r="F43" s="99">
        <f t="shared" si="3"/>
        <v>120</v>
      </c>
      <c r="G43" s="60" t="s">
        <v>36</v>
      </c>
      <c r="H43" s="100">
        <f t="shared" si="2"/>
        <v>120</v>
      </c>
      <c r="I43" s="99">
        <f>I44</f>
        <v>0</v>
      </c>
      <c r="J43" s="99">
        <f t="shared" ref="J43:K43" si="4">J44</f>
        <v>0</v>
      </c>
      <c r="K43" s="99">
        <f t="shared" si="4"/>
        <v>120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120</v>
      </c>
      <c r="D44" s="101"/>
      <c r="E44" s="102"/>
      <c r="F44" s="81">
        <v>120</v>
      </c>
      <c r="G44" s="103" t="s">
        <v>36</v>
      </c>
      <c r="H44" s="104">
        <f t="shared" si="2"/>
        <v>120</v>
      </c>
      <c r="I44" s="101"/>
      <c r="J44" s="102"/>
      <c r="K44" s="101">
        <v>120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909322</v>
      </c>
      <c r="D50" s="128">
        <f>SUM(D51,D286)</f>
        <v>386928</v>
      </c>
      <c r="E50" s="128">
        <f>SUM(E51,E286)</f>
        <v>512393</v>
      </c>
      <c r="F50" s="128">
        <f>SUM(F51,F286)</f>
        <v>10001</v>
      </c>
      <c r="G50" s="129">
        <f>SUM(G51,G286)</f>
        <v>0</v>
      </c>
      <c r="H50" s="127">
        <f t="shared" ref="H50:H113" si="6">SUM(I50:L50)</f>
        <v>931862</v>
      </c>
      <c r="I50" s="128">
        <f>SUM(I51,I286)</f>
        <v>407899</v>
      </c>
      <c r="J50" s="128">
        <f>SUM(J51,J286)</f>
        <v>513962</v>
      </c>
      <c r="K50" s="128">
        <f>SUM(K51,K286)</f>
        <v>10001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909322</v>
      </c>
      <c r="D51" s="134">
        <f>SUM(D52,D194)</f>
        <v>386928</v>
      </c>
      <c r="E51" s="134">
        <f>SUM(E52,E194)</f>
        <v>512393</v>
      </c>
      <c r="F51" s="134">
        <f>SUM(F52,F194)</f>
        <v>10001</v>
      </c>
      <c r="G51" s="135">
        <f>SUM(G52,G194)</f>
        <v>0</v>
      </c>
      <c r="H51" s="133">
        <f t="shared" si="6"/>
        <v>931862</v>
      </c>
      <c r="I51" s="134">
        <f>SUM(I52,I194)</f>
        <v>407899</v>
      </c>
      <c r="J51" s="134">
        <f>SUM(J52,J194)</f>
        <v>513962</v>
      </c>
      <c r="K51" s="134">
        <f>SUM(K52,K194)</f>
        <v>10001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898808</v>
      </c>
      <c r="D52" s="139">
        <f>SUM(D53,D75,D173,D187)</f>
        <v>376414</v>
      </c>
      <c r="E52" s="139">
        <f>SUM(E53,E75,E173,E187)</f>
        <v>512393</v>
      </c>
      <c r="F52" s="139">
        <f>SUM(F53,F75,F173,F187)</f>
        <v>10001</v>
      </c>
      <c r="G52" s="140">
        <f>SUM(G53,G75,G173,G187)</f>
        <v>0</v>
      </c>
      <c r="H52" s="138">
        <f t="shared" si="6"/>
        <v>920762</v>
      </c>
      <c r="I52" s="139">
        <f>SUM(I53,I75,I173,I187)</f>
        <v>396799</v>
      </c>
      <c r="J52" s="139">
        <f>SUM(J53,J75,J173,J187)</f>
        <v>513962</v>
      </c>
      <c r="K52" s="139">
        <f>SUM(K53,K75,K173,K187)</f>
        <v>10001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809906</v>
      </c>
      <c r="D53" s="144">
        <f>SUM(D54,D67)</f>
        <v>297513</v>
      </c>
      <c r="E53" s="144">
        <f>SUM(E54,E67)</f>
        <v>512393</v>
      </c>
      <c r="F53" s="144">
        <f>SUM(F54,F67)</f>
        <v>0</v>
      </c>
      <c r="G53" s="145">
        <f>SUM(G54,G67)</f>
        <v>0</v>
      </c>
      <c r="H53" s="143">
        <f t="shared" si="6"/>
        <v>819894</v>
      </c>
      <c r="I53" s="144">
        <f>SUM(I54,I67)</f>
        <v>305932</v>
      </c>
      <c r="J53" s="144">
        <f>SUM(J54,J67)</f>
        <v>513962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614694</v>
      </c>
      <c r="D54" s="63">
        <f>SUM(D55,D58,D66)</f>
        <v>205774</v>
      </c>
      <c r="E54" s="63">
        <f>SUM(E55,E58,E66)</f>
        <v>408920</v>
      </c>
      <c r="F54" s="63">
        <f>SUM(F55,F58,F66)</f>
        <v>0</v>
      </c>
      <c r="G54" s="148">
        <f>SUM(G55,G58,G66)</f>
        <v>0</v>
      </c>
      <c r="H54" s="57">
        <f t="shared" si="6"/>
        <v>623606</v>
      </c>
      <c r="I54" s="63">
        <f>SUM(I55,I58,I66)</f>
        <v>212422</v>
      </c>
      <c r="J54" s="63">
        <f>SUM(J55,J58,J66)</f>
        <v>411184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533525</v>
      </c>
      <c r="D55" s="151">
        <f>SUM(D56:D57)</f>
        <v>167756</v>
      </c>
      <c r="E55" s="151">
        <f>SUM(E56:E57)</f>
        <v>365769</v>
      </c>
      <c r="F55" s="151">
        <f>SUM(F56:F57)</f>
        <v>0</v>
      </c>
      <c r="G55" s="152">
        <f>SUM(G56:G57)</f>
        <v>0</v>
      </c>
      <c r="H55" s="117">
        <f t="shared" si="6"/>
        <v>541046</v>
      </c>
      <c r="I55" s="151">
        <f>SUM(I56:I57)</f>
        <v>171454</v>
      </c>
      <c r="J55" s="151">
        <f>SUM(J56:J57)</f>
        <v>369592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533525</v>
      </c>
      <c r="D57" s="74">
        <v>167756</v>
      </c>
      <c r="E57" s="74">
        <v>365769</v>
      </c>
      <c r="F57" s="74"/>
      <c r="G57" s="157"/>
      <c r="H57" s="72">
        <f t="shared" si="6"/>
        <v>541046</v>
      </c>
      <c r="I57" s="74">
        <v>171454</v>
      </c>
      <c r="J57" s="74">
        <f>368808+784</f>
        <v>369592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78157</v>
      </c>
      <c r="D58" s="160">
        <f>SUM(D59:D65)</f>
        <v>35006</v>
      </c>
      <c r="E58" s="160">
        <f>SUM(E59:E65)</f>
        <v>43151</v>
      </c>
      <c r="F58" s="160">
        <f>SUM(F59:F65)</f>
        <v>0</v>
      </c>
      <c r="G58" s="161">
        <f>SUM(G59:G65)</f>
        <v>0</v>
      </c>
      <c r="H58" s="72">
        <f t="shared" si="6"/>
        <v>79551</v>
      </c>
      <c r="I58" s="160">
        <f>SUM(I59:I65)</f>
        <v>37959</v>
      </c>
      <c r="J58" s="160">
        <f>SUM(J59:J65)</f>
        <v>41592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4212</v>
      </c>
      <c r="D59" s="74">
        <v>4212</v>
      </c>
      <c r="E59" s="74"/>
      <c r="F59" s="74"/>
      <c r="G59" s="157"/>
      <c r="H59" s="72">
        <f t="shared" si="6"/>
        <v>4193</v>
      </c>
      <c r="I59" s="74">
        <v>4193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1103</v>
      </c>
      <c r="D60" s="74">
        <v>1103</v>
      </c>
      <c r="E60" s="74"/>
      <c r="F60" s="74"/>
      <c r="G60" s="157"/>
      <c r="H60" s="72">
        <f t="shared" si="6"/>
        <v>1098</v>
      </c>
      <c r="I60" s="74">
        <v>1098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516</v>
      </c>
      <c r="D63" s="74">
        <v>516</v>
      </c>
      <c r="E63" s="74"/>
      <c r="F63" s="74"/>
      <c r="G63" s="157"/>
      <c r="H63" s="72">
        <f t="shared" si="6"/>
        <v>3391</v>
      </c>
      <c r="I63" s="74">
        <v>3391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28935</v>
      </c>
      <c r="D64" s="74">
        <v>28935</v>
      </c>
      <c r="E64" s="74"/>
      <c r="F64" s="74"/>
      <c r="G64" s="157"/>
      <c r="H64" s="72">
        <f t="shared" si="6"/>
        <v>29043</v>
      </c>
      <c r="I64" s="74">
        <v>29043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43391</v>
      </c>
      <c r="D65" s="74">
        <v>240</v>
      </c>
      <c r="E65" s="74">
        <v>43151</v>
      </c>
      <c r="F65" s="74"/>
      <c r="G65" s="157"/>
      <c r="H65" s="72">
        <f t="shared" si="6"/>
        <v>41826</v>
      </c>
      <c r="I65" s="74">
        <v>234</v>
      </c>
      <c r="J65" s="74">
        <v>41592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3012</v>
      </c>
      <c r="D66" s="163">
        <v>3012</v>
      </c>
      <c r="E66" s="163"/>
      <c r="F66" s="163"/>
      <c r="G66" s="164"/>
      <c r="H66" s="117">
        <f t="shared" si="6"/>
        <v>3009</v>
      </c>
      <c r="I66" s="163">
        <v>3009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195212</v>
      </c>
      <c r="D67" s="63">
        <f>SUM(D68:D69)</f>
        <v>91739</v>
      </c>
      <c r="E67" s="63">
        <f>SUM(E68:E69)</f>
        <v>103473</v>
      </c>
      <c r="F67" s="63">
        <f>SUM(F68:F69)</f>
        <v>0</v>
      </c>
      <c r="G67" s="166">
        <f>SUM(G68:G69)</f>
        <v>0</v>
      </c>
      <c r="H67" s="57">
        <f t="shared" si="6"/>
        <v>196288</v>
      </c>
      <c r="I67" s="63">
        <f>SUM(I68:I69)</f>
        <v>93510</v>
      </c>
      <c r="J67" s="63">
        <f>SUM(J68:J69)</f>
        <v>102778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154685</v>
      </c>
      <c r="D68" s="68">
        <v>55212</v>
      </c>
      <c r="E68" s="68">
        <v>99473</v>
      </c>
      <c r="F68" s="68"/>
      <c r="G68" s="154"/>
      <c r="H68" s="66">
        <f t="shared" si="6"/>
        <v>156625</v>
      </c>
      <c r="I68" s="68">
        <v>56847</v>
      </c>
      <c r="J68" s="68">
        <f>99589+189</f>
        <v>99778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40527</v>
      </c>
      <c r="D69" s="160">
        <f>SUM(D70:D74)</f>
        <v>36527</v>
      </c>
      <c r="E69" s="160">
        <f>SUM(E70:E74)</f>
        <v>4000</v>
      </c>
      <c r="F69" s="160">
        <f>SUM(F70:F74)</f>
        <v>0</v>
      </c>
      <c r="G69" s="161">
        <f>SUM(G70:G74)</f>
        <v>0</v>
      </c>
      <c r="H69" s="72">
        <f t="shared" si="6"/>
        <v>39663</v>
      </c>
      <c r="I69" s="160">
        <f>SUM(I70:I74)</f>
        <v>36663</v>
      </c>
      <c r="J69" s="160">
        <f>SUM(J70:J74)</f>
        <v>3000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27418</v>
      </c>
      <c r="D70" s="74">
        <v>23418</v>
      </c>
      <c r="E70" s="74">
        <v>4000</v>
      </c>
      <c r="F70" s="74"/>
      <c r="G70" s="157"/>
      <c r="H70" s="72">
        <f t="shared" si="6"/>
        <v>26554</v>
      </c>
      <c r="I70" s="74">
        <v>23554</v>
      </c>
      <c r="J70" s="74">
        <v>3000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12513</v>
      </c>
      <c r="D73" s="74">
        <v>12513</v>
      </c>
      <c r="E73" s="74"/>
      <c r="F73" s="74"/>
      <c r="G73" s="157"/>
      <c r="H73" s="72">
        <f t="shared" si="6"/>
        <v>12513</v>
      </c>
      <c r="I73" s="74">
        <v>12513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596</v>
      </c>
      <c r="D74" s="74">
        <v>596</v>
      </c>
      <c r="E74" s="74"/>
      <c r="F74" s="74"/>
      <c r="G74" s="157"/>
      <c r="H74" s="72">
        <f t="shared" si="6"/>
        <v>596</v>
      </c>
      <c r="I74" s="74">
        <f>500+96</f>
        <v>596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88902</v>
      </c>
      <c r="D75" s="144">
        <f>SUM(D76,D83,D130,D164,D165,D172)</f>
        <v>78901</v>
      </c>
      <c r="E75" s="144">
        <f>SUM(E76,E83,E130,E164,E165,E172)</f>
        <v>0</v>
      </c>
      <c r="F75" s="144">
        <f>SUM(F76,F83,F130,F164,F165,F172)</f>
        <v>10001</v>
      </c>
      <c r="G75" s="145">
        <f>SUM(G76,G83,G130,G164,G165,G172)</f>
        <v>0</v>
      </c>
      <c r="H75" s="143">
        <f t="shared" si="6"/>
        <v>100868</v>
      </c>
      <c r="I75" s="144">
        <f>SUM(I76,I83,I130,I164,I165,I172)</f>
        <v>90867</v>
      </c>
      <c r="J75" s="144">
        <f>SUM(J76,J83,J130,J164,J165,J172)</f>
        <v>0</v>
      </c>
      <c r="K75" s="144">
        <f>SUM(K76,K83,K130,K164,K165,K172)</f>
        <v>10001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98</v>
      </c>
      <c r="D76" s="63">
        <f>SUM(D77,D80)</f>
        <v>98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98</v>
      </c>
      <c r="I76" s="63">
        <f>SUM(I77,I80)</f>
        <v>98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98</v>
      </c>
      <c r="D77" s="169">
        <f>SUM(D78:D79)</f>
        <v>98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98</v>
      </c>
      <c r="I77" s="169">
        <f>SUM(I78:I79)</f>
        <v>98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89</v>
      </c>
      <c r="C78" s="72">
        <f t="shared" si="5"/>
        <v>24</v>
      </c>
      <c r="D78" s="74">
        <v>24</v>
      </c>
      <c r="E78" s="74"/>
      <c r="F78" s="74"/>
      <c r="G78" s="157"/>
      <c r="H78" s="72">
        <f t="shared" si="6"/>
        <v>24</v>
      </c>
      <c r="I78" s="74">
        <v>24</v>
      </c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74</v>
      </c>
      <c r="D79" s="74">
        <v>74</v>
      </c>
      <c r="E79" s="74"/>
      <c r="F79" s="74"/>
      <c r="G79" s="157"/>
      <c r="H79" s="72">
        <f t="shared" si="6"/>
        <v>74</v>
      </c>
      <c r="I79" s="74">
        <v>74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70232</v>
      </c>
      <c r="D83" s="63">
        <f>SUM(D84,D89,D95,D103,D112,D116,D122,D128)</f>
        <v>62280</v>
      </c>
      <c r="E83" s="63">
        <f>SUM(E84,E89,E95,E103,E112,E116,E122,E128)</f>
        <v>0</v>
      </c>
      <c r="F83" s="63">
        <f>SUM(F84,F89,F95,F103,F112,F116,F122,F128)</f>
        <v>7952</v>
      </c>
      <c r="G83" s="166">
        <f>SUM(G84,G89,G95,G103,G112,G116,G122,G128)</f>
        <v>0</v>
      </c>
      <c r="H83" s="57">
        <f t="shared" si="6"/>
        <v>74694</v>
      </c>
      <c r="I83" s="63">
        <f>SUM(I84,I89,I95,I103,I112,I116,I122,I128)</f>
        <v>66742</v>
      </c>
      <c r="J83" s="63">
        <f>SUM(J84,J89,J95,J103,J112,J116,J122,J128)</f>
        <v>0</v>
      </c>
      <c r="K83" s="63">
        <f>SUM(K84,K89,K95,K103,K112,K116,K122,K128)</f>
        <v>7952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1597</v>
      </c>
      <c r="D84" s="151">
        <f>SUM(D85:D88)</f>
        <v>1527</v>
      </c>
      <c r="E84" s="151">
        <f>SUM(E85:E88)</f>
        <v>0</v>
      </c>
      <c r="F84" s="151">
        <f>SUM(F85:F88)</f>
        <v>70</v>
      </c>
      <c r="G84" s="151">
        <f>SUM(G85:G88)</f>
        <v>0</v>
      </c>
      <c r="H84" s="117">
        <f t="shared" si="6"/>
        <v>726</v>
      </c>
      <c r="I84" s="151">
        <f>SUM(I85:I88)</f>
        <v>656</v>
      </c>
      <c r="J84" s="151">
        <f>SUM(J85:J88)</f>
        <v>0</v>
      </c>
      <c r="K84" s="151">
        <f>SUM(K85:K88)</f>
        <v>70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1340</v>
      </c>
      <c r="D86" s="74">
        <v>1320</v>
      </c>
      <c r="E86" s="74"/>
      <c r="F86" s="74">
        <v>20</v>
      </c>
      <c r="G86" s="157"/>
      <c r="H86" s="72">
        <f t="shared" si="6"/>
        <v>481</v>
      </c>
      <c r="I86" s="74">
        <f>255+186+20</f>
        <v>461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215</v>
      </c>
      <c r="D87" s="74">
        <v>165</v>
      </c>
      <c r="E87" s="74"/>
      <c r="F87" s="74">
        <v>50</v>
      </c>
      <c r="G87" s="157"/>
      <c r="H87" s="72">
        <f t="shared" si="6"/>
        <v>215</v>
      </c>
      <c r="I87" s="74">
        <v>165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42</v>
      </c>
      <c r="D88" s="74">
        <v>42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57197</v>
      </c>
      <c r="D89" s="160">
        <f>SUM(D90:D94)</f>
        <v>50073</v>
      </c>
      <c r="E89" s="160">
        <f>SUM(E90:E94)</f>
        <v>0</v>
      </c>
      <c r="F89" s="160">
        <f>SUM(F90:F94)</f>
        <v>7124</v>
      </c>
      <c r="G89" s="161">
        <f>SUM(G90:G94)</f>
        <v>0</v>
      </c>
      <c r="H89" s="72">
        <f t="shared" si="6"/>
        <v>61052</v>
      </c>
      <c r="I89" s="160">
        <f>SUM(I90:I94)</f>
        <v>53928</v>
      </c>
      <c r="J89" s="160">
        <f>SUM(J90:J94)</f>
        <v>0</v>
      </c>
      <c r="K89" s="160">
        <f>SUM(K90:K94)</f>
        <v>7124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37950</v>
      </c>
      <c r="D90" s="74">
        <v>37332</v>
      </c>
      <c r="E90" s="74"/>
      <c r="F90" s="74">
        <v>618</v>
      </c>
      <c r="G90" s="157"/>
      <c r="H90" s="72">
        <f t="shared" si="6"/>
        <v>37332</v>
      </c>
      <c r="I90" s="74">
        <v>36714</v>
      </c>
      <c r="J90" s="74"/>
      <c r="K90" s="74">
        <v>618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3843</v>
      </c>
      <c r="D91" s="74">
        <v>2059</v>
      </c>
      <c r="E91" s="74"/>
      <c r="F91" s="74">
        <v>1784</v>
      </c>
      <c r="G91" s="157"/>
      <c r="H91" s="72">
        <f t="shared" si="6"/>
        <v>3393</v>
      </c>
      <c r="I91" s="74">
        <v>1609</v>
      </c>
      <c r="J91" s="74"/>
      <c r="K91" s="74">
        <v>1784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14899</v>
      </c>
      <c r="D92" s="74">
        <v>10262</v>
      </c>
      <c r="E92" s="74"/>
      <c r="F92" s="74">
        <v>4637</v>
      </c>
      <c r="G92" s="157"/>
      <c r="H92" s="72">
        <f t="shared" si="6"/>
        <v>19831</v>
      </c>
      <c r="I92" s="74">
        <v>15194</v>
      </c>
      <c r="J92" s="74"/>
      <c r="K92" s="74">
        <v>4637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505</v>
      </c>
      <c r="D93" s="74">
        <v>420</v>
      </c>
      <c r="E93" s="74"/>
      <c r="F93" s="74">
        <v>85</v>
      </c>
      <c r="G93" s="157"/>
      <c r="H93" s="72">
        <f t="shared" si="6"/>
        <v>496</v>
      </c>
      <c r="I93" s="74">
        <v>411</v>
      </c>
      <c r="J93" s="74"/>
      <c r="K93" s="74">
        <v>85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1685</v>
      </c>
      <c r="D95" s="160">
        <f>SUM(D96:D102)</f>
        <v>1685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1797</v>
      </c>
      <c r="I95" s="160">
        <f>SUM(I96:I102)</f>
        <v>1797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414</v>
      </c>
      <c r="D100" s="74">
        <v>414</v>
      </c>
      <c r="E100" s="74"/>
      <c r="F100" s="74"/>
      <c r="G100" s="157"/>
      <c r="H100" s="72">
        <f t="shared" si="6"/>
        <v>121</v>
      </c>
      <c r="I100" s="74">
        <v>121</v>
      </c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1271</v>
      </c>
      <c r="D102" s="74">
        <v>1271</v>
      </c>
      <c r="E102" s="74"/>
      <c r="F102" s="74"/>
      <c r="G102" s="157"/>
      <c r="H102" s="72">
        <f t="shared" si="6"/>
        <v>1676</v>
      </c>
      <c r="I102" s="74">
        <v>1676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8463</v>
      </c>
      <c r="D103" s="160">
        <f>SUM(D104:D111)</f>
        <v>7705</v>
      </c>
      <c r="E103" s="160">
        <f>SUM(E104:E111)</f>
        <v>0</v>
      </c>
      <c r="F103" s="160">
        <f>SUM(F104:F111)</f>
        <v>758</v>
      </c>
      <c r="G103" s="161">
        <f>SUM(G104:G111)</f>
        <v>0</v>
      </c>
      <c r="H103" s="72">
        <f t="shared" si="6"/>
        <v>8198</v>
      </c>
      <c r="I103" s="160">
        <f>SUM(I104:I111)</f>
        <v>7440</v>
      </c>
      <c r="J103" s="160">
        <f>SUM(J104:J111)</f>
        <v>0</v>
      </c>
      <c r="K103" s="160">
        <f>SUM(K104:K111)</f>
        <v>758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114</v>
      </c>
      <c r="C105" s="72">
        <f t="shared" si="5"/>
        <v>2511</v>
      </c>
      <c r="D105" s="74">
        <v>1753</v>
      </c>
      <c r="E105" s="74"/>
      <c r="F105" s="74">
        <v>758</v>
      </c>
      <c r="G105" s="157"/>
      <c r="H105" s="72">
        <f t="shared" si="6"/>
        <v>2956</v>
      </c>
      <c r="I105" s="74">
        <f>1753+445</f>
        <v>2198</v>
      </c>
      <c r="J105" s="74"/>
      <c r="K105" s="74">
        <v>758</v>
      </c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944</v>
      </c>
      <c r="D106" s="74">
        <v>944</v>
      </c>
      <c r="E106" s="74"/>
      <c r="F106" s="74"/>
      <c r="G106" s="157"/>
      <c r="H106" s="72">
        <f t="shared" si="6"/>
        <v>944</v>
      </c>
      <c r="I106" s="74">
        <v>944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4388</v>
      </c>
      <c r="D107" s="74">
        <v>4388</v>
      </c>
      <c r="E107" s="74"/>
      <c r="F107" s="74"/>
      <c r="G107" s="157"/>
      <c r="H107" s="72">
        <f t="shared" si="6"/>
        <v>4298</v>
      </c>
      <c r="I107" s="74">
        <v>4298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445</v>
      </c>
      <c r="D109" s="74">
        <v>445</v>
      </c>
      <c r="E109" s="74"/>
      <c r="F109" s="74"/>
      <c r="G109" s="157"/>
      <c r="H109" s="72">
        <f t="shared" si="6"/>
        <v>0</v>
      </c>
      <c r="I109" s="74">
        <f>445-445</f>
        <v>0</v>
      </c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175</v>
      </c>
      <c r="D111" s="74">
        <v>175</v>
      </c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689</v>
      </c>
      <c r="D112" s="160">
        <f>SUM(D113:D115)</f>
        <v>689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2742</v>
      </c>
      <c r="I112" s="160">
        <f>SUM(I113:I115)</f>
        <v>2742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2053</v>
      </c>
      <c r="I114" s="74">
        <v>2053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604</v>
      </c>
      <c r="D115" s="74">
        <v>604</v>
      </c>
      <c r="E115" s="74"/>
      <c r="F115" s="74"/>
      <c r="G115" s="157"/>
      <c r="H115" s="72">
        <f>SUM(I115:L115)</f>
        <v>604</v>
      </c>
      <c r="I115" s="74">
        <v>604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549</v>
      </c>
      <c r="D122" s="160">
        <f>SUM(D123:D127)</f>
        <v>549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127</v>
      </c>
      <c r="I122" s="160">
        <f>SUM(I123:I127)</f>
        <v>127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549</v>
      </c>
      <c r="D127" s="74">
        <v>549</v>
      </c>
      <c r="E127" s="74"/>
      <c r="F127" s="74"/>
      <c r="G127" s="157"/>
      <c r="H127" s="72">
        <f t="shared" si="8"/>
        <v>127</v>
      </c>
      <c r="I127" s="74">
        <v>127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18285</v>
      </c>
      <c r="D130" s="63">
        <f>SUM(D131,D136,D140,D141,D144,D151,D159,D160,D163)</f>
        <v>16236</v>
      </c>
      <c r="E130" s="63">
        <f>SUM(E131,E136,E140,E141,E144,E151,E159,E160,E163)</f>
        <v>0</v>
      </c>
      <c r="F130" s="63">
        <f>SUM(F131,F136,F140,F141,F144,F151,F159,F160,F163)</f>
        <v>2049</v>
      </c>
      <c r="G130" s="166">
        <f>SUM(G131,G136,G140,G141,G144,G151,G159,G160,G163)</f>
        <v>0</v>
      </c>
      <c r="H130" s="57">
        <f t="shared" si="8"/>
        <v>25789</v>
      </c>
      <c r="I130" s="63">
        <f>SUM(I131,I136,I140,I141,I144,I151,I159,I160,I163)</f>
        <v>23740</v>
      </c>
      <c r="J130" s="63">
        <f>SUM(J131,J136,J140,J141,J144,J151,J159,J160,J163)</f>
        <v>0</v>
      </c>
      <c r="K130" s="63">
        <f>SUM(K131,K136,K140,K141,K144,K151,K159,K160,K163)</f>
        <v>2049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5682</v>
      </c>
      <c r="D131" s="169">
        <f>SUM(D132:D135)</f>
        <v>5546</v>
      </c>
      <c r="E131" s="169">
        <f t="shared" ref="E131:L131" si="10">SUM(E132:E135)</f>
        <v>0</v>
      </c>
      <c r="F131" s="169">
        <f t="shared" si="10"/>
        <v>136</v>
      </c>
      <c r="G131" s="170">
        <f t="shared" si="10"/>
        <v>0</v>
      </c>
      <c r="H131" s="66">
        <f t="shared" si="8"/>
        <v>6901</v>
      </c>
      <c r="I131" s="169">
        <f t="shared" si="10"/>
        <v>6765</v>
      </c>
      <c r="J131" s="169">
        <f t="shared" si="10"/>
        <v>0</v>
      </c>
      <c r="K131" s="169">
        <f t="shared" si="10"/>
        <v>136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1694</v>
      </c>
      <c r="D132" s="74">
        <v>1694</v>
      </c>
      <c r="E132" s="74"/>
      <c r="F132" s="74"/>
      <c r="G132" s="157"/>
      <c r="H132" s="72">
        <f t="shared" si="8"/>
        <v>1630</v>
      </c>
      <c r="I132" s="74">
        <v>1630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3612</v>
      </c>
      <c r="D133" s="74">
        <v>3612</v>
      </c>
      <c r="E133" s="74"/>
      <c r="F133" s="74"/>
      <c r="G133" s="157"/>
      <c r="H133" s="72">
        <f t="shared" si="8"/>
        <v>4895</v>
      </c>
      <c r="I133" s="74">
        <f>3612+1283</f>
        <v>4895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376</v>
      </c>
      <c r="D135" s="74">
        <v>240</v>
      </c>
      <c r="E135" s="74"/>
      <c r="F135" s="74">
        <v>136</v>
      </c>
      <c r="G135" s="157"/>
      <c r="H135" s="72">
        <f t="shared" si="8"/>
        <v>376</v>
      </c>
      <c r="I135" s="74">
        <v>240</v>
      </c>
      <c r="J135" s="74"/>
      <c r="K135" s="74">
        <v>136</v>
      </c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4542</v>
      </c>
      <c r="D136" s="160">
        <f>SUM(D137:D139)</f>
        <v>2799</v>
      </c>
      <c r="E136" s="160">
        <f>SUM(E137:E139)</f>
        <v>0</v>
      </c>
      <c r="F136" s="160">
        <f>SUM(F137:F139)</f>
        <v>1743</v>
      </c>
      <c r="G136" s="161">
        <f>SUM(G137:G139)</f>
        <v>0</v>
      </c>
      <c r="H136" s="72">
        <f t="shared" si="8"/>
        <v>3952</v>
      </c>
      <c r="I136" s="160">
        <f>SUM(I137:I139)</f>
        <v>2209</v>
      </c>
      <c r="J136" s="160">
        <f>SUM(J137:J139)</f>
        <v>0</v>
      </c>
      <c r="K136" s="160">
        <f>SUM(K137:K139)</f>
        <v>1743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4542</v>
      </c>
      <c r="D138" s="74">
        <v>2799</v>
      </c>
      <c r="E138" s="74"/>
      <c r="F138" s="74">
        <v>1743</v>
      </c>
      <c r="G138" s="157"/>
      <c r="H138" s="72">
        <f t="shared" si="8"/>
        <v>3952</v>
      </c>
      <c r="I138" s="74">
        <v>2209</v>
      </c>
      <c r="J138" s="74"/>
      <c r="K138" s="74">
        <v>1743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305</v>
      </c>
      <c r="D141" s="160">
        <f>SUM(D142:D143)</f>
        <v>305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250</v>
      </c>
      <c r="I141" s="160">
        <f>SUM(I142:I143)</f>
        <v>250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305</v>
      </c>
      <c r="D142" s="74">
        <v>305</v>
      </c>
      <c r="E142" s="74"/>
      <c r="F142" s="74"/>
      <c r="G142" s="157"/>
      <c r="H142" s="72">
        <f t="shared" si="8"/>
        <v>250</v>
      </c>
      <c r="I142" s="74">
        <v>250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2980</v>
      </c>
      <c r="D144" s="151">
        <f>SUM(D145:D150)</f>
        <v>2810</v>
      </c>
      <c r="E144" s="151">
        <f>SUM(E145:E150)</f>
        <v>0</v>
      </c>
      <c r="F144" s="151">
        <f>SUM(F145:F150)</f>
        <v>170</v>
      </c>
      <c r="G144" s="152">
        <f>SUM(G145:G150)</f>
        <v>0</v>
      </c>
      <c r="H144" s="117">
        <f t="shared" si="8"/>
        <v>2680</v>
      </c>
      <c r="I144" s="151">
        <f>SUM(I145:I150)</f>
        <v>2510</v>
      </c>
      <c r="J144" s="151">
        <f>SUM(J145:J150)</f>
        <v>0</v>
      </c>
      <c r="K144" s="151">
        <f>SUM(K145:K150)</f>
        <v>170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650</v>
      </c>
      <c r="D145" s="68">
        <v>650</v>
      </c>
      <c r="E145" s="68"/>
      <c r="F145" s="68"/>
      <c r="G145" s="154"/>
      <c r="H145" s="66">
        <f t="shared" si="8"/>
        <v>350</v>
      </c>
      <c r="I145" s="68">
        <v>350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1720</v>
      </c>
      <c r="D146" s="74">
        <v>1720</v>
      </c>
      <c r="E146" s="74"/>
      <c r="F146" s="74"/>
      <c r="G146" s="157"/>
      <c r="H146" s="72">
        <f t="shared" si="8"/>
        <v>1720</v>
      </c>
      <c r="I146" s="74">
        <v>1720</v>
      </c>
      <c r="J146" s="74"/>
      <c r="K146" s="74"/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200</v>
      </c>
      <c r="D147" s="74">
        <v>200</v>
      </c>
      <c r="E147" s="74"/>
      <c r="F147" s="74"/>
      <c r="G147" s="157"/>
      <c r="H147" s="72">
        <f t="shared" si="8"/>
        <v>200</v>
      </c>
      <c r="I147" s="74">
        <v>200</v>
      </c>
      <c r="J147" s="74"/>
      <c r="K147" s="74"/>
      <c r="L147" s="158"/>
    </row>
    <row r="148" spans="1:12" ht="24" x14ac:dyDescent="0.25">
      <c r="A148" s="44">
        <v>2354</v>
      </c>
      <c r="B148" s="71" t="s">
        <v>157</v>
      </c>
      <c r="C148" s="72">
        <f t="shared" si="7"/>
        <v>170</v>
      </c>
      <c r="D148" s="74"/>
      <c r="E148" s="74"/>
      <c r="F148" s="74">
        <v>170</v>
      </c>
      <c r="G148" s="157"/>
      <c r="H148" s="72">
        <f t="shared" si="8"/>
        <v>170</v>
      </c>
      <c r="I148" s="74"/>
      <c r="J148" s="74"/>
      <c r="K148" s="74">
        <v>170</v>
      </c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240</v>
      </c>
      <c r="D149" s="74">
        <v>240</v>
      </c>
      <c r="E149" s="74"/>
      <c r="F149" s="74"/>
      <c r="G149" s="157"/>
      <c r="H149" s="72">
        <f t="shared" si="8"/>
        <v>240</v>
      </c>
      <c r="I149" s="74">
        <v>240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543</v>
      </c>
      <c r="D151" s="160">
        <f>SUM(D152:D158)</f>
        <v>543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543</v>
      </c>
      <c r="I151" s="160">
        <f>SUM(I152:I158)</f>
        <v>543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543</v>
      </c>
      <c r="D154" s="74">
        <v>543</v>
      </c>
      <c r="E154" s="74"/>
      <c r="F154" s="74"/>
      <c r="G154" s="157"/>
      <c r="H154" s="72">
        <f t="shared" si="8"/>
        <v>543</v>
      </c>
      <c r="I154" s="74">
        <v>543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4233</v>
      </c>
      <c r="D159" s="163">
        <v>4233</v>
      </c>
      <c r="E159" s="163"/>
      <c r="F159" s="163"/>
      <c r="G159" s="164"/>
      <c r="H159" s="117">
        <f t="shared" si="8"/>
        <v>11463</v>
      </c>
      <c r="I159" s="163">
        <f>4000+232+7231</f>
        <v>11463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173</v>
      </c>
      <c r="C164" s="57">
        <f t="shared" si="7"/>
        <v>176</v>
      </c>
      <c r="D164" s="177">
        <v>176</v>
      </c>
      <c r="E164" s="177"/>
      <c r="F164" s="177"/>
      <c r="G164" s="178"/>
      <c r="H164" s="57">
        <f t="shared" si="8"/>
        <v>176</v>
      </c>
      <c r="I164" s="177">
        <v>176</v>
      </c>
      <c r="J164" s="177"/>
      <c r="K164" s="177"/>
      <c r="L164" s="179"/>
    </row>
    <row r="165" spans="1:12" ht="24" x14ac:dyDescent="0.25">
      <c r="A165" s="56">
        <v>2500</v>
      </c>
      <c r="B165" s="147" t="s">
        <v>174</v>
      </c>
      <c r="C165" s="57">
        <f t="shared" si="7"/>
        <v>111</v>
      </c>
      <c r="D165" s="63">
        <f>SUM(D166,D171)</f>
        <v>111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111</v>
      </c>
      <c r="I165" s="63">
        <f>SUM(I166,I171)</f>
        <v>111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111</v>
      </c>
      <c r="D166" s="169">
        <f>SUM(D167:D170)</f>
        <v>111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111</v>
      </c>
      <c r="I166" s="169">
        <f>SUM(I167:I170)</f>
        <v>111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111</v>
      </c>
      <c r="D170" s="74">
        <v>111</v>
      </c>
      <c r="E170" s="74"/>
      <c r="F170" s="74"/>
      <c r="G170" s="157"/>
      <c r="H170" s="72">
        <f t="shared" si="8"/>
        <v>111</v>
      </c>
      <c r="I170" s="74">
        <v>111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10514</v>
      </c>
      <c r="D194" s="139">
        <f>SUM(D195,D230,D269,D283)</f>
        <v>10514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11100</v>
      </c>
      <c r="I194" s="139">
        <f t="shared" ref="I194:L194" si="26">SUM(I195,I230,I269,I283)</f>
        <v>11100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10514</v>
      </c>
      <c r="D195" s="144">
        <f>D196+D204</f>
        <v>10514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11100</v>
      </c>
      <c r="I195" s="144">
        <f>I196+I204</f>
        <v>11100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581</v>
      </c>
      <c r="D196" s="63">
        <f>D197+D198+D201+D202+D203</f>
        <v>581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581</v>
      </c>
      <c r="D198" s="160">
        <f>D199+D200</f>
        <v>581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581</v>
      </c>
      <c r="D199" s="74">
        <v>581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9933</v>
      </c>
      <c r="D204" s="63">
        <f>D205+D215+D216+D225+D226+D227+D229</f>
        <v>9933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11100</v>
      </c>
      <c r="I204" s="63">
        <f>I205+I215+I216+I225+I226+I227+I229</f>
        <v>11100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9933</v>
      </c>
      <c r="D216" s="160">
        <f>SUM(D217:D224)</f>
        <v>9933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11100</v>
      </c>
      <c r="I216" s="160">
        <f>SUM(I217:I224)</f>
        <v>11100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1283</v>
      </c>
      <c r="D218" s="74">
        <v>1283</v>
      </c>
      <c r="E218" s="74"/>
      <c r="F218" s="74"/>
      <c r="G218" s="157"/>
      <c r="H218" s="72">
        <f t="shared" si="24"/>
        <v>0</v>
      </c>
      <c r="I218" s="74">
        <f>1283-1283</f>
        <v>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2000</v>
      </c>
      <c r="D219" s="74">
        <v>2000</v>
      </c>
      <c r="E219" s="74"/>
      <c r="F219" s="74"/>
      <c r="G219" s="157"/>
      <c r="H219" s="72">
        <f t="shared" si="24"/>
        <v>2000</v>
      </c>
      <c r="I219" s="74">
        <v>2000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6650</v>
      </c>
      <c r="D223" s="74">
        <v>6650</v>
      </c>
      <c r="E223" s="74"/>
      <c r="F223" s="74"/>
      <c r="G223" s="157"/>
      <c r="H223" s="72">
        <f t="shared" si="24"/>
        <v>9100</v>
      </c>
      <c r="I223" s="74">
        <v>9100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909322</v>
      </c>
      <c r="D289" s="242">
        <f t="shared" ref="D289:L289" si="46">SUM(D286,D269,D230,D195,D187,D173,D75,D53,D283)</f>
        <v>386928</v>
      </c>
      <c r="E289" s="242">
        <f t="shared" si="46"/>
        <v>512393</v>
      </c>
      <c r="F289" s="242">
        <f t="shared" si="46"/>
        <v>10001</v>
      </c>
      <c r="G289" s="243">
        <f t="shared" si="46"/>
        <v>0</v>
      </c>
      <c r="H289" s="244">
        <f t="shared" si="46"/>
        <v>931862</v>
      </c>
      <c r="I289" s="242">
        <f t="shared" si="46"/>
        <v>407899</v>
      </c>
      <c r="J289" s="242">
        <f t="shared" si="46"/>
        <v>513962</v>
      </c>
      <c r="K289" s="242">
        <f t="shared" si="46"/>
        <v>10001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-20</v>
      </c>
      <c r="I290" s="247">
        <f>SUM(I24,I25,I41)-I51</f>
        <v>-20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Z/DoipkOMnAlCNjrx3OB+GpdWbXXa+/lfjHxerqBO0DTVFcaCZlJtn0uVQAgbRLKpo5FORM4YBIGOnYD9v9kcg==" saltValue="omcdYIR9s6MMzI9/ZwZ2UQ==" spinCount="100000" sheet="1" objects="1" scenarios="1" formatCells="0" formatColumns="0" formatRows="0" insertHyperlinks="0"/>
  <autoFilter ref="A18:L301">
    <filterColumn colId="7">
      <filters blank="1">
        <filter val="1 098"/>
        <filter val="1 630"/>
        <filter val="1 676"/>
        <filter val="1 720"/>
        <filter val="1 797"/>
        <filter val="100 868"/>
        <filter val="11 100"/>
        <filter val="11 463"/>
        <filter val="111"/>
        <filter val="12 513"/>
        <filter val="120"/>
        <filter val="121"/>
        <filter val="127"/>
        <filter val="156 625"/>
        <filter val="170"/>
        <filter val="176"/>
        <filter val="19 831"/>
        <filter val="196 288"/>
        <filter val="2 000"/>
        <filter val="2 053"/>
        <filter val="2 680"/>
        <filter val="2 742"/>
        <filter val="2 956"/>
        <filter val="-20"/>
        <filter val="200"/>
        <filter val="215"/>
        <filter val="24"/>
        <filter val="240"/>
        <filter val="25 789"/>
        <filter val="250"/>
        <filter val="26 554"/>
        <filter val="29 043"/>
        <filter val="3 009"/>
        <filter val="3 391"/>
        <filter val="3 393"/>
        <filter val="3 952"/>
        <filter val="30"/>
        <filter val="350"/>
        <filter val="37 332"/>
        <filter val="376"/>
        <filter val="39 663"/>
        <filter val="4 193"/>
        <filter val="4 298"/>
        <filter val="4 438"/>
        <filter val="4 895"/>
        <filter val="41 826"/>
        <filter val="481"/>
        <filter val="496"/>
        <filter val="5 443"/>
        <filter val="52"/>
        <filter val="541 046"/>
        <filter val="543"/>
        <filter val="596"/>
        <filter val="6 901"/>
        <filter val="604"/>
        <filter val="61 052"/>
        <filter val="623 606"/>
        <filter val="726"/>
        <filter val="74"/>
        <filter val="74 694"/>
        <filter val="79 551"/>
        <filter val="8 198"/>
        <filter val="819 894"/>
        <filter val="85"/>
        <filter val="9 100"/>
        <filter val="9 881"/>
        <filter val="920 762"/>
        <filter val="921 841"/>
        <filter val="931 862"/>
        <filter val="944"/>
        <filter val="9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365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369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82712</v>
      </c>
      <c r="D20" s="28">
        <f>SUM(D21,D24,D25,D41,D43)</f>
        <v>82712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89592</v>
      </c>
      <c r="I20" s="28">
        <f>SUM(I21,I24,I25,I41,I43)</f>
        <v>89592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82712</v>
      </c>
      <c r="D24" s="51">
        <v>82712</v>
      </c>
      <c r="E24" s="51"/>
      <c r="F24" s="52" t="s">
        <v>36</v>
      </c>
      <c r="G24" s="53" t="s">
        <v>36</v>
      </c>
      <c r="H24" s="50">
        <f t="shared" si="1"/>
        <v>89592</v>
      </c>
      <c r="I24" s="51">
        <f>I51</f>
        <v>89592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82712</v>
      </c>
      <c r="D50" s="128">
        <f>SUM(D51,D286)</f>
        <v>82712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89592</v>
      </c>
      <c r="I50" s="128">
        <f>SUM(I51,I286)</f>
        <v>89592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82712</v>
      </c>
      <c r="D51" s="134">
        <f>SUM(D52,D194)</f>
        <v>82712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89592</v>
      </c>
      <c r="I51" s="134">
        <f>SUM(I52,I194)</f>
        <v>89592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82712</v>
      </c>
      <c r="D52" s="139">
        <f>SUM(D53,D75,D173,D187)</f>
        <v>82712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89592</v>
      </c>
      <c r="I52" s="139">
        <f>SUM(I53,I75,I173,I187)</f>
        <v>89592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82712</v>
      </c>
      <c r="D75" s="144">
        <f>SUM(D76,D83,D130,D164,D165,D172)</f>
        <v>82712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89592</v>
      </c>
      <c r="I75" s="144">
        <f>SUM(I76,I83,I130,I164,I165,I172)</f>
        <v>89592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82712</v>
      </c>
      <c r="D130" s="63">
        <f>SUM(D131,D136,D140,D141,D144,D151,D159,D160,D163)</f>
        <v>82712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89592</v>
      </c>
      <c r="I130" s="63">
        <f>SUM(I131,I136,I140,I141,I144,I151,I159,I160,I163)</f>
        <v>89592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82712</v>
      </c>
      <c r="D151" s="160">
        <f>SUM(D152:D158)</f>
        <v>82712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89592</v>
      </c>
      <c r="I151" s="160">
        <f>SUM(I152:I158)</f>
        <v>89592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82712</v>
      </c>
      <c r="D154" s="74">
        <v>82712</v>
      </c>
      <c r="E154" s="74"/>
      <c r="F154" s="74"/>
      <c r="G154" s="157"/>
      <c r="H154" s="72">
        <f t="shared" si="8"/>
        <v>89592</v>
      </c>
      <c r="I154" s="74">
        <v>89592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82712</v>
      </c>
      <c r="D289" s="242">
        <f t="shared" ref="D289:L289" si="46">SUM(D286,D269,D230,D195,D187,D173,D75,D53,D283)</f>
        <v>82712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89592</v>
      </c>
      <c r="I289" s="242">
        <f t="shared" si="46"/>
        <v>89592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UZi/y8TJUXKrFK8EblNupGtDr1nrJ0lJ2RBC6miIBdTgmXO9cOW2mzrk433hWxxrQmR0GsqAnyaWEPrCAQi6Q==" saltValue="ZVv71FMDRmGvLI7N+1OONA==" spinCount="100000" sheet="1" objects="1" scenarios="1" formatCells="0" formatColumns="0" formatRows="0" insertHyperlinks="0"/>
  <autoFilter ref="A18:L301">
    <filterColumn colId="7">
      <filters>
        <filter val="89 59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323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324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326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250000</v>
      </c>
      <c r="D20" s="28">
        <f>SUM(D21,D24,D25,D41,D43)</f>
        <v>250000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250000</v>
      </c>
      <c r="I20" s="28">
        <f>SUM(I21,I24,I25,I41,I43)</f>
        <v>250000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250000</v>
      </c>
      <c r="D24" s="51">
        <f>250000</f>
        <v>250000</v>
      </c>
      <c r="E24" s="51"/>
      <c r="F24" s="52" t="s">
        <v>36</v>
      </c>
      <c r="G24" s="53" t="s">
        <v>36</v>
      </c>
      <c r="H24" s="50">
        <f t="shared" si="1"/>
        <v>250000</v>
      </c>
      <c r="I24" s="51">
        <f>I51</f>
        <v>250000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250000</v>
      </c>
      <c r="D50" s="128">
        <f>SUM(D51,D286)</f>
        <v>250000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250000</v>
      </c>
      <c r="I50" s="128">
        <f>SUM(I51,I286)</f>
        <v>250000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250000</v>
      </c>
      <c r="D51" s="134">
        <f>SUM(D52,D194)</f>
        <v>250000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250000</v>
      </c>
      <c r="I51" s="134">
        <f>SUM(I52,I194)</f>
        <v>250000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250000</v>
      </c>
      <c r="D194" s="139">
        <f>SUM(D195,D230,D269,D283)</f>
        <v>250000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250000</v>
      </c>
      <c r="I194" s="139">
        <f>SUM(I195,I230,I269,I283)</f>
        <v>250000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250000</v>
      </c>
      <c r="D195" s="144">
        <f>D196+D204</f>
        <v>250000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250000</v>
      </c>
      <c r="I195" s="144">
        <f>I196+I204</f>
        <v>250000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250000</v>
      </c>
      <c r="D204" s="63">
        <f>D205+D215+D216+D225+D226+D227+D229</f>
        <v>250000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250000</v>
      </c>
      <c r="I204" s="63">
        <f>I205+I215+I216+I225+I226+I227+I229</f>
        <v>250000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234</v>
      </c>
      <c r="C225" s="201">
        <f t="shared" si="23"/>
        <v>250000</v>
      </c>
      <c r="D225" s="74">
        <f>250000</f>
        <v>250000</v>
      </c>
      <c r="E225" s="74"/>
      <c r="F225" s="74"/>
      <c r="G225" s="157"/>
      <c r="H225" s="72">
        <f t="shared" si="24"/>
        <v>250000</v>
      </c>
      <c r="I225" s="74">
        <v>250000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250000</v>
      </c>
      <c r="D289" s="242">
        <f t="shared" si="44"/>
        <v>250000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250000</v>
      </c>
      <c r="I289" s="242">
        <f t="shared" si="44"/>
        <v>250000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k5FEWEBdAJIj2qdkwnXNP2Je6NceRiSD1rFK4rtP9Npk5PkpA9DaAQBr4y1ekT4Q77bX3CmBcD2b6xwaG7/Vhg==" saltValue="VeqYkHjcAPov4MbBYbksIA==" spinCount="100000" sheet="1" objects="1" scenarios="1" formatCells="0" formatColumns="0" formatRows="0" insertHyperlinks="0"/>
  <autoFilter ref="A18:M301">
    <filterColumn colId="7">
      <filters>
        <filter val="250 0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608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609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 t="s">
        <v>610</v>
      </c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4345</v>
      </c>
      <c r="D20" s="28">
        <f>SUM(D21,D24,D25,D41,D43)</f>
        <v>4345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4345</v>
      </c>
      <c r="I20" s="28">
        <f>SUM(I21,I24,I25,I41,I43)</f>
        <v>4345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4345</v>
      </c>
      <c r="D24" s="51">
        <v>4345</v>
      </c>
      <c r="E24" s="51"/>
      <c r="F24" s="52" t="s">
        <v>36</v>
      </c>
      <c r="G24" s="53" t="s">
        <v>36</v>
      </c>
      <c r="H24" s="50">
        <f t="shared" si="1"/>
        <v>4345</v>
      </c>
      <c r="I24" s="51">
        <v>4345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4345</v>
      </c>
      <c r="D50" s="128">
        <f>SUM(D51,D286)</f>
        <v>4345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4345</v>
      </c>
      <c r="I50" s="128">
        <f>SUM(I51,I286)</f>
        <v>4345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4345</v>
      </c>
      <c r="D51" s="134">
        <f>SUM(D52,D194)</f>
        <v>4345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4345</v>
      </c>
      <c r="I51" s="134">
        <f>SUM(I52,I194)</f>
        <v>4345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4345</v>
      </c>
      <c r="D52" s="139">
        <f>SUM(D53,D75,D173,D187)</f>
        <v>4345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4345</v>
      </c>
      <c r="I52" s="139">
        <f>SUM(I53,I75,I173,I187)</f>
        <v>4345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4345</v>
      </c>
      <c r="D53" s="144">
        <f>SUM(D54,D67)</f>
        <v>4345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4345</v>
      </c>
      <c r="I53" s="144">
        <f>SUM(I54,I67)</f>
        <v>4345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3443</v>
      </c>
      <c r="D54" s="63">
        <f>SUM(D55,D58,D66)</f>
        <v>3443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3443</v>
      </c>
      <c r="I54" s="63">
        <f>SUM(I55,I58,I66)</f>
        <v>3443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3443</v>
      </c>
      <c r="D55" s="151">
        <f>SUM(D56:D57)</f>
        <v>3443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3443</v>
      </c>
      <c r="I55" s="151">
        <f>SUM(I56:I57)</f>
        <v>3443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3443</v>
      </c>
      <c r="D57" s="74">
        <v>3443</v>
      </c>
      <c r="E57" s="74"/>
      <c r="F57" s="74"/>
      <c r="G57" s="157"/>
      <c r="H57" s="72">
        <f t="shared" si="6"/>
        <v>3443</v>
      </c>
      <c r="I57" s="74">
        <v>3443</v>
      </c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902</v>
      </c>
      <c r="D67" s="63">
        <f>SUM(D68:D69)</f>
        <v>902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902</v>
      </c>
      <c r="I67" s="63">
        <f>SUM(I68:I69)</f>
        <v>902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830</v>
      </c>
      <c r="D68" s="68">
        <v>830</v>
      </c>
      <c r="E68" s="68"/>
      <c r="F68" s="68"/>
      <c r="G68" s="154"/>
      <c r="H68" s="66">
        <f t="shared" si="6"/>
        <v>830</v>
      </c>
      <c r="I68" s="68">
        <v>830</v>
      </c>
      <c r="J68" s="68"/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72</v>
      </c>
      <c r="D69" s="160">
        <f>SUM(D70:D74)</f>
        <v>72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72</v>
      </c>
      <c r="I69" s="160">
        <f>SUM(I70:I74)</f>
        <v>72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72</v>
      </c>
      <c r="D73" s="74">
        <v>72</v>
      </c>
      <c r="E73" s="74"/>
      <c r="F73" s="74"/>
      <c r="G73" s="157"/>
      <c r="H73" s="72">
        <f t="shared" si="6"/>
        <v>72</v>
      </c>
      <c r="I73" s="74">
        <v>72</v>
      </c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4345</v>
      </c>
      <c r="D289" s="242">
        <f t="shared" ref="D289:L289" si="46">SUM(D286,D269,D230,D195,D187,D173,D75,D53,D283)</f>
        <v>4345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4345</v>
      </c>
      <c r="I289" s="242">
        <f t="shared" si="46"/>
        <v>4345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/catpdU/5EuTxW31lf6Q7NIWrVhw68MsT/L5cMChdQbCKtXn7Q4VMW6rmycB06qgwXZIrHK41tuIjR3ncViSUg==" saltValue="8kz2gWyx1qlg6/IfgV2jSQ==" spinCount="100000" sheet="1" objects="1" scenarios="1" formatCells="0" formatColumns="0" formatRows="0" insertHyperlinks="0"/>
  <autoFilter ref="A18:L301">
    <filterColumn colId="7">
      <filters blank="1">
        <filter val="3 443"/>
        <filter val="4 345"/>
        <filter val="72"/>
        <filter val="830"/>
        <filter val="90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611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366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367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612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613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5660</v>
      </c>
      <c r="D20" s="28">
        <f>SUM(D21,D24,D25,D41,D43)</f>
        <v>5660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5660</v>
      </c>
      <c r="I20" s="28">
        <f>SUM(I21,I24,I25,I41,I43)</f>
        <v>5660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hidden="1" thickTop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21194</v>
      </c>
      <c r="B25" s="56" t="s">
        <v>37</v>
      </c>
      <c r="C25" s="57">
        <f t="shared" si="0"/>
        <v>5660</v>
      </c>
      <c r="D25" s="58">
        <v>5660</v>
      </c>
      <c r="E25" s="59" t="s">
        <v>36</v>
      </c>
      <c r="F25" s="59" t="s">
        <v>36</v>
      </c>
      <c r="G25" s="60" t="s">
        <v>36</v>
      </c>
      <c r="H25" s="57">
        <f t="shared" si="1"/>
        <v>5660</v>
      </c>
      <c r="I25" s="58">
        <v>5660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5660</v>
      </c>
      <c r="D50" s="128">
        <f>SUM(D51,D286)</f>
        <v>5660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5660</v>
      </c>
      <c r="I50" s="128">
        <f>SUM(I51,I286)</f>
        <v>5660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5660</v>
      </c>
      <c r="D51" s="134">
        <f>SUM(D52,D194)</f>
        <v>5660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5660</v>
      </c>
      <c r="I51" s="134">
        <f>SUM(I52,I194)</f>
        <v>5660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5660</v>
      </c>
      <c r="D52" s="139">
        <f>SUM(D53,D75,D173,D187)</f>
        <v>5660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5660</v>
      </c>
      <c r="I52" s="139">
        <f>SUM(I53,I75,I173,I187)</f>
        <v>5660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5660</v>
      </c>
      <c r="D75" s="144">
        <f>SUM(D76,D83,D130,D164,D165,D172)</f>
        <v>5660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5660</v>
      </c>
      <c r="I75" s="144">
        <f>SUM(I76,I83,I130,I164,I165,I172)</f>
        <v>5660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1370</v>
      </c>
      <c r="D76" s="63">
        <f>SUM(D77,D80)</f>
        <v>1370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1370</v>
      </c>
      <c r="I76" s="63">
        <f>SUM(I77,I80)</f>
        <v>1370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1370</v>
      </c>
      <c r="D80" s="160">
        <f>SUM(D81:D82)</f>
        <v>1370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1370</v>
      </c>
      <c r="I80" s="160">
        <f>SUM(I81:I82)</f>
        <v>1370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560</v>
      </c>
      <c r="D81" s="74">
        <v>560</v>
      </c>
      <c r="E81" s="74"/>
      <c r="F81" s="74"/>
      <c r="G81" s="157"/>
      <c r="H81" s="72">
        <f t="shared" si="6"/>
        <v>560</v>
      </c>
      <c r="I81" s="74">
        <v>560</v>
      </c>
      <c r="J81" s="74"/>
      <c r="K81" s="74"/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810</v>
      </c>
      <c r="D82" s="74">
        <v>810</v>
      </c>
      <c r="E82" s="74"/>
      <c r="F82" s="74"/>
      <c r="G82" s="157"/>
      <c r="H82" s="72">
        <f t="shared" si="6"/>
        <v>810</v>
      </c>
      <c r="I82" s="74">
        <v>810</v>
      </c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4290</v>
      </c>
      <c r="D83" s="63">
        <f>SUM(D84,D89,D95,D103,D112,D116,D122,D128)</f>
        <v>4290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4290</v>
      </c>
      <c r="I83" s="63">
        <f>SUM(I84,I89,I95,I103,I112,I116,I122,I128)</f>
        <v>4290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4290</v>
      </c>
      <c r="D122" s="160">
        <f>SUM(D123:D127)</f>
        <v>4290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4290</v>
      </c>
      <c r="I122" s="160">
        <f>SUM(I123:I127)</f>
        <v>4290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4290</v>
      </c>
      <c r="D127" s="74">
        <v>4290</v>
      </c>
      <c r="E127" s="74"/>
      <c r="F127" s="74"/>
      <c r="G127" s="157"/>
      <c r="H127" s="72">
        <f t="shared" si="8"/>
        <v>4290</v>
      </c>
      <c r="I127" s="74">
        <v>4290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5660</v>
      </c>
      <c r="D289" s="242">
        <f t="shared" ref="D289:L289" si="46">SUM(D286,D269,D230,D195,D187,D173,D75,D53,D283)</f>
        <v>5660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5660</v>
      </c>
      <c r="I289" s="242">
        <f t="shared" si="46"/>
        <v>5660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9SiXi0o0Vy5Mt+Oz6z8mbQXfdk4JUIp1DJe3xjaHeAzEr6RxoFY6aUWOjCxb6b5s2b922dNoIh3T6WO7cLU84g==" saltValue="gDJK68piiCVQxQH0h/6ihg==" spinCount="100000" sheet="1" objects="1" scenarios="1" formatCells="0" formatColumns="0" formatRows="0" insertHyperlinks="0"/>
  <autoFilter ref="A18:L301">
    <filterColumn colId="7">
      <filters blank="1">
        <filter val="1 370"/>
        <filter val="4 290"/>
        <filter val="5 660"/>
        <filter val="560"/>
        <filter val="81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657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371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372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373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374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375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658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698413</v>
      </c>
      <c r="D20" s="28">
        <f>SUM(D21,D24,D25,D41,D43)</f>
        <v>675959</v>
      </c>
      <c r="E20" s="28">
        <f>SUM(E21,E24,E43)</f>
        <v>0</v>
      </c>
      <c r="F20" s="28">
        <f>SUM(F21,F26,F43)</f>
        <v>22454</v>
      </c>
      <c r="G20" s="29">
        <f>SUM(G21,G45)</f>
        <v>0</v>
      </c>
      <c r="H20" s="27">
        <f>SUM(I20:L20)</f>
        <v>1470093</v>
      </c>
      <c r="I20" s="28">
        <f>SUM(I21,I24,I25,I41,I43)</f>
        <v>672007</v>
      </c>
      <c r="J20" s="28">
        <f>SUM(J21,J24,J43)</f>
        <v>779637</v>
      </c>
      <c r="K20" s="28">
        <f>SUM(K21,K26,K43)</f>
        <v>18449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8270</v>
      </c>
      <c r="D21" s="34">
        <f>SUM(D22:D23)</f>
        <v>0</v>
      </c>
      <c r="E21" s="34">
        <f>SUM(E22:E23)</f>
        <v>0</v>
      </c>
      <c r="F21" s="34">
        <f>SUM(F22:F23)</f>
        <v>8270</v>
      </c>
      <c r="G21" s="35">
        <f>SUM(G22:G23)</f>
        <v>0</v>
      </c>
      <c r="H21" s="33">
        <f t="shared" ref="H21:H47" si="1">SUM(I21:L21)</f>
        <v>4265</v>
      </c>
      <c r="I21" s="34">
        <f>SUM(I22:I23)</f>
        <v>0</v>
      </c>
      <c r="J21" s="34">
        <f>SUM(J22:J23)</f>
        <v>0</v>
      </c>
      <c r="K21" s="34">
        <f>SUM(K22:K23)</f>
        <v>4265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8270</v>
      </c>
      <c r="D23" s="46"/>
      <c r="E23" s="46"/>
      <c r="F23" s="46">
        <v>8270</v>
      </c>
      <c r="G23" s="47"/>
      <c r="H23" s="45">
        <f t="shared" si="1"/>
        <v>4265</v>
      </c>
      <c r="I23" s="46"/>
      <c r="J23" s="46"/>
      <c r="K23" s="46">
        <v>4265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675959</v>
      </c>
      <c r="D24" s="51">
        <v>675959</v>
      </c>
      <c r="E24" s="51"/>
      <c r="F24" s="52" t="s">
        <v>36</v>
      </c>
      <c r="G24" s="53" t="s">
        <v>36</v>
      </c>
      <c r="H24" s="50">
        <f t="shared" si="1"/>
        <v>1451644</v>
      </c>
      <c r="I24" s="51">
        <v>672007</v>
      </c>
      <c r="J24" s="51">
        <v>779637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14124</v>
      </c>
      <c r="D26" s="59" t="s">
        <v>36</v>
      </c>
      <c r="E26" s="59" t="s">
        <v>36</v>
      </c>
      <c r="F26" s="63">
        <f>SUM(F27,F31,F33,F36)</f>
        <v>14124</v>
      </c>
      <c r="G26" s="60" t="s">
        <v>36</v>
      </c>
      <c r="H26" s="57">
        <f t="shared" si="1"/>
        <v>14124</v>
      </c>
      <c r="I26" s="59" t="s">
        <v>36</v>
      </c>
      <c r="J26" s="59" t="s">
        <v>36</v>
      </c>
      <c r="K26" s="63">
        <f>SUM(K27,K31,K33,K36)</f>
        <v>14124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7499</v>
      </c>
      <c r="D33" s="59" t="s">
        <v>36</v>
      </c>
      <c r="E33" s="59" t="s">
        <v>36</v>
      </c>
      <c r="F33" s="63">
        <f>SUM(F34:F35)</f>
        <v>7499</v>
      </c>
      <c r="G33" s="60" t="s">
        <v>36</v>
      </c>
      <c r="H33" s="57">
        <f t="shared" si="1"/>
        <v>7499</v>
      </c>
      <c r="I33" s="59" t="s">
        <v>36</v>
      </c>
      <c r="J33" s="59" t="s">
        <v>36</v>
      </c>
      <c r="K33" s="63">
        <f>SUM(K34:K35)</f>
        <v>7499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7499</v>
      </c>
      <c r="D34" s="67" t="s">
        <v>36</v>
      </c>
      <c r="E34" s="67" t="s">
        <v>36</v>
      </c>
      <c r="F34" s="68">
        <v>7499</v>
      </c>
      <c r="G34" s="69" t="s">
        <v>36</v>
      </c>
      <c r="H34" s="66">
        <f t="shared" si="1"/>
        <v>7499</v>
      </c>
      <c r="I34" s="67" t="s">
        <v>36</v>
      </c>
      <c r="J34" s="67" t="s">
        <v>36</v>
      </c>
      <c r="K34" s="68">
        <v>7499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6625</v>
      </c>
      <c r="D36" s="59" t="s">
        <v>36</v>
      </c>
      <c r="E36" s="59" t="s">
        <v>36</v>
      </c>
      <c r="F36" s="63">
        <f>SUM(F37:F40)</f>
        <v>6625</v>
      </c>
      <c r="G36" s="60" t="s">
        <v>36</v>
      </c>
      <c r="H36" s="57">
        <f t="shared" si="1"/>
        <v>6625</v>
      </c>
      <c r="I36" s="59" t="s">
        <v>36</v>
      </c>
      <c r="J36" s="59" t="s">
        <v>36</v>
      </c>
      <c r="K36" s="63">
        <f>SUM(K37:K40)</f>
        <v>6625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6625</v>
      </c>
      <c r="D40" s="87" t="s">
        <v>36</v>
      </c>
      <c r="E40" s="87" t="s">
        <v>36</v>
      </c>
      <c r="F40" s="88">
        <v>6625</v>
      </c>
      <c r="G40" s="89" t="s">
        <v>36</v>
      </c>
      <c r="H40" s="86">
        <f t="shared" si="1"/>
        <v>6625</v>
      </c>
      <c r="I40" s="87" t="s">
        <v>36</v>
      </c>
      <c r="J40" s="87" t="s">
        <v>36</v>
      </c>
      <c r="K40" s="88">
        <v>6625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60</v>
      </c>
      <c r="D43" s="99">
        <f>D44</f>
        <v>0</v>
      </c>
      <c r="E43" s="99">
        <f t="shared" ref="E43:F43" si="3">E44</f>
        <v>0</v>
      </c>
      <c r="F43" s="99">
        <f t="shared" si="3"/>
        <v>60</v>
      </c>
      <c r="G43" s="60" t="s">
        <v>36</v>
      </c>
      <c r="H43" s="100">
        <f t="shared" si="2"/>
        <v>60</v>
      </c>
      <c r="I43" s="99">
        <f>I44</f>
        <v>0</v>
      </c>
      <c r="J43" s="99">
        <f t="shared" ref="J43:K43" si="4">J44</f>
        <v>0</v>
      </c>
      <c r="K43" s="99">
        <f t="shared" si="4"/>
        <v>60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60</v>
      </c>
      <c r="D44" s="101"/>
      <c r="E44" s="102"/>
      <c r="F44" s="101">
        <v>60</v>
      </c>
      <c r="G44" s="103" t="s">
        <v>36</v>
      </c>
      <c r="H44" s="104">
        <f t="shared" si="2"/>
        <v>60</v>
      </c>
      <c r="I44" s="101"/>
      <c r="J44" s="102"/>
      <c r="K44" s="101">
        <v>60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698413.17999999993</v>
      </c>
      <c r="D50" s="128">
        <f>SUM(D51,D286)</f>
        <v>675959.17999999993</v>
      </c>
      <c r="E50" s="128">
        <f>SUM(E51,E286)</f>
        <v>0</v>
      </c>
      <c r="F50" s="128">
        <f>SUM(F51,F286)</f>
        <v>22454</v>
      </c>
      <c r="G50" s="129">
        <f>SUM(G51,G286)</f>
        <v>0</v>
      </c>
      <c r="H50" s="127">
        <f t="shared" ref="H50:H113" si="6">SUM(I50:L50)</f>
        <v>1470093</v>
      </c>
      <c r="I50" s="128">
        <f>SUM(I51,I286)</f>
        <v>672007</v>
      </c>
      <c r="J50" s="128">
        <f>SUM(J51,J286)</f>
        <v>779637</v>
      </c>
      <c r="K50" s="128">
        <f>SUM(K51,K286)</f>
        <v>18449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698413.17999999993</v>
      </c>
      <c r="D51" s="134">
        <f>SUM(D52,D194)</f>
        <v>675959.17999999993</v>
      </c>
      <c r="E51" s="134">
        <f>SUM(E52,E194)</f>
        <v>0</v>
      </c>
      <c r="F51" s="134">
        <f>SUM(F52,F194)</f>
        <v>22454</v>
      </c>
      <c r="G51" s="135">
        <f>SUM(G52,G194)</f>
        <v>0</v>
      </c>
      <c r="H51" s="133">
        <f t="shared" si="6"/>
        <v>1470093</v>
      </c>
      <c r="I51" s="134">
        <f>SUM(I52,I194)</f>
        <v>672007</v>
      </c>
      <c r="J51" s="134">
        <f>SUM(J52,J194)</f>
        <v>779637</v>
      </c>
      <c r="K51" s="134">
        <f>SUM(K52,K194)</f>
        <v>18449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682198.17999999993</v>
      </c>
      <c r="D52" s="139">
        <f>SUM(D53,D75,D173,D187)</f>
        <v>662744.17999999993</v>
      </c>
      <c r="E52" s="139">
        <f>SUM(E53,E75,E173,E187)</f>
        <v>0</v>
      </c>
      <c r="F52" s="139">
        <f>SUM(F53,F75,F173,F187)</f>
        <v>19454</v>
      </c>
      <c r="G52" s="140">
        <f>SUM(G53,G75,G173,G187)</f>
        <v>0</v>
      </c>
      <c r="H52" s="138">
        <f t="shared" si="6"/>
        <v>1455778</v>
      </c>
      <c r="I52" s="139">
        <f>SUM(I53,I75,I173,I187)</f>
        <v>660692</v>
      </c>
      <c r="J52" s="139">
        <f>SUM(J53,J75,J173,J187)</f>
        <v>779637</v>
      </c>
      <c r="K52" s="139">
        <f>SUM(K53,K75,K173,K187)</f>
        <v>15449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520046.18</v>
      </c>
      <c r="D53" s="144">
        <f>SUM(D54,D67)</f>
        <v>520046.18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1285290</v>
      </c>
      <c r="I53" s="144">
        <f>SUM(I54,I67)</f>
        <v>505653</v>
      </c>
      <c r="J53" s="144">
        <f>SUM(J54,J67)</f>
        <v>779637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359242.18</v>
      </c>
      <c r="D54" s="63">
        <f>SUM(D55,D58,D66)</f>
        <v>359242.18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970448</v>
      </c>
      <c r="I54" s="63">
        <f>SUM(I55,I58,I66)</f>
        <v>347264</v>
      </c>
      <c r="J54" s="63">
        <f>SUM(J55,J58,J66)</f>
        <v>623184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300924</v>
      </c>
      <c r="D55" s="151">
        <f>SUM(D56:D57)</f>
        <v>300924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894578</v>
      </c>
      <c r="I55" s="151">
        <f>SUM(I56:I57)</f>
        <v>284234</v>
      </c>
      <c r="J55" s="151">
        <f>SUM(J56:J57)</f>
        <v>610344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300924</v>
      </c>
      <c r="D57" s="74">
        <v>300924</v>
      </c>
      <c r="E57" s="74"/>
      <c r="F57" s="74"/>
      <c r="G57" s="157"/>
      <c r="H57" s="72">
        <f t="shared" si="6"/>
        <v>894578</v>
      </c>
      <c r="I57" s="74">
        <v>284234</v>
      </c>
      <c r="J57" s="74">
        <v>610344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54043.18</v>
      </c>
      <c r="D58" s="160">
        <f>SUM(D59:D65)</f>
        <v>54043.18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70294</v>
      </c>
      <c r="I58" s="160">
        <f>SUM(I59:I65)</f>
        <v>57454</v>
      </c>
      <c r="J58" s="160">
        <f>SUM(J59:J65)</f>
        <v>12840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8351</v>
      </c>
      <c r="D59" s="74">
        <v>8351</v>
      </c>
      <c r="E59" s="74"/>
      <c r="F59" s="74"/>
      <c r="G59" s="157"/>
      <c r="H59" s="72">
        <f t="shared" si="6"/>
        <v>8343</v>
      </c>
      <c r="I59" s="74">
        <v>8343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2060</v>
      </c>
      <c r="D60" s="74">
        <v>2060</v>
      </c>
      <c r="E60" s="74"/>
      <c r="F60" s="74"/>
      <c r="G60" s="157"/>
      <c r="H60" s="72">
        <f t="shared" si="6"/>
        <v>2058</v>
      </c>
      <c r="I60" s="74">
        <v>2058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1070</v>
      </c>
      <c r="D62" s="74">
        <v>1070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2700</v>
      </c>
      <c r="D63" s="74">
        <v>2700</v>
      </c>
      <c r="E63" s="74"/>
      <c r="F63" s="74"/>
      <c r="G63" s="157"/>
      <c r="H63" s="72">
        <f t="shared" si="6"/>
        <v>4933</v>
      </c>
      <c r="I63" s="74">
        <v>4933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39756.18</v>
      </c>
      <c r="D64" s="74">
        <v>39756.18</v>
      </c>
      <c r="E64" s="74"/>
      <c r="F64" s="74"/>
      <c r="G64" s="157"/>
      <c r="H64" s="72">
        <f t="shared" si="6"/>
        <v>41662</v>
      </c>
      <c r="I64" s="74">
        <v>41662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106</v>
      </c>
      <c r="D65" s="74">
        <v>106</v>
      </c>
      <c r="E65" s="74"/>
      <c r="F65" s="74"/>
      <c r="G65" s="157"/>
      <c r="H65" s="72">
        <f t="shared" si="6"/>
        <v>13298</v>
      </c>
      <c r="I65" s="74">
        <v>458</v>
      </c>
      <c r="J65" s="74">
        <v>12840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4275</v>
      </c>
      <c r="D66" s="163">
        <v>4275</v>
      </c>
      <c r="E66" s="163"/>
      <c r="F66" s="163"/>
      <c r="G66" s="164"/>
      <c r="H66" s="117">
        <f t="shared" si="6"/>
        <v>5576</v>
      </c>
      <c r="I66" s="163">
        <v>5576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160804</v>
      </c>
      <c r="D67" s="63">
        <f>SUM(D68:D69)</f>
        <v>160804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314842</v>
      </c>
      <c r="I67" s="63">
        <f>SUM(I68:I69)</f>
        <v>158389</v>
      </c>
      <c r="J67" s="63">
        <f>SUM(J68:J69)</f>
        <v>156453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96081</v>
      </c>
      <c r="D68" s="68">
        <v>96081</v>
      </c>
      <c r="E68" s="68"/>
      <c r="F68" s="68"/>
      <c r="G68" s="154"/>
      <c r="H68" s="66">
        <f t="shared" si="6"/>
        <v>244755</v>
      </c>
      <c r="I68" s="68">
        <v>93402</v>
      </c>
      <c r="J68" s="68">
        <v>151353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64723</v>
      </c>
      <c r="D69" s="160">
        <f>SUM(D70:D74)</f>
        <v>64723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70087</v>
      </c>
      <c r="I69" s="160">
        <f>SUM(I70:I74)</f>
        <v>64987</v>
      </c>
      <c r="J69" s="160">
        <f>SUM(J70:J74)</f>
        <v>5100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39598</v>
      </c>
      <c r="D70" s="74">
        <v>39598</v>
      </c>
      <c r="E70" s="74"/>
      <c r="F70" s="74"/>
      <c r="G70" s="157"/>
      <c r="H70" s="72">
        <f t="shared" si="6"/>
        <v>45561</v>
      </c>
      <c r="I70" s="74">
        <v>40461</v>
      </c>
      <c r="J70" s="74">
        <v>5100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24577</v>
      </c>
      <c r="D73" s="74">
        <v>24577</v>
      </c>
      <c r="E73" s="74"/>
      <c r="F73" s="74"/>
      <c r="G73" s="157"/>
      <c r="H73" s="72">
        <f t="shared" si="6"/>
        <v>23478</v>
      </c>
      <c r="I73" s="74">
        <v>23478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548</v>
      </c>
      <c r="D74" s="74">
        <v>548</v>
      </c>
      <c r="E74" s="74"/>
      <c r="F74" s="74"/>
      <c r="G74" s="157"/>
      <c r="H74" s="72">
        <f t="shared" si="6"/>
        <v>1048</v>
      </c>
      <c r="I74" s="74">
        <v>1048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162152</v>
      </c>
      <c r="D75" s="144">
        <f>SUM(D76,D83,D130,D164,D165,D172)</f>
        <v>142698</v>
      </c>
      <c r="E75" s="144">
        <f>SUM(E76,E83,E130,E164,E165,E172)</f>
        <v>0</v>
      </c>
      <c r="F75" s="144">
        <f>SUM(F76,F83,F130,F164,F165,F172)</f>
        <v>19454</v>
      </c>
      <c r="G75" s="145">
        <f>SUM(G76,G83,G130,G164,G165,G172)</f>
        <v>0</v>
      </c>
      <c r="H75" s="143">
        <f t="shared" si="6"/>
        <v>170488</v>
      </c>
      <c r="I75" s="144">
        <f>SUM(I76,I83,I130,I164,I165,I172)</f>
        <v>155039</v>
      </c>
      <c r="J75" s="144">
        <f>SUM(J76,J83,J130,J164,J165,J172)</f>
        <v>0</v>
      </c>
      <c r="K75" s="144">
        <f>SUM(K76,K83,K130,K164,K165,K172)</f>
        <v>15449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65</v>
      </c>
      <c r="D76" s="63">
        <f>SUM(D77,D80)</f>
        <v>65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55</v>
      </c>
      <c r="I76" s="63">
        <f>SUM(I77,I80)</f>
        <v>55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65</v>
      </c>
      <c r="D77" s="169">
        <f>SUM(D78:D79)</f>
        <v>65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55</v>
      </c>
      <c r="I77" s="169">
        <f>SUM(I78:I79)</f>
        <v>55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65</v>
      </c>
      <c r="D79" s="74">
        <v>65</v>
      </c>
      <c r="E79" s="74"/>
      <c r="F79" s="74"/>
      <c r="G79" s="157"/>
      <c r="H79" s="72">
        <f t="shared" si="6"/>
        <v>55</v>
      </c>
      <c r="I79" s="74">
        <v>55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116821</v>
      </c>
      <c r="D83" s="63">
        <f>SUM(D84,D89,D95,D103,D112,D116,D122,D128)</f>
        <v>101529</v>
      </c>
      <c r="E83" s="63">
        <f>SUM(E84,E89,E95,E103,E112,E116,E122,E128)</f>
        <v>0</v>
      </c>
      <c r="F83" s="63">
        <f>SUM(F84,F89,F95,F103,F112,F116,F122,F128)</f>
        <v>15292</v>
      </c>
      <c r="G83" s="166">
        <f>SUM(G84,G89,G95,G103,G112,G116,G122,G128)</f>
        <v>0</v>
      </c>
      <c r="H83" s="57">
        <f t="shared" si="6"/>
        <v>126567</v>
      </c>
      <c r="I83" s="63">
        <f>SUM(I84,I89,I95,I103,I112,I116,I122,I128)</f>
        <v>113473</v>
      </c>
      <c r="J83" s="63">
        <f>SUM(J84,J89,J95,J103,J112,J116,J122,J128)</f>
        <v>0</v>
      </c>
      <c r="K83" s="63">
        <f>SUM(K84,K89,K95,K103,K112,K116,K122,K128)</f>
        <v>13094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1562</v>
      </c>
      <c r="D84" s="151">
        <f>SUM(D85:D88)</f>
        <v>1472</v>
      </c>
      <c r="E84" s="151">
        <f>SUM(E85:E88)</f>
        <v>0</v>
      </c>
      <c r="F84" s="151">
        <f>SUM(F85:F88)</f>
        <v>90</v>
      </c>
      <c r="G84" s="151">
        <f>SUM(G85:G88)</f>
        <v>0</v>
      </c>
      <c r="H84" s="117">
        <f t="shared" si="6"/>
        <v>748</v>
      </c>
      <c r="I84" s="151">
        <f>SUM(I85:I88)</f>
        <v>658</v>
      </c>
      <c r="J84" s="151">
        <f>SUM(J85:J88)</f>
        <v>0</v>
      </c>
      <c r="K84" s="151">
        <f>SUM(K85:K88)</f>
        <v>90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1339</v>
      </c>
      <c r="D86" s="74">
        <v>1319</v>
      </c>
      <c r="E86" s="74"/>
      <c r="F86" s="74">
        <v>20</v>
      </c>
      <c r="G86" s="157"/>
      <c r="H86" s="72">
        <f t="shared" si="6"/>
        <v>475</v>
      </c>
      <c r="I86" s="74">
        <v>455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173</v>
      </c>
      <c r="D87" s="74">
        <v>153</v>
      </c>
      <c r="E87" s="74"/>
      <c r="F87" s="74">
        <v>20</v>
      </c>
      <c r="G87" s="157"/>
      <c r="H87" s="72">
        <f t="shared" si="6"/>
        <v>173</v>
      </c>
      <c r="I87" s="74">
        <v>153</v>
      </c>
      <c r="J87" s="74"/>
      <c r="K87" s="74">
        <v>20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50</v>
      </c>
      <c r="D88" s="74"/>
      <c r="E88" s="74"/>
      <c r="F88" s="74">
        <v>50</v>
      </c>
      <c r="G88" s="157"/>
      <c r="H88" s="72">
        <f t="shared" si="6"/>
        <v>100</v>
      </c>
      <c r="I88" s="74">
        <v>50</v>
      </c>
      <c r="J88" s="74"/>
      <c r="K88" s="74">
        <v>50</v>
      </c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93902</v>
      </c>
      <c r="D89" s="160">
        <f>SUM(D90:D94)</f>
        <v>82611</v>
      </c>
      <c r="E89" s="160">
        <f>SUM(E90:E94)</f>
        <v>0</v>
      </c>
      <c r="F89" s="160">
        <f>SUM(F90:F94)</f>
        <v>11291</v>
      </c>
      <c r="G89" s="161">
        <f>SUM(G90:G94)</f>
        <v>0</v>
      </c>
      <c r="H89" s="72">
        <f t="shared" si="6"/>
        <v>94087</v>
      </c>
      <c r="I89" s="160">
        <f>SUM(I90:I94)</f>
        <v>85283</v>
      </c>
      <c r="J89" s="160">
        <f>SUM(J90:J94)</f>
        <v>0</v>
      </c>
      <c r="K89" s="160">
        <f>SUM(K90:K94)</f>
        <v>8804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53426</v>
      </c>
      <c r="D90" s="74">
        <v>47326</v>
      </c>
      <c r="E90" s="74"/>
      <c r="F90" s="74">
        <v>6100</v>
      </c>
      <c r="G90" s="157"/>
      <c r="H90" s="72">
        <f t="shared" si="6"/>
        <v>52020</v>
      </c>
      <c r="I90" s="74">
        <v>46870</v>
      </c>
      <c r="J90" s="74"/>
      <c r="K90" s="74">
        <v>5150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8509</v>
      </c>
      <c r="D91" s="74">
        <v>7309</v>
      </c>
      <c r="E91" s="74"/>
      <c r="F91" s="74">
        <v>1200</v>
      </c>
      <c r="G91" s="157"/>
      <c r="H91" s="72">
        <f t="shared" si="6"/>
        <v>8398</v>
      </c>
      <c r="I91" s="74">
        <v>7198</v>
      </c>
      <c r="J91" s="74"/>
      <c r="K91" s="74">
        <v>1200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30460</v>
      </c>
      <c r="D92" s="74">
        <v>26805</v>
      </c>
      <c r="E92" s="74"/>
      <c r="F92" s="74">
        <v>3655</v>
      </c>
      <c r="G92" s="157"/>
      <c r="H92" s="72">
        <f t="shared" si="6"/>
        <v>32003</v>
      </c>
      <c r="I92" s="74">
        <v>29885</v>
      </c>
      <c r="J92" s="74"/>
      <c r="K92" s="74">
        <v>2118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1507</v>
      </c>
      <c r="D93" s="74">
        <v>1171</v>
      </c>
      <c r="E93" s="74"/>
      <c r="F93" s="74">
        <v>336</v>
      </c>
      <c r="G93" s="157"/>
      <c r="H93" s="72">
        <f t="shared" si="6"/>
        <v>1666</v>
      </c>
      <c r="I93" s="74">
        <v>1330</v>
      </c>
      <c r="J93" s="74"/>
      <c r="K93" s="74">
        <v>336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2435</v>
      </c>
      <c r="D95" s="160">
        <f>SUM(D96:D102)</f>
        <v>2135</v>
      </c>
      <c r="E95" s="160">
        <f>SUM(E96:E102)</f>
        <v>0</v>
      </c>
      <c r="F95" s="160">
        <f>SUM(F96:F102)</f>
        <v>300</v>
      </c>
      <c r="G95" s="161">
        <f>SUM(G96:G102)</f>
        <v>0</v>
      </c>
      <c r="H95" s="72">
        <f t="shared" si="6"/>
        <v>2624</v>
      </c>
      <c r="I95" s="160">
        <f>SUM(I96:I102)</f>
        <v>2624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300</v>
      </c>
      <c r="D100" s="74"/>
      <c r="E100" s="74"/>
      <c r="F100" s="74">
        <v>300</v>
      </c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2135</v>
      </c>
      <c r="D102" s="74">
        <v>2135</v>
      </c>
      <c r="E102" s="74"/>
      <c r="F102" s="74"/>
      <c r="G102" s="157"/>
      <c r="H102" s="72">
        <f t="shared" si="6"/>
        <v>2624</v>
      </c>
      <c r="I102" s="74">
        <f>2135+489</f>
        <v>2624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5679</v>
      </c>
      <c r="D103" s="160">
        <f>SUM(D104:D111)</f>
        <v>5179</v>
      </c>
      <c r="E103" s="160">
        <f>SUM(E104:E111)</f>
        <v>0</v>
      </c>
      <c r="F103" s="160">
        <f>SUM(F104:F111)</f>
        <v>500</v>
      </c>
      <c r="G103" s="161">
        <f>SUM(G104:G111)</f>
        <v>0</v>
      </c>
      <c r="H103" s="72">
        <f t="shared" si="6"/>
        <v>5679</v>
      </c>
      <c r="I103" s="160">
        <f>SUM(I104:I111)</f>
        <v>5679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1312</v>
      </c>
      <c r="D106" s="74">
        <v>812</v>
      </c>
      <c r="E106" s="74"/>
      <c r="F106" s="74">
        <v>500</v>
      </c>
      <c r="G106" s="157"/>
      <c r="H106" s="72">
        <f t="shared" si="6"/>
        <v>1312</v>
      </c>
      <c r="I106" s="74">
        <v>1312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4367</v>
      </c>
      <c r="D107" s="74">
        <v>4367</v>
      </c>
      <c r="E107" s="74"/>
      <c r="F107" s="74"/>
      <c r="G107" s="157"/>
      <c r="H107" s="72">
        <f t="shared" si="6"/>
        <v>4367</v>
      </c>
      <c r="I107" s="74">
        <v>4367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502</v>
      </c>
      <c r="D112" s="160">
        <f>SUM(D113:D115)</f>
        <v>502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2062</v>
      </c>
      <c r="I112" s="160">
        <f>SUM(I113:I115)</f>
        <v>2062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1560</v>
      </c>
      <c r="I114" s="74">
        <v>1560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417</v>
      </c>
      <c r="D115" s="74">
        <v>417</v>
      </c>
      <c r="E115" s="74"/>
      <c r="F115" s="74"/>
      <c r="G115" s="157"/>
      <c r="H115" s="72">
        <f>SUM(I115:L115)</f>
        <v>417</v>
      </c>
      <c r="I115" s="74">
        <v>417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12641</v>
      </c>
      <c r="D116" s="160">
        <f>SUM(D117:D121)</f>
        <v>9530</v>
      </c>
      <c r="E116" s="160">
        <f>SUM(E117:E121)</f>
        <v>0</v>
      </c>
      <c r="F116" s="160">
        <f>SUM(F117:F121)</f>
        <v>3111</v>
      </c>
      <c r="G116" s="161">
        <f>SUM(G117:G121)</f>
        <v>0</v>
      </c>
      <c r="H116" s="72">
        <f t="shared" ref="H116:H188" si="8">SUM(I116:L116)</f>
        <v>13730</v>
      </c>
      <c r="I116" s="160">
        <f>SUM(I117:I121)</f>
        <v>9530</v>
      </c>
      <c r="J116" s="160">
        <f>SUM(J117:J121)</f>
        <v>0</v>
      </c>
      <c r="K116" s="160">
        <f>SUM(K117:K121)</f>
        <v>4200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128</v>
      </c>
      <c r="C119" s="72">
        <f t="shared" si="7"/>
        <v>9400</v>
      </c>
      <c r="D119" s="74">
        <v>9400</v>
      </c>
      <c r="E119" s="74"/>
      <c r="F119" s="74"/>
      <c r="G119" s="157"/>
      <c r="H119" s="72">
        <f t="shared" si="8"/>
        <v>9400</v>
      </c>
      <c r="I119" s="74">
        <v>9400</v>
      </c>
      <c r="J119" s="74"/>
      <c r="K119" s="74"/>
      <c r="L119" s="158"/>
    </row>
    <row r="120" spans="1:12" ht="24" x14ac:dyDescent="0.25">
      <c r="A120" s="44">
        <v>2264</v>
      </c>
      <c r="B120" s="71" t="s">
        <v>129</v>
      </c>
      <c r="C120" s="72">
        <f t="shared" si="7"/>
        <v>3111</v>
      </c>
      <c r="D120" s="74"/>
      <c r="E120" s="74"/>
      <c r="F120" s="74">
        <v>3111</v>
      </c>
      <c r="G120" s="157"/>
      <c r="H120" s="72">
        <f t="shared" si="8"/>
        <v>4200</v>
      </c>
      <c r="I120" s="74"/>
      <c r="J120" s="74"/>
      <c r="K120" s="74">
        <v>4200</v>
      </c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130</v>
      </c>
      <c r="D121" s="74">
        <v>130</v>
      </c>
      <c r="E121" s="74"/>
      <c r="F121" s="74"/>
      <c r="G121" s="157"/>
      <c r="H121" s="72">
        <f t="shared" si="8"/>
        <v>130</v>
      </c>
      <c r="I121" s="74">
        <v>130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100</v>
      </c>
      <c r="D122" s="160">
        <f>SUM(D123:D127)</f>
        <v>100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7637</v>
      </c>
      <c r="I122" s="160">
        <f>SUM(I123:I127)</f>
        <v>7637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7537</v>
      </c>
      <c r="I125" s="74">
        <v>7537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100</v>
      </c>
      <c r="D127" s="74">
        <v>100</v>
      </c>
      <c r="E127" s="74"/>
      <c r="F127" s="74"/>
      <c r="G127" s="157"/>
      <c r="H127" s="72">
        <f t="shared" si="8"/>
        <v>100</v>
      </c>
      <c r="I127" s="74">
        <v>100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45029</v>
      </c>
      <c r="D130" s="63">
        <f>SUM(D131,D136,D140,D141,D144,D151,D159,D160,D163)</f>
        <v>40867</v>
      </c>
      <c r="E130" s="63">
        <f>SUM(E131,E136,E140,E141,E144,E151,E159,E160,E163)</f>
        <v>0</v>
      </c>
      <c r="F130" s="63">
        <f>SUM(F131,F136,F140,F141,F144,F151,F159,F160,F163)</f>
        <v>4162</v>
      </c>
      <c r="G130" s="166">
        <f>SUM(G131,G136,G140,G141,G144,G151,G159,G160,G163)</f>
        <v>0</v>
      </c>
      <c r="H130" s="57">
        <f t="shared" si="8"/>
        <v>43629</v>
      </c>
      <c r="I130" s="63">
        <f>SUM(I131,I136,I140,I141,I144,I151,I159,I160,I163)</f>
        <v>41274</v>
      </c>
      <c r="J130" s="63">
        <f>SUM(J131,J136,J140,J141,J144,J151,J159,J160,J163)</f>
        <v>0</v>
      </c>
      <c r="K130" s="63">
        <f>SUM(K131,K136,K140,K141,K144,K151,K159,K160,K163)</f>
        <v>2355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17532</v>
      </c>
      <c r="D131" s="169">
        <f>SUM(D132:D135)</f>
        <v>17532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17532</v>
      </c>
      <c r="I131" s="169">
        <f t="shared" si="10"/>
        <v>17532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7532</v>
      </c>
      <c r="D132" s="74">
        <v>7532</v>
      </c>
      <c r="E132" s="74"/>
      <c r="F132" s="74"/>
      <c r="G132" s="157"/>
      <c r="H132" s="72">
        <f t="shared" si="8"/>
        <v>7532</v>
      </c>
      <c r="I132" s="74">
        <v>7532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10000</v>
      </c>
      <c r="D133" s="74">
        <v>10000</v>
      </c>
      <c r="E133" s="74"/>
      <c r="F133" s="74"/>
      <c r="G133" s="157"/>
      <c r="H133" s="72">
        <f t="shared" si="8"/>
        <v>10000</v>
      </c>
      <c r="I133" s="74">
        <v>10000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580</v>
      </c>
      <c r="D136" s="160">
        <f>SUM(D137:D139)</f>
        <v>225</v>
      </c>
      <c r="E136" s="160">
        <f>SUM(E137:E139)</f>
        <v>0</v>
      </c>
      <c r="F136" s="160">
        <f>SUM(F137:F139)</f>
        <v>355</v>
      </c>
      <c r="G136" s="161">
        <f>SUM(G137:G139)</f>
        <v>0</v>
      </c>
      <c r="H136" s="72">
        <f t="shared" si="8"/>
        <v>580</v>
      </c>
      <c r="I136" s="160">
        <f>SUM(I137:I139)</f>
        <v>225</v>
      </c>
      <c r="J136" s="160">
        <f>SUM(J137:J139)</f>
        <v>0</v>
      </c>
      <c r="K136" s="160">
        <f>SUM(K137:K139)</f>
        <v>355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580</v>
      </c>
      <c r="D138" s="74">
        <v>225</v>
      </c>
      <c r="E138" s="74"/>
      <c r="F138" s="74">
        <v>355</v>
      </c>
      <c r="G138" s="157"/>
      <c r="H138" s="72">
        <f t="shared" si="8"/>
        <v>580</v>
      </c>
      <c r="I138" s="74">
        <v>225</v>
      </c>
      <c r="J138" s="74"/>
      <c r="K138" s="74">
        <v>355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312</v>
      </c>
      <c r="D141" s="160">
        <f>SUM(D142:D143)</f>
        <v>312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312</v>
      </c>
      <c r="I141" s="160">
        <f>SUM(I142:I143)</f>
        <v>312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312</v>
      </c>
      <c r="D142" s="74">
        <v>312</v>
      </c>
      <c r="E142" s="74"/>
      <c r="F142" s="74"/>
      <c r="G142" s="157"/>
      <c r="H142" s="72">
        <f t="shared" si="8"/>
        <v>312</v>
      </c>
      <c r="I142" s="74">
        <v>312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9529</v>
      </c>
      <c r="D144" s="151">
        <f>SUM(D145:D150)</f>
        <v>5722</v>
      </c>
      <c r="E144" s="151">
        <f>SUM(E145:E150)</f>
        <v>0</v>
      </c>
      <c r="F144" s="151">
        <f>SUM(F145:F150)</f>
        <v>3807</v>
      </c>
      <c r="G144" s="152">
        <f>SUM(G145:G150)</f>
        <v>0</v>
      </c>
      <c r="H144" s="117">
        <f t="shared" si="8"/>
        <v>8129</v>
      </c>
      <c r="I144" s="151">
        <f>SUM(I145:I150)</f>
        <v>6129</v>
      </c>
      <c r="J144" s="151">
        <f>SUM(J145:J150)</f>
        <v>0</v>
      </c>
      <c r="K144" s="151">
        <f>SUM(K145:K150)</f>
        <v>2000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1547</v>
      </c>
      <c r="D145" s="68">
        <v>1547</v>
      </c>
      <c r="E145" s="68"/>
      <c r="F145" s="68"/>
      <c r="G145" s="154"/>
      <c r="H145" s="66">
        <f t="shared" si="8"/>
        <v>1547</v>
      </c>
      <c r="I145" s="68">
        <v>1547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6121</v>
      </c>
      <c r="D146" s="74">
        <v>3021</v>
      </c>
      <c r="E146" s="74"/>
      <c r="F146" s="74">
        <v>3100</v>
      </c>
      <c r="G146" s="157"/>
      <c r="H146" s="72">
        <f t="shared" si="8"/>
        <v>4721</v>
      </c>
      <c r="I146" s="74">
        <v>3021</v>
      </c>
      <c r="J146" s="74"/>
      <c r="K146" s="74">
        <v>1700</v>
      </c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1561</v>
      </c>
      <c r="D147" s="74">
        <v>854</v>
      </c>
      <c r="E147" s="74"/>
      <c r="F147" s="74">
        <v>707</v>
      </c>
      <c r="G147" s="157"/>
      <c r="H147" s="72">
        <f t="shared" si="8"/>
        <v>1561</v>
      </c>
      <c r="I147" s="74">
        <v>1261</v>
      </c>
      <c r="J147" s="74"/>
      <c r="K147" s="74">
        <v>300</v>
      </c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300</v>
      </c>
      <c r="D149" s="74">
        <v>300</v>
      </c>
      <c r="E149" s="74"/>
      <c r="F149" s="74"/>
      <c r="G149" s="157"/>
      <c r="H149" s="72">
        <f t="shared" si="8"/>
        <v>300</v>
      </c>
      <c r="I149" s="74">
        <v>300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17076</v>
      </c>
      <c r="D159" s="163">
        <v>17076</v>
      </c>
      <c r="E159" s="163"/>
      <c r="F159" s="163"/>
      <c r="G159" s="164"/>
      <c r="H159" s="117">
        <f t="shared" si="8"/>
        <v>17076</v>
      </c>
      <c r="I159" s="163">
        <v>17076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174</v>
      </c>
      <c r="C165" s="57">
        <f t="shared" si="7"/>
        <v>237</v>
      </c>
      <c r="D165" s="63">
        <f>SUM(D166,D171)</f>
        <v>237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237</v>
      </c>
      <c r="I165" s="63">
        <f>SUM(I166,I171)</f>
        <v>237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237</v>
      </c>
      <c r="D166" s="169">
        <f>SUM(D167:D170)</f>
        <v>237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237</v>
      </c>
      <c r="I166" s="169">
        <f>SUM(I167:I170)</f>
        <v>237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177</v>
      </c>
      <c r="C168" s="72">
        <f t="shared" si="7"/>
        <v>237</v>
      </c>
      <c r="D168" s="74">
        <v>237</v>
      </c>
      <c r="E168" s="74"/>
      <c r="F168" s="74"/>
      <c r="G168" s="157"/>
      <c r="H168" s="72">
        <f t="shared" si="8"/>
        <v>237</v>
      </c>
      <c r="I168" s="74">
        <v>237</v>
      </c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16215</v>
      </c>
      <c r="D194" s="139">
        <f>SUM(D195,D230,D269,D283)</f>
        <v>13215</v>
      </c>
      <c r="E194" s="139">
        <f t="shared" ref="E194:G194" si="25">SUM(E195,E230,E269,E283)</f>
        <v>0</v>
      </c>
      <c r="F194" s="139">
        <f t="shared" si="25"/>
        <v>3000</v>
      </c>
      <c r="G194" s="139">
        <f t="shared" si="25"/>
        <v>0</v>
      </c>
      <c r="H194" s="138">
        <f t="shared" si="24"/>
        <v>14315</v>
      </c>
      <c r="I194" s="139">
        <f t="shared" ref="I194:L194" si="26">SUM(I195,I230,I269,I283)</f>
        <v>11315</v>
      </c>
      <c r="J194" s="139">
        <f t="shared" si="26"/>
        <v>0</v>
      </c>
      <c r="K194" s="139">
        <f t="shared" si="26"/>
        <v>3000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16215</v>
      </c>
      <c r="D195" s="144">
        <f>D196+D204</f>
        <v>13215</v>
      </c>
      <c r="E195" s="144">
        <f>E196+E204</f>
        <v>0</v>
      </c>
      <c r="F195" s="144">
        <f>F196+F204</f>
        <v>3000</v>
      </c>
      <c r="G195" s="144">
        <f>G196+G204</f>
        <v>0</v>
      </c>
      <c r="H195" s="143">
        <f t="shared" si="24"/>
        <v>14315</v>
      </c>
      <c r="I195" s="144">
        <f>I196+I204</f>
        <v>11315</v>
      </c>
      <c r="J195" s="144">
        <f>J196+J204</f>
        <v>0</v>
      </c>
      <c r="K195" s="144">
        <f>K196+K204</f>
        <v>3000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260</v>
      </c>
      <c r="D196" s="63">
        <f>D197+D198+D201+D202+D203</f>
        <v>260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260</v>
      </c>
      <c r="D198" s="160">
        <f>D199+D200</f>
        <v>260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260</v>
      </c>
      <c r="D199" s="74">
        <v>260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15955</v>
      </c>
      <c r="D204" s="63">
        <f>D205+D215+D216+D225+D226+D227+D229</f>
        <v>12955</v>
      </c>
      <c r="E204" s="63">
        <f>E205+E215+E216+E225+E226+E227+E229</f>
        <v>0</v>
      </c>
      <c r="F204" s="63">
        <f>F205+F215+F216+F225+F226+F227+F229</f>
        <v>3000</v>
      </c>
      <c r="G204" s="166">
        <f>G205+G215+G216+G225+G226+G227+G229</f>
        <v>0</v>
      </c>
      <c r="H204" s="57">
        <f t="shared" si="24"/>
        <v>14315</v>
      </c>
      <c r="I204" s="63">
        <f>I205+I215+I216+I225+I226+I227+I229</f>
        <v>11315</v>
      </c>
      <c r="J204" s="63">
        <f>J205+J215+J216+J225+J226+J227+J229</f>
        <v>0</v>
      </c>
      <c r="K204" s="63">
        <f>K205+K215+K216+K225+K226+K227+K229</f>
        <v>3000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15955</v>
      </c>
      <c r="D216" s="160">
        <f>SUM(D217:D224)</f>
        <v>12955</v>
      </c>
      <c r="E216" s="160">
        <f>SUM(E217:E224)</f>
        <v>0</v>
      </c>
      <c r="F216" s="160">
        <f>SUM(F217:F224)</f>
        <v>3000</v>
      </c>
      <c r="G216" s="161">
        <f>SUM(G217:G224)</f>
        <v>0</v>
      </c>
      <c r="H216" s="72">
        <f t="shared" si="24"/>
        <v>14315</v>
      </c>
      <c r="I216" s="160">
        <f>SUM(I217:I224)</f>
        <v>11315</v>
      </c>
      <c r="J216" s="160">
        <f>SUM(J217:J224)</f>
        <v>0</v>
      </c>
      <c r="K216" s="160">
        <f>SUM(K217:K224)</f>
        <v>3000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7755</v>
      </c>
      <c r="D219" s="74">
        <v>7755</v>
      </c>
      <c r="E219" s="74"/>
      <c r="F219" s="74"/>
      <c r="G219" s="157"/>
      <c r="H219" s="72">
        <f t="shared" si="24"/>
        <v>7755</v>
      </c>
      <c r="I219" s="74">
        <v>7755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3200</v>
      </c>
      <c r="D223" s="74">
        <v>3200</v>
      </c>
      <c r="E223" s="74"/>
      <c r="F223" s="74"/>
      <c r="G223" s="157"/>
      <c r="H223" s="72">
        <f t="shared" si="24"/>
        <v>1560</v>
      </c>
      <c r="I223" s="74">
        <v>1560</v>
      </c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5000</v>
      </c>
      <c r="D224" s="74">
        <v>2000</v>
      </c>
      <c r="E224" s="74"/>
      <c r="F224" s="74">
        <v>3000</v>
      </c>
      <c r="G224" s="157"/>
      <c r="H224" s="72">
        <f t="shared" si="24"/>
        <v>5000</v>
      </c>
      <c r="I224" s="74">
        <v>2000</v>
      </c>
      <c r="J224" s="74"/>
      <c r="K224" s="74">
        <v>3000</v>
      </c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698413.17999999993</v>
      </c>
      <c r="D289" s="242">
        <f t="shared" ref="D289:L289" si="46">SUM(D286,D269,D230,D195,D187,D173,D75,D53,D283)</f>
        <v>675959.17999999993</v>
      </c>
      <c r="E289" s="242">
        <f t="shared" si="46"/>
        <v>0</v>
      </c>
      <c r="F289" s="242">
        <f t="shared" si="46"/>
        <v>22454</v>
      </c>
      <c r="G289" s="243">
        <f t="shared" si="46"/>
        <v>0</v>
      </c>
      <c r="H289" s="244">
        <f t="shared" si="46"/>
        <v>1470093</v>
      </c>
      <c r="I289" s="242">
        <f t="shared" si="46"/>
        <v>672007</v>
      </c>
      <c r="J289" s="242">
        <f t="shared" si="46"/>
        <v>779637</v>
      </c>
      <c r="K289" s="242">
        <f t="shared" si="46"/>
        <v>18449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-8270.1799999999348</v>
      </c>
      <c r="D290" s="247">
        <f>SUM(D24,D25,D41)-D51</f>
        <v>-0.17999999993480742</v>
      </c>
      <c r="E290" s="247">
        <f>SUM(E24,E25,E41)-E51</f>
        <v>0</v>
      </c>
      <c r="F290" s="247">
        <f>(F26+F43)-F51</f>
        <v>-8270</v>
      </c>
      <c r="G290" s="248">
        <f>G45-G51</f>
        <v>0</v>
      </c>
      <c r="H290" s="246">
        <f>SUM(I290:L290)</f>
        <v>-4265</v>
      </c>
      <c r="I290" s="247">
        <f>SUM(I24,I25,I41)-I51</f>
        <v>0</v>
      </c>
      <c r="J290" s="247">
        <f>SUM(J24,J25,J41)-J51</f>
        <v>0</v>
      </c>
      <c r="K290" s="247">
        <f>(K26+K43)-K51</f>
        <v>-4265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8270</v>
      </c>
      <c r="D291" s="251">
        <f t="shared" si="47"/>
        <v>0</v>
      </c>
      <c r="E291" s="251">
        <f t="shared" si="47"/>
        <v>0</v>
      </c>
      <c r="F291" s="251">
        <f t="shared" si="47"/>
        <v>8270</v>
      </c>
      <c r="G291" s="252">
        <f t="shared" si="47"/>
        <v>0</v>
      </c>
      <c r="H291" s="253">
        <f t="shared" si="47"/>
        <v>4265</v>
      </c>
      <c r="I291" s="251">
        <f t="shared" si="47"/>
        <v>0</v>
      </c>
      <c r="J291" s="251">
        <f t="shared" si="47"/>
        <v>0</v>
      </c>
      <c r="K291" s="251">
        <f t="shared" si="47"/>
        <v>4265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8270</v>
      </c>
      <c r="D292" s="128">
        <f t="shared" si="48"/>
        <v>0</v>
      </c>
      <c r="E292" s="128">
        <f t="shared" si="48"/>
        <v>0</v>
      </c>
      <c r="F292" s="128">
        <f t="shared" si="48"/>
        <v>8270</v>
      </c>
      <c r="G292" s="129">
        <f t="shared" si="48"/>
        <v>0</v>
      </c>
      <c r="H292" s="256">
        <f t="shared" si="48"/>
        <v>4265</v>
      </c>
      <c r="I292" s="128">
        <f t="shared" si="48"/>
        <v>0</v>
      </c>
      <c r="J292" s="128">
        <f t="shared" si="48"/>
        <v>0</v>
      </c>
      <c r="K292" s="128">
        <f t="shared" si="48"/>
        <v>4265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sFnfrvkF6nkd9w2VANDDrBMll2shJo3BumYEy6kkprhTjCpJy1P1kCH9LnhlNkM8/KRQmGmAQmGjQzm8xRQbZQ==" saltValue="QMrEXocl5lwVSGl/uI3CeA==" spinCount="100000" sheet="1" objects="1" scenarios="1" formatCells="0" formatColumns="0" formatRows="0" insertHyperlinks="0"/>
  <autoFilter ref="A18:L301">
    <filterColumn colId="7">
      <filters blank="1">
        <filter val="1 048"/>
        <filter val="1 285 290"/>
        <filter val="1 312"/>
        <filter val="1 451 644"/>
        <filter val="1 455 778"/>
        <filter val="1 470 093"/>
        <filter val="1 547"/>
        <filter val="1 560"/>
        <filter val="1 561"/>
        <filter val="1 666"/>
        <filter val="10 000"/>
        <filter val="100"/>
        <filter val="126 567"/>
        <filter val="13 298"/>
        <filter val="13 730"/>
        <filter val="130"/>
        <filter val="14 124"/>
        <filter val="14 315"/>
        <filter val="17 076"/>
        <filter val="17 532"/>
        <filter val="170 488"/>
        <filter val="173"/>
        <filter val="2 058"/>
        <filter val="2 062"/>
        <filter val="2 624"/>
        <filter val="23 478"/>
        <filter val="237"/>
        <filter val="244 755"/>
        <filter val="300"/>
        <filter val="312"/>
        <filter val="314 842"/>
        <filter val="32 003"/>
        <filter val="4 200"/>
        <filter val="4 265"/>
        <filter val="-4 265"/>
        <filter val="4 367"/>
        <filter val="4 721"/>
        <filter val="4 933"/>
        <filter val="41 662"/>
        <filter val="417"/>
        <filter val="43 629"/>
        <filter val="45 561"/>
        <filter val="475"/>
        <filter val="5 000"/>
        <filter val="5 576"/>
        <filter val="5 679"/>
        <filter val="52 020"/>
        <filter val="55"/>
        <filter val="580"/>
        <filter val="6 625"/>
        <filter val="60"/>
        <filter val="7 499"/>
        <filter val="7 532"/>
        <filter val="7 537"/>
        <filter val="7 637"/>
        <filter val="7 755"/>
        <filter val="70 087"/>
        <filter val="70 294"/>
        <filter val="748"/>
        <filter val="8 129"/>
        <filter val="8 343"/>
        <filter val="8 398"/>
        <filter val="85"/>
        <filter val="894 578"/>
        <filter val="9 400"/>
        <filter val="94 087"/>
        <filter val="970 44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370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371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372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373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374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375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118709</v>
      </c>
      <c r="D20" s="28">
        <f>SUM(D21,D24,D25,D41,D43)</f>
        <v>118709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188524</v>
      </c>
      <c r="I20" s="28">
        <f>SUM(I21,I24,I25,I41,I43)</f>
        <v>121957</v>
      </c>
      <c r="J20" s="28">
        <f>SUM(J21,J24,J43)</f>
        <v>66567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118709</v>
      </c>
      <c r="D24" s="51">
        <v>118709</v>
      </c>
      <c r="E24" s="51"/>
      <c r="F24" s="52" t="s">
        <v>36</v>
      </c>
      <c r="G24" s="53" t="s">
        <v>36</v>
      </c>
      <c r="H24" s="50">
        <f t="shared" si="1"/>
        <v>188524</v>
      </c>
      <c r="I24" s="51">
        <f>I51</f>
        <v>121957</v>
      </c>
      <c r="J24" s="51">
        <f>J51</f>
        <v>66567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118709</v>
      </c>
      <c r="D50" s="128">
        <f>SUM(D51,D286)</f>
        <v>118709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188524</v>
      </c>
      <c r="I50" s="128">
        <f>SUM(I51,I286)</f>
        <v>121957</v>
      </c>
      <c r="J50" s="128">
        <f>SUM(J51,J286)</f>
        <v>66567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118709</v>
      </c>
      <c r="D51" s="134">
        <f>SUM(D52,D194)</f>
        <v>118709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188524</v>
      </c>
      <c r="I51" s="134">
        <f>SUM(I52,I194)</f>
        <v>121957</v>
      </c>
      <c r="J51" s="134">
        <f>SUM(J52,J194)</f>
        <v>66567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118709</v>
      </c>
      <c r="D52" s="139">
        <f>SUM(D53,D75,D173,D187)</f>
        <v>118709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188524</v>
      </c>
      <c r="I52" s="139">
        <f>SUM(I53,I75,I173,I187)</f>
        <v>121957</v>
      </c>
      <c r="J52" s="139">
        <f>SUM(J53,J75,J173,J187)</f>
        <v>66567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118709</v>
      </c>
      <c r="D75" s="144">
        <f>SUM(D76,D83,D130,D164,D165,D172)</f>
        <v>118709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188524</v>
      </c>
      <c r="I75" s="144">
        <f>SUM(I76,I83,I130,I164,I165,I172)</f>
        <v>121957</v>
      </c>
      <c r="J75" s="144">
        <f>SUM(J76,J83,J130,J164,J165,J172)</f>
        <v>66567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118709</v>
      </c>
      <c r="D130" s="63">
        <f>SUM(D131,D136,D140,D141,D144,D151,D159,D160,D163)</f>
        <v>118709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188524</v>
      </c>
      <c r="I130" s="63">
        <f>SUM(I131,I136,I140,I141,I144,I151,I159,I160,I163)</f>
        <v>121957</v>
      </c>
      <c r="J130" s="63">
        <f>SUM(J131,J136,J140,J141,J144,J151,J159,J160,J163)</f>
        <v>66567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118709</v>
      </c>
      <c r="D151" s="160">
        <f>SUM(D152:D158)</f>
        <v>118709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188524</v>
      </c>
      <c r="I151" s="160">
        <f>SUM(I152:I158)</f>
        <v>121957</v>
      </c>
      <c r="J151" s="160">
        <f>SUM(J152:J158)</f>
        <v>66567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118709</v>
      </c>
      <c r="D154" s="74">
        <v>118709</v>
      </c>
      <c r="E154" s="74"/>
      <c r="F154" s="74"/>
      <c r="G154" s="157"/>
      <c r="H154" s="72">
        <f t="shared" si="8"/>
        <v>188524</v>
      </c>
      <c r="I154" s="74">
        <v>121957</v>
      </c>
      <c r="J154" s="74">
        <v>66567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118709</v>
      </c>
      <c r="D289" s="242">
        <f t="shared" ref="D289:L289" si="46">SUM(D286,D269,D230,D195,D187,D173,D75,D53,D283)</f>
        <v>118709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188524</v>
      </c>
      <c r="I289" s="242">
        <f t="shared" si="46"/>
        <v>121957</v>
      </c>
      <c r="J289" s="242">
        <f t="shared" si="46"/>
        <v>66567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g56mFwzrsOwlD09c1pDJTu9siU/mTa0gRuvDbD7I79AJKpYnBKistr+VqAC9SSGme1eLtmDR+ut45BUNWRvC2A==" saltValue="5GxLWpPxBPgP1+uEFtAWxQ==" spinCount="100000" sheet="1" objects="1" scenarios="1" formatCells="0" formatColumns="0" formatRows="0" insertHyperlinks="0"/>
  <autoFilter ref="A18:L301">
    <filterColumn colId="7">
      <filters>
        <filter val="188 52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K223" sqref="K22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659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377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378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379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937" t="s">
        <v>380</v>
      </c>
      <c r="D9" s="938"/>
      <c r="E9" s="938"/>
      <c r="F9" s="938"/>
      <c r="G9" s="938"/>
      <c r="H9" s="938"/>
      <c r="I9" s="938"/>
      <c r="J9" s="938"/>
      <c r="K9" s="938"/>
      <c r="L9" s="939"/>
    </row>
    <row r="10" spans="1:12" ht="12.75" customHeight="1" x14ac:dyDescent="0.25">
      <c r="A10" s="4"/>
      <c r="B10" s="5" t="s">
        <v>16</v>
      </c>
      <c r="C10" s="937" t="s">
        <v>381</v>
      </c>
      <c r="D10" s="938"/>
      <c r="E10" s="938"/>
      <c r="F10" s="938"/>
      <c r="G10" s="938"/>
      <c r="H10" s="938"/>
      <c r="I10" s="938"/>
      <c r="J10" s="938"/>
      <c r="K10" s="938"/>
      <c r="L10" s="939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937" t="s">
        <v>382</v>
      </c>
      <c r="D12" s="938"/>
      <c r="E12" s="938"/>
      <c r="F12" s="938"/>
      <c r="G12" s="938"/>
      <c r="H12" s="938"/>
      <c r="I12" s="938"/>
      <c r="J12" s="938"/>
      <c r="K12" s="938"/>
      <c r="L12" s="939"/>
    </row>
    <row r="13" spans="1:12" ht="12.75" customHeight="1" x14ac:dyDescent="0.25">
      <c r="A13" s="4"/>
      <c r="B13" s="5" t="s">
        <v>19</v>
      </c>
      <c r="C13" s="937"/>
      <c r="D13" s="938"/>
      <c r="E13" s="938"/>
      <c r="F13" s="938"/>
      <c r="G13" s="938"/>
      <c r="H13" s="938"/>
      <c r="I13" s="938"/>
      <c r="J13" s="938"/>
      <c r="K13" s="938"/>
      <c r="L13" s="939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291303</v>
      </c>
      <c r="D20" s="28">
        <f>SUM(D21,D24,D25,D41,D43)</f>
        <v>287603</v>
      </c>
      <c r="E20" s="28">
        <f>SUM(E21,E24,E43)</f>
        <v>0</v>
      </c>
      <c r="F20" s="28">
        <f>SUM(F21,F26,F43)</f>
        <v>3700</v>
      </c>
      <c r="G20" s="29">
        <f>SUM(G21,G45)</f>
        <v>0</v>
      </c>
      <c r="H20" s="27">
        <f>SUM(I20:L20)</f>
        <v>418220</v>
      </c>
      <c r="I20" s="28">
        <f>SUM(I21,I24,I25,I41,I43)</f>
        <v>288028</v>
      </c>
      <c r="J20" s="28">
        <f>SUM(J21,J24,J43)</f>
        <v>126492</v>
      </c>
      <c r="K20" s="28">
        <f>SUM(K21,K26,K43)</f>
        <v>3700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287603</v>
      </c>
      <c r="D24" s="51">
        <v>287603</v>
      </c>
      <c r="E24" s="51"/>
      <c r="F24" s="52" t="s">
        <v>36</v>
      </c>
      <c r="G24" s="53" t="s">
        <v>36</v>
      </c>
      <c r="H24" s="50">
        <f t="shared" si="1"/>
        <v>414520</v>
      </c>
      <c r="I24" s="51">
        <v>288028</v>
      </c>
      <c r="J24" s="51">
        <f>126006+486</f>
        <v>126492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3700</v>
      </c>
      <c r="D26" s="59" t="s">
        <v>36</v>
      </c>
      <c r="E26" s="59" t="s">
        <v>36</v>
      </c>
      <c r="F26" s="63">
        <f>SUM(F27,F31,F33,F36)</f>
        <v>3700</v>
      </c>
      <c r="G26" s="60" t="s">
        <v>36</v>
      </c>
      <c r="H26" s="57">
        <f t="shared" si="1"/>
        <v>3700</v>
      </c>
      <c r="I26" s="59" t="s">
        <v>36</v>
      </c>
      <c r="J26" s="59" t="s">
        <v>36</v>
      </c>
      <c r="K26" s="63">
        <f>SUM(K27,K31,K33,K36)</f>
        <v>3700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1900</v>
      </c>
      <c r="D33" s="59" t="s">
        <v>36</v>
      </c>
      <c r="E33" s="59" t="s">
        <v>36</v>
      </c>
      <c r="F33" s="63">
        <f>SUM(F34:F35)</f>
        <v>1900</v>
      </c>
      <c r="G33" s="60" t="s">
        <v>36</v>
      </c>
      <c r="H33" s="57">
        <f t="shared" si="1"/>
        <v>1900</v>
      </c>
      <c r="I33" s="59" t="s">
        <v>36</v>
      </c>
      <c r="J33" s="59" t="s">
        <v>36</v>
      </c>
      <c r="K33" s="63">
        <f>SUM(K34:K35)</f>
        <v>1900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1900</v>
      </c>
      <c r="D34" s="67" t="s">
        <v>36</v>
      </c>
      <c r="E34" s="67" t="s">
        <v>36</v>
      </c>
      <c r="F34" s="68">
        <v>1900</v>
      </c>
      <c r="G34" s="69" t="s">
        <v>36</v>
      </c>
      <c r="H34" s="79">
        <f t="shared" si="1"/>
        <v>1900</v>
      </c>
      <c r="I34" s="80" t="s">
        <v>36</v>
      </c>
      <c r="J34" s="80" t="s">
        <v>36</v>
      </c>
      <c r="K34" s="81">
        <v>1900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1800</v>
      </c>
      <c r="D36" s="59" t="s">
        <v>36</v>
      </c>
      <c r="E36" s="59" t="s">
        <v>36</v>
      </c>
      <c r="F36" s="63">
        <f>SUM(F37:F40)</f>
        <v>1800</v>
      </c>
      <c r="G36" s="60" t="s">
        <v>36</v>
      </c>
      <c r="H36" s="57">
        <f t="shared" si="1"/>
        <v>1800</v>
      </c>
      <c r="I36" s="59" t="s">
        <v>36</v>
      </c>
      <c r="J36" s="59" t="s">
        <v>36</v>
      </c>
      <c r="K36" s="63">
        <f>SUM(K37:K40)</f>
        <v>1800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1800</v>
      </c>
      <c r="D40" s="87" t="s">
        <v>36</v>
      </c>
      <c r="E40" s="87" t="s">
        <v>36</v>
      </c>
      <c r="F40" s="88">
        <v>1800</v>
      </c>
      <c r="G40" s="89" t="s">
        <v>36</v>
      </c>
      <c r="H40" s="86">
        <f t="shared" si="1"/>
        <v>1800</v>
      </c>
      <c r="I40" s="87" t="s">
        <v>36</v>
      </c>
      <c r="J40" s="87" t="s">
        <v>36</v>
      </c>
      <c r="K40" s="88">
        <v>1800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291303</v>
      </c>
      <c r="D50" s="128">
        <f>SUM(D51,D286)</f>
        <v>287603</v>
      </c>
      <c r="E50" s="128">
        <f>SUM(E51,E286)</f>
        <v>0</v>
      </c>
      <c r="F50" s="128">
        <f>SUM(F51,F286)</f>
        <v>3700</v>
      </c>
      <c r="G50" s="129">
        <f>SUM(G51,G286)</f>
        <v>0</v>
      </c>
      <c r="H50" s="127">
        <f t="shared" ref="H50:H113" si="6">SUM(I50:L50)</f>
        <v>418220</v>
      </c>
      <c r="I50" s="128">
        <f>SUM(I51,I286)</f>
        <v>288028</v>
      </c>
      <c r="J50" s="128">
        <f>SUM(J51,J286)</f>
        <v>126492</v>
      </c>
      <c r="K50" s="128">
        <f>SUM(K51,K286)</f>
        <v>3700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291303</v>
      </c>
      <c r="D51" s="134">
        <f>SUM(D52,D194)</f>
        <v>287603</v>
      </c>
      <c r="E51" s="134">
        <f>SUM(E52,E194)</f>
        <v>0</v>
      </c>
      <c r="F51" s="134">
        <f>SUM(F52,F194)</f>
        <v>3700</v>
      </c>
      <c r="G51" s="135">
        <f>SUM(G52,G194)</f>
        <v>0</v>
      </c>
      <c r="H51" s="133">
        <f t="shared" si="6"/>
        <v>418220</v>
      </c>
      <c r="I51" s="134">
        <f>SUM(I52,I194)</f>
        <v>288028</v>
      </c>
      <c r="J51" s="134">
        <f>SUM(J52,J194)</f>
        <v>126492</v>
      </c>
      <c r="K51" s="134">
        <f>SUM(K52,K194)</f>
        <v>3700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285953</v>
      </c>
      <c r="D52" s="139">
        <f>SUM(D53,D75,D173,D187)</f>
        <v>282253</v>
      </c>
      <c r="E52" s="139">
        <f>SUM(E53,E75,E173,E187)</f>
        <v>0</v>
      </c>
      <c r="F52" s="139">
        <f>SUM(F53,F75,F173,F187)</f>
        <v>3700</v>
      </c>
      <c r="G52" s="140">
        <f>SUM(G53,G75,G173,G187)</f>
        <v>0</v>
      </c>
      <c r="H52" s="138">
        <f t="shared" si="6"/>
        <v>414779</v>
      </c>
      <c r="I52" s="139">
        <f>SUM(I53,I75,I173,I187)</f>
        <v>284587</v>
      </c>
      <c r="J52" s="139">
        <f>SUM(J53,J75,J173,J187)</f>
        <v>126492</v>
      </c>
      <c r="K52" s="139">
        <f>SUM(K53,K75,K173,K187)</f>
        <v>3700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220840</v>
      </c>
      <c r="D53" s="144">
        <f>SUM(D54,D67)</f>
        <v>220840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348802</v>
      </c>
      <c r="I53" s="144">
        <f>SUM(I54,I67)</f>
        <v>222310</v>
      </c>
      <c r="J53" s="144">
        <f>SUM(J54,J67)</f>
        <v>126492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160538</v>
      </c>
      <c r="D54" s="63">
        <f>SUM(D55,D58,D66)</f>
        <v>160538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263007</v>
      </c>
      <c r="I54" s="63">
        <f>SUM(I55,I58,I66)</f>
        <v>162071</v>
      </c>
      <c r="J54" s="63">
        <f>SUM(J55,J58,J66)</f>
        <v>100936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132036</v>
      </c>
      <c r="D55" s="151">
        <f>SUM(D56:D57)</f>
        <v>132036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234826</v>
      </c>
      <c r="I55" s="151">
        <f>SUM(I56:I57)</f>
        <v>135006</v>
      </c>
      <c r="J55" s="151">
        <f>SUM(J56:J57)</f>
        <v>99820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132036</v>
      </c>
      <c r="D57" s="74">
        <v>132036</v>
      </c>
      <c r="E57" s="74"/>
      <c r="F57" s="74"/>
      <c r="G57" s="157"/>
      <c r="H57" s="72">
        <f t="shared" si="6"/>
        <v>234826</v>
      </c>
      <c r="I57" s="74">
        <f>135006</f>
        <v>135006</v>
      </c>
      <c r="J57" s="74">
        <f>99428+392</f>
        <v>99820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26602</v>
      </c>
      <c r="D58" s="160">
        <f>SUM(D59:D65)</f>
        <v>26602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25393</v>
      </c>
      <c r="I58" s="160">
        <f>SUM(I59:I65)</f>
        <v>24277</v>
      </c>
      <c r="J58" s="160">
        <f>SUM(J59:J65)</f>
        <v>1116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4161</v>
      </c>
      <c r="D59" s="74">
        <v>4161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1095</v>
      </c>
      <c r="D60" s="74">
        <v>1095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1445</v>
      </c>
      <c r="D62" s="74">
        <v>1445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2283</v>
      </c>
      <c r="D63" s="74">
        <v>2283</v>
      </c>
      <c r="E63" s="74"/>
      <c r="F63" s="74"/>
      <c r="G63" s="157"/>
      <c r="H63" s="72">
        <f t="shared" si="6"/>
        <v>2256</v>
      </c>
      <c r="I63" s="74">
        <v>2256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17618</v>
      </c>
      <c r="D64" s="74">
        <v>17618</v>
      </c>
      <c r="E64" s="74"/>
      <c r="F64" s="74"/>
      <c r="G64" s="157"/>
      <c r="H64" s="72">
        <f t="shared" si="6"/>
        <v>16820</v>
      </c>
      <c r="I64" s="74">
        <v>16820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1116</v>
      </c>
      <c r="I65" s="74"/>
      <c r="J65" s="74">
        <v>1116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1900</v>
      </c>
      <c r="D66" s="163">
        <v>1900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60302</v>
      </c>
      <c r="D67" s="63">
        <f>SUM(D68:D69)</f>
        <v>60302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85795</v>
      </c>
      <c r="I67" s="63">
        <f>SUM(I68:I69)</f>
        <v>60239</v>
      </c>
      <c r="J67" s="63">
        <f>SUM(J68:J69)</f>
        <v>25556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41408</v>
      </c>
      <c r="D68" s="68">
        <v>41408</v>
      </c>
      <c r="E68" s="68"/>
      <c r="F68" s="68"/>
      <c r="G68" s="154"/>
      <c r="H68" s="66">
        <f t="shared" si="6"/>
        <v>66249</v>
      </c>
      <c r="I68" s="68">
        <f>41693</f>
        <v>41693</v>
      </c>
      <c r="J68" s="68">
        <f>24462+94</f>
        <v>24556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18894</v>
      </c>
      <c r="D69" s="160">
        <f>SUM(D70:D74)</f>
        <v>18894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19546</v>
      </c>
      <c r="I69" s="160">
        <f>SUM(I70:I74)</f>
        <v>18546</v>
      </c>
      <c r="J69" s="160">
        <f>SUM(J70:J74)</f>
        <v>1000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11353</v>
      </c>
      <c r="D70" s="74">
        <v>11353</v>
      </c>
      <c r="E70" s="74"/>
      <c r="F70" s="74"/>
      <c r="G70" s="157"/>
      <c r="H70" s="72">
        <f t="shared" si="6"/>
        <v>12002</v>
      </c>
      <c r="I70" s="74">
        <v>11002</v>
      </c>
      <c r="J70" s="74">
        <v>1000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7041</v>
      </c>
      <c r="D73" s="74">
        <v>7041</v>
      </c>
      <c r="E73" s="74"/>
      <c r="F73" s="74"/>
      <c r="G73" s="157"/>
      <c r="H73" s="72">
        <f t="shared" si="6"/>
        <v>7044</v>
      </c>
      <c r="I73" s="74">
        <v>7044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65113</v>
      </c>
      <c r="D75" s="144">
        <f>SUM(D76,D83,D130,D164,D165,D172)</f>
        <v>61413</v>
      </c>
      <c r="E75" s="144">
        <f>SUM(E76,E83,E130,E164,E165,E172)</f>
        <v>0</v>
      </c>
      <c r="F75" s="144">
        <f>SUM(F76,F83,F130,F164,F165,F172)</f>
        <v>3700</v>
      </c>
      <c r="G75" s="145">
        <f>SUM(G76,G83,G130,G164,G165,G172)</f>
        <v>0</v>
      </c>
      <c r="H75" s="143">
        <f t="shared" si="6"/>
        <v>65977</v>
      </c>
      <c r="I75" s="144">
        <f>SUM(I76,I83,I130,I164,I165,I172)</f>
        <v>62277</v>
      </c>
      <c r="J75" s="144">
        <f>SUM(J76,J83,J130,J164,J165,J172)</f>
        <v>0</v>
      </c>
      <c r="K75" s="144">
        <f>SUM(K76,K83,K130,K164,K165,K172)</f>
        <v>3700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50</v>
      </c>
      <c r="D76" s="63">
        <f>SUM(D77,D80)</f>
        <v>50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50</v>
      </c>
      <c r="I76" s="63">
        <f>SUM(I77,I80)</f>
        <v>50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50</v>
      </c>
      <c r="D77" s="169">
        <f>SUM(D78:D79)</f>
        <v>50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50</v>
      </c>
      <c r="I77" s="169">
        <f>SUM(I78:I79)</f>
        <v>50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50</v>
      </c>
      <c r="D79" s="74">
        <v>50</v>
      </c>
      <c r="E79" s="74"/>
      <c r="F79" s="74"/>
      <c r="G79" s="157"/>
      <c r="H79" s="72">
        <f t="shared" si="6"/>
        <v>50</v>
      </c>
      <c r="I79" s="74">
        <v>50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53635</v>
      </c>
      <c r="D83" s="63">
        <f>SUM(D84,D89,D95,D103,D112,D116,D122,D128)</f>
        <v>50135</v>
      </c>
      <c r="E83" s="63">
        <f>SUM(E84,E89,E95,E103,E112,E116,E122,E128)</f>
        <v>0</v>
      </c>
      <c r="F83" s="63">
        <f>SUM(F84,F89,F95,F103,F112,F116,F122,F128)</f>
        <v>3500</v>
      </c>
      <c r="G83" s="166">
        <f>SUM(G84,G89,G95,G103,G112,G116,G122,G128)</f>
        <v>0</v>
      </c>
      <c r="H83" s="57">
        <f t="shared" si="6"/>
        <v>54898</v>
      </c>
      <c r="I83" s="63">
        <f>SUM(I84,I89,I95,I103,I112,I116,I122,I128)</f>
        <v>51198</v>
      </c>
      <c r="J83" s="63">
        <f>SUM(J84,J89,J95,J103,J112,J116,J122,J128)</f>
        <v>0</v>
      </c>
      <c r="K83" s="63">
        <f>SUM(K84,K89,K95,K103,K112,K116,K122,K128)</f>
        <v>3700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1805</v>
      </c>
      <c r="D84" s="151">
        <f>SUM(D85:D88)</f>
        <v>1805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1747</v>
      </c>
      <c r="I84" s="151">
        <f>SUM(I85:I88)</f>
        <v>1747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1561</v>
      </c>
      <c r="D86" s="74">
        <v>1561</v>
      </c>
      <c r="E86" s="74"/>
      <c r="F86" s="74"/>
      <c r="G86" s="157"/>
      <c r="H86" s="72">
        <f t="shared" si="6"/>
        <v>1561</v>
      </c>
      <c r="I86" s="74">
        <v>1561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160</v>
      </c>
      <c r="D87" s="74">
        <v>160</v>
      </c>
      <c r="E87" s="74"/>
      <c r="F87" s="74"/>
      <c r="G87" s="157"/>
      <c r="H87" s="72">
        <f t="shared" si="6"/>
        <v>102</v>
      </c>
      <c r="I87" s="74">
        <v>102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84</v>
      </c>
      <c r="D88" s="74">
        <v>84</v>
      </c>
      <c r="E88" s="74"/>
      <c r="F88" s="74"/>
      <c r="G88" s="157"/>
      <c r="H88" s="72">
        <f t="shared" si="6"/>
        <v>84</v>
      </c>
      <c r="I88" s="74">
        <v>84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39196</v>
      </c>
      <c r="D89" s="160">
        <f>SUM(D90:D94)</f>
        <v>37746</v>
      </c>
      <c r="E89" s="160">
        <f>SUM(E90:E94)</f>
        <v>0</v>
      </c>
      <c r="F89" s="160">
        <f>SUM(F90:F94)</f>
        <v>1450</v>
      </c>
      <c r="G89" s="161">
        <f>SUM(G90:G94)</f>
        <v>0</v>
      </c>
      <c r="H89" s="72">
        <f t="shared" si="6"/>
        <v>37760</v>
      </c>
      <c r="I89" s="160">
        <f>SUM(I90:I94)</f>
        <v>35860</v>
      </c>
      <c r="J89" s="160">
        <f>SUM(J90:J94)</f>
        <v>0</v>
      </c>
      <c r="K89" s="160">
        <f>SUM(K90:K94)</f>
        <v>1900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29475</v>
      </c>
      <c r="D90" s="74">
        <v>28800</v>
      </c>
      <c r="E90" s="74"/>
      <c r="F90" s="74">
        <v>675</v>
      </c>
      <c r="G90" s="157"/>
      <c r="H90" s="72">
        <f t="shared" si="6"/>
        <v>28011</v>
      </c>
      <c r="I90" s="74">
        <v>26886</v>
      </c>
      <c r="J90" s="74"/>
      <c r="K90" s="74">
        <v>1125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1087</v>
      </c>
      <c r="D91" s="74">
        <v>837</v>
      </c>
      <c r="E91" s="74"/>
      <c r="F91" s="74">
        <v>250</v>
      </c>
      <c r="G91" s="157"/>
      <c r="H91" s="72">
        <f t="shared" si="6"/>
        <v>1032</v>
      </c>
      <c r="I91" s="74">
        <v>782</v>
      </c>
      <c r="J91" s="74"/>
      <c r="K91" s="74">
        <v>250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8266</v>
      </c>
      <c r="D92" s="74">
        <v>7816</v>
      </c>
      <c r="E92" s="74"/>
      <c r="F92" s="74">
        <v>450</v>
      </c>
      <c r="G92" s="157"/>
      <c r="H92" s="72">
        <f t="shared" si="6"/>
        <v>8328</v>
      </c>
      <c r="I92" s="74">
        <v>7878</v>
      </c>
      <c r="J92" s="74"/>
      <c r="K92" s="74">
        <v>450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368</v>
      </c>
      <c r="D93" s="74">
        <v>293</v>
      </c>
      <c r="E93" s="74"/>
      <c r="F93" s="74">
        <v>75</v>
      </c>
      <c r="G93" s="157"/>
      <c r="H93" s="72">
        <f t="shared" si="6"/>
        <v>389</v>
      </c>
      <c r="I93" s="74">
        <v>314</v>
      </c>
      <c r="J93" s="74"/>
      <c r="K93" s="74">
        <v>75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2565</v>
      </c>
      <c r="D95" s="160">
        <f>SUM(D96:D102)</f>
        <v>2565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2674</v>
      </c>
      <c r="I95" s="160">
        <f>SUM(I96:I102)</f>
        <v>2674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2565</v>
      </c>
      <c r="D102" s="74">
        <v>2565</v>
      </c>
      <c r="E102" s="74"/>
      <c r="F102" s="74"/>
      <c r="G102" s="157"/>
      <c r="H102" s="72">
        <f t="shared" si="6"/>
        <v>2674</v>
      </c>
      <c r="I102" s="74">
        <v>2674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7311</v>
      </c>
      <c r="D103" s="160">
        <f>SUM(D104:D111)</f>
        <v>7061</v>
      </c>
      <c r="E103" s="160">
        <f>SUM(E104:E111)</f>
        <v>0</v>
      </c>
      <c r="F103" s="160">
        <f>SUM(F104:F111)</f>
        <v>250</v>
      </c>
      <c r="G103" s="161">
        <f>SUM(G104:G111)</f>
        <v>0</v>
      </c>
      <c r="H103" s="72">
        <f t="shared" si="6"/>
        <v>7311</v>
      </c>
      <c r="I103" s="160">
        <f>SUM(I104:I111)</f>
        <v>7311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114</v>
      </c>
      <c r="C105" s="72">
        <f t="shared" si="5"/>
        <v>474</v>
      </c>
      <c r="D105" s="74">
        <v>474</v>
      </c>
      <c r="E105" s="74"/>
      <c r="F105" s="74"/>
      <c r="G105" s="157"/>
      <c r="H105" s="72">
        <f t="shared" si="6"/>
        <v>524</v>
      </c>
      <c r="I105" s="74">
        <f>474+50</f>
        <v>524</v>
      </c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531</v>
      </c>
      <c r="D106" s="74">
        <v>531</v>
      </c>
      <c r="E106" s="74"/>
      <c r="F106" s="74"/>
      <c r="G106" s="157"/>
      <c r="H106" s="72">
        <f t="shared" si="6"/>
        <v>531</v>
      </c>
      <c r="I106" s="74">
        <v>531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6256</v>
      </c>
      <c r="D107" s="74">
        <v>6006</v>
      </c>
      <c r="E107" s="74"/>
      <c r="F107" s="74">
        <v>250</v>
      </c>
      <c r="G107" s="157"/>
      <c r="H107" s="72">
        <f t="shared" si="6"/>
        <v>6256</v>
      </c>
      <c r="I107" s="74">
        <v>6256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50</v>
      </c>
      <c r="D109" s="74">
        <v>50</v>
      </c>
      <c r="E109" s="74"/>
      <c r="F109" s="74"/>
      <c r="G109" s="157"/>
      <c r="H109" s="72">
        <f t="shared" si="6"/>
        <v>0</v>
      </c>
      <c r="I109" s="74">
        <f>50-50</f>
        <v>0</v>
      </c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631</v>
      </c>
      <c r="D112" s="160">
        <f>SUM(D113:D115)</f>
        <v>631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1042</v>
      </c>
      <c r="I112" s="160">
        <f>SUM(I113:I115)</f>
        <v>1042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411</v>
      </c>
      <c r="I114" s="74">
        <v>411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546</v>
      </c>
      <c r="D115" s="74">
        <v>546</v>
      </c>
      <c r="E115" s="74"/>
      <c r="F115" s="74"/>
      <c r="G115" s="157"/>
      <c r="H115" s="72">
        <f>SUM(I115:L115)</f>
        <v>546</v>
      </c>
      <c r="I115" s="74">
        <v>546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1826</v>
      </c>
      <c r="D116" s="160">
        <f>SUM(D117:D121)</f>
        <v>26</v>
      </c>
      <c r="E116" s="160">
        <f>SUM(E117:E121)</f>
        <v>0</v>
      </c>
      <c r="F116" s="160">
        <f>SUM(F117:F121)</f>
        <v>1800</v>
      </c>
      <c r="G116" s="161">
        <f>SUM(G117:G121)</f>
        <v>0</v>
      </c>
      <c r="H116" s="72">
        <f t="shared" ref="H116:H188" si="8">SUM(I116:L116)</f>
        <v>1826</v>
      </c>
      <c r="I116" s="160">
        <f>SUM(I117:I121)</f>
        <v>26</v>
      </c>
      <c r="J116" s="160">
        <f>SUM(J117:J121)</f>
        <v>0</v>
      </c>
      <c r="K116" s="160">
        <f>SUM(K117:K121)</f>
        <v>1800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1800</v>
      </c>
      <c r="D118" s="74"/>
      <c r="E118" s="74"/>
      <c r="F118" s="74">
        <v>1800</v>
      </c>
      <c r="G118" s="157"/>
      <c r="H118" s="72">
        <f t="shared" si="8"/>
        <v>1800</v>
      </c>
      <c r="I118" s="74"/>
      <c r="J118" s="74"/>
      <c r="K118" s="74">
        <v>1800</v>
      </c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301</v>
      </c>
      <c r="D122" s="160">
        <f>SUM(D123:D127)</f>
        <v>301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2538</v>
      </c>
      <c r="I122" s="160">
        <f>SUM(I123:I127)</f>
        <v>2538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2537</v>
      </c>
      <c r="I125" s="74">
        <v>2537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301</v>
      </c>
      <c r="D127" s="74">
        <v>301</v>
      </c>
      <c r="E127" s="74"/>
      <c r="F127" s="74"/>
      <c r="G127" s="157"/>
      <c r="H127" s="72">
        <f t="shared" si="8"/>
        <v>1</v>
      </c>
      <c r="I127" s="74">
        <v>1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11140</v>
      </c>
      <c r="D130" s="63">
        <f>SUM(D131,D136,D140,D141,D144,D151,D159,D160,D163)</f>
        <v>10940</v>
      </c>
      <c r="E130" s="63">
        <f>SUM(E131,E136,E140,E141,E144,E151,E159,E160,E163)</f>
        <v>0</v>
      </c>
      <c r="F130" s="63">
        <f>SUM(F131,F136,F140,F141,F144,F151,F159,F160,F163)</f>
        <v>200</v>
      </c>
      <c r="G130" s="166">
        <f>SUM(G131,G136,G140,G141,G144,G151,G159,G160,G163)</f>
        <v>0</v>
      </c>
      <c r="H130" s="57">
        <f t="shared" si="8"/>
        <v>10755</v>
      </c>
      <c r="I130" s="63">
        <f>SUM(I131,I136,I140,I141,I144,I151,I159,I160,I163)</f>
        <v>10755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4020</v>
      </c>
      <c r="D131" s="169">
        <f>SUM(D132:D135)</f>
        <v>4020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4020</v>
      </c>
      <c r="I131" s="169">
        <f t="shared" si="10"/>
        <v>4020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700</v>
      </c>
      <c r="D132" s="74">
        <v>700</v>
      </c>
      <c r="E132" s="74"/>
      <c r="F132" s="74"/>
      <c r="G132" s="157"/>
      <c r="H132" s="72">
        <v>2870</v>
      </c>
      <c r="I132" s="74">
        <v>700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2870</v>
      </c>
      <c r="D133" s="74">
        <v>2870</v>
      </c>
      <c r="E133" s="74"/>
      <c r="F133" s="74"/>
      <c r="G133" s="157"/>
      <c r="H133" s="72">
        <f t="shared" si="8"/>
        <v>2870</v>
      </c>
      <c r="I133" s="74">
        <v>2870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450</v>
      </c>
      <c r="D135" s="74">
        <v>450</v>
      </c>
      <c r="E135" s="74"/>
      <c r="F135" s="74"/>
      <c r="G135" s="157"/>
      <c r="H135" s="72">
        <f t="shared" si="8"/>
        <v>450</v>
      </c>
      <c r="I135" s="74">
        <v>450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1021</v>
      </c>
      <c r="D136" s="160">
        <f>SUM(D137:D139)</f>
        <v>1021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976</v>
      </c>
      <c r="I136" s="160">
        <f>SUM(I137:I139)</f>
        <v>976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1021</v>
      </c>
      <c r="D138" s="74">
        <v>1021</v>
      </c>
      <c r="E138" s="74"/>
      <c r="F138" s="74"/>
      <c r="G138" s="157"/>
      <c r="H138" s="72">
        <f t="shared" si="8"/>
        <v>976</v>
      </c>
      <c r="I138" s="74">
        <v>976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100</v>
      </c>
      <c r="D141" s="160">
        <f>SUM(D142:D143)</f>
        <v>100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100</v>
      </c>
      <c r="I141" s="160">
        <f>SUM(I142:I143)</f>
        <v>100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100</v>
      </c>
      <c r="D142" s="74">
        <v>100</v>
      </c>
      <c r="E142" s="74"/>
      <c r="F142" s="74"/>
      <c r="G142" s="157"/>
      <c r="H142" s="72">
        <f t="shared" si="8"/>
        <v>100</v>
      </c>
      <c r="I142" s="74">
        <v>100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2979</v>
      </c>
      <c r="D144" s="151">
        <f>SUM(D145:D150)</f>
        <v>2779</v>
      </c>
      <c r="E144" s="151">
        <f>SUM(E145:E150)</f>
        <v>0</v>
      </c>
      <c r="F144" s="151">
        <f>SUM(F145:F150)</f>
        <v>200</v>
      </c>
      <c r="G144" s="152">
        <f>SUM(G145:G150)</f>
        <v>0</v>
      </c>
      <c r="H144" s="117">
        <f t="shared" si="8"/>
        <v>2979</v>
      </c>
      <c r="I144" s="151">
        <f>SUM(I145:I150)</f>
        <v>2979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830</v>
      </c>
      <c r="D145" s="68">
        <v>780</v>
      </c>
      <c r="E145" s="68"/>
      <c r="F145" s="68">
        <v>50</v>
      </c>
      <c r="G145" s="154"/>
      <c r="H145" s="66">
        <f t="shared" si="8"/>
        <v>830</v>
      </c>
      <c r="I145" s="68">
        <v>830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1482</v>
      </c>
      <c r="D146" s="74">
        <v>1332</v>
      </c>
      <c r="E146" s="74"/>
      <c r="F146" s="74">
        <v>150</v>
      </c>
      <c r="G146" s="157"/>
      <c r="H146" s="72">
        <f t="shared" si="8"/>
        <v>1482</v>
      </c>
      <c r="I146" s="74">
        <v>1482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157</v>
      </c>
      <c r="C148" s="72">
        <f t="shared" si="7"/>
        <v>287</v>
      </c>
      <c r="D148" s="74">
        <v>287</v>
      </c>
      <c r="E148" s="74"/>
      <c r="F148" s="74"/>
      <c r="G148" s="157"/>
      <c r="H148" s="72">
        <f t="shared" si="8"/>
        <v>287</v>
      </c>
      <c r="I148" s="74">
        <v>287</v>
      </c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380</v>
      </c>
      <c r="D149" s="74">
        <v>380</v>
      </c>
      <c r="E149" s="74"/>
      <c r="F149" s="74"/>
      <c r="G149" s="157"/>
      <c r="H149" s="72">
        <f t="shared" si="8"/>
        <v>380</v>
      </c>
      <c r="I149" s="74">
        <v>380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240</v>
      </c>
      <c r="D151" s="160">
        <f>SUM(D152:D158)</f>
        <v>240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240</v>
      </c>
      <c r="D152" s="74">
        <v>240</v>
      </c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2480</v>
      </c>
      <c r="D159" s="163">
        <v>2480</v>
      </c>
      <c r="E159" s="163"/>
      <c r="F159" s="163"/>
      <c r="G159" s="164"/>
      <c r="H159" s="117">
        <f t="shared" si="8"/>
        <v>2480</v>
      </c>
      <c r="I159" s="163">
        <v>2480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172</v>
      </c>
      <c r="C163" s="117">
        <f t="shared" si="7"/>
        <v>300</v>
      </c>
      <c r="D163" s="163">
        <v>300</v>
      </c>
      <c r="E163" s="163"/>
      <c r="F163" s="163"/>
      <c r="G163" s="164"/>
      <c r="H163" s="117">
        <f t="shared" si="8"/>
        <v>200</v>
      </c>
      <c r="I163" s="163">
        <v>200</v>
      </c>
      <c r="J163" s="163"/>
      <c r="K163" s="163"/>
      <c r="L163" s="165"/>
    </row>
    <row r="164" spans="1:12" x14ac:dyDescent="0.25">
      <c r="A164" s="56">
        <v>2400</v>
      </c>
      <c r="B164" s="147" t="s">
        <v>173</v>
      </c>
      <c r="C164" s="57">
        <f t="shared" si="7"/>
        <v>207</v>
      </c>
      <c r="D164" s="177">
        <v>207</v>
      </c>
      <c r="E164" s="177"/>
      <c r="F164" s="177"/>
      <c r="G164" s="178"/>
      <c r="H164" s="57">
        <f t="shared" si="8"/>
        <v>193</v>
      </c>
      <c r="I164" s="177">
        <v>193</v>
      </c>
      <c r="J164" s="177"/>
      <c r="K164" s="177"/>
      <c r="L164" s="179"/>
    </row>
    <row r="165" spans="1:12" ht="24" x14ac:dyDescent="0.25">
      <c r="A165" s="56">
        <v>2500</v>
      </c>
      <c r="B165" s="147" t="s">
        <v>174</v>
      </c>
      <c r="C165" s="57">
        <f t="shared" si="7"/>
        <v>81</v>
      </c>
      <c r="D165" s="63">
        <f>SUM(D166,D171)</f>
        <v>81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81</v>
      </c>
      <c r="I165" s="63">
        <f>SUM(I166,I171)</f>
        <v>81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24" x14ac:dyDescent="0.25">
      <c r="A166" s="168">
        <v>2510</v>
      </c>
      <c r="B166" s="65" t="s">
        <v>175</v>
      </c>
      <c r="C166" s="66">
        <f t="shared" si="7"/>
        <v>81</v>
      </c>
      <c r="D166" s="169">
        <f>SUM(D167:D170)</f>
        <v>81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81</v>
      </c>
      <c r="I166" s="169">
        <f>SUM(I167:I170)</f>
        <v>81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81</v>
      </c>
      <c r="D170" s="74">
        <v>81</v>
      </c>
      <c r="E170" s="74"/>
      <c r="F170" s="74"/>
      <c r="G170" s="157"/>
      <c r="H170" s="72">
        <f t="shared" si="8"/>
        <v>81</v>
      </c>
      <c r="I170" s="74">
        <v>81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5350</v>
      </c>
      <c r="D194" s="139">
        <f>SUM(D195,D230,D269,D283)</f>
        <v>5350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3441</v>
      </c>
      <c r="I194" s="139">
        <f t="shared" ref="I194:L194" si="26">SUM(I195,I230,I269,I283)</f>
        <v>3441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5350</v>
      </c>
      <c r="D195" s="144">
        <f>D196+D204</f>
        <v>5350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3441</v>
      </c>
      <c r="I195" s="144">
        <f>I196+I204</f>
        <v>3441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130</v>
      </c>
      <c r="D196" s="63">
        <f>D197+D198+D201+D202+D203</f>
        <v>130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130</v>
      </c>
      <c r="D198" s="160">
        <f>D199+D200</f>
        <v>130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130</v>
      </c>
      <c r="D199" s="74">
        <v>130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5220</v>
      </c>
      <c r="D204" s="63">
        <f>D205+D215+D216+D225+D226+D227+D229</f>
        <v>5220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3441</v>
      </c>
      <c r="I204" s="63">
        <f>I205+I215+I216+I225+I226+I227+I229</f>
        <v>3441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5220</v>
      </c>
      <c r="D216" s="160">
        <f>SUM(D217:D224)</f>
        <v>5220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3441</v>
      </c>
      <c r="I216" s="160">
        <f>SUM(I217:I224)</f>
        <v>3441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2000</v>
      </c>
      <c r="D218" s="74">
        <v>2000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1000</v>
      </c>
      <c r="D219" s="74">
        <v>1000</v>
      </c>
      <c r="E219" s="74"/>
      <c r="F219" s="74"/>
      <c r="G219" s="157"/>
      <c r="H219" s="72">
        <f t="shared" si="24"/>
        <v>841</v>
      </c>
      <c r="I219" s="74">
        <v>841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2220</v>
      </c>
      <c r="D223" s="74">
        <v>2220</v>
      </c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291303</v>
      </c>
      <c r="D289" s="242">
        <f t="shared" ref="D289:L289" si="46">SUM(D286,D269,D230,D195,D187,D173,D75,D53,D283)</f>
        <v>287603</v>
      </c>
      <c r="E289" s="242">
        <f t="shared" si="46"/>
        <v>0</v>
      </c>
      <c r="F289" s="242">
        <f t="shared" si="46"/>
        <v>3700</v>
      </c>
      <c r="G289" s="243">
        <f t="shared" si="46"/>
        <v>0</v>
      </c>
      <c r="H289" s="244">
        <f t="shared" si="46"/>
        <v>418220</v>
      </c>
      <c r="I289" s="242">
        <f t="shared" si="46"/>
        <v>288028</v>
      </c>
      <c r="J289" s="242">
        <f t="shared" si="46"/>
        <v>126492</v>
      </c>
      <c r="K289" s="242">
        <f t="shared" si="46"/>
        <v>3700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z/yLToVgkpXsNV/O4Cy0GdSpoI7b6rbjB5iT9ldEUPJk3SptUWNKeW/eovgaPvOmJJ9ppNmW2bxo3Ga8EKbf4Q==" saltValue="q+gmNPFj3ky2HBiKu+EnLQ==" spinCount="100000" sheet="1" objects="1" scenarios="1" formatCells="0" formatColumns="0" formatRows="0" insertHyperlinks="0"/>
  <autoFilter ref="A18:L301">
    <filterColumn colId="7">
      <filters blank="1">
        <filter val="1"/>
        <filter val="1 029"/>
        <filter val="1 032"/>
        <filter val="1 042"/>
        <filter val="1 116"/>
        <filter val="1 482"/>
        <filter val="1 561"/>
        <filter val="1 747"/>
        <filter val="1 800"/>
        <filter val="1 826"/>
        <filter val="1 900"/>
        <filter val="10 755"/>
        <filter val="100"/>
        <filter val="102"/>
        <filter val="12 002"/>
        <filter val="16 820"/>
        <filter val="19 546"/>
        <filter val="193"/>
        <filter val="2 256"/>
        <filter val="2 480"/>
        <filter val="2 537"/>
        <filter val="2 538"/>
        <filter val="2 600"/>
        <filter val="2 674"/>
        <filter val="2 788"/>
        <filter val="2 870"/>
        <filter val="2 979"/>
        <filter val="200"/>
        <filter val="234 826"/>
        <filter val="25 393"/>
        <filter val="26"/>
        <filter val="263 007"/>
        <filter val="28 011"/>
        <filter val="287"/>
        <filter val="3 441"/>
        <filter val="3 700"/>
        <filter val="348 802"/>
        <filter val="37 760"/>
        <filter val="380"/>
        <filter val="389"/>
        <filter val="4 020"/>
        <filter val="4 172"/>
        <filter val="411"/>
        <filter val="414 520"/>
        <filter val="414 779"/>
        <filter val="418 220"/>
        <filter val="450"/>
        <filter val="50"/>
        <filter val="500"/>
        <filter val="524"/>
        <filter val="531"/>
        <filter val="54 898"/>
        <filter val="546"/>
        <filter val="6 256"/>
        <filter val="65 977"/>
        <filter val="66 249"/>
        <filter val="7 044"/>
        <filter val="7 311"/>
        <filter val="8 328"/>
        <filter val="81"/>
        <filter val="830"/>
        <filter val="84"/>
        <filter val="841"/>
        <filter val="85"/>
        <filter val="85 795"/>
        <filter val="97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376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377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378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379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937" t="s">
        <v>380</v>
      </c>
      <c r="D9" s="938"/>
      <c r="E9" s="938"/>
      <c r="F9" s="938"/>
      <c r="G9" s="938"/>
      <c r="H9" s="938"/>
      <c r="I9" s="938"/>
      <c r="J9" s="938"/>
      <c r="K9" s="938"/>
      <c r="L9" s="939"/>
    </row>
    <row r="10" spans="1:12" ht="12.75" customHeight="1" x14ac:dyDescent="0.25">
      <c r="A10" s="4"/>
      <c r="B10" s="5" t="s">
        <v>16</v>
      </c>
      <c r="C10" s="937" t="s">
        <v>381</v>
      </c>
      <c r="D10" s="938"/>
      <c r="E10" s="938"/>
      <c r="F10" s="938"/>
      <c r="G10" s="938"/>
      <c r="H10" s="938"/>
      <c r="I10" s="938"/>
      <c r="J10" s="938"/>
      <c r="K10" s="938"/>
      <c r="L10" s="939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937" t="s">
        <v>382</v>
      </c>
      <c r="D12" s="938"/>
      <c r="E12" s="938"/>
      <c r="F12" s="938"/>
      <c r="G12" s="938"/>
      <c r="H12" s="938"/>
      <c r="I12" s="938"/>
      <c r="J12" s="938"/>
      <c r="K12" s="938"/>
      <c r="L12" s="939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19347</v>
      </c>
      <c r="D20" s="28">
        <f>SUM(D21,D24,D25,D41,D43)</f>
        <v>19347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29590</v>
      </c>
      <c r="I20" s="28">
        <f>SUM(I21,I24,I25,I41,I43)</f>
        <v>15321</v>
      </c>
      <c r="J20" s="28">
        <f>SUM(J21,J24,J43)</f>
        <v>14269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19347</v>
      </c>
      <c r="D24" s="51">
        <v>19347</v>
      </c>
      <c r="E24" s="51"/>
      <c r="F24" s="52" t="s">
        <v>36</v>
      </c>
      <c r="G24" s="53" t="s">
        <v>36</v>
      </c>
      <c r="H24" s="50">
        <f t="shared" si="1"/>
        <v>29590</v>
      </c>
      <c r="I24" s="51">
        <f>I51</f>
        <v>15321</v>
      </c>
      <c r="J24" s="51">
        <f>J51</f>
        <v>14269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19347</v>
      </c>
      <c r="D50" s="128">
        <f>SUM(D51,D286)</f>
        <v>19347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29590</v>
      </c>
      <c r="I50" s="128">
        <f>SUM(I51,I286)</f>
        <v>15321</v>
      </c>
      <c r="J50" s="128">
        <f>SUM(J51,J286)</f>
        <v>14269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19347</v>
      </c>
      <c r="D51" s="134">
        <f>SUM(D52,D194)</f>
        <v>19347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29590</v>
      </c>
      <c r="I51" s="134">
        <f>SUM(I52,I194)</f>
        <v>15321</v>
      </c>
      <c r="J51" s="134">
        <f>SUM(J52,J194)</f>
        <v>14269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19347</v>
      </c>
      <c r="D52" s="139">
        <f>SUM(D53,D75,D173,D187)</f>
        <v>19347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29590</v>
      </c>
      <c r="I52" s="139">
        <f>SUM(I53,I75,I173,I187)</f>
        <v>15321</v>
      </c>
      <c r="J52" s="139">
        <f>SUM(J53,J75,J173,J187)</f>
        <v>14269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19347</v>
      </c>
      <c r="D75" s="144">
        <f>SUM(D76,D83,D130,D164,D165,D172)</f>
        <v>19347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29590</v>
      </c>
      <c r="I75" s="144">
        <f>SUM(I76,I83,I130,I164,I165,I172)</f>
        <v>15321</v>
      </c>
      <c r="J75" s="144">
        <f>SUM(J76,J83,J130,J164,J165,J172)</f>
        <v>14269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5</v>
      </c>
      <c r="D83" s="63">
        <f>SUM(D84,D89,D95,D103,D112,D116,D122,D128)</f>
        <v>5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5</v>
      </c>
      <c r="D122" s="160">
        <f>SUM(D123:D127)</f>
        <v>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5</v>
      </c>
      <c r="D127" s="74">
        <v>5</v>
      </c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19342</v>
      </c>
      <c r="D130" s="63">
        <f>SUM(D131,D136,D140,D141,D144,D151,D159,D160,D163)</f>
        <v>19342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29590</v>
      </c>
      <c r="I130" s="63">
        <f>SUM(I131,I136,I140,I141,I144,I151,I159,I160,I163)</f>
        <v>15321</v>
      </c>
      <c r="J130" s="63">
        <f>SUM(J131,J136,J140,J141,J144,J151,J159,J160,J163)</f>
        <v>14269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19342</v>
      </c>
      <c r="D151" s="160">
        <f>SUM(D152:D158)</f>
        <v>19342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29590</v>
      </c>
      <c r="I151" s="160">
        <f>SUM(I152:I158)</f>
        <v>15321</v>
      </c>
      <c r="J151" s="160">
        <f>SUM(J152:J158)</f>
        <v>14269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19342</v>
      </c>
      <c r="D154" s="74">
        <v>19342</v>
      </c>
      <c r="E154" s="74"/>
      <c r="F154" s="74"/>
      <c r="G154" s="157"/>
      <c r="H154" s="72">
        <f t="shared" si="8"/>
        <v>29590</v>
      </c>
      <c r="I154" s="74">
        <v>15321</v>
      </c>
      <c r="J154" s="74">
        <v>14269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19347</v>
      </c>
      <c r="D289" s="242">
        <f t="shared" ref="D289:L289" si="46">SUM(D286,D269,D230,D195,D187,D173,D75,D53,D283)</f>
        <v>19347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29590</v>
      </c>
      <c r="I289" s="242">
        <f t="shared" si="46"/>
        <v>15321</v>
      </c>
      <c r="J289" s="242">
        <f t="shared" si="46"/>
        <v>14269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rkfzALacyi+id4yaV++auxwI3qlJ5geN1IuU+RKJRoXPfEDNYT6jdMZazz/JVxmcEsxyFXcjT+A9otcI/uNOrA==" saltValue="Vmk4IXsjLx6jaiSM7gD+gQ==" spinCount="100000" sheet="1" objects="1" scenarios="1" formatCells="0" formatColumns="0" formatRows="0" insertHyperlinks="0"/>
  <autoFilter ref="A18:L301">
    <filterColumn colId="7">
      <filters>
        <filter val="29 59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660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384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385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386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387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388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661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446827</v>
      </c>
      <c r="D20" s="28">
        <f>SUM(D21,D24,D25,D41,D43)</f>
        <v>433368</v>
      </c>
      <c r="E20" s="28">
        <f>SUM(E21,E24,E43)</f>
        <v>0</v>
      </c>
      <c r="F20" s="28">
        <f>SUM(F21,F26,F43)</f>
        <v>13459</v>
      </c>
      <c r="G20" s="29">
        <f>SUM(G21,G45)</f>
        <v>0</v>
      </c>
      <c r="H20" s="27">
        <f>SUM(I20:L20)</f>
        <v>611306</v>
      </c>
      <c r="I20" s="28">
        <f>SUM(I21,I24,I25,I41,I43)</f>
        <v>425843</v>
      </c>
      <c r="J20" s="28">
        <f>SUM(J21,J24,J43)</f>
        <v>172004</v>
      </c>
      <c r="K20" s="28">
        <f>SUM(K21,K26,K43)</f>
        <v>13459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433368</v>
      </c>
      <c r="D24" s="51">
        <v>433368</v>
      </c>
      <c r="E24" s="51"/>
      <c r="F24" s="52" t="s">
        <v>36</v>
      </c>
      <c r="G24" s="53" t="s">
        <v>36</v>
      </c>
      <c r="H24" s="50">
        <f t="shared" si="1"/>
        <v>597847</v>
      </c>
      <c r="I24" s="51">
        <v>425843</v>
      </c>
      <c r="J24" s="51">
        <v>172004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13439</v>
      </c>
      <c r="D26" s="59" t="s">
        <v>36</v>
      </c>
      <c r="E26" s="59" t="s">
        <v>36</v>
      </c>
      <c r="F26" s="63">
        <f>SUM(F27,F31,F33,F36)</f>
        <v>13439</v>
      </c>
      <c r="G26" s="60" t="s">
        <v>36</v>
      </c>
      <c r="H26" s="57">
        <f t="shared" si="1"/>
        <v>13439</v>
      </c>
      <c r="I26" s="59" t="s">
        <v>36</v>
      </c>
      <c r="J26" s="59" t="s">
        <v>36</v>
      </c>
      <c r="K26" s="63">
        <f>SUM(K27,K31,K33,K36)</f>
        <v>13439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9609</v>
      </c>
      <c r="D33" s="59" t="s">
        <v>36</v>
      </c>
      <c r="E33" s="59" t="s">
        <v>36</v>
      </c>
      <c r="F33" s="63">
        <f>SUM(F34:F35)</f>
        <v>9609</v>
      </c>
      <c r="G33" s="60" t="s">
        <v>36</v>
      </c>
      <c r="H33" s="57">
        <f t="shared" si="1"/>
        <v>9609</v>
      </c>
      <c r="I33" s="59" t="s">
        <v>36</v>
      </c>
      <c r="J33" s="59" t="s">
        <v>36</v>
      </c>
      <c r="K33" s="63">
        <f>SUM(K34:K35)</f>
        <v>9609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9609</v>
      </c>
      <c r="D34" s="67" t="s">
        <v>36</v>
      </c>
      <c r="E34" s="67" t="s">
        <v>36</v>
      </c>
      <c r="F34" s="68">
        <v>9609</v>
      </c>
      <c r="G34" s="69" t="s">
        <v>36</v>
      </c>
      <c r="H34" s="66">
        <f t="shared" si="1"/>
        <v>9609</v>
      </c>
      <c r="I34" s="67" t="s">
        <v>36</v>
      </c>
      <c r="J34" s="67" t="s">
        <v>36</v>
      </c>
      <c r="K34" s="68">
        <v>9609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3830</v>
      </c>
      <c r="D36" s="59" t="s">
        <v>36</v>
      </c>
      <c r="E36" s="59" t="s">
        <v>36</v>
      </c>
      <c r="F36" s="63">
        <f>SUM(F37:F40)</f>
        <v>3830</v>
      </c>
      <c r="G36" s="60" t="s">
        <v>36</v>
      </c>
      <c r="H36" s="57">
        <f t="shared" si="1"/>
        <v>3830</v>
      </c>
      <c r="I36" s="59" t="s">
        <v>36</v>
      </c>
      <c r="J36" s="59" t="s">
        <v>36</v>
      </c>
      <c r="K36" s="63">
        <f>SUM(K37:K40)</f>
        <v>3830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3830</v>
      </c>
      <c r="D40" s="87" t="s">
        <v>36</v>
      </c>
      <c r="E40" s="87" t="s">
        <v>36</v>
      </c>
      <c r="F40" s="88">
        <v>3830</v>
      </c>
      <c r="G40" s="89" t="s">
        <v>36</v>
      </c>
      <c r="H40" s="86">
        <f t="shared" si="1"/>
        <v>3830</v>
      </c>
      <c r="I40" s="87" t="s">
        <v>36</v>
      </c>
      <c r="J40" s="87" t="s">
        <v>36</v>
      </c>
      <c r="K40" s="88">
        <v>3830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20</v>
      </c>
      <c r="D43" s="99">
        <f>D44</f>
        <v>0</v>
      </c>
      <c r="E43" s="99">
        <f t="shared" ref="E43:F43" si="3">E44</f>
        <v>0</v>
      </c>
      <c r="F43" s="99">
        <f t="shared" si="3"/>
        <v>20</v>
      </c>
      <c r="G43" s="60" t="s">
        <v>36</v>
      </c>
      <c r="H43" s="100">
        <f t="shared" si="2"/>
        <v>20</v>
      </c>
      <c r="I43" s="99">
        <f>I44</f>
        <v>0</v>
      </c>
      <c r="J43" s="99">
        <f t="shared" ref="J43:K43" si="4">J44</f>
        <v>0</v>
      </c>
      <c r="K43" s="99">
        <f t="shared" si="4"/>
        <v>20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20</v>
      </c>
      <c r="D44" s="101"/>
      <c r="E44" s="102"/>
      <c r="F44" s="102">
        <v>20</v>
      </c>
      <c r="G44" s="103" t="s">
        <v>36</v>
      </c>
      <c r="H44" s="104">
        <f t="shared" si="2"/>
        <v>20</v>
      </c>
      <c r="I44" s="101"/>
      <c r="J44" s="102"/>
      <c r="K44" s="101">
        <v>20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446827</v>
      </c>
      <c r="D50" s="128">
        <f>SUM(D51,D286)</f>
        <v>433368</v>
      </c>
      <c r="E50" s="128">
        <f>SUM(E51,E286)</f>
        <v>0</v>
      </c>
      <c r="F50" s="128">
        <f>SUM(F51,F286)</f>
        <v>13459</v>
      </c>
      <c r="G50" s="129">
        <f>SUM(G51,G286)</f>
        <v>0</v>
      </c>
      <c r="H50" s="127">
        <f t="shared" ref="H50:H113" si="6">SUM(I50:L50)</f>
        <v>611306</v>
      </c>
      <c r="I50" s="128">
        <f>SUM(I51,I286)</f>
        <v>425843</v>
      </c>
      <c r="J50" s="128">
        <f>SUM(J51,J286)</f>
        <v>172004</v>
      </c>
      <c r="K50" s="128">
        <f>SUM(K51,K286)</f>
        <v>13459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446827</v>
      </c>
      <c r="D51" s="134">
        <f>SUM(D52,D194)</f>
        <v>433368</v>
      </c>
      <c r="E51" s="134">
        <f>SUM(E52,E194)</f>
        <v>0</v>
      </c>
      <c r="F51" s="134">
        <f>SUM(F52,F194)</f>
        <v>13459</v>
      </c>
      <c r="G51" s="135">
        <f>SUM(G52,G194)</f>
        <v>0</v>
      </c>
      <c r="H51" s="133">
        <f t="shared" si="6"/>
        <v>611306</v>
      </c>
      <c r="I51" s="134">
        <f>SUM(I52,I194)</f>
        <v>425843</v>
      </c>
      <c r="J51" s="134">
        <f>SUM(J52,J194)</f>
        <v>172004</v>
      </c>
      <c r="K51" s="134">
        <f>SUM(K52,K194)</f>
        <v>13459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442603</v>
      </c>
      <c r="D52" s="139">
        <f>SUM(D53,D75,D173,D187)</f>
        <v>429144</v>
      </c>
      <c r="E52" s="139">
        <f>SUM(E53,E75,E173,E187)</f>
        <v>0</v>
      </c>
      <c r="F52" s="139">
        <f>SUM(F53,F75,F173,F187)</f>
        <v>13459</v>
      </c>
      <c r="G52" s="140">
        <f>SUM(G53,G75,G173,G187)</f>
        <v>0</v>
      </c>
      <c r="H52" s="138">
        <f t="shared" si="6"/>
        <v>610306</v>
      </c>
      <c r="I52" s="139">
        <f>SUM(I53,I75,I173,I187)</f>
        <v>424843</v>
      </c>
      <c r="J52" s="139">
        <f>SUM(J53,J75,J173,J187)</f>
        <v>172004</v>
      </c>
      <c r="K52" s="139">
        <f>SUM(K53,K75,K173,K187)</f>
        <v>13459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327201</v>
      </c>
      <c r="D53" s="144">
        <f>SUM(D54,D67)</f>
        <v>327201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495905</v>
      </c>
      <c r="I53" s="144">
        <f>SUM(I54,I67)</f>
        <v>323901</v>
      </c>
      <c r="J53" s="144">
        <f>SUM(J54,J67)</f>
        <v>172004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239639</v>
      </c>
      <c r="D54" s="63">
        <f>SUM(D55,D58,D66)</f>
        <v>239639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371210</v>
      </c>
      <c r="I54" s="63">
        <f>SUM(I55,I58,I66)</f>
        <v>233258</v>
      </c>
      <c r="J54" s="63">
        <f>SUM(J55,J58,J66)</f>
        <v>137952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205267</v>
      </c>
      <c r="D55" s="151">
        <f>SUM(D56:D57)</f>
        <v>205267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339228</v>
      </c>
      <c r="I55" s="151">
        <f>SUM(I56:I57)</f>
        <v>201276</v>
      </c>
      <c r="J55" s="151">
        <f>SUM(J56:J57)</f>
        <v>137952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205267</v>
      </c>
      <c r="D57" s="74">
        <v>205267</v>
      </c>
      <c r="E57" s="74"/>
      <c r="F57" s="74"/>
      <c r="G57" s="157"/>
      <c r="H57" s="72">
        <f t="shared" si="6"/>
        <v>339228</v>
      </c>
      <c r="I57" s="74">
        <v>201276</v>
      </c>
      <c r="J57" s="74">
        <v>137952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31522</v>
      </c>
      <c r="D58" s="160">
        <f>SUM(D59:D65)</f>
        <v>31522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28265</v>
      </c>
      <c r="I58" s="160">
        <f>SUM(I59:I65)</f>
        <v>28265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4176</v>
      </c>
      <c r="D59" s="74">
        <v>4176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1328</v>
      </c>
      <c r="D60" s="74">
        <v>1328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921</v>
      </c>
      <c r="D62" s="74">
        <v>921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3175</v>
      </c>
      <c r="D63" s="74">
        <v>3175</v>
      </c>
      <c r="E63" s="74"/>
      <c r="F63" s="74"/>
      <c r="G63" s="157"/>
      <c r="H63" s="72">
        <f t="shared" si="6"/>
        <v>3128</v>
      </c>
      <c r="I63" s="74">
        <v>3128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21922</v>
      </c>
      <c r="D64" s="74">
        <v>21922</v>
      </c>
      <c r="E64" s="74"/>
      <c r="F64" s="74"/>
      <c r="G64" s="157"/>
      <c r="H64" s="72">
        <f t="shared" si="6"/>
        <v>19936</v>
      </c>
      <c r="I64" s="74">
        <v>19936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2850</v>
      </c>
      <c r="D66" s="163">
        <v>2850</v>
      </c>
      <c r="E66" s="163"/>
      <c r="F66" s="163"/>
      <c r="G66" s="164"/>
      <c r="H66" s="117">
        <f t="shared" si="6"/>
        <v>3717</v>
      </c>
      <c r="I66" s="163">
        <v>3717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87562</v>
      </c>
      <c r="D67" s="63">
        <f>SUM(D68:D69)</f>
        <v>87562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124695</v>
      </c>
      <c r="I67" s="63">
        <f>SUM(I68:I69)</f>
        <v>90643</v>
      </c>
      <c r="J67" s="63">
        <f>SUM(J68:J69)</f>
        <v>34052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61352</v>
      </c>
      <c r="D68" s="68">
        <v>61352</v>
      </c>
      <c r="E68" s="68"/>
      <c r="F68" s="68"/>
      <c r="G68" s="154"/>
      <c r="H68" s="66">
        <f t="shared" si="6"/>
        <v>94103</v>
      </c>
      <c r="I68" s="68">
        <v>60711</v>
      </c>
      <c r="J68" s="68">
        <v>33392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26210</v>
      </c>
      <c r="D69" s="160">
        <f>SUM(D70:D74)</f>
        <v>26210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30592</v>
      </c>
      <c r="I69" s="160">
        <f>SUM(I70:I74)</f>
        <v>29932</v>
      </c>
      <c r="J69" s="160">
        <f>SUM(J70:J74)</f>
        <v>660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15042</v>
      </c>
      <c r="D70" s="74">
        <v>15042</v>
      </c>
      <c r="E70" s="74"/>
      <c r="F70" s="74"/>
      <c r="G70" s="157"/>
      <c r="H70" s="72">
        <f t="shared" si="6"/>
        <v>19420</v>
      </c>
      <c r="I70" s="74">
        <v>18760</v>
      </c>
      <c r="J70" s="74">
        <v>660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10668</v>
      </c>
      <c r="D73" s="74">
        <v>10668</v>
      </c>
      <c r="E73" s="74"/>
      <c r="F73" s="74"/>
      <c r="G73" s="157"/>
      <c r="H73" s="72">
        <f t="shared" si="6"/>
        <v>10672</v>
      </c>
      <c r="I73" s="74">
        <v>10672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115402</v>
      </c>
      <c r="D75" s="144">
        <f>SUM(D76,D83,D130,D164,D165,D172)</f>
        <v>101943</v>
      </c>
      <c r="E75" s="144">
        <f>SUM(E76,E83,E130,E164,E165,E172)</f>
        <v>0</v>
      </c>
      <c r="F75" s="144">
        <f>SUM(F76,F83,F130,F164,F165,F172)</f>
        <v>13459</v>
      </c>
      <c r="G75" s="145">
        <f>SUM(G76,G83,G130,G164,G165,G172)</f>
        <v>0</v>
      </c>
      <c r="H75" s="143">
        <f t="shared" si="6"/>
        <v>114401</v>
      </c>
      <c r="I75" s="144">
        <f>SUM(I76,I83,I130,I164,I165,I172)</f>
        <v>100942</v>
      </c>
      <c r="J75" s="144">
        <f>SUM(J76,J83,J130,J164,J165,J172)</f>
        <v>0</v>
      </c>
      <c r="K75" s="144">
        <f>SUM(K76,K83,K130,K164,K165,K172)</f>
        <v>13459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28</v>
      </c>
      <c r="D76" s="63">
        <f>SUM(D77,D80)</f>
        <v>28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28</v>
      </c>
      <c r="I76" s="63">
        <f>SUM(I77,I80)</f>
        <v>28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28</v>
      </c>
      <c r="D77" s="169">
        <f>SUM(D78:D79)</f>
        <v>28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28</v>
      </c>
      <c r="I77" s="169">
        <f>SUM(I78:I79)</f>
        <v>28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28</v>
      </c>
      <c r="D79" s="74">
        <v>28</v>
      </c>
      <c r="E79" s="74"/>
      <c r="F79" s="74"/>
      <c r="G79" s="157"/>
      <c r="H79" s="72">
        <f t="shared" si="6"/>
        <v>28</v>
      </c>
      <c r="I79" s="74">
        <v>28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99545</v>
      </c>
      <c r="D83" s="63">
        <f>SUM(D84,D89,D95,D103,D112,D116,D122,D128)</f>
        <v>87624</v>
      </c>
      <c r="E83" s="63">
        <f>SUM(E84,E89,E95,E103,E112,E116,E122,E128)</f>
        <v>0</v>
      </c>
      <c r="F83" s="63">
        <f>SUM(F84,F89,F95,F103,F112,F116,F122,F128)</f>
        <v>11921</v>
      </c>
      <c r="G83" s="166">
        <f>SUM(G84,G89,G95,G103,G112,G116,G122,G128)</f>
        <v>0</v>
      </c>
      <c r="H83" s="57">
        <f t="shared" si="6"/>
        <v>99403</v>
      </c>
      <c r="I83" s="63">
        <f>SUM(I84,I89,I95,I103,I112,I116,I122,I128)</f>
        <v>85944</v>
      </c>
      <c r="J83" s="63">
        <f>SUM(J84,J89,J95,J103,J112,J116,J122,J128)</f>
        <v>0</v>
      </c>
      <c r="K83" s="63">
        <f>SUM(K84,K89,K95,K103,K112,K116,K122,K128)</f>
        <v>13459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1971</v>
      </c>
      <c r="D84" s="151">
        <f>SUM(D85:D88)</f>
        <v>1951</v>
      </c>
      <c r="E84" s="151">
        <f>SUM(E85:E88)</f>
        <v>0</v>
      </c>
      <c r="F84" s="151">
        <f>SUM(F85:F88)</f>
        <v>20</v>
      </c>
      <c r="G84" s="151">
        <f>SUM(G85:G88)</f>
        <v>0</v>
      </c>
      <c r="H84" s="117">
        <f t="shared" si="6"/>
        <v>1962</v>
      </c>
      <c r="I84" s="151">
        <f>SUM(I85:I88)</f>
        <v>1942</v>
      </c>
      <c r="J84" s="151">
        <f>SUM(J85:J88)</f>
        <v>0</v>
      </c>
      <c r="K84" s="151">
        <f>SUM(K85:K88)</f>
        <v>20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1766</v>
      </c>
      <c r="D86" s="74">
        <v>1766</v>
      </c>
      <c r="E86" s="74"/>
      <c r="F86" s="74"/>
      <c r="G86" s="157"/>
      <c r="H86" s="72">
        <f t="shared" si="6"/>
        <v>1766</v>
      </c>
      <c r="I86" s="74">
        <v>1766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122</v>
      </c>
      <c r="D87" s="74">
        <v>102</v>
      </c>
      <c r="E87" s="74"/>
      <c r="F87" s="74">
        <v>20</v>
      </c>
      <c r="G87" s="157"/>
      <c r="H87" s="72">
        <f t="shared" si="6"/>
        <v>122</v>
      </c>
      <c r="I87" s="74">
        <v>102</v>
      </c>
      <c r="J87" s="74"/>
      <c r="K87" s="74">
        <v>20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83</v>
      </c>
      <c r="D88" s="74">
        <v>83</v>
      </c>
      <c r="E88" s="74"/>
      <c r="F88" s="74"/>
      <c r="G88" s="157"/>
      <c r="H88" s="72">
        <f t="shared" si="6"/>
        <v>74</v>
      </c>
      <c r="I88" s="74">
        <v>74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88146</v>
      </c>
      <c r="D89" s="160">
        <f>SUM(D90:D94)</f>
        <v>77116</v>
      </c>
      <c r="E89" s="160">
        <f>SUM(E90:E94)</f>
        <v>0</v>
      </c>
      <c r="F89" s="160">
        <f>SUM(F90:F94)</f>
        <v>11030</v>
      </c>
      <c r="G89" s="161">
        <f>SUM(G90:G94)</f>
        <v>0</v>
      </c>
      <c r="H89" s="72">
        <f t="shared" si="6"/>
        <v>87079</v>
      </c>
      <c r="I89" s="160">
        <f>SUM(I90:I94)</f>
        <v>73640</v>
      </c>
      <c r="J89" s="160">
        <f>SUM(J90:J94)</f>
        <v>0</v>
      </c>
      <c r="K89" s="160">
        <f>SUM(K90:K94)</f>
        <v>13439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67544</v>
      </c>
      <c r="D90" s="74">
        <v>64233</v>
      </c>
      <c r="E90" s="74"/>
      <c r="F90" s="74">
        <v>3311</v>
      </c>
      <c r="G90" s="157"/>
      <c r="H90" s="72">
        <f t="shared" si="6"/>
        <v>63945</v>
      </c>
      <c r="I90" s="74">
        <v>59942</v>
      </c>
      <c r="J90" s="74"/>
      <c r="K90" s="74">
        <v>4003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5240</v>
      </c>
      <c r="D91" s="74">
        <v>2460</v>
      </c>
      <c r="E91" s="74"/>
      <c r="F91" s="74">
        <v>2780</v>
      </c>
      <c r="G91" s="157"/>
      <c r="H91" s="72">
        <f t="shared" si="6"/>
        <v>4704</v>
      </c>
      <c r="I91" s="74">
        <v>1924</v>
      </c>
      <c r="J91" s="74"/>
      <c r="K91" s="74">
        <v>2780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14486</v>
      </c>
      <c r="D92" s="74">
        <v>9712</v>
      </c>
      <c r="E92" s="74"/>
      <c r="F92" s="74">
        <v>4774</v>
      </c>
      <c r="G92" s="157"/>
      <c r="H92" s="72">
        <f t="shared" si="6"/>
        <v>17501</v>
      </c>
      <c r="I92" s="74">
        <v>11010</v>
      </c>
      <c r="J92" s="74"/>
      <c r="K92" s="74">
        <v>6491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876</v>
      </c>
      <c r="D93" s="74">
        <v>711</v>
      </c>
      <c r="E93" s="74"/>
      <c r="F93" s="74">
        <v>165</v>
      </c>
      <c r="G93" s="157"/>
      <c r="H93" s="72">
        <f t="shared" si="6"/>
        <v>929</v>
      </c>
      <c r="I93" s="74">
        <v>764</v>
      </c>
      <c r="J93" s="74"/>
      <c r="K93" s="74">
        <v>165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2385</v>
      </c>
      <c r="D95" s="160">
        <f>SUM(D96:D102)</f>
        <v>2245</v>
      </c>
      <c r="E95" s="160">
        <f>SUM(E96:E102)</f>
        <v>0</v>
      </c>
      <c r="F95" s="160">
        <f>SUM(F96:F102)</f>
        <v>140</v>
      </c>
      <c r="G95" s="161">
        <f>SUM(G96:G102)</f>
        <v>0</v>
      </c>
      <c r="H95" s="72">
        <f t="shared" si="6"/>
        <v>2164</v>
      </c>
      <c r="I95" s="160">
        <f>SUM(I96:I102)</f>
        <v>2164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530</v>
      </c>
      <c r="D100" s="74">
        <v>530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1855</v>
      </c>
      <c r="D102" s="74">
        <v>1715</v>
      </c>
      <c r="E102" s="74"/>
      <c r="F102" s="74">
        <v>140</v>
      </c>
      <c r="G102" s="157"/>
      <c r="H102" s="72">
        <f t="shared" si="6"/>
        <v>2164</v>
      </c>
      <c r="I102" s="74">
        <f>1855+309</f>
        <v>2164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5614</v>
      </c>
      <c r="D103" s="160">
        <f>SUM(D104:D111)</f>
        <v>5575</v>
      </c>
      <c r="E103" s="160">
        <f>SUM(E104:E111)</f>
        <v>0</v>
      </c>
      <c r="F103" s="160">
        <f>SUM(F104:F111)</f>
        <v>39</v>
      </c>
      <c r="G103" s="161">
        <f>SUM(G104:G111)</f>
        <v>0</v>
      </c>
      <c r="H103" s="72">
        <f t="shared" si="6"/>
        <v>5614</v>
      </c>
      <c r="I103" s="160">
        <f>SUM(I104:I111)</f>
        <v>5614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459</v>
      </c>
      <c r="D106" s="74">
        <v>459</v>
      </c>
      <c r="E106" s="74"/>
      <c r="F106" s="74"/>
      <c r="G106" s="157"/>
      <c r="H106" s="72">
        <f t="shared" si="6"/>
        <v>459</v>
      </c>
      <c r="I106" s="74">
        <v>459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4780</v>
      </c>
      <c r="D107" s="74">
        <v>4780</v>
      </c>
      <c r="E107" s="74"/>
      <c r="F107" s="74"/>
      <c r="G107" s="157"/>
      <c r="H107" s="72">
        <f t="shared" si="6"/>
        <v>4780</v>
      </c>
      <c r="I107" s="74">
        <v>4780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375</v>
      </c>
      <c r="D111" s="74">
        <v>336</v>
      </c>
      <c r="E111" s="74"/>
      <c r="F111" s="74">
        <v>39</v>
      </c>
      <c r="G111" s="157"/>
      <c r="H111" s="72">
        <f t="shared" si="6"/>
        <v>375</v>
      </c>
      <c r="I111" s="74">
        <v>375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711</v>
      </c>
      <c r="D112" s="160">
        <f>SUM(D113:D115)</f>
        <v>711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2558</v>
      </c>
      <c r="I112" s="160">
        <f>SUM(I113:I115)</f>
        <v>2558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1847</v>
      </c>
      <c r="I114" s="74">
        <v>1847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626</v>
      </c>
      <c r="D115" s="74">
        <v>626</v>
      </c>
      <c r="E115" s="74"/>
      <c r="F115" s="74"/>
      <c r="G115" s="157"/>
      <c r="H115" s="72">
        <f>SUM(I115:L115)</f>
        <v>626</v>
      </c>
      <c r="I115" s="74">
        <v>626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718</v>
      </c>
      <c r="D116" s="160">
        <f>SUM(D117:D121)</f>
        <v>26</v>
      </c>
      <c r="E116" s="160">
        <f>SUM(E117:E121)</f>
        <v>0</v>
      </c>
      <c r="F116" s="160">
        <f>SUM(F117:F121)</f>
        <v>692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692</v>
      </c>
      <c r="D118" s="74"/>
      <c r="E118" s="74"/>
      <c r="F118" s="74">
        <v>692</v>
      </c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15829</v>
      </c>
      <c r="D130" s="63">
        <f>SUM(D131,D136,D140,D141,D144,D151,D159,D160,D163)</f>
        <v>14291</v>
      </c>
      <c r="E130" s="63">
        <f>SUM(E131,E136,E140,E141,E144,E151,E159,E160,E163)</f>
        <v>0</v>
      </c>
      <c r="F130" s="63">
        <f>SUM(F131,F136,F140,F141,F144,F151,F159,F160,F163)</f>
        <v>1538</v>
      </c>
      <c r="G130" s="166">
        <f>SUM(G131,G136,G140,G141,G144,G151,G159,G160,G163)</f>
        <v>0</v>
      </c>
      <c r="H130" s="57">
        <f t="shared" si="8"/>
        <v>14970</v>
      </c>
      <c r="I130" s="63">
        <f>SUM(I131,I136,I140,I141,I144,I151,I159,I160,I163)</f>
        <v>14970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6420</v>
      </c>
      <c r="D131" s="169">
        <f>SUM(D132:D135)</f>
        <v>4882</v>
      </c>
      <c r="E131" s="169">
        <f t="shared" ref="E131:L131" si="10">SUM(E132:E135)</f>
        <v>0</v>
      </c>
      <c r="F131" s="169">
        <f t="shared" si="10"/>
        <v>1538</v>
      </c>
      <c r="G131" s="170">
        <f t="shared" si="10"/>
        <v>0</v>
      </c>
      <c r="H131" s="66">
        <f t="shared" si="8"/>
        <v>4767</v>
      </c>
      <c r="I131" s="169">
        <f t="shared" si="10"/>
        <v>4767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2638</v>
      </c>
      <c r="D132" s="74">
        <v>1100</v>
      </c>
      <c r="E132" s="74"/>
      <c r="F132" s="74">
        <v>1538</v>
      </c>
      <c r="G132" s="157"/>
      <c r="H132" s="72">
        <f t="shared" si="8"/>
        <v>1345</v>
      </c>
      <c r="I132" s="74">
        <v>1345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2972</v>
      </c>
      <c r="D133" s="74">
        <v>2972</v>
      </c>
      <c r="E133" s="74"/>
      <c r="F133" s="74"/>
      <c r="G133" s="157"/>
      <c r="H133" s="72">
        <f t="shared" si="8"/>
        <v>2972</v>
      </c>
      <c r="I133" s="74">
        <v>2972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810</v>
      </c>
      <c r="D135" s="74">
        <v>810</v>
      </c>
      <c r="E135" s="74"/>
      <c r="F135" s="74"/>
      <c r="G135" s="157"/>
      <c r="H135" s="72">
        <f t="shared" si="8"/>
        <v>450</v>
      </c>
      <c r="I135" s="74">
        <v>450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186</v>
      </c>
      <c r="D141" s="160">
        <f>SUM(D142:D143)</f>
        <v>186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186</v>
      </c>
      <c r="I141" s="160">
        <f>SUM(I142:I143)</f>
        <v>186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186</v>
      </c>
      <c r="D142" s="74">
        <v>186</v>
      </c>
      <c r="E142" s="74"/>
      <c r="F142" s="74"/>
      <c r="G142" s="157"/>
      <c r="H142" s="72">
        <f t="shared" si="8"/>
        <v>186</v>
      </c>
      <c r="I142" s="74">
        <v>186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5358</v>
      </c>
      <c r="D144" s="151">
        <f>SUM(D145:D150)</f>
        <v>5358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4678</v>
      </c>
      <c r="I144" s="151">
        <f>SUM(I145:I150)</f>
        <v>4678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2600</v>
      </c>
      <c r="D145" s="68">
        <v>2600</v>
      </c>
      <c r="E145" s="68"/>
      <c r="F145" s="68"/>
      <c r="G145" s="154"/>
      <c r="H145" s="66">
        <f t="shared" si="8"/>
        <v>1920</v>
      </c>
      <c r="I145" s="68">
        <v>1920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2458</v>
      </c>
      <c r="D146" s="74">
        <v>2458</v>
      </c>
      <c r="E146" s="74"/>
      <c r="F146" s="74"/>
      <c r="G146" s="157"/>
      <c r="H146" s="72">
        <f t="shared" si="8"/>
        <v>2458</v>
      </c>
      <c r="I146" s="74">
        <v>2458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300</v>
      </c>
      <c r="D149" s="74">
        <v>300</v>
      </c>
      <c r="E149" s="74"/>
      <c r="F149" s="74"/>
      <c r="G149" s="157"/>
      <c r="H149" s="72">
        <f t="shared" si="8"/>
        <v>300</v>
      </c>
      <c r="I149" s="74">
        <v>300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225</v>
      </c>
      <c r="D151" s="160">
        <f>SUM(D152:D158)</f>
        <v>225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225</v>
      </c>
      <c r="I151" s="160">
        <f>SUM(I152:I158)</f>
        <v>225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225</v>
      </c>
      <c r="D152" s="74">
        <v>225</v>
      </c>
      <c r="E152" s="74"/>
      <c r="F152" s="74"/>
      <c r="G152" s="157"/>
      <c r="H152" s="72">
        <f t="shared" si="8"/>
        <v>225</v>
      </c>
      <c r="I152" s="74">
        <v>225</v>
      </c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3640</v>
      </c>
      <c r="D159" s="163">
        <v>3640</v>
      </c>
      <c r="E159" s="163"/>
      <c r="F159" s="163"/>
      <c r="G159" s="164"/>
      <c r="H159" s="117">
        <f t="shared" si="8"/>
        <v>5114</v>
      </c>
      <c r="I159" s="163">
        <v>5114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4224</v>
      </c>
      <c r="D194" s="139">
        <f>SUM(D195,D230,D269,D283)</f>
        <v>4224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1000</v>
      </c>
      <c r="I194" s="139">
        <f t="shared" ref="I194:L194" si="26">SUM(I195,I230,I269,I283)</f>
        <v>1000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4224</v>
      </c>
      <c r="D195" s="144">
        <f>D196+D204</f>
        <v>4224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1000</v>
      </c>
      <c r="I195" s="144">
        <f>I196+I204</f>
        <v>1000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320</v>
      </c>
      <c r="D196" s="63">
        <f>D197+D198+D201+D202+D203</f>
        <v>320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320</v>
      </c>
      <c r="D198" s="160">
        <f>D199+D200</f>
        <v>320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320</v>
      </c>
      <c r="D199" s="74">
        <v>320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3904</v>
      </c>
      <c r="D204" s="63">
        <f>D205+D215+D216+D225+D226+D227+D229</f>
        <v>3904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1000</v>
      </c>
      <c r="I204" s="63">
        <f>I205+I215+I216+I225+I226+I227+I229</f>
        <v>1000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3904</v>
      </c>
      <c r="D216" s="160">
        <f>SUM(D217:D224)</f>
        <v>3904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1000</v>
      </c>
      <c r="I216" s="160">
        <f>SUM(I217:I224)</f>
        <v>1000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1000</v>
      </c>
      <c r="D219" s="74">
        <v>1000</v>
      </c>
      <c r="E219" s="74"/>
      <c r="F219" s="74"/>
      <c r="G219" s="157"/>
      <c r="H219" s="72">
        <f t="shared" si="24"/>
        <v>1000</v>
      </c>
      <c r="I219" s="74">
        <v>1000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2904</v>
      </c>
      <c r="D223" s="74">
        <v>2904</v>
      </c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446827</v>
      </c>
      <c r="D289" s="242">
        <f t="shared" ref="D289:L289" si="46">SUM(D286,D269,D230,D195,D187,D173,D75,D53,D283)</f>
        <v>433368</v>
      </c>
      <c r="E289" s="242">
        <f t="shared" si="46"/>
        <v>0</v>
      </c>
      <c r="F289" s="242">
        <f t="shared" si="46"/>
        <v>13459</v>
      </c>
      <c r="G289" s="243">
        <f t="shared" si="46"/>
        <v>0</v>
      </c>
      <c r="H289" s="244">
        <f t="shared" si="46"/>
        <v>611306</v>
      </c>
      <c r="I289" s="242">
        <f t="shared" si="46"/>
        <v>425843</v>
      </c>
      <c r="J289" s="242">
        <f t="shared" si="46"/>
        <v>172004</v>
      </c>
      <c r="K289" s="242">
        <f t="shared" si="46"/>
        <v>13459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s6c62RcJVPdL7h49XeJj1SznUJyOlRHxgYJlmihHGqtSuRgdRgx0FMxMW8Z9UtOk/fNunmpOr1gU36DirHFAgQ==" saltValue="J4gFQmyoaODE4QAZaxVsVw==" spinCount="100000" sheet="1" objects="1" scenarios="1" formatCells="0" formatColumns="0" formatRows="0" insertHyperlinks="0"/>
  <autoFilter ref="A18:L301">
    <filterColumn colId="7">
      <filters blank="1">
        <filter val="1 000"/>
        <filter val="1 029"/>
        <filter val="1 345"/>
        <filter val="1 766"/>
        <filter val="1 847"/>
        <filter val="1 920"/>
        <filter val="1 962"/>
        <filter val="10 672"/>
        <filter val="114 401"/>
        <filter val="122"/>
        <filter val="124 695"/>
        <filter val="13 439"/>
        <filter val="14 970"/>
        <filter val="17 501"/>
        <filter val="186"/>
        <filter val="19 420"/>
        <filter val="19 936"/>
        <filter val="2 164"/>
        <filter val="2 458"/>
        <filter val="2 558"/>
        <filter val="2 972"/>
        <filter val="20"/>
        <filter val="225"/>
        <filter val="26"/>
        <filter val="28"/>
        <filter val="28 265"/>
        <filter val="3 128"/>
        <filter val="3 717"/>
        <filter val="3 830"/>
        <filter val="30 592"/>
        <filter val="300"/>
        <filter val="339 228"/>
        <filter val="371 210"/>
        <filter val="375"/>
        <filter val="4 172"/>
        <filter val="4 678"/>
        <filter val="4 704"/>
        <filter val="4 767"/>
        <filter val="4 780"/>
        <filter val="450"/>
        <filter val="459"/>
        <filter val="495 905"/>
        <filter val="5 114"/>
        <filter val="5 614"/>
        <filter val="500"/>
        <filter val="597 847"/>
        <filter val="610 306"/>
        <filter val="611 306"/>
        <filter val="626"/>
        <filter val="63 945"/>
        <filter val="74"/>
        <filter val="85"/>
        <filter val="87 079"/>
        <filter val="9 609"/>
        <filter val="929"/>
        <filter val="94 103"/>
        <filter val="99 403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I14" sqref="I14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383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384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385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386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387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388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39865</v>
      </c>
      <c r="D20" s="28">
        <f>SUM(D21,D24,D25,D41,D43)</f>
        <v>39865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53862</v>
      </c>
      <c r="I20" s="28">
        <f>SUM(I21,I24,I25,I41,I43)</f>
        <v>36447</v>
      </c>
      <c r="J20" s="28">
        <f>SUM(J21,J24,J43)</f>
        <v>17415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39865</v>
      </c>
      <c r="D24" s="51">
        <v>39865</v>
      </c>
      <c r="E24" s="51"/>
      <c r="F24" s="52" t="s">
        <v>36</v>
      </c>
      <c r="G24" s="53" t="s">
        <v>36</v>
      </c>
      <c r="H24" s="50">
        <f t="shared" si="1"/>
        <v>53862</v>
      </c>
      <c r="I24" s="51">
        <f>I51</f>
        <v>36447</v>
      </c>
      <c r="J24" s="51">
        <f>J51</f>
        <v>17415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39865</v>
      </c>
      <c r="D50" s="128">
        <f>SUM(D51,D286)</f>
        <v>39865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53862</v>
      </c>
      <c r="I50" s="128">
        <f>SUM(I51,I286)</f>
        <v>36447</v>
      </c>
      <c r="J50" s="128">
        <f>SUM(J51,J286)</f>
        <v>17415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39865</v>
      </c>
      <c r="D51" s="134">
        <f>SUM(D52,D194)</f>
        <v>39865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53862</v>
      </c>
      <c r="I51" s="134">
        <f>SUM(I52,I194)</f>
        <v>36447</v>
      </c>
      <c r="J51" s="134">
        <f>SUM(J52,J194)</f>
        <v>17415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39865</v>
      </c>
      <c r="D52" s="139">
        <f>SUM(D53,D75,D173,D187)</f>
        <v>39865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53862</v>
      </c>
      <c r="I52" s="139">
        <f>SUM(I53,I75,I173,I187)</f>
        <v>36447</v>
      </c>
      <c r="J52" s="139">
        <f>SUM(J53,J75,J173,J187)</f>
        <v>17415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39865</v>
      </c>
      <c r="D75" s="144">
        <f>SUM(D76,D83,D130,D164,D165,D172)</f>
        <v>39865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53862</v>
      </c>
      <c r="I75" s="144">
        <f>SUM(I76,I83,I130,I164,I165,I172)</f>
        <v>36447</v>
      </c>
      <c r="J75" s="144">
        <f>SUM(J76,J83,J130,J164,J165,J172)</f>
        <v>17415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39865</v>
      </c>
      <c r="D130" s="63">
        <f>SUM(D131,D136,D140,D141,D144,D151,D159,D160,D163)</f>
        <v>39865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53862</v>
      </c>
      <c r="I130" s="63">
        <f>SUM(I131,I136,I140,I141,I144,I151,I159,I160,I163)</f>
        <v>36447</v>
      </c>
      <c r="J130" s="63">
        <f>SUM(J131,J136,J140,J141,J144,J151,J159,J160,J163)</f>
        <v>17415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39865</v>
      </c>
      <c r="D151" s="160">
        <f>SUM(D152:D158)</f>
        <v>39865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53862</v>
      </c>
      <c r="I151" s="160">
        <f>SUM(I152:I158)</f>
        <v>36447</v>
      </c>
      <c r="J151" s="160">
        <f>SUM(J152:J158)</f>
        <v>17415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39865</v>
      </c>
      <c r="D154" s="74">
        <v>39865</v>
      </c>
      <c r="E154" s="74"/>
      <c r="F154" s="74"/>
      <c r="G154" s="157"/>
      <c r="H154" s="72">
        <f t="shared" si="8"/>
        <v>53862</v>
      </c>
      <c r="I154" s="74">
        <v>36447</v>
      </c>
      <c r="J154" s="74">
        <v>17415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39865</v>
      </c>
      <c r="D289" s="242">
        <f t="shared" ref="D289:L289" si="46">SUM(D286,D269,D230,D195,D187,D173,D75,D53,D283)</f>
        <v>39865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53862</v>
      </c>
      <c r="I289" s="242">
        <f t="shared" si="46"/>
        <v>36447</v>
      </c>
      <c r="J289" s="242">
        <f t="shared" si="46"/>
        <v>17415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oMqapogDs+vuav/tYxxbfhSxs23L0e2Psf8k4OBL0soH2zd7aeKexS1VJy7xPxKV+v42LR8vN1oQv21ZCQLpgg==" saltValue="eOrNviLdLE7uc6e7cTeJ9Q==" spinCount="100000" sheet="1" objects="1" scenarios="1" formatCells="0" formatColumns="0" formatRows="0" insertHyperlinks="0"/>
  <autoFilter ref="A18:L301">
    <filterColumn colId="7">
      <filters>
        <filter val="53 86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8" sqref="C8:L8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614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28.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940" t="s">
        <v>384</v>
      </c>
      <c r="D3" s="940"/>
      <c r="E3" s="940"/>
      <c r="F3" s="940"/>
      <c r="G3" s="940"/>
      <c r="H3" s="940"/>
      <c r="I3" s="940"/>
      <c r="J3" s="940"/>
      <c r="K3" s="940"/>
      <c r="L3" s="941"/>
    </row>
    <row r="4" spans="1:12" ht="12.75" customHeight="1" x14ac:dyDescent="0.25">
      <c r="A4" s="2" t="s">
        <v>5</v>
      </c>
      <c r="B4" s="3"/>
      <c r="C4" s="942">
        <v>90000051576</v>
      </c>
      <c r="D4" s="942"/>
      <c r="E4" s="942"/>
      <c r="F4" s="942"/>
      <c r="G4" s="942"/>
      <c r="H4" s="942"/>
      <c r="I4" s="942"/>
      <c r="J4" s="942"/>
      <c r="K4" s="942"/>
      <c r="L4" s="943"/>
    </row>
    <row r="5" spans="1:12" ht="12.75" customHeight="1" x14ac:dyDescent="0.25">
      <c r="A5" s="4" t="s">
        <v>7</v>
      </c>
      <c r="B5" s="5"/>
      <c r="C5" s="830" t="s">
        <v>615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616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 t="s">
        <v>617</v>
      </c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6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11682</v>
      </c>
      <c r="D20" s="28">
        <f>SUM(D21,D24,D25,D41,D43)</f>
        <v>11682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11682</v>
      </c>
      <c r="I20" s="28">
        <f>SUM(I21,I24,I25,I41,I43)</f>
        <v>11682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5868</v>
      </c>
      <c r="D21" s="34">
        <f>SUM(D22:D23)</f>
        <v>5868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5868</v>
      </c>
      <c r="I21" s="34">
        <f>SUM(I22:I23)</f>
        <v>5868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5868</v>
      </c>
      <c r="D23" s="46">
        <v>5868</v>
      </c>
      <c r="E23" s="46"/>
      <c r="F23" s="46"/>
      <c r="G23" s="47"/>
      <c r="H23" s="45">
        <f t="shared" si="1"/>
        <v>5868</v>
      </c>
      <c r="I23" s="46">
        <v>5868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2907</v>
      </c>
      <c r="D24" s="51">
        <v>2907</v>
      </c>
      <c r="E24" s="51"/>
      <c r="F24" s="52" t="s">
        <v>36</v>
      </c>
      <c r="G24" s="53" t="s">
        <v>36</v>
      </c>
      <c r="H24" s="50">
        <f t="shared" si="1"/>
        <v>2907</v>
      </c>
      <c r="I24" s="51">
        <v>2907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2907</v>
      </c>
      <c r="D25" s="58">
        <v>2907</v>
      </c>
      <c r="E25" s="59" t="s">
        <v>36</v>
      </c>
      <c r="F25" s="59" t="s">
        <v>36</v>
      </c>
      <c r="G25" s="60" t="s">
        <v>36</v>
      </c>
      <c r="H25" s="57">
        <f t="shared" si="1"/>
        <v>2907</v>
      </c>
      <c r="I25" s="58">
        <v>2907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11682</v>
      </c>
      <c r="D50" s="128">
        <f>SUM(D51,D286)</f>
        <v>11682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11682</v>
      </c>
      <c r="I50" s="128">
        <f>SUM(I51,I286)</f>
        <v>11682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8775</v>
      </c>
      <c r="D51" s="134">
        <f>SUM(D52,D194)</f>
        <v>8775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8775</v>
      </c>
      <c r="I51" s="134">
        <f>SUM(I52,I194)</f>
        <v>8775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8200</v>
      </c>
      <c r="D52" s="139">
        <f>SUM(D53,D75,D173,D187)</f>
        <v>8200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8200</v>
      </c>
      <c r="I52" s="139">
        <f>SUM(I53,I75,I173,I187)</f>
        <v>8200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8200</v>
      </c>
      <c r="D75" s="144">
        <f>SUM(D76,D83,D130,D164,D165,D172)</f>
        <v>8200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8200</v>
      </c>
      <c r="I75" s="144">
        <f>SUM(I76,I83,I130,I164,I165,I172)</f>
        <v>8200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3522</v>
      </c>
      <c r="D83" s="63">
        <f>SUM(D84,D89,D95,D103,D112,D116,D122,D128)</f>
        <v>3522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3540</v>
      </c>
      <c r="I83" s="63">
        <f>SUM(I84,I89,I95,I103,I112,I116,I122,I128)</f>
        <v>3540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42</v>
      </c>
      <c r="D84" s="151">
        <f>SUM(D85:D88)</f>
        <v>42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60</v>
      </c>
      <c r="I84" s="151">
        <f>SUM(I85:I88)</f>
        <v>60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42</v>
      </c>
      <c r="D87" s="74">
        <v>42</v>
      </c>
      <c r="E87" s="74"/>
      <c r="F87" s="74"/>
      <c r="G87" s="157"/>
      <c r="H87" s="72">
        <f t="shared" si="6"/>
        <v>60</v>
      </c>
      <c r="I87" s="74">
        <v>60</v>
      </c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2400</v>
      </c>
      <c r="D116" s="160">
        <f>SUM(D117:D121)</f>
        <v>2400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2400</v>
      </c>
      <c r="I116" s="160">
        <f>SUM(I117:I121)</f>
        <v>2400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2400</v>
      </c>
      <c r="D117" s="74">
        <v>2400</v>
      </c>
      <c r="E117" s="74"/>
      <c r="F117" s="74"/>
      <c r="G117" s="157"/>
      <c r="H117" s="72">
        <f t="shared" si="8"/>
        <v>2400</v>
      </c>
      <c r="I117" s="74">
        <v>2400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1080</v>
      </c>
      <c r="D122" s="160">
        <f>SUM(D123:D127)</f>
        <v>1080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1080</v>
      </c>
      <c r="I122" s="160">
        <f>SUM(I123:I127)</f>
        <v>1080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1080</v>
      </c>
      <c r="D127" s="74">
        <v>1080</v>
      </c>
      <c r="E127" s="74"/>
      <c r="F127" s="74"/>
      <c r="G127" s="157"/>
      <c r="H127" s="72">
        <f t="shared" si="8"/>
        <v>1080</v>
      </c>
      <c r="I127" s="74">
        <v>1080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4678</v>
      </c>
      <c r="D130" s="63">
        <f>SUM(D131,D136,D140,D141,D144,D151,D159,D160,D163)</f>
        <v>4678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4660</v>
      </c>
      <c r="I130" s="63">
        <f>SUM(I131,I136,I140,I141,I144,I151,I159,I160,I163)</f>
        <v>4660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302</v>
      </c>
      <c r="D131" s="169">
        <f>SUM(D132:D135)</f>
        <v>302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302</v>
      </c>
      <c r="I131" s="169">
        <f t="shared" si="10"/>
        <v>302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302</v>
      </c>
      <c r="D135" s="74">
        <v>302</v>
      </c>
      <c r="E135" s="74"/>
      <c r="F135" s="74"/>
      <c r="G135" s="157"/>
      <c r="H135" s="72">
        <f t="shared" si="8"/>
        <v>302</v>
      </c>
      <c r="I135" s="74">
        <v>302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180</v>
      </c>
      <c r="D136" s="160">
        <f>SUM(D137:D139)</f>
        <v>180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162</v>
      </c>
      <c r="I136" s="160">
        <f>SUM(I137:I139)</f>
        <v>162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180</v>
      </c>
      <c r="D138" s="74">
        <v>180</v>
      </c>
      <c r="E138" s="74"/>
      <c r="F138" s="74"/>
      <c r="G138" s="157"/>
      <c r="H138" s="72">
        <f t="shared" si="8"/>
        <v>162</v>
      </c>
      <c r="I138" s="74">
        <v>162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30</v>
      </c>
      <c r="D141" s="160">
        <f>SUM(D142:D143)</f>
        <v>30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30</v>
      </c>
      <c r="I141" s="160">
        <f>SUM(I142:I143)</f>
        <v>30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30</v>
      </c>
      <c r="D142" s="74">
        <v>30</v>
      </c>
      <c r="E142" s="74"/>
      <c r="F142" s="74"/>
      <c r="G142" s="157"/>
      <c r="H142" s="72">
        <f t="shared" si="8"/>
        <v>30</v>
      </c>
      <c r="I142" s="74">
        <v>30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240</v>
      </c>
      <c r="D144" s="151">
        <f>SUM(D145:D150)</f>
        <v>240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240</v>
      </c>
      <c r="I144" s="151">
        <f>SUM(I145:I150)</f>
        <v>240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240</v>
      </c>
      <c r="D146" s="74">
        <v>240</v>
      </c>
      <c r="E146" s="74"/>
      <c r="F146" s="74"/>
      <c r="G146" s="157"/>
      <c r="H146" s="72">
        <f t="shared" si="8"/>
        <v>240</v>
      </c>
      <c r="I146" s="74">
        <v>240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3616</v>
      </c>
      <c r="D151" s="160">
        <f>SUM(D152:D158)</f>
        <v>3616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3616</v>
      </c>
      <c r="I151" s="160">
        <f>SUM(I152:I158)</f>
        <v>3616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164</v>
      </c>
      <c r="C155" s="72">
        <f t="shared" si="7"/>
        <v>2160</v>
      </c>
      <c r="D155" s="74">
        <v>2160</v>
      </c>
      <c r="E155" s="74"/>
      <c r="F155" s="74"/>
      <c r="G155" s="157"/>
      <c r="H155" s="72">
        <f t="shared" si="8"/>
        <v>2160</v>
      </c>
      <c r="I155" s="74">
        <v>2160</v>
      </c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167</v>
      </c>
      <c r="C158" s="72">
        <f t="shared" si="7"/>
        <v>1456</v>
      </c>
      <c r="D158" s="74">
        <v>1456</v>
      </c>
      <c r="E158" s="74"/>
      <c r="F158" s="74"/>
      <c r="G158" s="157"/>
      <c r="H158" s="72">
        <f t="shared" si="8"/>
        <v>1456</v>
      </c>
      <c r="I158" s="74">
        <v>1456</v>
      </c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310</v>
      </c>
      <c r="D159" s="163">
        <v>310</v>
      </c>
      <c r="E159" s="163"/>
      <c r="F159" s="163"/>
      <c r="G159" s="164"/>
      <c r="H159" s="117">
        <f t="shared" si="8"/>
        <v>310</v>
      </c>
      <c r="I159" s="163">
        <v>310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575</v>
      </c>
      <c r="D194" s="139">
        <f>SUM(D195,D230,D269,D283)</f>
        <v>575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575</v>
      </c>
      <c r="I194" s="139">
        <f t="shared" ref="I194:L194" si="26">SUM(I195,I230,I269,I283)</f>
        <v>575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239</v>
      </c>
      <c r="C230" s="203">
        <f t="shared" si="23"/>
        <v>300</v>
      </c>
      <c r="D230" s="144">
        <f>D231+D251+D259</f>
        <v>300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300</v>
      </c>
      <c r="I230" s="144">
        <f>I231+I251+I259</f>
        <v>300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240</v>
      </c>
      <c r="C231" s="204">
        <f>SUM(D231:G231)</f>
        <v>300</v>
      </c>
      <c r="D231" s="194">
        <f>SUM(D232,D233,D235,D238,D244,D245,D246)</f>
        <v>300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300</v>
      </c>
      <c r="I231" s="194">
        <f>SUM(I232,I233,I235,I238,I244,I245,I246)</f>
        <v>300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255</v>
      </c>
      <c r="C246" s="209">
        <f t="shared" si="23"/>
        <v>300</v>
      </c>
      <c r="D246" s="169">
        <f>SUM(D247:D250)</f>
        <v>300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300</v>
      </c>
      <c r="I246" s="169">
        <f>SUM(I247:I250)</f>
        <v>300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257</v>
      </c>
      <c r="C248" s="201">
        <f t="shared" si="23"/>
        <v>300</v>
      </c>
      <c r="D248" s="74">
        <v>300</v>
      </c>
      <c r="E248" s="74"/>
      <c r="F248" s="74"/>
      <c r="G248" s="211"/>
      <c r="H248" s="201">
        <f t="shared" si="24"/>
        <v>300</v>
      </c>
      <c r="I248" s="74">
        <v>300</v>
      </c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7.5" customHeight="1" x14ac:dyDescent="0.25">
      <c r="A269" s="220">
        <v>7000</v>
      </c>
      <c r="B269" s="220" t="s">
        <v>278</v>
      </c>
      <c r="C269" s="221">
        <f t="shared" si="38"/>
        <v>275</v>
      </c>
      <c r="D269" s="222">
        <f>SUM(D270,D281)</f>
        <v>275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275</v>
      </c>
      <c r="I269" s="222">
        <f>SUM(I270,I281)</f>
        <v>275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290</v>
      </c>
      <c r="C281" s="86">
        <f t="shared" si="38"/>
        <v>275</v>
      </c>
      <c r="D281" s="226">
        <f>D282</f>
        <v>275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275</v>
      </c>
      <c r="I281" s="226">
        <f t="shared" ref="I281:L281" si="43">I282</f>
        <v>275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x14ac:dyDescent="0.25">
      <c r="A282" s="150">
        <v>7720</v>
      </c>
      <c r="B282" s="65" t="s">
        <v>291</v>
      </c>
      <c r="C282" s="79">
        <f t="shared" si="38"/>
        <v>275</v>
      </c>
      <c r="D282" s="81">
        <v>275</v>
      </c>
      <c r="E282" s="81"/>
      <c r="F282" s="81"/>
      <c r="G282" s="229"/>
      <c r="H282" s="79">
        <f t="shared" si="39"/>
        <v>275</v>
      </c>
      <c r="I282" s="81">
        <v>275</v>
      </c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2907</v>
      </c>
      <c r="D286" s="160">
        <f>SUM(D287:D288)</f>
        <v>2907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2907</v>
      </c>
      <c r="I286" s="160">
        <f>SUM(I287:I288)</f>
        <v>2907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2907</v>
      </c>
      <c r="D288" s="68">
        <v>2907</v>
      </c>
      <c r="E288" s="68"/>
      <c r="F288" s="68"/>
      <c r="G288" s="154"/>
      <c r="H288" s="66">
        <f t="shared" si="39"/>
        <v>2907</v>
      </c>
      <c r="I288" s="68">
        <v>2907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11682</v>
      </c>
      <c r="D289" s="242">
        <f t="shared" ref="D289:L289" si="46">SUM(D286,D269,D230,D195,D187,D173,D75,D53,D283)</f>
        <v>11682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11682</v>
      </c>
      <c r="I289" s="242">
        <f t="shared" si="46"/>
        <v>11682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-2961</v>
      </c>
      <c r="D290" s="247">
        <f>SUM(D24,D25,D41)-D51</f>
        <v>-2961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-2961</v>
      </c>
      <c r="I290" s="247">
        <f>SUM(I24,I25,I41)-I51</f>
        <v>-2961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2961</v>
      </c>
      <c r="D291" s="251">
        <f t="shared" si="47"/>
        <v>2961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2961</v>
      </c>
      <c r="I291" s="251">
        <f t="shared" si="47"/>
        <v>2961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2961</v>
      </c>
      <c r="D292" s="128">
        <f t="shared" si="48"/>
        <v>2961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2961</v>
      </c>
      <c r="I292" s="128">
        <f t="shared" si="48"/>
        <v>2961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352DEeyk//UwISSKZIu2aFKN5QgwAV+ZbBGE9HubliDSi21bySaQGbylY8eiqzJu4DNH5LkLJkWvKwNqUM9BQA==" saltValue="b4L/RpY1KjCipulrRuk6WQ==" spinCount="100000" sheet="1" objects="1" scenarios="1" formatCells="0" formatColumns="0" formatRows="0"/>
  <autoFilter ref="A18:L301">
    <filterColumn colId="7">
      <filters blank="1">
        <filter val="1 080"/>
        <filter val="1 456"/>
        <filter val="11 682"/>
        <filter val="162"/>
        <filter val="2 160"/>
        <filter val="2 400"/>
        <filter val="2 907"/>
        <filter val="2 961"/>
        <filter val="-2 961"/>
        <filter val="240"/>
        <filter val="275"/>
        <filter val="3 540"/>
        <filter val="3 616"/>
        <filter val="30"/>
        <filter val="300"/>
        <filter val="302"/>
        <filter val="310"/>
        <filter val="4 660"/>
        <filter val="5 868"/>
        <filter val="575"/>
        <filter val="60"/>
        <filter val="8 200"/>
        <filter val="8 77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662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390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391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392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393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394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663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 t="s">
        <v>664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500006</v>
      </c>
      <c r="D20" s="28">
        <f>SUM(D21,D24,D25,D41,D43)</f>
        <v>484376</v>
      </c>
      <c r="E20" s="28">
        <f>SUM(E21,E24,E43)</f>
        <v>0</v>
      </c>
      <c r="F20" s="28">
        <f>SUM(F21,F26,F43)</f>
        <v>15630</v>
      </c>
      <c r="G20" s="29">
        <f>SUM(G21,G45)</f>
        <v>0</v>
      </c>
      <c r="H20" s="27">
        <f>SUM(I20:L20)</f>
        <v>957855</v>
      </c>
      <c r="I20" s="28">
        <f>SUM(I21,I24,I25,I41,I43)</f>
        <v>467015</v>
      </c>
      <c r="J20" s="28">
        <f>SUM(J21,J24,J43)</f>
        <v>475210</v>
      </c>
      <c r="K20" s="28">
        <f>SUM(K21,K26,K43)</f>
        <v>15630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484376</v>
      </c>
      <c r="D24" s="51">
        <v>484376</v>
      </c>
      <c r="E24" s="51"/>
      <c r="F24" s="52" t="s">
        <v>36</v>
      </c>
      <c r="G24" s="53" t="s">
        <v>36</v>
      </c>
      <c r="H24" s="50">
        <f t="shared" si="1"/>
        <v>942225</v>
      </c>
      <c r="I24" s="51">
        <v>467015</v>
      </c>
      <c r="J24" s="51">
        <v>475210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15630</v>
      </c>
      <c r="D26" s="59" t="s">
        <v>36</v>
      </c>
      <c r="E26" s="59" t="s">
        <v>36</v>
      </c>
      <c r="F26" s="63">
        <f>SUM(F27,F31,F33,F36)</f>
        <v>15630</v>
      </c>
      <c r="G26" s="60" t="s">
        <v>36</v>
      </c>
      <c r="H26" s="57">
        <f t="shared" si="1"/>
        <v>15630</v>
      </c>
      <c r="I26" s="59" t="s">
        <v>36</v>
      </c>
      <c r="J26" s="59" t="s">
        <v>36</v>
      </c>
      <c r="K26" s="63">
        <f>SUM(K27,K31,K33,K36)</f>
        <v>15630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10900</v>
      </c>
      <c r="D33" s="59" t="s">
        <v>36</v>
      </c>
      <c r="E33" s="59" t="s">
        <v>36</v>
      </c>
      <c r="F33" s="63">
        <f>SUM(F34:F35)</f>
        <v>10900</v>
      </c>
      <c r="G33" s="60" t="s">
        <v>36</v>
      </c>
      <c r="H33" s="57">
        <f t="shared" si="1"/>
        <v>10900</v>
      </c>
      <c r="I33" s="59" t="s">
        <v>36</v>
      </c>
      <c r="J33" s="59" t="s">
        <v>36</v>
      </c>
      <c r="K33" s="63">
        <f>SUM(K34:K35)</f>
        <v>10900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10900</v>
      </c>
      <c r="D34" s="67" t="s">
        <v>36</v>
      </c>
      <c r="E34" s="67" t="s">
        <v>36</v>
      </c>
      <c r="F34" s="68">
        <v>10900</v>
      </c>
      <c r="G34" s="69" t="s">
        <v>36</v>
      </c>
      <c r="H34" s="66">
        <f t="shared" si="1"/>
        <v>10900</v>
      </c>
      <c r="I34" s="67" t="s">
        <v>36</v>
      </c>
      <c r="J34" s="67" t="s">
        <v>36</v>
      </c>
      <c r="K34" s="68">
        <v>10900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4730</v>
      </c>
      <c r="D36" s="59" t="s">
        <v>36</v>
      </c>
      <c r="E36" s="59" t="s">
        <v>36</v>
      </c>
      <c r="F36" s="63">
        <f>SUM(F37:F40)</f>
        <v>4730</v>
      </c>
      <c r="G36" s="60" t="s">
        <v>36</v>
      </c>
      <c r="H36" s="57">
        <f t="shared" si="1"/>
        <v>4730</v>
      </c>
      <c r="I36" s="59" t="s">
        <v>36</v>
      </c>
      <c r="J36" s="59" t="s">
        <v>36</v>
      </c>
      <c r="K36" s="63">
        <f>SUM(K37:K40)</f>
        <v>4730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4730</v>
      </c>
      <c r="D40" s="87" t="s">
        <v>36</v>
      </c>
      <c r="E40" s="87" t="s">
        <v>36</v>
      </c>
      <c r="F40" s="88">
        <v>4730</v>
      </c>
      <c r="G40" s="89" t="s">
        <v>36</v>
      </c>
      <c r="H40" s="86">
        <f t="shared" si="1"/>
        <v>4730</v>
      </c>
      <c r="I40" s="87" t="s">
        <v>36</v>
      </c>
      <c r="J40" s="87" t="s">
        <v>36</v>
      </c>
      <c r="K40" s="88">
        <v>4730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500006</v>
      </c>
      <c r="D50" s="128">
        <f>SUM(D51,D286)</f>
        <v>484376</v>
      </c>
      <c r="E50" s="128">
        <f>SUM(E51,E286)</f>
        <v>0</v>
      </c>
      <c r="F50" s="128">
        <f>SUM(F51,F286)</f>
        <v>15630</v>
      </c>
      <c r="G50" s="129">
        <f>SUM(G51,G286)</f>
        <v>0</v>
      </c>
      <c r="H50" s="127">
        <f t="shared" ref="H50:H113" si="6">SUM(I50:L50)</f>
        <v>957855</v>
      </c>
      <c r="I50" s="128">
        <f>SUM(I51,I286)</f>
        <v>467015</v>
      </c>
      <c r="J50" s="128">
        <f>SUM(J51,J286)</f>
        <v>475210</v>
      </c>
      <c r="K50" s="128">
        <f>SUM(K51,K286)</f>
        <v>15630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500006</v>
      </c>
      <c r="D51" s="134">
        <f>SUM(D52,D194)</f>
        <v>484376</v>
      </c>
      <c r="E51" s="134">
        <f>SUM(E52,E194)</f>
        <v>0</v>
      </c>
      <c r="F51" s="134">
        <f>SUM(F52,F194)</f>
        <v>15630</v>
      </c>
      <c r="G51" s="135">
        <f>SUM(G52,G194)</f>
        <v>0</v>
      </c>
      <c r="H51" s="133">
        <f t="shared" si="6"/>
        <v>957855</v>
      </c>
      <c r="I51" s="134">
        <f>SUM(I52,I194)</f>
        <v>467015</v>
      </c>
      <c r="J51" s="134">
        <f>SUM(J52,J194)</f>
        <v>475210</v>
      </c>
      <c r="K51" s="134">
        <f>SUM(K52,K194)</f>
        <v>15630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492154</v>
      </c>
      <c r="D52" s="139">
        <f>SUM(D53,D75,D173,D187)</f>
        <v>476524</v>
      </c>
      <c r="E52" s="139">
        <f>SUM(E53,E75,E173,E187)</f>
        <v>0</v>
      </c>
      <c r="F52" s="139">
        <f>SUM(F53,F75,F173,F187)</f>
        <v>15630</v>
      </c>
      <c r="G52" s="140">
        <f>SUM(G53,G75,G173,G187)</f>
        <v>0</v>
      </c>
      <c r="H52" s="138">
        <f t="shared" si="6"/>
        <v>944146</v>
      </c>
      <c r="I52" s="139">
        <f>SUM(I53,I75,I173,I187)</f>
        <v>453306</v>
      </c>
      <c r="J52" s="139">
        <f>SUM(J53,J75,J173,J187)</f>
        <v>475210</v>
      </c>
      <c r="K52" s="139">
        <f>SUM(K53,K75,K173,K187)</f>
        <v>15630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380842</v>
      </c>
      <c r="D53" s="144">
        <f>SUM(D54,D67)</f>
        <v>380842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826707</v>
      </c>
      <c r="I53" s="144">
        <f>SUM(I54,I67)</f>
        <v>351497</v>
      </c>
      <c r="J53" s="144">
        <f>SUM(J54,J67)</f>
        <v>475210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268131</v>
      </c>
      <c r="D54" s="63">
        <f>SUM(D55,D58,D66)</f>
        <v>268131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623124</v>
      </c>
      <c r="I54" s="63">
        <f>SUM(I55,I58,I66)</f>
        <v>243788</v>
      </c>
      <c r="J54" s="63">
        <f>SUM(J55,J58,J66)</f>
        <v>379336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203584</v>
      </c>
      <c r="D55" s="151">
        <f>SUM(D56:D57)</f>
        <v>203584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578735</v>
      </c>
      <c r="I55" s="151">
        <f>SUM(I56:I57)</f>
        <v>204151</v>
      </c>
      <c r="J55" s="151">
        <f>SUM(J56:J57)</f>
        <v>374584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203584</v>
      </c>
      <c r="D57" s="74">
        <v>203584</v>
      </c>
      <c r="E57" s="74"/>
      <c r="F57" s="74"/>
      <c r="G57" s="157"/>
      <c r="H57" s="72">
        <f t="shared" si="6"/>
        <v>578735</v>
      </c>
      <c r="I57" s="74">
        <v>204151</v>
      </c>
      <c r="J57" s="74">
        <v>374584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62172</v>
      </c>
      <c r="D58" s="160">
        <f>SUM(D59:D65)</f>
        <v>62172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41601</v>
      </c>
      <c r="I58" s="160">
        <f>SUM(I59:I65)</f>
        <v>36849</v>
      </c>
      <c r="J58" s="160">
        <f>SUM(J59:J65)</f>
        <v>4752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4153</v>
      </c>
      <c r="D59" s="74">
        <v>4153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1024</v>
      </c>
      <c r="D60" s="74">
        <v>1024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2258</v>
      </c>
      <c r="D62" s="74">
        <v>2258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3496</v>
      </c>
      <c r="D63" s="74">
        <v>3496</v>
      </c>
      <c r="E63" s="74"/>
      <c r="F63" s="74"/>
      <c r="G63" s="157"/>
      <c r="H63" s="72">
        <f t="shared" si="6"/>
        <v>3634</v>
      </c>
      <c r="I63" s="74">
        <v>3634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51241</v>
      </c>
      <c r="D64" s="74">
        <v>51241</v>
      </c>
      <c r="E64" s="74"/>
      <c r="F64" s="74"/>
      <c r="G64" s="157"/>
      <c r="H64" s="72">
        <f t="shared" si="6"/>
        <v>28014</v>
      </c>
      <c r="I64" s="74">
        <v>28014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4752</v>
      </c>
      <c r="I65" s="74"/>
      <c r="J65" s="74">
        <v>4752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2375</v>
      </c>
      <c r="D66" s="163">
        <v>2375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112711</v>
      </c>
      <c r="D67" s="63">
        <f>SUM(D68:D69)</f>
        <v>112711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203583</v>
      </c>
      <c r="I67" s="63">
        <f>SUM(I68:I69)</f>
        <v>107709</v>
      </c>
      <c r="J67" s="63">
        <f>SUM(J68:J69)</f>
        <v>95874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70936</v>
      </c>
      <c r="D68" s="68">
        <v>70936</v>
      </c>
      <c r="E68" s="68"/>
      <c r="F68" s="68"/>
      <c r="G68" s="154"/>
      <c r="H68" s="66">
        <f t="shared" si="6"/>
        <v>157493</v>
      </c>
      <c r="I68" s="68">
        <v>65239</v>
      </c>
      <c r="J68" s="68">
        <v>92254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41775</v>
      </c>
      <c r="D69" s="160">
        <f>SUM(D70:D74)</f>
        <v>41775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46090</v>
      </c>
      <c r="I69" s="160">
        <f>SUM(I70:I74)</f>
        <v>42470</v>
      </c>
      <c r="J69" s="160">
        <f>SUM(J70:J74)</f>
        <v>3620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26334</v>
      </c>
      <c r="D70" s="74">
        <v>26334</v>
      </c>
      <c r="E70" s="74"/>
      <c r="F70" s="74"/>
      <c r="G70" s="157"/>
      <c r="H70" s="72">
        <f t="shared" si="6"/>
        <v>30649</v>
      </c>
      <c r="I70" s="74">
        <v>27029</v>
      </c>
      <c r="J70" s="74">
        <v>3620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14941</v>
      </c>
      <c r="D73" s="74">
        <v>14941</v>
      </c>
      <c r="E73" s="74"/>
      <c r="F73" s="74"/>
      <c r="G73" s="157"/>
      <c r="H73" s="72">
        <f t="shared" si="6"/>
        <v>14941</v>
      </c>
      <c r="I73" s="74">
        <v>14941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111312</v>
      </c>
      <c r="D75" s="144">
        <f>SUM(D76,D83,D130,D164,D165,D172)</f>
        <v>95682</v>
      </c>
      <c r="E75" s="144">
        <f>SUM(E76,E83,E130,E164,E165,E172)</f>
        <v>0</v>
      </c>
      <c r="F75" s="144">
        <f>SUM(F76,F83,F130,F164,F165,F172)</f>
        <v>15630</v>
      </c>
      <c r="G75" s="145">
        <f>SUM(G76,G83,G130,G164,G165,G172)</f>
        <v>0</v>
      </c>
      <c r="H75" s="143">
        <f t="shared" si="6"/>
        <v>117439</v>
      </c>
      <c r="I75" s="144">
        <f>SUM(I76,I83,I130,I164,I165,I172)</f>
        <v>101809</v>
      </c>
      <c r="J75" s="144">
        <f>SUM(J76,J83,J130,J164,J165,J172)</f>
        <v>0</v>
      </c>
      <c r="K75" s="144">
        <f>SUM(K76,K83,K130,K164,K165,K172)</f>
        <v>15630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86140</v>
      </c>
      <c r="D83" s="63">
        <f>SUM(D84,D89,D95,D103,D112,D116,D122,D128)</f>
        <v>70510</v>
      </c>
      <c r="E83" s="63">
        <f>SUM(E84,E89,E95,E103,E112,E116,E122,E128)</f>
        <v>0</v>
      </c>
      <c r="F83" s="63">
        <f>SUM(F84,F89,F95,F103,F112,F116,F122,F128)</f>
        <v>15630</v>
      </c>
      <c r="G83" s="166">
        <f>SUM(G84,G89,G95,G103,G112,G116,G122,G128)</f>
        <v>0</v>
      </c>
      <c r="H83" s="57">
        <f t="shared" si="6"/>
        <v>90064</v>
      </c>
      <c r="I83" s="63">
        <f>SUM(I84,I89,I95,I103,I112,I116,I122,I128)</f>
        <v>74434</v>
      </c>
      <c r="J83" s="63">
        <f>SUM(J84,J89,J95,J103,J112,J116,J122,J128)</f>
        <v>0</v>
      </c>
      <c r="K83" s="63">
        <f>SUM(K84,K89,K95,K103,K112,K116,K122,K128)</f>
        <v>15630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533</v>
      </c>
      <c r="D84" s="151">
        <f>SUM(D85:D88)</f>
        <v>125</v>
      </c>
      <c r="E84" s="151">
        <f>SUM(E85:E88)</f>
        <v>0</v>
      </c>
      <c r="F84" s="151">
        <f>SUM(F85:F88)</f>
        <v>408</v>
      </c>
      <c r="G84" s="151">
        <f>SUM(G85:G88)</f>
        <v>0</v>
      </c>
      <c r="H84" s="117">
        <f t="shared" si="6"/>
        <v>433</v>
      </c>
      <c r="I84" s="151">
        <f>SUM(I85:I88)</f>
        <v>433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382</v>
      </c>
      <c r="I86" s="74">
        <v>382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433</v>
      </c>
      <c r="D87" s="74">
        <v>25</v>
      </c>
      <c r="E87" s="74"/>
      <c r="F87" s="74">
        <v>408</v>
      </c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77141</v>
      </c>
      <c r="D89" s="160">
        <f>SUM(D90:D94)</f>
        <v>61919</v>
      </c>
      <c r="E89" s="160">
        <f>SUM(E90:E94)</f>
        <v>0</v>
      </c>
      <c r="F89" s="160">
        <f>SUM(F90:F94)</f>
        <v>15222</v>
      </c>
      <c r="G89" s="161">
        <f>SUM(G90:G94)</f>
        <v>0</v>
      </c>
      <c r="H89" s="72">
        <f t="shared" si="6"/>
        <v>78958</v>
      </c>
      <c r="I89" s="160">
        <f>SUM(I90:I94)</f>
        <v>63328</v>
      </c>
      <c r="J89" s="160">
        <f>SUM(J90:J94)</f>
        <v>0</v>
      </c>
      <c r="K89" s="160">
        <f>SUM(K90:K94)</f>
        <v>15630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46012</v>
      </c>
      <c r="D90" s="74">
        <v>39432</v>
      </c>
      <c r="E90" s="74"/>
      <c r="F90" s="74">
        <v>6580</v>
      </c>
      <c r="G90" s="157"/>
      <c r="H90" s="72">
        <f t="shared" si="6"/>
        <v>42808</v>
      </c>
      <c r="I90" s="74">
        <f>36228-408</f>
        <v>35820</v>
      </c>
      <c r="J90" s="74"/>
      <c r="K90" s="74">
        <f>6580+408</f>
        <v>6988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6320</v>
      </c>
      <c r="D91" s="74">
        <v>2320</v>
      </c>
      <c r="E91" s="74"/>
      <c r="F91" s="74">
        <v>4000</v>
      </c>
      <c r="G91" s="157"/>
      <c r="H91" s="72">
        <f t="shared" si="6"/>
        <v>6320</v>
      </c>
      <c r="I91" s="74">
        <f>1965+355</f>
        <v>2320</v>
      </c>
      <c r="J91" s="74"/>
      <c r="K91" s="74">
        <v>4000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23959</v>
      </c>
      <c r="D92" s="74">
        <v>19959</v>
      </c>
      <c r="E92" s="74"/>
      <c r="F92" s="74">
        <v>4000</v>
      </c>
      <c r="G92" s="157"/>
      <c r="H92" s="72">
        <f t="shared" si="6"/>
        <v>28932</v>
      </c>
      <c r="I92" s="74">
        <v>24932</v>
      </c>
      <c r="J92" s="74"/>
      <c r="K92" s="74">
        <v>4000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850</v>
      </c>
      <c r="D93" s="74">
        <v>208</v>
      </c>
      <c r="E93" s="74"/>
      <c r="F93" s="74">
        <v>642</v>
      </c>
      <c r="G93" s="157"/>
      <c r="H93" s="72">
        <f t="shared" si="6"/>
        <v>898</v>
      </c>
      <c r="I93" s="74">
        <v>256</v>
      </c>
      <c r="J93" s="74"/>
      <c r="K93" s="74">
        <v>642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1769</v>
      </c>
      <c r="D95" s="160">
        <f>SUM(D96:D102)</f>
        <v>1769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2174</v>
      </c>
      <c r="I95" s="160">
        <f>SUM(I96:I102)</f>
        <v>2174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28</v>
      </c>
      <c r="D99" s="74">
        <v>28</v>
      </c>
      <c r="E99" s="74"/>
      <c r="F99" s="74"/>
      <c r="G99" s="157"/>
      <c r="H99" s="72">
        <f t="shared" si="6"/>
        <v>28</v>
      </c>
      <c r="I99" s="74">
        <v>28</v>
      </c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1741</v>
      </c>
      <c r="D102" s="74">
        <v>1741</v>
      </c>
      <c r="E102" s="74"/>
      <c r="F102" s="74"/>
      <c r="G102" s="157"/>
      <c r="H102" s="72">
        <f t="shared" si="6"/>
        <v>2146</v>
      </c>
      <c r="I102" s="74">
        <v>2146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5532</v>
      </c>
      <c r="D103" s="160">
        <f>SUM(D104:D111)</f>
        <v>5532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5700</v>
      </c>
      <c r="I103" s="160">
        <f>SUM(I104:I111)</f>
        <v>5700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1547</v>
      </c>
      <c r="D106" s="74">
        <v>1547</v>
      </c>
      <c r="E106" s="74"/>
      <c r="F106" s="74"/>
      <c r="G106" s="157"/>
      <c r="H106" s="72">
        <f t="shared" si="6"/>
        <v>1547</v>
      </c>
      <c r="I106" s="74">
        <v>1547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3485</v>
      </c>
      <c r="D107" s="74">
        <v>3485</v>
      </c>
      <c r="E107" s="74"/>
      <c r="F107" s="74"/>
      <c r="G107" s="157"/>
      <c r="H107" s="72">
        <f t="shared" si="6"/>
        <v>3845</v>
      </c>
      <c r="I107" s="74">
        <v>3845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500</v>
      </c>
      <c r="D111" s="74">
        <v>500</v>
      </c>
      <c r="E111" s="74"/>
      <c r="F111" s="74"/>
      <c r="G111" s="157"/>
      <c r="H111" s="72">
        <f t="shared" si="6"/>
        <v>308</v>
      </c>
      <c r="I111" s="74">
        <v>308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654</v>
      </c>
      <c r="D112" s="160">
        <f>SUM(D113:D115)</f>
        <v>654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2710</v>
      </c>
      <c r="I112" s="160">
        <f>SUM(I113:I115)</f>
        <v>2710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120</v>
      </c>
      <c r="D114" s="74">
        <v>120</v>
      </c>
      <c r="E114" s="74"/>
      <c r="F114" s="74"/>
      <c r="G114" s="157"/>
      <c r="H114" s="72">
        <f>SUM(I114:L114)</f>
        <v>2176</v>
      </c>
      <c r="I114" s="74">
        <v>2176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449</v>
      </c>
      <c r="D115" s="74">
        <v>449</v>
      </c>
      <c r="E115" s="74"/>
      <c r="F115" s="74"/>
      <c r="G115" s="157"/>
      <c r="H115" s="72">
        <f>SUM(I115:L115)</f>
        <v>449</v>
      </c>
      <c r="I115" s="74">
        <v>449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459</v>
      </c>
      <c r="D122" s="160">
        <f>SUM(D123:D127)</f>
        <v>459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37</v>
      </c>
      <c r="I122" s="160">
        <f>SUM(I123:I127)</f>
        <v>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f>1137-1137</f>
        <v>0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459</v>
      </c>
      <c r="D127" s="74">
        <v>459</v>
      </c>
      <c r="E127" s="74"/>
      <c r="F127" s="74"/>
      <c r="G127" s="157"/>
      <c r="H127" s="72">
        <f t="shared" si="8"/>
        <v>37</v>
      </c>
      <c r="I127" s="74">
        <v>37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25172</v>
      </c>
      <c r="D130" s="63">
        <f>SUM(D131,D136,D140,D141,D144,D151,D159,D160,D163)</f>
        <v>25172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27375</v>
      </c>
      <c r="I130" s="63">
        <f>SUM(I131,I136,I140,I141,I144,I151,I159,I160,I163)</f>
        <v>27375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13897</v>
      </c>
      <c r="D131" s="169">
        <f>SUM(D132:D135)</f>
        <v>13897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15000</v>
      </c>
      <c r="I131" s="169">
        <f t="shared" si="10"/>
        <v>15000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3187</v>
      </c>
      <c r="D132" s="74">
        <v>3187</v>
      </c>
      <c r="E132" s="74"/>
      <c r="F132" s="74"/>
      <c r="G132" s="157"/>
      <c r="H132" s="72">
        <f t="shared" si="8"/>
        <v>3187</v>
      </c>
      <c r="I132" s="74">
        <v>3187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10283</v>
      </c>
      <c r="D133" s="74">
        <v>10283</v>
      </c>
      <c r="E133" s="74"/>
      <c r="F133" s="74"/>
      <c r="G133" s="157"/>
      <c r="H133" s="72">
        <f t="shared" si="8"/>
        <v>11423</v>
      </c>
      <c r="I133" s="74">
        <f>10283+640+500</f>
        <v>11423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427</v>
      </c>
      <c r="D135" s="74">
        <v>427</v>
      </c>
      <c r="E135" s="74"/>
      <c r="F135" s="74"/>
      <c r="G135" s="157"/>
      <c r="H135" s="72">
        <f t="shared" si="8"/>
        <v>390</v>
      </c>
      <c r="I135" s="74">
        <v>390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250</v>
      </c>
      <c r="D141" s="160">
        <f>SUM(D142:D143)</f>
        <v>250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250</v>
      </c>
      <c r="I141" s="160">
        <f>SUM(I142:I143)</f>
        <v>250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250</v>
      </c>
      <c r="D142" s="74">
        <v>250</v>
      </c>
      <c r="E142" s="74"/>
      <c r="F142" s="74"/>
      <c r="G142" s="157"/>
      <c r="H142" s="72">
        <f t="shared" si="8"/>
        <v>250</v>
      </c>
      <c r="I142" s="74">
        <v>250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4637</v>
      </c>
      <c r="D144" s="151">
        <f>SUM(D145:D150)</f>
        <v>4637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4637</v>
      </c>
      <c r="I144" s="151">
        <f>SUM(I145:I150)</f>
        <v>4637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1352</v>
      </c>
      <c r="D145" s="68">
        <v>1352</v>
      </c>
      <c r="E145" s="68"/>
      <c r="F145" s="68"/>
      <c r="G145" s="154"/>
      <c r="H145" s="66">
        <f t="shared" si="8"/>
        <v>1352</v>
      </c>
      <c r="I145" s="68">
        <v>1352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3185</v>
      </c>
      <c r="D146" s="74">
        <v>3185</v>
      </c>
      <c r="E146" s="74"/>
      <c r="F146" s="74"/>
      <c r="G146" s="157"/>
      <c r="H146" s="72">
        <f t="shared" si="8"/>
        <v>3185</v>
      </c>
      <c r="I146" s="74">
        <v>3185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100</v>
      </c>
      <c r="I149" s="74">
        <v>100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558</v>
      </c>
      <c r="D151" s="160">
        <f>SUM(D152:D158)</f>
        <v>558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1328</v>
      </c>
      <c r="I151" s="160">
        <f>SUM(I152:I158)</f>
        <v>1328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558</v>
      </c>
      <c r="D152" s="74">
        <v>558</v>
      </c>
      <c r="E152" s="74"/>
      <c r="F152" s="74"/>
      <c r="G152" s="157"/>
      <c r="H152" s="72">
        <f t="shared" si="8"/>
        <v>558</v>
      </c>
      <c r="I152" s="74">
        <v>558</v>
      </c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770</v>
      </c>
      <c r="I154" s="74">
        <v>770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5830</v>
      </c>
      <c r="D159" s="163">
        <v>5830</v>
      </c>
      <c r="E159" s="163"/>
      <c r="F159" s="163"/>
      <c r="G159" s="164"/>
      <c r="H159" s="117">
        <f t="shared" si="8"/>
        <v>6160</v>
      </c>
      <c r="I159" s="163">
        <f>5830+330</f>
        <v>6160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7852</v>
      </c>
      <c r="D194" s="139">
        <f>SUM(D195,D230,D269,D283)</f>
        <v>7852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13709</v>
      </c>
      <c r="I194" s="139">
        <f t="shared" ref="I194:L194" si="26">SUM(I195,I230,I269,I283)</f>
        <v>13709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7852</v>
      </c>
      <c r="D195" s="144">
        <f>D196+D204</f>
        <v>7852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13709</v>
      </c>
      <c r="I195" s="144">
        <f>I196+I204</f>
        <v>13709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82</v>
      </c>
      <c r="D196" s="63">
        <f>D197+D198+D201+D202+D203</f>
        <v>82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82</v>
      </c>
      <c r="D198" s="160">
        <f>D199+D200</f>
        <v>82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82</v>
      </c>
      <c r="D199" s="74">
        <v>82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7770</v>
      </c>
      <c r="D204" s="63">
        <f>D205+D215+D216+D225+D226+D227+D229</f>
        <v>7770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13709</v>
      </c>
      <c r="I204" s="63">
        <f>I205+I215+I216+I225+I226+I227+I229</f>
        <v>13709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7770</v>
      </c>
      <c r="D216" s="160">
        <f>SUM(D217:D224)</f>
        <v>7770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13709</v>
      </c>
      <c r="I216" s="160">
        <f>SUM(I217:I224)</f>
        <v>13709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640</v>
      </c>
      <c r="D218" s="74">
        <v>640</v>
      </c>
      <c r="E218" s="74"/>
      <c r="F218" s="74"/>
      <c r="G218" s="157"/>
      <c r="H218" s="72">
        <f t="shared" si="24"/>
        <v>0</v>
      </c>
      <c r="I218" s="74">
        <f>640-640</f>
        <v>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3209</v>
      </c>
      <c r="D219" s="74">
        <v>3209</v>
      </c>
      <c r="E219" s="74"/>
      <c r="F219" s="74"/>
      <c r="G219" s="157"/>
      <c r="H219" s="72">
        <f t="shared" si="24"/>
        <v>3209</v>
      </c>
      <c r="I219" s="74">
        <v>3209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3921</v>
      </c>
      <c r="D223" s="74">
        <v>3921</v>
      </c>
      <c r="E223" s="74"/>
      <c r="F223" s="74"/>
      <c r="G223" s="157"/>
      <c r="H223" s="72">
        <f t="shared" si="24"/>
        <v>10500</v>
      </c>
      <c r="I223" s="74">
        <v>10500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500006</v>
      </c>
      <c r="D289" s="242">
        <f t="shared" ref="D289:L289" si="46">SUM(D286,D269,D230,D195,D187,D173,D75,D53,D283)</f>
        <v>484376</v>
      </c>
      <c r="E289" s="242">
        <f t="shared" si="46"/>
        <v>0</v>
      </c>
      <c r="F289" s="242">
        <f t="shared" si="46"/>
        <v>15630</v>
      </c>
      <c r="G289" s="243">
        <f t="shared" si="46"/>
        <v>0</v>
      </c>
      <c r="H289" s="244">
        <f t="shared" si="46"/>
        <v>957855</v>
      </c>
      <c r="I289" s="242">
        <f t="shared" si="46"/>
        <v>467015</v>
      </c>
      <c r="J289" s="242">
        <f t="shared" si="46"/>
        <v>475210</v>
      </c>
      <c r="K289" s="242">
        <f t="shared" si="46"/>
        <v>15630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w3Dkl/+rJ7FvCcwTgY30lFteIU99HVdyfm86v1dUMLC/HzM8n27viEOu9dogsdqatZH2qG5Iuexwcae2W35VvA==" saltValue="xz9V57rMftxDqri/Rq2wlQ==" spinCount="100000" sheet="1" objects="1" scenarios="1" formatCells="0" formatColumns="0" formatRows="0" insertHyperlinks="0"/>
  <autoFilter ref="A18:L301">
    <filterColumn colId="7">
      <filters blank="1">
        <filter val="1 029"/>
        <filter val="1 328"/>
        <filter val="1 352"/>
        <filter val="1 547"/>
        <filter val="10 500"/>
        <filter val="10 900"/>
        <filter val="100"/>
        <filter val="11 423"/>
        <filter val="117 439"/>
        <filter val="13 709"/>
        <filter val="14 941"/>
        <filter val="15 000"/>
        <filter val="15 630"/>
        <filter val="157 493"/>
        <filter val="2 146"/>
        <filter val="2 174"/>
        <filter val="2 176"/>
        <filter val="2 710"/>
        <filter val="2 788"/>
        <filter val="203 583"/>
        <filter val="250"/>
        <filter val="27 375"/>
        <filter val="28"/>
        <filter val="28 014"/>
        <filter val="28 932"/>
        <filter val="3 185"/>
        <filter val="3 187"/>
        <filter val="3 209"/>
        <filter val="3 634"/>
        <filter val="3 845"/>
        <filter val="30 649"/>
        <filter val="308"/>
        <filter val="37"/>
        <filter val="382"/>
        <filter val="390"/>
        <filter val="4 172"/>
        <filter val="4 637"/>
        <filter val="4 730"/>
        <filter val="4 752"/>
        <filter val="41 601"/>
        <filter val="42 808"/>
        <filter val="433"/>
        <filter val="449"/>
        <filter val="46 090"/>
        <filter val="5 700"/>
        <filter val="500"/>
        <filter val="51"/>
        <filter val="52"/>
        <filter val="558"/>
        <filter val="578 735"/>
        <filter val="6 160"/>
        <filter val="6 320"/>
        <filter val="623 124"/>
        <filter val="770"/>
        <filter val="78 958"/>
        <filter val="826 707"/>
        <filter val="85"/>
        <filter val="898"/>
        <filter val="90 064"/>
        <filter val="942 225"/>
        <filter val="944 146"/>
        <filter val="957 85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327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2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328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160000</v>
      </c>
      <c r="D20" s="28">
        <f>SUM(D21,D24,D25,D41,D43)</f>
        <v>160000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160000</v>
      </c>
      <c r="I20" s="28">
        <f>SUM(I21,I24,I25,I41,I43)</f>
        <v>160000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160000</v>
      </c>
      <c r="D24" s="51">
        <v>160000</v>
      </c>
      <c r="E24" s="51"/>
      <c r="F24" s="52" t="s">
        <v>36</v>
      </c>
      <c r="G24" s="53" t="s">
        <v>36</v>
      </c>
      <c r="H24" s="50">
        <f t="shared" si="1"/>
        <v>160000</v>
      </c>
      <c r="I24" s="51">
        <f>I51</f>
        <v>160000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160000</v>
      </c>
      <c r="D50" s="128">
        <f>SUM(D51,D286)</f>
        <v>160000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160000</v>
      </c>
      <c r="I50" s="128">
        <f>SUM(I51,I286)</f>
        <v>160000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160000</v>
      </c>
      <c r="D51" s="134">
        <f>SUM(D52,D194)</f>
        <v>160000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160000</v>
      </c>
      <c r="I51" s="134">
        <f>SUM(I52,I194)</f>
        <v>160000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160000</v>
      </c>
      <c r="D52" s="139">
        <f>SUM(D53,D75,D173,D187)</f>
        <v>160000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160000</v>
      </c>
      <c r="I52" s="139">
        <f>SUM(I53,I75,I173,I187)</f>
        <v>160000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182</v>
      </c>
      <c r="C173" s="143">
        <f t="shared" si="7"/>
        <v>160000</v>
      </c>
      <c r="D173" s="144">
        <f>SUM(D174,D184)</f>
        <v>160000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160000</v>
      </c>
      <c r="I173" s="144">
        <f>SUM(I174,I184)</f>
        <v>160000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183</v>
      </c>
      <c r="C174" s="184">
        <f t="shared" si="7"/>
        <v>160000</v>
      </c>
      <c r="D174" s="63">
        <f>SUM(D175,D179)</f>
        <v>160000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160000</v>
      </c>
      <c r="I174" s="63">
        <f>SUM(I175,I179)</f>
        <v>160000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184</v>
      </c>
      <c r="C175" s="66">
        <f t="shared" si="7"/>
        <v>160000</v>
      </c>
      <c r="D175" s="169">
        <f>SUM(D176:D178)</f>
        <v>160000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160000</v>
      </c>
      <c r="I175" s="169">
        <f>SUM(I176:I178)</f>
        <v>160000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186</v>
      </c>
      <c r="C177" s="72">
        <f>SUM(D177:G177)</f>
        <v>160000</v>
      </c>
      <c r="D177" s="74">
        <v>160000</v>
      </c>
      <c r="E177" s="74"/>
      <c r="F177" s="74"/>
      <c r="G177" s="157"/>
      <c r="H177" s="72">
        <f>SUM(I177:L177)</f>
        <v>160000</v>
      </c>
      <c r="I177" s="74">
        <v>160000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160000</v>
      </c>
      <c r="D289" s="242">
        <f t="shared" si="44"/>
        <v>160000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160000</v>
      </c>
      <c r="I289" s="242">
        <f t="shared" si="44"/>
        <v>160000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pxG66/zIIrFgAN7BKeQCWw73/kQk5su8nB6zI9n3+kTsLCWc+UwDnqQX1cGFXwgJDcnYq3AfzT29vdRd3UjwxA==" saltValue="qCiLJ2/XU4EKxNr8Q4Uhkg==" spinCount="100000" sheet="1" objects="1" scenarios="1" formatCells="0" formatColumns="0" formatRows="0" insertHyperlinks="0"/>
  <autoFilter ref="A18:M301">
    <filterColumn colId="7">
      <filters>
        <filter val="160 0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389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390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391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392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393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394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114045</v>
      </c>
      <c r="D20" s="28">
        <f>SUM(D21,D24,D25,D41,D43)</f>
        <v>74214</v>
      </c>
      <c r="E20" s="28">
        <f>SUM(E21,E24,E43)</f>
        <v>39831</v>
      </c>
      <c r="F20" s="28">
        <f>SUM(F21,F26,F43)</f>
        <v>0</v>
      </c>
      <c r="G20" s="29">
        <f>SUM(G21,G45)</f>
        <v>0</v>
      </c>
      <c r="H20" s="27">
        <f>SUM(I20:L20)</f>
        <v>115811</v>
      </c>
      <c r="I20" s="28">
        <f>SUM(I21,I24,I25,I41,I43)</f>
        <v>75508</v>
      </c>
      <c r="J20" s="28">
        <f>SUM(J21,J24,J43)</f>
        <v>40303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114045</v>
      </c>
      <c r="D24" s="51">
        <v>74214</v>
      </c>
      <c r="E24" s="51">
        <v>39831</v>
      </c>
      <c r="F24" s="52" t="s">
        <v>36</v>
      </c>
      <c r="G24" s="53" t="s">
        <v>36</v>
      </c>
      <c r="H24" s="50">
        <f t="shared" si="1"/>
        <v>115811</v>
      </c>
      <c r="I24" s="51">
        <f>I51</f>
        <v>75508</v>
      </c>
      <c r="J24" s="51">
        <f>J51</f>
        <v>40303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114045</v>
      </c>
      <c r="D50" s="128">
        <f>SUM(D51,D286)</f>
        <v>74214</v>
      </c>
      <c r="E50" s="128">
        <f>SUM(E51,E286)</f>
        <v>39831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115811</v>
      </c>
      <c r="I50" s="128">
        <f>SUM(I51,I286)</f>
        <v>75508</v>
      </c>
      <c r="J50" s="128">
        <f>SUM(J51,J286)</f>
        <v>40303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114045</v>
      </c>
      <c r="D51" s="134">
        <f>SUM(D52,D194)</f>
        <v>74214</v>
      </c>
      <c r="E51" s="134">
        <f>SUM(E52,E194)</f>
        <v>39831</v>
      </c>
      <c r="F51" s="134">
        <f>SUM(F52,F194)</f>
        <v>0</v>
      </c>
      <c r="G51" s="135">
        <f>SUM(G52,G194)</f>
        <v>0</v>
      </c>
      <c r="H51" s="133">
        <f t="shared" si="6"/>
        <v>115811</v>
      </c>
      <c r="I51" s="134">
        <f>SUM(I52,I194)</f>
        <v>75508</v>
      </c>
      <c r="J51" s="134">
        <f>SUM(J52,J194)</f>
        <v>40303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114045</v>
      </c>
      <c r="D52" s="139">
        <f>SUM(D53,D75,D173,D187)</f>
        <v>74214</v>
      </c>
      <c r="E52" s="139">
        <f>SUM(E53,E75,E173,E187)</f>
        <v>39831</v>
      </c>
      <c r="F52" s="139">
        <f>SUM(F53,F75,F173,F187)</f>
        <v>0</v>
      </c>
      <c r="G52" s="140">
        <f>SUM(G53,G75,G173,G187)</f>
        <v>0</v>
      </c>
      <c r="H52" s="138">
        <f t="shared" si="6"/>
        <v>115811</v>
      </c>
      <c r="I52" s="139">
        <f>SUM(I53,I75,I173,I187)</f>
        <v>75508</v>
      </c>
      <c r="J52" s="139">
        <f>SUM(J53,J75,J173,J187)</f>
        <v>40303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114045</v>
      </c>
      <c r="D75" s="144">
        <f>SUM(D76,D83,D130,D164,D165,D172)</f>
        <v>74214</v>
      </c>
      <c r="E75" s="144">
        <f>SUM(E76,E83,E130,E164,E165,E172)</f>
        <v>39831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115811</v>
      </c>
      <c r="I75" s="144">
        <f>SUM(I76,I83,I130,I164,I165,I172)</f>
        <v>75508</v>
      </c>
      <c r="J75" s="144">
        <f>SUM(J76,J83,J130,J164,J165,J172)</f>
        <v>40303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114045</v>
      </c>
      <c r="D130" s="63">
        <f>SUM(D131,D136,D140,D141,D144,D151,D159,D160,D163)</f>
        <v>74214</v>
      </c>
      <c r="E130" s="63">
        <f>SUM(E131,E136,E140,E141,E144,E151,E159,E160,E163)</f>
        <v>39831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115811</v>
      </c>
      <c r="I130" s="63">
        <f>SUM(I131,I136,I140,I141,I144,I151,I159,I160,I163)</f>
        <v>75508</v>
      </c>
      <c r="J130" s="63">
        <f>SUM(J131,J136,J140,J141,J144,J151,J159,J160,J163)</f>
        <v>40303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114045</v>
      </c>
      <c r="D151" s="160">
        <f>SUM(D152:D158)</f>
        <v>74214</v>
      </c>
      <c r="E151" s="160">
        <f>SUM(E152:E158)</f>
        <v>39831</v>
      </c>
      <c r="F151" s="160">
        <f>SUM(F152:F158)</f>
        <v>0</v>
      </c>
      <c r="G151" s="161">
        <f>SUM(G152:G158)</f>
        <v>0</v>
      </c>
      <c r="H151" s="72">
        <f t="shared" si="8"/>
        <v>115811</v>
      </c>
      <c r="I151" s="160">
        <f>SUM(I152:I158)</f>
        <v>75508</v>
      </c>
      <c r="J151" s="160">
        <f>SUM(J152:J158)</f>
        <v>40303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114045</v>
      </c>
      <c r="D154" s="74">
        <v>74214</v>
      </c>
      <c r="E154" s="74">
        <v>39831</v>
      </c>
      <c r="F154" s="74"/>
      <c r="G154" s="157"/>
      <c r="H154" s="72">
        <f t="shared" si="8"/>
        <v>115811</v>
      </c>
      <c r="I154" s="74">
        <v>75508</v>
      </c>
      <c r="J154" s="74">
        <v>40303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114045</v>
      </c>
      <c r="D289" s="242">
        <f t="shared" ref="D289:L289" si="46">SUM(D286,D269,D230,D195,D187,D173,D75,D53,D283)</f>
        <v>74214</v>
      </c>
      <c r="E289" s="242">
        <f t="shared" si="46"/>
        <v>39831</v>
      </c>
      <c r="F289" s="242">
        <f t="shared" si="46"/>
        <v>0</v>
      </c>
      <c r="G289" s="243">
        <f t="shared" si="46"/>
        <v>0</v>
      </c>
      <c r="H289" s="244">
        <f t="shared" si="46"/>
        <v>115811</v>
      </c>
      <c r="I289" s="242">
        <f t="shared" si="46"/>
        <v>75508</v>
      </c>
      <c r="J289" s="242">
        <f t="shared" si="46"/>
        <v>40303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9vcs9bZo3lm++RVuaVaEQ74P2q+WnlrLspsD5F/Xok7iyFH+tJANP65b/c33dLW/+z2qA0tN6B5bslLfp6dUA==" saltValue="N8cvPWGBenKmh5mq1zE1sA==" spinCount="100000" sheet="1" objects="1" scenarios="1" formatCells="0" formatColumns="0" formatRows="0" insertHyperlinks="0"/>
  <autoFilter ref="A18:L301">
    <filterColumn colId="7">
      <filters>
        <filter val="115 81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618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390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391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619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12" customHeight="1" x14ac:dyDescent="0.25">
      <c r="A7" s="4" t="s">
        <v>11</v>
      </c>
      <c r="B7" s="5"/>
      <c r="C7" s="836" t="s">
        <v>620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621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5141</v>
      </c>
      <c r="D20" s="28">
        <f>SUM(D21,D24,D25,D41,D43)</f>
        <v>5141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5141</v>
      </c>
      <c r="I20" s="28">
        <f>SUM(I21,I24,I25,I41,I43)</f>
        <v>5141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998</v>
      </c>
      <c r="D21" s="34">
        <f>SUM(D22:D23)</f>
        <v>998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998</v>
      </c>
      <c r="I21" s="34">
        <f>SUM(I22:I23)</f>
        <v>998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998</v>
      </c>
      <c r="D23" s="46">
        <v>998</v>
      </c>
      <c r="E23" s="46"/>
      <c r="F23" s="46"/>
      <c r="G23" s="47"/>
      <c r="H23" s="45">
        <f t="shared" si="1"/>
        <v>998</v>
      </c>
      <c r="I23" s="46">
        <v>998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2072</v>
      </c>
      <c r="D24" s="51">
        <v>2072</v>
      </c>
      <c r="E24" s="51"/>
      <c r="F24" s="52" t="s">
        <v>36</v>
      </c>
      <c r="G24" s="53" t="s">
        <v>36</v>
      </c>
      <c r="H24" s="50">
        <f t="shared" si="1"/>
        <v>2072</v>
      </c>
      <c r="I24" s="51">
        <v>2072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2071</v>
      </c>
      <c r="D25" s="58">
        <v>2071</v>
      </c>
      <c r="E25" s="59" t="s">
        <v>36</v>
      </c>
      <c r="F25" s="59" t="s">
        <v>36</v>
      </c>
      <c r="G25" s="60" t="s">
        <v>36</v>
      </c>
      <c r="H25" s="57">
        <f t="shared" si="1"/>
        <v>2071</v>
      </c>
      <c r="I25" s="58">
        <v>2071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5141</v>
      </c>
      <c r="D50" s="128">
        <f>SUM(D51,D286)</f>
        <v>5141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5141</v>
      </c>
      <c r="I50" s="128">
        <f>SUM(I51,I286)</f>
        <v>5141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3069</v>
      </c>
      <c r="D51" s="134">
        <f>SUM(D52,D194)</f>
        <v>3069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3069</v>
      </c>
      <c r="I51" s="134">
        <f>SUM(I52,I194)</f>
        <v>3069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3069</v>
      </c>
      <c r="D52" s="139">
        <f>SUM(D53,D75,D173,D187)</f>
        <v>3069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3069</v>
      </c>
      <c r="I52" s="139">
        <f>SUM(I53,I75,I173,I187)</f>
        <v>3069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3069</v>
      </c>
      <c r="D75" s="144">
        <f>SUM(D76,D83,D130,D164,D165,D172)</f>
        <v>3069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3069</v>
      </c>
      <c r="I75" s="144">
        <f>SUM(I76,I83,I130,I164,I165,I172)</f>
        <v>3069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1755</v>
      </c>
      <c r="D76" s="63">
        <f>SUM(D77,D80)</f>
        <v>1755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1755</v>
      </c>
      <c r="I76" s="63">
        <f>SUM(I77,I80)</f>
        <v>1755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1755</v>
      </c>
      <c r="D80" s="160">
        <f>SUM(D81:D82)</f>
        <v>1755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1755</v>
      </c>
      <c r="I80" s="160">
        <f>SUM(I81:I82)</f>
        <v>1755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261</v>
      </c>
      <c r="D81" s="74">
        <v>261</v>
      </c>
      <c r="E81" s="74"/>
      <c r="F81" s="74"/>
      <c r="G81" s="157"/>
      <c r="H81" s="72">
        <f t="shared" si="6"/>
        <v>261</v>
      </c>
      <c r="I81" s="74">
        <v>261</v>
      </c>
      <c r="J81" s="74"/>
      <c r="K81" s="74"/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1494</v>
      </c>
      <c r="D82" s="74">
        <v>1494</v>
      </c>
      <c r="E82" s="74"/>
      <c r="F82" s="74"/>
      <c r="G82" s="157"/>
      <c r="H82" s="72">
        <f t="shared" si="6"/>
        <v>1494</v>
      </c>
      <c r="I82" s="74">
        <v>1494</v>
      </c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1314</v>
      </c>
      <c r="D130" s="63">
        <f>SUM(D131,D136,D140,D141,D144,D151,D159,D160,D163)</f>
        <v>1314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1314</v>
      </c>
      <c r="I130" s="63">
        <f>SUM(I131,I136,I140,I141,I144,I151,I159,I160,I163)</f>
        <v>1314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1314</v>
      </c>
      <c r="D131" s="169">
        <f>SUM(D132:D135)</f>
        <v>1314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1314</v>
      </c>
      <c r="I131" s="169">
        <f t="shared" si="10"/>
        <v>1314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774</v>
      </c>
      <c r="D132" s="74">
        <v>774</v>
      </c>
      <c r="E132" s="74"/>
      <c r="F132" s="74"/>
      <c r="G132" s="157"/>
      <c r="H132" s="72">
        <f t="shared" si="8"/>
        <v>774</v>
      </c>
      <c r="I132" s="74">
        <v>774</v>
      </c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540</v>
      </c>
      <c r="D135" s="74">
        <v>540</v>
      </c>
      <c r="E135" s="74"/>
      <c r="F135" s="74"/>
      <c r="G135" s="157"/>
      <c r="H135" s="72">
        <f t="shared" si="8"/>
        <v>540</v>
      </c>
      <c r="I135" s="74">
        <v>540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>
        <v>0</v>
      </c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2072</v>
      </c>
      <c r="D286" s="160">
        <f>SUM(D287:D288)</f>
        <v>2072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2072</v>
      </c>
      <c r="I286" s="160">
        <f>SUM(I287:I288)</f>
        <v>2072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2072</v>
      </c>
      <c r="D288" s="68">
        <v>2072</v>
      </c>
      <c r="E288" s="68"/>
      <c r="F288" s="68"/>
      <c r="G288" s="154"/>
      <c r="H288" s="66">
        <f t="shared" si="39"/>
        <v>2072</v>
      </c>
      <c r="I288" s="68">
        <v>2072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5141</v>
      </c>
      <c r="D289" s="242">
        <f t="shared" ref="D289:L289" si="46">SUM(D286,D269,D230,D195,D187,D173,D75,D53,D283)</f>
        <v>5141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5141</v>
      </c>
      <c r="I289" s="242">
        <f t="shared" si="46"/>
        <v>5141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1074</v>
      </c>
      <c r="D290" s="247">
        <f>SUM(D24,D25,D41)-D51</f>
        <v>1074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1074</v>
      </c>
      <c r="I290" s="247">
        <f>SUM(I24,I25,I41)-I51</f>
        <v>1074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-1074</v>
      </c>
      <c r="D291" s="251">
        <f t="shared" si="47"/>
        <v>-1074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-1074</v>
      </c>
      <c r="I291" s="251">
        <f t="shared" si="47"/>
        <v>-1074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-1074</v>
      </c>
      <c r="D292" s="128">
        <f t="shared" si="48"/>
        <v>-1074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-1074</v>
      </c>
      <c r="I292" s="128">
        <f t="shared" si="48"/>
        <v>-1074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x4M6y2enIRrQyEk2qsyt6iHDoj0H8aRvJy3HAcY36TpNXccXHcgf4qF8udKOJt2OMif67f4GnITKL8HEAS+hQ==" saltValue="EPHFc4WkNdJ79N8vhdm6hQ==" spinCount="100000" sheet="1" objects="1" scenarios="1" formatCells="0" formatColumns="0" formatRows="0" insertHyperlinks="0"/>
  <autoFilter ref="A18:L301">
    <filterColumn colId="7">
      <filters blank="1">
        <filter val="1 074"/>
        <filter val="-1 074"/>
        <filter val="1 314"/>
        <filter val="1 494"/>
        <filter val="1 755"/>
        <filter val="2 071"/>
        <filter val="2 072"/>
        <filter val="261"/>
        <filter val="3 069"/>
        <filter val="5 141"/>
        <filter val="540"/>
        <filter val="774"/>
        <filter val="99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256" width="9.140625" style="1"/>
    <col min="257" max="257" width="10.85546875" style="1" customWidth="1"/>
    <col min="258" max="258" width="28" style="1" customWidth="1"/>
    <col min="259" max="259" width="9.7109375" style="1" customWidth="1"/>
    <col min="260" max="260" width="9.5703125" style="1" customWidth="1"/>
    <col min="261" max="262" width="8.7109375" style="1" customWidth="1"/>
    <col min="263" max="263" width="8.28515625" style="1" customWidth="1"/>
    <col min="264" max="267" width="8.7109375" style="1" customWidth="1"/>
    <col min="268" max="268" width="7.5703125" style="1" customWidth="1"/>
    <col min="269" max="512" width="9.140625" style="1"/>
    <col min="513" max="513" width="10.85546875" style="1" customWidth="1"/>
    <col min="514" max="514" width="28" style="1" customWidth="1"/>
    <col min="515" max="515" width="9.7109375" style="1" customWidth="1"/>
    <col min="516" max="516" width="9.5703125" style="1" customWidth="1"/>
    <col min="517" max="518" width="8.7109375" style="1" customWidth="1"/>
    <col min="519" max="519" width="8.28515625" style="1" customWidth="1"/>
    <col min="520" max="523" width="8.7109375" style="1" customWidth="1"/>
    <col min="524" max="524" width="7.5703125" style="1" customWidth="1"/>
    <col min="525" max="768" width="9.140625" style="1"/>
    <col min="769" max="769" width="10.85546875" style="1" customWidth="1"/>
    <col min="770" max="770" width="28" style="1" customWidth="1"/>
    <col min="771" max="771" width="9.7109375" style="1" customWidth="1"/>
    <col min="772" max="772" width="9.5703125" style="1" customWidth="1"/>
    <col min="773" max="774" width="8.7109375" style="1" customWidth="1"/>
    <col min="775" max="775" width="8.28515625" style="1" customWidth="1"/>
    <col min="776" max="779" width="8.7109375" style="1" customWidth="1"/>
    <col min="780" max="780" width="7.5703125" style="1" customWidth="1"/>
    <col min="781" max="1024" width="9.140625" style="1"/>
    <col min="1025" max="1025" width="10.85546875" style="1" customWidth="1"/>
    <col min="1026" max="1026" width="28" style="1" customWidth="1"/>
    <col min="1027" max="1027" width="9.7109375" style="1" customWidth="1"/>
    <col min="1028" max="1028" width="9.5703125" style="1" customWidth="1"/>
    <col min="1029" max="1030" width="8.7109375" style="1" customWidth="1"/>
    <col min="1031" max="1031" width="8.28515625" style="1" customWidth="1"/>
    <col min="1032" max="1035" width="8.7109375" style="1" customWidth="1"/>
    <col min="1036" max="1036" width="7.5703125" style="1" customWidth="1"/>
    <col min="1037" max="1280" width="9.140625" style="1"/>
    <col min="1281" max="1281" width="10.85546875" style="1" customWidth="1"/>
    <col min="1282" max="1282" width="28" style="1" customWidth="1"/>
    <col min="1283" max="1283" width="9.7109375" style="1" customWidth="1"/>
    <col min="1284" max="1284" width="9.5703125" style="1" customWidth="1"/>
    <col min="1285" max="1286" width="8.7109375" style="1" customWidth="1"/>
    <col min="1287" max="1287" width="8.28515625" style="1" customWidth="1"/>
    <col min="1288" max="1291" width="8.7109375" style="1" customWidth="1"/>
    <col min="1292" max="1292" width="7.5703125" style="1" customWidth="1"/>
    <col min="1293" max="1536" width="9.140625" style="1"/>
    <col min="1537" max="1537" width="10.85546875" style="1" customWidth="1"/>
    <col min="1538" max="1538" width="28" style="1" customWidth="1"/>
    <col min="1539" max="1539" width="9.7109375" style="1" customWidth="1"/>
    <col min="1540" max="1540" width="9.5703125" style="1" customWidth="1"/>
    <col min="1541" max="1542" width="8.7109375" style="1" customWidth="1"/>
    <col min="1543" max="1543" width="8.28515625" style="1" customWidth="1"/>
    <col min="1544" max="1547" width="8.7109375" style="1" customWidth="1"/>
    <col min="1548" max="1548" width="7.5703125" style="1" customWidth="1"/>
    <col min="1549" max="1792" width="9.140625" style="1"/>
    <col min="1793" max="1793" width="10.85546875" style="1" customWidth="1"/>
    <col min="1794" max="1794" width="28" style="1" customWidth="1"/>
    <col min="1795" max="1795" width="9.7109375" style="1" customWidth="1"/>
    <col min="1796" max="1796" width="9.5703125" style="1" customWidth="1"/>
    <col min="1797" max="1798" width="8.7109375" style="1" customWidth="1"/>
    <col min="1799" max="1799" width="8.28515625" style="1" customWidth="1"/>
    <col min="1800" max="1803" width="8.7109375" style="1" customWidth="1"/>
    <col min="1804" max="1804" width="7.5703125" style="1" customWidth="1"/>
    <col min="1805" max="2048" width="9.140625" style="1"/>
    <col min="2049" max="2049" width="10.85546875" style="1" customWidth="1"/>
    <col min="2050" max="2050" width="28" style="1" customWidth="1"/>
    <col min="2051" max="2051" width="9.7109375" style="1" customWidth="1"/>
    <col min="2052" max="2052" width="9.5703125" style="1" customWidth="1"/>
    <col min="2053" max="2054" width="8.7109375" style="1" customWidth="1"/>
    <col min="2055" max="2055" width="8.28515625" style="1" customWidth="1"/>
    <col min="2056" max="2059" width="8.7109375" style="1" customWidth="1"/>
    <col min="2060" max="2060" width="7.5703125" style="1" customWidth="1"/>
    <col min="2061" max="2304" width="9.140625" style="1"/>
    <col min="2305" max="2305" width="10.85546875" style="1" customWidth="1"/>
    <col min="2306" max="2306" width="28" style="1" customWidth="1"/>
    <col min="2307" max="2307" width="9.7109375" style="1" customWidth="1"/>
    <col min="2308" max="2308" width="9.5703125" style="1" customWidth="1"/>
    <col min="2309" max="2310" width="8.7109375" style="1" customWidth="1"/>
    <col min="2311" max="2311" width="8.28515625" style="1" customWidth="1"/>
    <col min="2312" max="2315" width="8.7109375" style="1" customWidth="1"/>
    <col min="2316" max="2316" width="7.5703125" style="1" customWidth="1"/>
    <col min="2317" max="2560" width="9.140625" style="1"/>
    <col min="2561" max="2561" width="10.85546875" style="1" customWidth="1"/>
    <col min="2562" max="2562" width="28" style="1" customWidth="1"/>
    <col min="2563" max="2563" width="9.7109375" style="1" customWidth="1"/>
    <col min="2564" max="2564" width="9.5703125" style="1" customWidth="1"/>
    <col min="2565" max="2566" width="8.7109375" style="1" customWidth="1"/>
    <col min="2567" max="2567" width="8.28515625" style="1" customWidth="1"/>
    <col min="2568" max="2571" width="8.7109375" style="1" customWidth="1"/>
    <col min="2572" max="2572" width="7.5703125" style="1" customWidth="1"/>
    <col min="2573" max="2816" width="9.140625" style="1"/>
    <col min="2817" max="2817" width="10.85546875" style="1" customWidth="1"/>
    <col min="2818" max="2818" width="28" style="1" customWidth="1"/>
    <col min="2819" max="2819" width="9.7109375" style="1" customWidth="1"/>
    <col min="2820" max="2820" width="9.5703125" style="1" customWidth="1"/>
    <col min="2821" max="2822" width="8.7109375" style="1" customWidth="1"/>
    <col min="2823" max="2823" width="8.28515625" style="1" customWidth="1"/>
    <col min="2824" max="2827" width="8.7109375" style="1" customWidth="1"/>
    <col min="2828" max="2828" width="7.5703125" style="1" customWidth="1"/>
    <col min="2829" max="3072" width="9.140625" style="1"/>
    <col min="3073" max="3073" width="10.85546875" style="1" customWidth="1"/>
    <col min="3074" max="3074" width="28" style="1" customWidth="1"/>
    <col min="3075" max="3075" width="9.7109375" style="1" customWidth="1"/>
    <col min="3076" max="3076" width="9.5703125" style="1" customWidth="1"/>
    <col min="3077" max="3078" width="8.7109375" style="1" customWidth="1"/>
    <col min="3079" max="3079" width="8.28515625" style="1" customWidth="1"/>
    <col min="3080" max="3083" width="8.7109375" style="1" customWidth="1"/>
    <col min="3084" max="3084" width="7.5703125" style="1" customWidth="1"/>
    <col min="3085" max="3328" width="9.140625" style="1"/>
    <col min="3329" max="3329" width="10.85546875" style="1" customWidth="1"/>
    <col min="3330" max="3330" width="28" style="1" customWidth="1"/>
    <col min="3331" max="3331" width="9.7109375" style="1" customWidth="1"/>
    <col min="3332" max="3332" width="9.5703125" style="1" customWidth="1"/>
    <col min="3333" max="3334" width="8.7109375" style="1" customWidth="1"/>
    <col min="3335" max="3335" width="8.28515625" style="1" customWidth="1"/>
    <col min="3336" max="3339" width="8.7109375" style="1" customWidth="1"/>
    <col min="3340" max="3340" width="7.5703125" style="1" customWidth="1"/>
    <col min="3341" max="3584" width="9.140625" style="1"/>
    <col min="3585" max="3585" width="10.85546875" style="1" customWidth="1"/>
    <col min="3586" max="3586" width="28" style="1" customWidth="1"/>
    <col min="3587" max="3587" width="9.7109375" style="1" customWidth="1"/>
    <col min="3588" max="3588" width="9.5703125" style="1" customWidth="1"/>
    <col min="3589" max="3590" width="8.7109375" style="1" customWidth="1"/>
    <col min="3591" max="3591" width="8.28515625" style="1" customWidth="1"/>
    <col min="3592" max="3595" width="8.7109375" style="1" customWidth="1"/>
    <col min="3596" max="3596" width="7.5703125" style="1" customWidth="1"/>
    <col min="3597" max="3840" width="9.140625" style="1"/>
    <col min="3841" max="3841" width="10.85546875" style="1" customWidth="1"/>
    <col min="3842" max="3842" width="28" style="1" customWidth="1"/>
    <col min="3843" max="3843" width="9.7109375" style="1" customWidth="1"/>
    <col min="3844" max="3844" width="9.5703125" style="1" customWidth="1"/>
    <col min="3845" max="3846" width="8.7109375" style="1" customWidth="1"/>
    <col min="3847" max="3847" width="8.28515625" style="1" customWidth="1"/>
    <col min="3848" max="3851" width="8.7109375" style="1" customWidth="1"/>
    <col min="3852" max="3852" width="7.5703125" style="1" customWidth="1"/>
    <col min="3853" max="4096" width="9.140625" style="1"/>
    <col min="4097" max="4097" width="10.85546875" style="1" customWidth="1"/>
    <col min="4098" max="4098" width="28" style="1" customWidth="1"/>
    <col min="4099" max="4099" width="9.7109375" style="1" customWidth="1"/>
    <col min="4100" max="4100" width="9.5703125" style="1" customWidth="1"/>
    <col min="4101" max="4102" width="8.7109375" style="1" customWidth="1"/>
    <col min="4103" max="4103" width="8.28515625" style="1" customWidth="1"/>
    <col min="4104" max="4107" width="8.7109375" style="1" customWidth="1"/>
    <col min="4108" max="4108" width="7.5703125" style="1" customWidth="1"/>
    <col min="4109" max="4352" width="9.140625" style="1"/>
    <col min="4353" max="4353" width="10.85546875" style="1" customWidth="1"/>
    <col min="4354" max="4354" width="28" style="1" customWidth="1"/>
    <col min="4355" max="4355" width="9.7109375" style="1" customWidth="1"/>
    <col min="4356" max="4356" width="9.5703125" style="1" customWidth="1"/>
    <col min="4357" max="4358" width="8.7109375" style="1" customWidth="1"/>
    <col min="4359" max="4359" width="8.28515625" style="1" customWidth="1"/>
    <col min="4360" max="4363" width="8.7109375" style="1" customWidth="1"/>
    <col min="4364" max="4364" width="7.5703125" style="1" customWidth="1"/>
    <col min="4365" max="4608" width="9.140625" style="1"/>
    <col min="4609" max="4609" width="10.85546875" style="1" customWidth="1"/>
    <col min="4610" max="4610" width="28" style="1" customWidth="1"/>
    <col min="4611" max="4611" width="9.7109375" style="1" customWidth="1"/>
    <col min="4612" max="4612" width="9.5703125" style="1" customWidth="1"/>
    <col min="4613" max="4614" width="8.7109375" style="1" customWidth="1"/>
    <col min="4615" max="4615" width="8.28515625" style="1" customWidth="1"/>
    <col min="4616" max="4619" width="8.7109375" style="1" customWidth="1"/>
    <col min="4620" max="4620" width="7.5703125" style="1" customWidth="1"/>
    <col min="4621" max="4864" width="9.140625" style="1"/>
    <col min="4865" max="4865" width="10.85546875" style="1" customWidth="1"/>
    <col min="4866" max="4866" width="28" style="1" customWidth="1"/>
    <col min="4867" max="4867" width="9.7109375" style="1" customWidth="1"/>
    <col min="4868" max="4868" width="9.5703125" style="1" customWidth="1"/>
    <col min="4869" max="4870" width="8.7109375" style="1" customWidth="1"/>
    <col min="4871" max="4871" width="8.28515625" style="1" customWidth="1"/>
    <col min="4872" max="4875" width="8.7109375" style="1" customWidth="1"/>
    <col min="4876" max="4876" width="7.5703125" style="1" customWidth="1"/>
    <col min="4877" max="5120" width="9.140625" style="1"/>
    <col min="5121" max="5121" width="10.85546875" style="1" customWidth="1"/>
    <col min="5122" max="5122" width="28" style="1" customWidth="1"/>
    <col min="5123" max="5123" width="9.7109375" style="1" customWidth="1"/>
    <col min="5124" max="5124" width="9.5703125" style="1" customWidth="1"/>
    <col min="5125" max="5126" width="8.7109375" style="1" customWidth="1"/>
    <col min="5127" max="5127" width="8.28515625" style="1" customWidth="1"/>
    <col min="5128" max="5131" width="8.7109375" style="1" customWidth="1"/>
    <col min="5132" max="5132" width="7.5703125" style="1" customWidth="1"/>
    <col min="5133" max="5376" width="9.140625" style="1"/>
    <col min="5377" max="5377" width="10.85546875" style="1" customWidth="1"/>
    <col min="5378" max="5378" width="28" style="1" customWidth="1"/>
    <col min="5379" max="5379" width="9.7109375" style="1" customWidth="1"/>
    <col min="5380" max="5380" width="9.5703125" style="1" customWidth="1"/>
    <col min="5381" max="5382" width="8.7109375" style="1" customWidth="1"/>
    <col min="5383" max="5383" width="8.28515625" style="1" customWidth="1"/>
    <col min="5384" max="5387" width="8.7109375" style="1" customWidth="1"/>
    <col min="5388" max="5388" width="7.5703125" style="1" customWidth="1"/>
    <col min="5389" max="5632" width="9.140625" style="1"/>
    <col min="5633" max="5633" width="10.85546875" style="1" customWidth="1"/>
    <col min="5634" max="5634" width="28" style="1" customWidth="1"/>
    <col min="5635" max="5635" width="9.7109375" style="1" customWidth="1"/>
    <col min="5636" max="5636" width="9.5703125" style="1" customWidth="1"/>
    <col min="5637" max="5638" width="8.7109375" style="1" customWidth="1"/>
    <col min="5639" max="5639" width="8.28515625" style="1" customWidth="1"/>
    <col min="5640" max="5643" width="8.7109375" style="1" customWidth="1"/>
    <col min="5644" max="5644" width="7.5703125" style="1" customWidth="1"/>
    <col min="5645" max="5888" width="9.140625" style="1"/>
    <col min="5889" max="5889" width="10.85546875" style="1" customWidth="1"/>
    <col min="5890" max="5890" width="28" style="1" customWidth="1"/>
    <col min="5891" max="5891" width="9.7109375" style="1" customWidth="1"/>
    <col min="5892" max="5892" width="9.5703125" style="1" customWidth="1"/>
    <col min="5893" max="5894" width="8.7109375" style="1" customWidth="1"/>
    <col min="5895" max="5895" width="8.28515625" style="1" customWidth="1"/>
    <col min="5896" max="5899" width="8.7109375" style="1" customWidth="1"/>
    <col min="5900" max="5900" width="7.5703125" style="1" customWidth="1"/>
    <col min="5901" max="6144" width="9.140625" style="1"/>
    <col min="6145" max="6145" width="10.85546875" style="1" customWidth="1"/>
    <col min="6146" max="6146" width="28" style="1" customWidth="1"/>
    <col min="6147" max="6147" width="9.7109375" style="1" customWidth="1"/>
    <col min="6148" max="6148" width="9.5703125" style="1" customWidth="1"/>
    <col min="6149" max="6150" width="8.7109375" style="1" customWidth="1"/>
    <col min="6151" max="6151" width="8.28515625" style="1" customWidth="1"/>
    <col min="6152" max="6155" width="8.7109375" style="1" customWidth="1"/>
    <col min="6156" max="6156" width="7.5703125" style="1" customWidth="1"/>
    <col min="6157" max="6400" width="9.140625" style="1"/>
    <col min="6401" max="6401" width="10.85546875" style="1" customWidth="1"/>
    <col min="6402" max="6402" width="28" style="1" customWidth="1"/>
    <col min="6403" max="6403" width="9.7109375" style="1" customWidth="1"/>
    <col min="6404" max="6404" width="9.5703125" style="1" customWidth="1"/>
    <col min="6405" max="6406" width="8.7109375" style="1" customWidth="1"/>
    <col min="6407" max="6407" width="8.28515625" style="1" customWidth="1"/>
    <col min="6408" max="6411" width="8.7109375" style="1" customWidth="1"/>
    <col min="6412" max="6412" width="7.5703125" style="1" customWidth="1"/>
    <col min="6413" max="6656" width="9.140625" style="1"/>
    <col min="6657" max="6657" width="10.85546875" style="1" customWidth="1"/>
    <col min="6658" max="6658" width="28" style="1" customWidth="1"/>
    <col min="6659" max="6659" width="9.7109375" style="1" customWidth="1"/>
    <col min="6660" max="6660" width="9.5703125" style="1" customWidth="1"/>
    <col min="6661" max="6662" width="8.7109375" style="1" customWidth="1"/>
    <col min="6663" max="6663" width="8.28515625" style="1" customWidth="1"/>
    <col min="6664" max="6667" width="8.7109375" style="1" customWidth="1"/>
    <col min="6668" max="6668" width="7.5703125" style="1" customWidth="1"/>
    <col min="6669" max="6912" width="9.140625" style="1"/>
    <col min="6913" max="6913" width="10.85546875" style="1" customWidth="1"/>
    <col min="6914" max="6914" width="28" style="1" customWidth="1"/>
    <col min="6915" max="6915" width="9.7109375" style="1" customWidth="1"/>
    <col min="6916" max="6916" width="9.5703125" style="1" customWidth="1"/>
    <col min="6917" max="6918" width="8.7109375" style="1" customWidth="1"/>
    <col min="6919" max="6919" width="8.28515625" style="1" customWidth="1"/>
    <col min="6920" max="6923" width="8.7109375" style="1" customWidth="1"/>
    <col min="6924" max="6924" width="7.5703125" style="1" customWidth="1"/>
    <col min="6925" max="7168" width="9.140625" style="1"/>
    <col min="7169" max="7169" width="10.85546875" style="1" customWidth="1"/>
    <col min="7170" max="7170" width="28" style="1" customWidth="1"/>
    <col min="7171" max="7171" width="9.7109375" style="1" customWidth="1"/>
    <col min="7172" max="7172" width="9.5703125" style="1" customWidth="1"/>
    <col min="7173" max="7174" width="8.7109375" style="1" customWidth="1"/>
    <col min="7175" max="7175" width="8.28515625" style="1" customWidth="1"/>
    <col min="7176" max="7179" width="8.7109375" style="1" customWidth="1"/>
    <col min="7180" max="7180" width="7.5703125" style="1" customWidth="1"/>
    <col min="7181" max="7424" width="9.140625" style="1"/>
    <col min="7425" max="7425" width="10.85546875" style="1" customWidth="1"/>
    <col min="7426" max="7426" width="28" style="1" customWidth="1"/>
    <col min="7427" max="7427" width="9.7109375" style="1" customWidth="1"/>
    <col min="7428" max="7428" width="9.5703125" style="1" customWidth="1"/>
    <col min="7429" max="7430" width="8.7109375" style="1" customWidth="1"/>
    <col min="7431" max="7431" width="8.28515625" style="1" customWidth="1"/>
    <col min="7432" max="7435" width="8.7109375" style="1" customWidth="1"/>
    <col min="7436" max="7436" width="7.5703125" style="1" customWidth="1"/>
    <col min="7437" max="7680" width="9.140625" style="1"/>
    <col min="7681" max="7681" width="10.85546875" style="1" customWidth="1"/>
    <col min="7682" max="7682" width="28" style="1" customWidth="1"/>
    <col min="7683" max="7683" width="9.7109375" style="1" customWidth="1"/>
    <col min="7684" max="7684" width="9.5703125" style="1" customWidth="1"/>
    <col min="7685" max="7686" width="8.7109375" style="1" customWidth="1"/>
    <col min="7687" max="7687" width="8.28515625" style="1" customWidth="1"/>
    <col min="7688" max="7691" width="8.7109375" style="1" customWidth="1"/>
    <col min="7692" max="7692" width="7.5703125" style="1" customWidth="1"/>
    <col min="7693" max="7936" width="9.140625" style="1"/>
    <col min="7937" max="7937" width="10.85546875" style="1" customWidth="1"/>
    <col min="7938" max="7938" width="28" style="1" customWidth="1"/>
    <col min="7939" max="7939" width="9.7109375" style="1" customWidth="1"/>
    <col min="7940" max="7940" width="9.5703125" style="1" customWidth="1"/>
    <col min="7941" max="7942" width="8.7109375" style="1" customWidth="1"/>
    <col min="7943" max="7943" width="8.28515625" style="1" customWidth="1"/>
    <col min="7944" max="7947" width="8.7109375" style="1" customWidth="1"/>
    <col min="7948" max="7948" width="7.5703125" style="1" customWidth="1"/>
    <col min="7949" max="8192" width="9.140625" style="1"/>
    <col min="8193" max="8193" width="10.85546875" style="1" customWidth="1"/>
    <col min="8194" max="8194" width="28" style="1" customWidth="1"/>
    <col min="8195" max="8195" width="9.7109375" style="1" customWidth="1"/>
    <col min="8196" max="8196" width="9.5703125" style="1" customWidth="1"/>
    <col min="8197" max="8198" width="8.7109375" style="1" customWidth="1"/>
    <col min="8199" max="8199" width="8.28515625" style="1" customWidth="1"/>
    <col min="8200" max="8203" width="8.7109375" style="1" customWidth="1"/>
    <col min="8204" max="8204" width="7.5703125" style="1" customWidth="1"/>
    <col min="8205" max="8448" width="9.140625" style="1"/>
    <col min="8449" max="8449" width="10.85546875" style="1" customWidth="1"/>
    <col min="8450" max="8450" width="28" style="1" customWidth="1"/>
    <col min="8451" max="8451" width="9.7109375" style="1" customWidth="1"/>
    <col min="8452" max="8452" width="9.5703125" style="1" customWidth="1"/>
    <col min="8453" max="8454" width="8.7109375" style="1" customWidth="1"/>
    <col min="8455" max="8455" width="8.28515625" style="1" customWidth="1"/>
    <col min="8456" max="8459" width="8.7109375" style="1" customWidth="1"/>
    <col min="8460" max="8460" width="7.5703125" style="1" customWidth="1"/>
    <col min="8461" max="8704" width="9.140625" style="1"/>
    <col min="8705" max="8705" width="10.85546875" style="1" customWidth="1"/>
    <col min="8706" max="8706" width="28" style="1" customWidth="1"/>
    <col min="8707" max="8707" width="9.7109375" style="1" customWidth="1"/>
    <col min="8708" max="8708" width="9.5703125" style="1" customWidth="1"/>
    <col min="8709" max="8710" width="8.7109375" style="1" customWidth="1"/>
    <col min="8711" max="8711" width="8.28515625" style="1" customWidth="1"/>
    <col min="8712" max="8715" width="8.7109375" style="1" customWidth="1"/>
    <col min="8716" max="8716" width="7.5703125" style="1" customWidth="1"/>
    <col min="8717" max="8960" width="9.140625" style="1"/>
    <col min="8961" max="8961" width="10.85546875" style="1" customWidth="1"/>
    <col min="8962" max="8962" width="28" style="1" customWidth="1"/>
    <col min="8963" max="8963" width="9.7109375" style="1" customWidth="1"/>
    <col min="8964" max="8964" width="9.5703125" style="1" customWidth="1"/>
    <col min="8965" max="8966" width="8.7109375" style="1" customWidth="1"/>
    <col min="8967" max="8967" width="8.28515625" style="1" customWidth="1"/>
    <col min="8968" max="8971" width="8.7109375" style="1" customWidth="1"/>
    <col min="8972" max="8972" width="7.5703125" style="1" customWidth="1"/>
    <col min="8973" max="9216" width="9.140625" style="1"/>
    <col min="9217" max="9217" width="10.85546875" style="1" customWidth="1"/>
    <col min="9218" max="9218" width="28" style="1" customWidth="1"/>
    <col min="9219" max="9219" width="9.7109375" style="1" customWidth="1"/>
    <col min="9220" max="9220" width="9.5703125" style="1" customWidth="1"/>
    <col min="9221" max="9222" width="8.7109375" style="1" customWidth="1"/>
    <col min="9223" max="9223" width="8.28515625" style="1" customWidth="1"/>
    <col min="9224" max="9227" width="8.7109375" style="1" customWidth="1"/>
    <col min="9228" max="9228" width="7.5703125" style="1" customWidth="1"/>
    <col min="9229" max="9472" width="9.140625" style="1"/>
    <col min="9473" max="9473" width="10.85546875" style="1" customWidth="1"/>
    <col min="9474" max="9474" width="28" style="1" customWidth="1"/>
    <col min="9475" max="9475" width="9.7109375" style="1" customWidth="1"/>
    <col min="9476" max="9476" width="9.5703125" style="1" customWidth="1"/>
    <col min="9477" max="9478" width="8.7109375" style="1" customWidth="1"/>
    <col min="9479" max="9479" width="8.28515625" style="1" customWidth="1"/>
    <col min="9480" max="9483" width="8.7109375" style="1" customWidth="1"/>
    <col min="9484" max="9484" width="7.5703125" style="1" customWidth="1"/>
    <col min="9485" max="9728" width="9.140625" style="1"/>
    <col min="9729" max="9729" width="10.85546875" style="1" customWidth="1"/>
    <col min="9730" max="9730" width="28" style="1" customWidth="1"/>
    <col min="9731" max="9731" width="9.7109375" style="1" customWidth="1"/>
    <col min="9732" max="9732" width="9.5703125" style="1" customWidth="1"/>
    <col min="9733" max="9734" width="8.7109375" style="1" customWidth="1"/>
    <col min="9735" max="9735" width="8.28515625" style="1" customWidth="1"/>
    <col min="9736" max="9739" width="8.7109375" style="1" customWidth="1"/>
    <col min="9740" max="9740" width="7.5703125" style="1" customWidth="1"/>
    <col min="9741" max="9984" width="9.140625" style="1"/>
    <col min="9985" max="9985" width="10.85546875" style="1" customWidth="1"/>
    <col min="9986" max="9986" width="28" style="1" customWidth="1"/>
    <col min="9987" max="9987" width="9.7109375" style="1" customWidth="1"/>
    <col min="9988" max="9988" width="9.5703125" style="1" customWidth="1"/>
    <col min="9989" max="9990" width="8.7109375" style="1" customWidth="1"/>
    <col min="9991" max="9991" width="8.28515625" style="1" customWidth="1"/>
    <col min="9992" max="9995" width="8.7109375" style="1" customWidth="1"/>
    <col min="9996" max="9996" width="7.5703125" style="1" customWidth="1"/>
    <col min="9997" max="10240" width="9.140625" style="1"/>
    <col min="10241" max="10241" width="10.85546875" style="1" customWidth="1"/>
    <col min="10242" max="10242" width="28" style="1" customWidth="1"/>
    <col min="10243" max="10243" width="9.7109375" style="1" customWidth="1"/>
    <col min="10244" max="10244" width="9.5703125" style="1" customWidth="1"/>
    <col min="10245" max="10246" width="8.7109375" style="1" customWidth="1"/>
    <col min="10247" max="10247" width="8.28515625" style="1" customWidth="1"/>
    <col min="10248" max="10251" width="8.7109375" style="1" customWidth="1"/>
    <col min="10252" max="10252" width="7.5703125" style="1" customWidth="1"/>
    <col min="10253" max="10496" width="9.140625" style="1"/>
    <col min="10497" max="10497" width="10.85546875" style="1" customWidth="1"/>
    <col min="10498" max="10498" width="28" style="1" customWidth="1"/>
    <col min="10499" max="10499" width="9.7109375" style="1" customWidth="1"/>
    <col min="10500" max="10500" width="9.5703125" style="1" customWidth="1"/>
    <col min="10501" max="10502" width="8.7109375" style="1" customWidth="1"/>
    <col min="10503" max="10503" width="8.28515625" style="1" customWidth="1"/>
    <col min="10504" max="10507" width="8.7109375" style="1" customWidth="1"/>
    <col min="10508" max="10508" width="7.5703125" style="1" customWidth="1"/>
    <col min="10509" max="10752" width="9.140625" style="1"/>
    <col min="10753" max="10753" width="10.85546875" style="1" customWidth="1"/>
    <col min="10754" max="10754" width="28" style="1" customWidth="1"/>
    <col min="10755" max="10755" width="9.7109375" style="1" customWidth="1"/>
    <col min="10756" max="10756" width="9.5703125" style="1" customWidth="1"/>
    <col min="10757" max="10758" width="8.7109375" style="1" customWidth="1"/>
    <col min="10759" max="10759" width="8.28515625" style="1" customWidth="1"/>
    <col min="10760" max="10763" width="8.7109375" style="1" customWidth="1"/>
    <col min="10764" max="10764" width="7.5703125" style="1" customWidth="1"/>
    <col min="10765" max="11008" width="9.140625" style="1"/>
    <col min="11009" max="11009" width="10.85546875" style="1" customWidth="1"/>
    <col min="11010" max="11010" width="28" style="1" customWidth="1"/>
    <col min="11011" max="11011" width="9.7109375" style="1" customWidth="1"/>
    <col min="11012" max="11012" width="9.5703125" style="1" customWidth="1"/>
    <col min="11013" max="11014" width="8.7109375" style="1" customWidth="1"/>
    <col min="11015" max="11015" width="8.28515625" style="1" customWidth="1"/>
    <col min="11016" max="11019" width="8.7109375" style="1" customWidth="1"/>
    <col min="11020" max="11020" width="7.5703125" style="1" customWidth="1"/>
    <col min="11021" max="11264" width="9.140625" style="1"/>
    <col min="11265" max="11265" width="10.85546875" style="1" customWidth="1"/>
    <col min="11266" max="11266" width="28" style="1" customWidth="1"/>
    <col min="11267" max="11267" width="9.7109375" style="1" customWidth="1"/>
    <col min="11268" max="11268" width="9.5703125" style="1" customWidth="1"/>
    <col min="11269" max="11270" width="8.7109375" style="1" customWidth="1"/>
    <col min="11271" max="11271" width="8.28515625" style="1" customWidth="1"/>
    <col min="11272" max="11275" width="8.7109375" style="1" customWidth="1"/>
    <col min="11276" max="11276" width="7.5703125" style="1" customWidth="1"/>
    <col min="11277" max="11520" width="9.140625" style="1"/>
    <col min="11521" max="11521" width="10.85546875" style="1" customWidth="1"/>
    <col min="11522" max="11522" width="28" style="1" customWidth="1"/>
    <col min="11523" max="11523" width="9.7109375" style="1" customWidth="1"/>
    <col min="11524" max="11524" width="9.5703125" style="1" customWidth="1"/>
    <col min="11525" max="11526" width="8.7109375" style="1" customWidth="1"/>
    <col min="11527" max="11527" width="8.28515625" style="1" customWidth="1"/>
    <col min="11528" max="11531" width="8.7109375" style="1" customWidth="1"/>
    <col min="11532" max="11532" width="7.5703125" style="1" customWidth="1"/>
    <col min="11533" max="11776" width="9.140625" style="1"/>
    <col min="11777" max="11777" width="10.85546875" style="1" customWidth="1"/>
    <col min="11778" max="11778" width="28" style="1" customWidth="1"/>
    <col min="11779" max="11779" width="9.7109375" style="1" customWidth="1"/>
    <col min="11780" max="11780" width="9.5703125" style="1" customWidth="1"/>
    <col min="11781" max="11782" width="8.7109375" style="1" customWidth="1"/>
    <col min="11783" max="11783" width="8.28515625" style="1" customWidth="1"/>
    <col min="11784" max="11787" width="8.7109375" style="1" customWidth="1"/>
    <col min="11788" max="11788" width="7.5703125" style="1" customWidth="1"/>
    <col min="11789" max="12032" width="9.140625" style="1"/>
    <col min="12033" max="12033" width="10.85546875" style="1" customWidth="1"/>
    <col min="12034" max="12034" width="28" style="1" customWidth="1"/>
    <col min="12035" max="12035" width="9.7109375" style="1" customWidth="1"/>
    <col min="12036" max="12036" width="9.5703125" style="1" customWidth="1"/>
    <col min="12037" max="12038" width="8.7109375" style="1" customWidth="1"/>
    <col min="12039" max="12039" width="8.28515625" style="1" customWidth="1"/>
    <col min="12040" max="12043" width="8.7109375" style="1" customWidth="1"/>
    <col min="12044" max="12044" width="7.5703125" style="1" customWidth="1"/>
    <col min="12045" max="12288" width="9.140625" style="1"/>
    <col min="12289" max="12289" width="10.85546875" style="1" customWidth="1"/>
    <col min="12290" max="12290" width="28" style="1" customWidth="1"/>
    <col min="12291" max="12291" width="9.7109375" style="1" customWidth="1"/>
    <col min="12292" max="12292" width="9.5703125" style="1" customWidth="1"/>
    <col min="12293" max="12294" width="8.7109375" style="1" customWidth="1"/>
    <col min="12295" max="12295" width="8.28515625" style="1" customWidth="1"/>
    <col min="12296" max="12299" width="8.7109375" style="1" customWidth="1"/>
    <col min="12300" max="12300" width="7.5703125" style="1" customWidth="1"/>
    <col min="12301" max="12544" width="9.140625" style="1"/>
    <col min="12545" max="12545" width="10.85546875" style="1" customWidth="1"/>
    <col min="12546" max="12546" width="28" style="1" customWidth="1"/>
    <col min="12547" max="12547" width="9.7109375" style="1" customWidth="1"/>
    <col min="12548" max="12548" width="9.5703125" style="1" customWidth="1"/>
    <col min="12549" max="12550" width="8.7109375" style="1" customWidth="1"/>
    <col min="12551" max="12551" width="8.28515625" style="1" customWidth="1"/>
    <col min="12552" max="12555" width="8.7109375" style="1" customWidth="1"/>
    <col min="12556" max="12556" width="7.5703125" style="1" customWidth="1"/>
    <col min="12557" max="12800" width="9.140625" style="1"/>
    <col min="12801" max="12801" width="10.85546875" style="1" customWidth="1"/>
    <col min="12802" max="12802" width="28" style="1" customWidth="1"/>
    <col min="12803" max="12803" width="9.7109375" style="1" customWidth="1"/>
    <col min="12804" max="12804" width="9.5703125" style="1" customWidth="1"/>
    <col min="12805" max="12806" width="8.7109375" style="1" customWidth="1"/>
    <col min="12807" max="12807" width="8.28515625" style="1" customWidth="1"/>
    <col min="12808" max="12811" width="8.7109375" style="1" customWidth="1"/>
    <col min="12812" max="12812" width="7.5703125" style="1" customWidth="1"/>
    <col min="12813" max="13056" width="9.140625" style="1"/>
    <col min="13057" max="13057" width="10.85546875" style="1" customWidth="1"/>
    <col min="13058" max="13058" width="28" style="1" customWidth="1"/>
    <col min="13059" max="13059" width="9.7109375" style="1" customWidth="1"/>
    <col min="13060" max="13060" width="9.5703125" style="1" customWidth="1"/>
    <col min="13061" max="13062" width="8.7109375" style="1" customWidth="1"/>
    <col min="13063" max="13063" width="8.28515625" style="1" customWidth="1"/>
    <col min="13064" max="13067" width="8.7109375" style="1" customWidth="1"/>
    <col min="13068" max="13068" width="7.5703125" style="1" customWidth="1"/>
    <col min="13069" max="13312" width="9.140625" style="1"/>
    <col min="13313" max="13313" width="10.85546875" style="1" customWidth="1"/>
    <col min="13314" max="13314" width="28" style="1" customWidth="1"/>
    <col min="13315" max="13315" width="9.7109375" style="1" customWidth="1"/>
    <col min="13316" max="13316" width="9.5703125" style="1" customWidth="1"/>
    <col min="13317" max="13318" width="8.7109375" style="1" customWidth="1"/>
    <col min="13319" max="13319" width="8.28515625" style="1" customWidth="1"/>
    <col min="13320" max="13323" width="8.7109375" style="1" customWidth="1"/>
    <col min="13324" max="13324" width="7.5703125" style="1" customWidth="1"/>
    <col min="13325" max="13568" width="9.140625" style="1"/>
    <col min="13569" max="13569" width="10.85546875" style="1" customWidth="1"/>
    <col min="13570" max="13570" width="28" style="1" customWidth="1"/>
    <col min="13571" max="13571" width="9.7109375" style="1" customWidth="1"/>
    <col min="13572" max="13572" width="9.5703125" style="1" customWidth="1"/>
    <col min="13573" max="13574" width="8.7109375" style="1" customWidth="1"/>
    <col min="13575" max="13575" width="8.28515625" style="1" customWidth="1"/>
    <col min="13576" max="13579" width="8.7109375" style="1" customWidth="1"/>
    <col min="13580" max="13580" width="7.5703125" style="1" customWidth="1"/>
    <col min="13581" max="13824" width="9.140625" style="1"/>
    <col min="13825" max="13825" width="10.85546875" style="1" customWidth="1"/>
    <col min="13826" max="13826" width="28" style="1" customWidth="1"/>
    <col min="13827" max="13827" width="9.7109375" style="1" customWidth="1"/>
    <col min="13828" max="13828" width="9.5703125" style="1" customWidth="1"/>
    <col min="13829" max="13830" width="8.7109375" style="1" customWidth="1"/>
    <col min="13831" max="13831" width="8.28515625" style="1" customWidth="1"/>
    <col min="13832" max="13835" width="8.7109375" style="1" customWidth="1"/>
    <col min="13836" max="13836" width="7.5703125" style="1" customWidth="1"/>
    <col min="13837" max="14080" width="9.140625" style="1"/>
    <col min="14081" max="14081" width="10.85546875" style="1" customWidth="1"/>
    <col min="14082" max="14082" width="28" style="1" customWidth="1"/>
    <col min="14083" max="14083" width="9.7109375" style="1" customWidth="1"/>
    <col min="14084" max="14084" width="9.5703125" style="1" customWidth="1"/>
    <col min="14085" max="14086" width="8.7109375" style="1" customWidth="1"/>
    <col min="14087" max="14087" width="8.28515625" style="1" customWidth="1"/>
    <col min="14088" max="14091" width="8.7109375" style="1" customWidth="1"/>
    <col min="14092" max="14092" width="7.5703125" style="1" customWidth="1"/>
    <col min="14093" max="14336" width="9.140625" style="1"/>
    <col min="14337" max="14337" width="10.85546875" style="1" customWidth="1"/>
    <col min="14338" max="14338" width="28" style="1" customWidth="1"/>
    <col min="14339" max="14339" width="9.7109375" style="1" customWidth="1"/>
    <col min="14340" max="14340" width="9.5703125" style="1" customWidth="1"/>
    <col min="14341" max="14342" width="8.7109375" style="1" customWidth="1"/>
    <col min="14343" max="14343" width="8.28515625" style="1" customWidth="1"/>
    <col min="14344" max="14347" width="8.7109375" style="1" customWidth="1"/>
    <col min="14348" max="14348" width="7.5703125" style="1" customWidth="1"/>
    <col min="14349" max="14592" width="9.140625" style="1"/>
    <col min="14593" max="14593" width="10.85546875" style="1" customWidth="1"/>
    <col min="14594" max="14594" width="28" style="1" customWidth="1"/>
    <col min="14595" max="14595" width="9.7109375" style="1" customWidth="1"/>
    <col min="14596" max="14596" width="9.5703125" style="1" customWidth="1"/>
    <col min="14597" max="14598" width="8.7109375" style="1" customWidth="1"/>
    <col min="14599" max="14599" width="8.28515625" style="1" customWidth="1"/>
    <col min="14600" max="14603" width="8.7109375" style="1" customWidth="1"/>
    <col min="14604" max="14604" width="7.5703125" style="1" customWidth="1"/>
    <col min="14605" max="14848" width="9.140625" style="1"/>
    <col min="14849" max="14849" width="10.85546875" style="1" customWidth="1"/>
    <col min="14850" max="14850" width="28" style="1" customWidth="1"/>
    <col min="14851" max="14851" width="9.7109375" style="1" customWidth="1"/>
    <col min="14852" max="14852" width="9.5703125" style="1" customWidth="1"/>
    <col min="14853" max="14854" width="8.7109375" style="1" customWidth="1"/>
    <col min="14855" max="14855" width="8.28515625" style="1" customWidth="1"/>
    <col min="14856" max="14859" width="8.7109375" style="1" customWidth="1"/>
    <col min="14860" max="14860" width="7.5703125" style="1" customWidth="1"/>
    <col min="14861" max="15104" width="9.140625" style="1"/>
    <col min="15105" max="15105" width="10.85546875" style="1" customWidth="1"/>
    <col min="15106" max="15106" width="28" style="1" customWidth="1"/>
    <col min="15107" max="15107" width="9.7109375" style="1" customWidth="1"/>
    <col min="15108" max="15108" width="9.5703125" style="1" customWidth="1"/>
    <col min="15109" max="15110" width="8.7109375" style="1" customWidth="1"/>
    <col min="15111" max="15111" width="8.28515625" style="1" customWidth="1"/>
    <col min="15112" max="15115" width="8.7109375" style="1" customWidth="1"/>
    <col min="15116" max="15116" width="7.5703125" style="1" customWidth="1"/>
    <col min="15117" max="15360" width="9.140625" style="1"/>
    <col min="15361" max="15361" width="10.85546875" style="1" customWidth="1"/>
    <col min="15362" max="15362" width="28" style="1" customWidth="1"/>
    <col min="15363" max="15363" width="9.7109375" style="1" customWidth="1"/>
    <col min="15364" max="15364" width="9.5703125" style="1" customWidth="1"/>
    <col min="15365" max="15366" width="8.7109375" style="1" customWidth="1"/>
    <col min="15367" max="15367" width="8.28515625" style="1" customWidth="1"/>
    <col min="15368" max="15371" width="8.7109375" style="1" customWidth="1"/>
    <col min="15372" max="15372" width="7.5703125" style="1" customWidth="1"/>
    <col min="15373" max="15616" width="9.140625" style="1"/>
    <col min="15617" max="15617" width="10.85546875" style="1" customWidth="1"/>
    <col min="15618" max="15618" width="28" style="1" customWidth="1"/>
    <col min="15619" max="15619" width="9.7109375" style="1" customWidth="1"/>
    <col min="15620" max="15620" width="9.5703125" style="1" customWidth="1"/>
    <col min="15621" max="15622" width="8.7109375" style="1" customWidth="1"/>
    <col min="15623" max="15623" width="8.28515625" style="1" customWidth="1"/>
    <col min="15624" max="15627" width="8.7109375" style="1" customWidth="1"/>
    <col min="15628" max="15628" width="7.5703125" style="1" customWidth="1"/>
    <col min="15629" max="15872" width="9.140625" style="1"/>
    <col min="15873" max="15873" width="10.85546875" style="1" customWidth="1"/>
    <col min="15874" max="15874" width="28" style="1" customWidth="1"/>
    <col min="15875" max="15875" width="9.7109375" style="1" customWidth="1"/>
    <col min="15876" max="15876" width="9.5703125" style="1" customWidth="1"/>
    <col min="15877" max="15878" width="8.7109375" style="1" customWidth="1"/>
    <col min="15879" max="15879" width="8.28515625" style="1" customWidth="1"/>
    <col min="15880" max="15883" width="8.7109375" style="1" customWidth="1"/>
    <col min="15884" max="15884" width="7.5703125" style="1" customWidth="1"/>
    <col min="15885" max="16128" width="9.140625" style="1"/>
    <col min="16129" max="16129" width="10.85546875" style="1" customWidth="1"/>
    <col min="16130" max="16130" width="28" style="1" customWidth="1"/>
    <col min="16131" max="16131" width="9.7109375" style="1" customWidth="1"/>
    <col min="16132" max="16132" width="9.5703125" style="1" customWidth="1"/>
    <col min="16133" max="16134" width="8.7109375" style="1" customWidth="1"/>
    <col min="16135" max="16135" width="8.28515625" style="1" customWidth="1"/>
    <col min="16136" max="16139" width="8.7109375" style="1" customWidth="1"/>
    <col min="16140" max="16140" width="7.5703125" style="1" customWidth="1"/>
    <col min="16141" max="16384" width="9.140625" style="1"/>
  </cols>
  <sheetData>
    <row r="1" spans="1:12" x14ac:dyDescent="0.25">
      <c r="A1" s="832" t="s">
        <v>515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396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397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398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516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399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517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 t="s">
        <v>514</v>
      </c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518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388645</v>
      </c>
      <c r="D20" s="28">
        <f>SUM(D21,D24,D25,D41,D43)</f>
        <v>321569</v>
      </c>
      <c r="E20" s="28">
        <f>SUM(E21,E24,E43)</f>
        <v>0</v>
      </c>
      <c r="F20" s="28">
        <f>SUM(F21,F26,F43)</f>
        <v>67076</v>
      </c>
      <c r="G20" s="29">
        <f>SUM(G21,G45)</f>
        <v>0</v>
      </c>
      <c r="H20" s="27">
        <f>SUM(I20:L20)</f>
        <v>555675</v>
      </c>
      <c r="I20" s="28">
        <f>SUM(I21,I24,I25,I41,I43)</f>
        <v>322431</v>
      </c>
      <c r="J20" s="28">
        <f>SUM(J21,J24,J43)</f>
        <v>161796</v>
      </c>
      <c r="K20" s="28">
        <f>SUM(K21,K26,K43)</f>
        <v>71448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4200</v>
      </c>
      <c r="I21" s="34">
        <f>SUM(I22:I23)</f>
        <v>0</v>
      </c>
      <c r="J21" s="34">
        <f>SUM(J22:J23)</f>
        <v>0</v>
      </c>
      <c r="K21" s="34">
        <f>SUM(K22:K23)</f>
        <v>4200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4200</v>
      </c>
      <c r="I23" s="46"/>
      <c r="J23" s="46"/>
      <c r="K23" s="46">
        <v>4200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321569</v>
      </c>
      <c r="D24" s="51">
        <v>321569</v>
      </c>
      <c r="E24" s="51"/>
      <c r="F24" s="52" t="s">
        <v>36</v>
      </c>
      <c r="G24" s="53" t="s">
        <v>36</v>
      </c>
      <c r="H24" s="50">
        <f t="shared" si="1"/>
        <v>484227</v>
      </c>
      <c r="I24" s="51">
        <f>I51</f>
        <v>322431</v>
      </c>
      <c r="J24" s="51">
        <f>J51</f>
        <v>161796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67046</v>
      </c>
      <c r="D26" s="59" t="s">
        <v>36</v>
      </c>
      <c r="E26" s="59" t="s">
        <v>36</v>
      </c>
      <c r="F26" s="63">
        <f>SUM(F27,F31,F33,F36)</f>
        <v>67046</v>
      </c>
      <c r="G26" s="60" t="s">
        <v>36</v>
      </c>
      <c r="H26" s="57">
        <f t="shared" si="1"/>
        <v>67208</v>
      </c>
      <c r="I26" s="59" t="s">
        <v>36</v>
      </c>
      <c r="J26" s="59" t="s">
        <v>36</v>
      </c>
      <c r="K26" s="63">
        <f>SUM(K27,K31,K33,K36)</f>
        <v>67208</v>
      </c>
      <c r="L26" s="62" t="s">
        <v>36</v>
      </c>
    </row>
    <row r="27" spans="1:12" s="24" customFormat="1" ht="24" x14ac:dyDescent="0.25">
      <c r="A27" s="64">
        <v>21350</v>
      </c>
      <c r="B27" s="56" t="s">
        <v>39</v>
      </c>
      <c r="C27" s="57">
        <f t="shared" si="0"/>
        <v>64464</v>
      </c>
      <c r="D27" s="59" t="s">
        <v>36</v>
      </c>
      <c r="E27" s="59" t="s">
        <v>36</v>
      </c>
      <c r="F27" s="63">
        <f>SUM(F28:F30)</f>
        <v>64464</v>
      </c>
      <c r="G27" s="60" t="s">
        <v>36</v>
      </c>
      <c r="H27" s="57">
        <f t="shared" si="1"/>
        <v>64626</v>
      </c>
      <c r="I27" s="59" t="s">
        <v>36</v>
      </c>
      <c r="J27" s="59" t="s">
        <v>36</v>
      </c>
      <c r="K27" s="63">
        <f>SUM(K28:K30)</f>
        <v>64626</v>
      </c>
      <c r="L27" s="62" t="s">
        <v>36</v>
      </c>
    </row>
    <row r="28" spans="1:12" x14ac:dyDescent="0.25">
      <c r="A28" s="37">
        <v>21351</v>
      </c>
      <c r="B28" s="65" t="s">
        <v>40</v>
      </c>
      <c r="C28" s="66">
        <f t="shared" si="0"/>
        <v>13515</v>
      </c>
      <c r="D28" s="67" t="s">
        <v>36</v>
      </c>
      <c r="E28" s="67" t="s">
        <v>36</v>
      </c>
      <c r="F28" s="68">
        <v>13515</v>
      </c>
      <c r="G28" s="69" t="s">
        <v>36</v>
      </c>
      <c r="H28" s="66">
        <f t="shared" si="1"/>
        <v>13515</v>
      </c>
      <c r="I28" s="67" t="s">
        <v>36</v>
      </c>
      <c r="J28" s="67" t="s">
        <v>36</v>
      </c>
      <c r="K28" s="68">
        <v>13515</v>
      </c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x14ac:dyDescent="0.25">
      <c r="A30" s="43">
        <v>21359</v>
      </c>
      <c r="B30" s="71" t="s">
        <v>42</v>
      </c>
      <c r="C30" s="72">
        <f t="shared" si="0"/>
        <v>50949</v>
      </c>
      <c r="D30" s="73" t="s">
        <v>36</v>
      </c>
      <c r="E30" s="73" t="s">
        <v>36</v>
      </c>
      <c r="F30" s="74">
        <v>50949</v>
      </c>
      <c r="G30" s="75" t="s">
        <v>36</v>
      </c>
      <c r="H30" s="72">
        <f t="shared" si="1"/>
        <v>51111</v>
      </c>
      <c r="I30" s="73" t="s">
        <v>36</v>
      </c>
      <c r="J30" s="73" t="s">
        <v>36</v>
      </c>
      <c r="K30" s="74">
        <v>51111</v>
      </c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1282</v>
      </c>
      <c r="D33" s="59" t="s">
        <v>36</v>
      </c>
      <c r="E33" s="59" t="s">
        <v>36</v>
      </c>
      <c r="F33" s="63">
        <f>SUM(F34:F35)</f>
        <v>1282</v>
      </c>
      <c r="G33" s="60" t="s">
        <v>36</v>
      </c>
      <c r="H33" s="57">
        <f t="shared" si="1"/>
        <v>1282</v>
      </c>
      <c r="I33" s="59" t="s">
        <v>36</v>
      </c>
      <c r="J33" s="59" t="s">
        <v>36</v>
      </c>
      <c r="K33" s="63">
        <f>SUM(K34:K35)</f>
        <v>1282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1282</v>
      </c>
      <c r="D34" s="67" t="s">
        <v>36</v>
      </c>
      <c r="E34" s="67" t="s">
        <v>36</v>
      </c>
      <c r="F34" s="68">
        <v>1282</v>
      </c>
      <c r="G34" s="69" t="s">
        <v>36</v>
      </c>
      <c r="H34" s="66">
        <f t="shared" si="1"/>
        <v>1282</v>
      </c>
      <c r="I34" s="67" t="s">
        <v>36</v>
      </c>
      <c r="J34" s="67" t="s">
        <v>36</v>
      </c>
      <c r="K34" s="68">
        <v>1282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1300</v>
      </c>
      <c r="D36" s="59" t="s">
        <v>36</v>
      </c>
      <c r="E36" s="59" t="s">
        <v>36</v>
      </c>
      <c r="F36" s="63">
        <f>SUM(F37:F40)</f>
        <v>1300</v>
      </c>
      <c r="G36" s="60" t="s">
        <v>36</v>
      </c>
      <c r="H36" s="57">
        <f t="shared" si="1"/>
        <v>1300</v>
      </c>
      <c r="I36" s="59" t="s">
        <v>36</v>
      </c>
      <c r="J36" s="59" t="s">
        <v>36</v>
      </c>
      <c r="K36" s="63">
        <f>SUM(K37:K40)</f>
        <v>1300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1300</v>
      </c>
      <c r="D40" s="87" t="s">
        <v>36</v>
      </c>
      <c r="E40" s="87" t="s">
        <v>36</v>
      </c>
      <c r="F40" s="88">
        <v>1300</v>
      </c>
      <c r="G40" s="89" t="s">
        <v>36</v>
      </c>
      <c r="H40" s="86">
        <f t="shared" si="1"/>
        <v>1300</v>
      </c>
      <c r="I40" s="87" t="s">
        <v>36</v>
      </c>
      <c r="J40" s="87" t="s">
        <v>36</v>
      </c>
      <c r="K40" s="88">
        <v>1300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30</v>
      </c>
      <c r="D43" s="99">
        <f>D44</f>
        <v>0</v>
      </c>
      <c r="E43" s="99">
        <f>E44</f>
        <v>0</v>
      </c>
      <c r="F43" s="99">
        <f>F44</f>
        <v>30</v>
      </c>
      <c r="G43" s="60" t="s">
        <v>36</v>
      </c>
      <c r="H43" s="100">
        <f>SUM(I43:L43)</f>
        <v>40</v>
      </c>
      <c r="I43" s="99">
        <f>I44</f>
        <v>0</v>
      </c>
      <c r="J43" s="99">
        <f>J44</f>
        <v>0</v>
      </c>
      <c r="K43" s="99">
        <f>K44</f>
        <v>40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30</v>
      </c>
      <c r="D44" s="101"/>
      <c r="E44" s="102"/>
      <c r="F44" s="102">
        <v>30</v>
      </c>
      <c r="G44" s="103" t="s">
        <v>36</v>
      </c>
      <c r="H44" s="104">
        <f>SUM(I44:L44)</f>
        <v>40</v>
      </c>
      <c r="I44" s="101"/>
      <c r="J44" s="102"/>
      <c r="K44" s="101">
        <f>20+20</f>
        <v>40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2">SUM(D50:G50)</f>
        <v>388645</v>
      </c>
      <c r="D50" s="128">
        <f>SUM(D51,D286)</f>
        <v>321569</v>
      </c>
      <c r="E50" s="128">
        <f>SUM(E51,E286)</f>
        <v>0</v>
      </c>
      <c r="F50" s="128">
        <f>SUM(F51,F286)</f>
        <v>67076</v>
      </c>
      <c r="G50" s="129">
        <f>SUM(G51,G286)</f>
        <v>0</v>
      </c>
      <c r="H50" s="127">
        <f t="shared" ref="H50:H113" si="3">SUM(I50:L50)</f>
        <v>555675</v>
      </c>
      <c r="I50" s="128">
        <f>SUM(I51,I286)</f>
        <v>322431</v>
      </c>
      <c r="J50" s="128">
        <f>SUM(J51,J286)</f>
        <v>161796</v>
      </c>
      <c r="K50" s="128">
        <f>SUM(K51,K286)</f>
        <v>71448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2"/>
        <v>388645</v>
      </c>
      <c r="D51" s="134">
        <f>SUM(D52,D194)</f>
        <v>321569</v>
      </c>
      <c r="E51" s="134">
        <f>SUM(E52,E194)</f>
        <v>0</v>
      </c>
      <c r="F51" s="134">
        <f>SUM(F52,F194)</f>
        <v>67076</v>
      </c>
      <c r="G51" s="135">
        <f>SUM(G52,G194)</f>
        <v>0</v>
      </c>
      <c r="H51" s="133">
        <f t="shared" si="3"/>
        <v>555675</v>
      </c>
      <c r="I51" s="134">
        <f>SUM(I52,I194)</f>
        <v>322431</v>
      </c>
      <c r="J51" s="134">
        <f>SUM(J52,J194)</f>
        <v>161796</v>
      </c>
      <c r="K51" s="134">
        <f>SUM(K52,K194)</f>
        <v>71448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2"/>
        <v>388045</v>
      </c>
      <c r="D52" s="139">
        <f>SUM(D53,D75,D173,D187)</f>
        <v>320969</v>
      </c>
      <c r="E52" s="139">
        <f>SUM(E53,E75,E173,E187)</f>
        <v>0</v>
      </c>
      <c r="F52" s="139">
        <f>SUM(F53,F75,F173,F187)</f>
        <v>67076</v>
      </c>
      <c r="G52" s="140">
        <f>SUM(G53,G75,G173,G187)</f>
        <v>0</v>
      </c>
      <c r="H52" s="138">
        <f t="shared" si="3"/>
        <v>551475</v>
      </c>
      <c r="I52" s="139">
        <f>SUM(I53,I75,I173,I187)</f>
        <v>318831</v>
      </c>
      <c r="J52" s="139">
        <f>SUM(J53,J75,J173,J187)</f>
        <v>161796</v>
      </c>
      <c r="K52" s="139">
        <f>SUM(K53,K75,K173,K187)</f>
        <v>70848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2"/>
        <v>327533</v>
      </c>
      <c r="D53" s="144">
        <f>SUM(D54,D67)</f>
        <v>275571</v>
      </c>
      <c r="E53" s="144">
        <f>SUM(E54,E67)</f>
        <v>0</v>
      </c>
      <c r="F53" s="144">
        <f>SUM(F54,F67)</f>
        <v>51962</v>
      </c>
      <c r="G53" s="145">
        <f>SUM(G54,G67)</f>
        <v>0</v>
      </c>
      <c r="H53" s="143">
        <f t="shared" si="3"/>
        <v>494408</v>
      </c>
      <c r="I53" s="144">
        <f>SUM(I54,I67)</f>
        <v>278247</v>
      </c>
      <c r="J53" s="144">
        <f>SUM(J54,J67)</f>
        <v>161796</v>
      </c>
      <c r="K53" s="144">
        <f>SUM(K54,K67)</f>
        <v>54365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2"/>
        <v>242309</v>
      </c>
      <c r="D54" s="63">
        <f>SUM(D55,D58,D66)</f>
        <v>200780</v>
      </c>
      <c r="E54" s="63">
        <f>SUM(E55,E58,E66)</f>
        <v>0</v>
      </c>
      <c r="F54" s="63">
        <f>SUM(F55,F58,F66)</f>
        <v>41529</v>
      </c>
      <c r="G54" s="148">
        <f>SUM(G55,G58,G66)</f>
        <v>0</v>
      </c>
      <c r="H54" s="57">
        <f t="shared" si="3"/>
        <v>373841</v>
      </c>
      <c r="I54" s="63">
        <f>SUM(I55,I58,I66)</f>
        <v>200609</v>
      </c>
      <c r="J54" s="63">
        <f>SUM(J55,J58,J66)</f>
        <v>129736</v>
      </c>
      <c r="K54" s="63">
        <f>SUM(K55,K58,K66)</f>
        <v>43496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2"/>
        <v>212398</v>
      </c>
      <c r="D55" s="151">
        <f>SUM(D56:D57)</f>
        <v>170869</v>
      </c>
      <c r="E55" s="151">
        <f>SUM(E56:E57)</f>
        <v>0</v>
      </c>
      <c r="F55" s="151">
        <f>SUM(F56:F57)</f>
        <v>41529</v>
      </c>
      <c r="G55" s="152">
        <f>SUM(G56:G57)</f>
        <v>0</v>
      </c>
      <c r="H55" s="117">
        <f t="shared" si="3"/>
        <v>336067</v>
      </c>
      <c r="I55" s="151">
        <f>SUM(I56:I57)</f>
        <v>172631</v>
      </c>
      <c r="J55" s="151">
        <f>SUM(J56:J57)</f>
        <v>119940</v>
      </c>
      <c r="K55" s="151">
        <f>SUM(K56:K57)</f>
        <v>43496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2"/>
        <v>212398</v>
      </c>
      <c r="D57" s="74">
        <v>170869</v>
      </c>
      <c r="E57" s="74"/>
      <c r="F57" s="74">
        <v>41529</v>
      </c>
      <c r="G57" s="157"/>
      <c r="H57" s="72">
        <f t="shared" si="3"/>
        <v>336067</v>
      </c>
      <c r="I57" s="74">
        <v>172631</v>
      </c>
      <c r="J57" s="74">
        <f>118964+976</f>
        <v>119940</v>
      </c>
      <c r="K57" s="74">
        <v>43496</v>
      </c>
      <c r="L57" s="158"/>
    </row>
    <row r="58" spans="1:12" x14ac:dyDescent="0.25">
      <c r="A58" s="159">
        <v>1140</v>
      </c>
      <c r="B58" s="71" t="s">
        <v>69</v>
      </c>
      <c r="C58" s="72">
        <f t="shared" si="2"/>
        <v>27061</v>
      </c>
      <c r="D58" s="160">
        <f>SUM(D59:D65)</f>
        <v>27061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34057</v>
      </c>
      <c r="I58" s="160">
        <f>SUM(I59:I65)</f>
        <v>24261</v>
      </c>
      <c r="J58" s="160">
        <f>SUM(J59:J65)</f>
        <v>9796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2"/>
        <v>4176</v>
      </c>
      <c r="D59" s="74">
        <v>4176</v>
      </c>
      <c r="E59" s="74"/>
      <c r="F59" s="74"/>
      <c r="G59" s="157"/>
      <c r="H59" s="72">
        <f t="shared" si="3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2"/>
        <v>1099</v>
      </c>
      <c r="D60" s="74">
        <v>1099</v>
      </c>
      <c r="E60" s="74"/>
      <c r="F60" s="74"/>
      <c r="G60" s="157"/>
      <c r="H60" s="72">
        <f t="shared" si="3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2"/>
        <v>1602</v>
      </c>
      <c r="D62" s="74">
        <v>1602</v>
      </c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2"/>
        <v>2543</v>
      </c>
      <c r="D63" s="74">
        <v>2543</v>
      </c>
      <c r="E63" s="74"/>
      <c r="F63" s="74"/>
      <c r="G63" s="157"/>
      <c r="H63" s="72">
        <f t="shared" si="3"/>
        <v>11191</v>
      </c>
      <c r="I63" s="74">
        <v>2403</v>
      </c>
      <c r="J63" s="74">
        <v>8788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2"/>
        <v>17470</v>
      </c>
      <c r="D64" s="74">
        <v>17470</v>
      </c>
      <c r="E64" s="74"/>
      <c r="F64" s="74"/>
      <c r="G64" s="157"/>
      <c r="H64" s="72">
        <f t="shared" si="3"/>
        <v>16486</v>
      </c>
      <c r="I64" s="74">
        <v>16486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2"/>
        <v>171</v>
      </c>
      <c r="D65" s="74">
        <v>171</v>
      </c>
      <c r="E65" s="74"/>
      <c r="F65" s="74"/>
      <c r="G65" s="157"/>
      <c r="H65" s="72">
        <f t="shared" si="3"/>
        <v>1179</v>
      </c>
      <c r="I65" s="74">
        <v>171</v>
      </c>
      <c r="J65" s="74">
        <v>1008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2"/>
        <v>2850</v>
      </c>
      <c r="D66" s="163">
        <v>2850</v>
      </c>
      <c r="E66" s="163"/>
      <c r="F66" s="163"/>
      <c r="G66" s="164"/>
      <c r="H66" s="117">
        <f t="shared" si="3"/>
        <v>3717</v>
      </c>
      <c r="I66" s="163">
        <v>3717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2"/>
        <v>85224</v>
      </c>
      <c r="D67" s="63">
        <f>SUM(D68:D69)</f>
        <v>74791</v>
      </c>
      <c r="E67" s="63">
        <f>SUM(E68:E69)</f>
        <v>0</v>
      </c>
      <c r="F67" s="63">
        <f>SUM(F68:F69)</f>
        <v>10433</v>
      </c>
      <c r="G67" s="166">
        <f>SUM(G68:G69)</f>
        <v>0</v>
      </c>
      <c r="H67" s="57">
        <f t="shared" si="3"/>
        <v>120567</v>
      </c>
      <c r="I67" s="63">
        <f>SUM(I68:I69)</f>
        <v>77638</v>
      </c>
      <c r="J67" s="63">
        <f>SUM(J68:J69)</f>
        <v>32060</v>
      </c>
      <c r="K67" s="63">
        <f>SUM(K68:K69)</f>
        <v>10869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2"/>
        <v>61784</v>
      </c>
      <c r="D68" s="68">
        <v>51743</v>
      </c>
      <c r="E68" s="68"/>
      <c r="F68" s="68">
        <v>10041</v>
      </c>
      <c r="G68" s="154"/>
      <c r="H68" s="66">
        <f t="shared" si="3"/>
        <v>94147</v>
      </c>
      <c r="I68" s="68">
        <v>52262</v>
      </c>
      <c r="J68" s="68">
        <f>31135+235</f>
        <v>31370</v>
      </c>
      <c r="K68" s="68">
        <v>10515</v>
      </c>
      <c r="L68" s="155"/>
    </row>
    <row r="69" spans="1:12" ht="24" x14ac:dyDescent="0.25">
      <c r="A69" s="159">
        <v>1220</v>
      </c>
      <c r="B69" s="71" t="s">
        <v>80</v>
      </c>
      <c r="C69" s="72">
        <f t="shared" si="2"/>
        <v>23440</v>
      </c>
      <c r="D69" s="160">
        <f>SUM(D70:D74)</f>
        <v>23048</v>
      </c>
      <c r="E69" s="160">
        <f>SUM(E70:E74)</f>
        <v>0</v>
      </c>
      <c r="F69" s="160">
        <f>SUM(F70:F74)</f>
        <v>392</v>
      </c>
      <c r="G69" s="161">
        <f>SUM(G70:G74)</f>
        <v>0</v>
      </c>
      <c r="H69" s="72">
        <f t="shared" si="3"/>
        <v>26420</v>
      </c>
      <c r="I69" s="160">
        <f>SUM(I70:I74)</f>
        <v>25376</v>
      </c>
      <c r="J69" s="160">
        <f>SUM(J70:J74)</f>
        <v>690</v>
      </c>
      <c r="K69" s="160">
        <f>SUM(K70:K74)</f>
        <v>354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2"/>
        <v>14163</v>
      </c>
      <c r="D70" s="74">
        <v>14013</v>
      </c>
      <c r="E70" s="74"/>
      <c r="F70" s="74">
        <v>150</v>
      </c>
      <c r="G70" s="157"/>
      <c r="H70" s="72">
        <f t="shared" si="3"/>
        <v>17178</v>
      </c>
      <c r="I70" s="74">
        <v>16338</v>
      </c>
      <c r="J70" s="74">
        <v>690</v>
      </c>
      <c r="K70" s="74">
        <v>150</v>
      </c>
      <c r="L70" s="158"/>
    </row>
    <row r="71" spans="1:12" hidden="1" x14ac:dyDescent="0.25">
      <c r="A71" s="44">
        <v>1223</v>
      </c>
      <c r="B71" s="71" t="s">
        <v>82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2"/>
        <v>8535</v>
      </c>
      <c r="D73" s="74">
        <v>8535</v>
      </c>
      <c r="E73" s="74"/>
      <c r="F73" s="74"/>
      <c r="G73" s="157"/>
      <c r="H73" s="72">
        <f t="shared" si="3"/>
        <v>8538</v>
      </c>
      <c r="I73" s="74">
        <v>8538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2"/>
        <v>742</v>
      </c>
      <c r="D74" s="74">
        <v>500</v>
      </c>
      <c r="E74" s="74"/>
      <c r="F74" s="74">
        <v>242</v>
      </c>
      <c r="G74" s="157"/>
      <c r="H74" s="72">
        <f t="shared" si="3"/>
        <v>704</v>
      </c>
      <c r="I74" s="74">
        <v>500</v>
      </c>
      <c r="J74" s="74"/>
      <c r="K74" s="74">
        <v>204</v>
      </c>
      <c r="L74" s="158"/>
    </row>
    <row r="75" spans="1:12" x14ac:dyDescent="0.25">
      <c r="A75" s="142">
        <v>2000</v>
      </c>
      <c r="B75" s="142" t="s">
        <v>86</v>
      </c>
      <c r="C75" s="143">
        <f t="shared" si="2"/>
        <v>60512</v>
      </c>
      <c r="D75" s="144">
        <f>SUM(D76,D83,D130,D164,D165,D172)</f>
        <v>45398</v>
      </c>
      <c r="E75" s="144">
        <f>SUM(E76,E83,E130,E164,E165,E172)</f>
        <v>0</v>
      </c>
      <c r="F75" s="144">
        <f>SUM(F76,F83,F130,F164,F165,F172)</f>
        <v>15114</v>
      </c>
      <c r="G75" s="145">
        <f>SUM(G76,G83,G130,G164,G165,G172)</f>
        <v>0</v>
      </c>
      <c r="H75" s="143">
        <f t="shared" si="3"/>
        <v>57067</v>
      </c>
      <c r="I75" s="144">
        <f>SUM(I76,I83,I130,I164,I165,I172)</f>
        <v>40584</v>
      </c>
      <c r="J75" s="144">
        <f>SUM(J76,J83,J130,J164,J165,J172)</f>
        <v>0</v>
      </c>
      <c r="K75" s="144">
        <f>SUM(K76,K83,K130,K164,K165,K172)</f>
        <v>16483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2"/>
        <v>42</v>
      </c>
      <c r="D76" s="63">
        <f>SUM(D77,D80)</f>
        <v>42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20</v>
      </c>
      <c r="I76" s="63">
        <f>SUM(I77,I80)</f>
        <v>20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2"/>
        <v>42</v>
      </c>
      <c r="D77" s="169">
        <f>SUM(D78:D79)</f>
        <v>42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20</v>
      </c>
      <c r="I77" s="169">
        <f>SUM(I78:I79)</f>
        <v>20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2"/>
        <v>42</v>
      </c>
      <c r="D79" s="74">
        <v>42</v>
      </c>
      <c r="E79" s="74"/>
      <c r="F79" s="74"/>
      <c r="G79" s="157"/>
      <c r="H79" s="72">
        <f t="shared" si="3"/>
        <v>20</v>
      </c>
      <c r="I79" s="74">
        <v>20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2"/>
        <v>0</v>
      </c>
      <c r="D82" s="74"/>
      <c r="E82" s="74"/>
      <c r="F82" s="74"/>
      <c r="G82" s="157"/>
      <c r="H82" s="72">
        <f t="shared" si="3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2"/>
        <v>42917</v>
      </c>
      <c r="D83" s="63">
        <f>SUM(D84,D89,D95,D103,D112,D116,D122,D128)</f>
        <v>36356</v>
      </c>
      <c r="E83" s="63">
        <f>SUM(E84,E89,E95,E103,E112,E116,E122,E128)</f>
        <v>0</v>
      </c>
      <c r="F83" s="63">
        <f>SUM(F84,F89,F95,F103,F112,F116,F122,F128)</f>
        <v>6561</v>
      </c>
      <c r="G83" s="166">
        <f>SUM(G84,G89,G95,G103,G112,G116,G122,G128)</f>
        <v>0</v>
      </c>
      <c r="H83" s="57">
        <f t="shared" si="3"/>
        <v>41103</v>
      </c>
      <c r="I83" s="63">
        <f>SUM(I84,I89,I95,I103,I112,I116,I122,I128)</f>
        <v>33138</v>
      </c>
      <c r="J83" s="63">
        <f>SUM(J84,J89,J95,J103,J112,J116,J122,J128)</f>
        <v>0</v>
      </c>
      <c r="K83" s="63">
        <f>SUM(K84,K89,K95,K103,K112,K116,K122,K128)</f>
        <v>7965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2"/>
        <v>1520</v>
      </c>
      <c r="D84" s="151">
        <f>SUM(D85:D88)</f>
        <v>1217</v>
      </c>
      <c r="E84" s="151">
        <f>SUM(E85:E88)</f>
        <v>0</v>
      </c>
      <c r="F84" s="151">
        <f>SUM(F85:F88)</f>
        <v>303</v>
      </c>
      <c r="G84" s="151">
        <f>SUM(G85:G88)</f>
        <v>0</v>
      </c>
      <c r="H84" s="117">
        <f t="shared" si="3"/>
        <v>431</v>
      </c>
      <c r="I84" s="151">
        <f>SUM(I85:I88)</f>
        <v>189</v>
      </c>
      <c r="J84" s="151">
        <f>SUM(J85:J88)</f>
        <v>0</v>
      </c>
      <c r="K84" s="151">
        <f>SUM(K85:K88)</f>
        <v>242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2"/>
        <v>0</v>
      </c>
      <c r="D85" s="68"/>
      <c r="E85" s="68"/>
      <c r="F85" s="68"/>
      <c r="G85" s="154"/>
      <c r="H85" s="66">
        <f t="shared" si="3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2"/>
        <v>1207</v>
      </c>
      <c r="D86" s="74">
        <v>1187</v>
      </c>
      <c r="E86" s="74"/>
      <c r="F86" s="74">
        <v>20</v>
      </c>
      <c r="G86" s="157"/>
      <c r="H86" s="72">
        <f t="shared" si="3"/>
        <v>189</v>
      </c>
      <c r="I86" s="74">
        <f>102+67</f>
        <v>169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2"/>
        <v>153</v>
      </c>
      <c r="D87" s="74"/>
      <c r="E87" s="74"/>
      <c r="F87" s="74">
        <v>153</v>
      </c>
      <c r="G87" s="157"/>
      <c r="H87" s="72">
        <f t="shared" si="3"/>
        <v>122</v>
      </c>
      <c r="I87" s="74"/>
      <c r="J87" s="74"/>
      <c r="K87" s="74">
        <f>102+20</f>
        <v>122</v>
      </c>
      <c r="L87" s="158"/>
    </row>
    <row r="88" spans="1:12" x14ac:dyDescent="0.25">
      <c r="A88" s="44">
        <v>2219</v>
      </c>
      <c r="B88" s="71" t="s">
        <v>97</v>
      </c>
      <c r="C88" s="72">
        <f t="shared" si="2"/>
        <v>160</v>
      </c>
      <c r="D88" s="74">
        <v>30</v>
      </c>
      <c r="E88" s="74"/>
      <c r="F88" s="74">
        <v>130</v>
      </c>
      <c r="G88" s="157"/>
      <c r="H88" s="72">
        <f t="shared" si="3"/>
        <v>120</v>
      </c>
      <c r="I88" s="74">
        <v>20</v>
      </c>
      <c r="J88" s="74"/>
      <c r="K88" s="74">
        <v>100</v>
      </c>
      <c r="L88" s="158"/>
    </row>
    <row r="89" spans="1:12" ht="24" x14ac:dyDescent="0.25">
      <c r="A89" s="159">
        <v>2220</v>
      </c>
      <c r="B89" s="71" t="s">
        <v>98</v>
      </c>
      <c r="C89" s="72">
        <f t="shared" si="2"/>
        <v>23386</v>
      </c>
      <c r="D89" s="160">
        <f>SUM(D90:D94)</f>
        <v>20334</v>
      </c>
      <c r="E89" s="160">
        <f>SUM(E90:E94)</f>
        <v>0</v>
      </c>
      <c r="F89" s="160">
        <f>SUM(F90:F94)</f>
        <v>3052</v>
      </c>
      <c r="G89" s="161">
        <f>SUM(G90:G94)</f>
        <v>0</v>
      </c>
      <c r="H89" s="72">
        <f t="shared" si="3"/>
        <v>24340</v>
      </c>
      <c r="I89" s="160">
        <f>SUM(I90:I94)</f>
        <v>19773</v>
      </c>
      <c r="J89" s="160">
        <f>SUM(J90:J94)</f>
        <v>0</v>
      </c>
      <c r="K89" s="160">
        <f>SUM(K90:K94)</f>
        <v>4567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2"/>
        <v>8320</v>
      </c>
      <c r="D90" s="74">
        <v>7320</v>
      </c>
      <c r="E90" s="74"/>
      <c r="F90" s="74">
        <v>1000</v>
      </c>
      <c r="G90" s="157"/>
      <c r="H90" s="72">
        <f t="shared" si="3"/>
        <v>7469</v>
      </c>
      <c r="I90" s="74">
        <v>6186</v>
      </c>
      <c r="J90" s="74"/>
      <c r="K90" s="74">
        <v>1283</v>
      </c>
      <c r="L90" s="158"/>
    </row>
    <row r="91" spans="1:12" x14ac:dyDescent="0.25">
      <c r="A91" s="44">
        <v>2222</v>
      </c>
      <c r="B91" s="71" t="s">
        <v>100</v>
      </c>
      <c r="C91" s="72">
        <f t="shared" si="2"/>
        <v>1953</v>
      </c>
      <c r="D91" s="74">
        <v>1378</v>
      </c>
      <c r="E91" s="74"/>
      <c r="F91" s="74">
        <v>575</v>
      </c>
      <c r="G91" s="157"/>
      <c r="H91" s="72">
        <f t="shared" si="3"/>
        <v>1900</v>
      </c>
      <c r="I91" s="74">
        <v>1325</v>
      </c>
      <c r="J91" s="74"/>
      <c r="K91" s="74">
        <v>575</v>
      </c>
      <c r="L91" s="158"/>
    </row>
    <row r="92" spans="1:12" x14ac:dyDescent="0.25">
      <c r="A92" s="44">
        <v>2223</v>
      </c>
      <c r="B92" s="71" t="s">
        <v>101</v>
      </c>
      <c r="C92" s="72">
        <f t="shared" si="2"/>
        <v>12595</v>
      </c>
      <c r="D92" s="74">
        <v>11385</v>
      </c>
      <c r="E92" s="74"/>
      <c r="F92" s="74">
        <v>1210</v>
      </c>
      <c r="G92" s="157"/>
      <c r="H92" s="72">
        <f t="shared" si="3"/>
        <v>14472</v>
      </c>
      <c r="I92" s="74">
        <v>12262</v>
      </c>
      <c r="J92" s="74"/>
      <c r="K92" s="74">
        <v>2210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2"/>
        <v>518</v>
      </c>
      <c r="D93" s="74">
        <v>251</v>
      </c>
      <c r="E93" s="74"/>
      <c r="F93" s="74">
        <v>267</v>
      </c>
      <c r="G93" s="157"/>
      <c r="H93" s="72">
        <f t="shared" si="3"/>
        <v>499</v>
      </c>
      <c r="I93" s="74"/>
      <c r="J93" s="74"/>
      <c r="K93" s="74">
        <v>499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2"/>
        <v>0</v>
      </c>
      <c r="D94" s="74"/>
      <c r="E94" s="74"/>
      <c r="F94" s="74"/>
      <c r="G94" s="157"/>
      <c r="H94" s="72">
        <f t="shared" si="3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2"/>
        <v>2436</v>
      </c>
      <c r="D95" s="160">
        <f>SUM(D96:D102)</f>
        <v>1586</v>
      </c>
      <c r="E95" s="160">
        <f>SUM(E96:E102)</f>
        <v>0</v>
      </c>
      <c r="F95" s="160">
        <f>SUM(F96:F102)</f>
        <v>850</v>
      </c>
      <c r="G95" s="161">
        <f>SUM(G96:G102)</f>
        <v>0</v>
      </c>
      <c r="H95" s="72">
        <f t="shared" si="3"/>
        <v>2278</v>
      </c>
      <c r="I95" s="160">
        <f>SUM(I96:I102)</f>
        <v>1528</v>
      </c>
      <c r="J95" s="160">
        <f>SUM(J96:J102)</f>
        <v>0</v>
      </c>
      <c r="K95" s="160">
        <f>SUM(K96:K102)</f>
        <v>750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2"/>
        <v>0</v>
      </c>
      <c r="D96" s="74"/>
      <c r="E96" s="74"/>
      <c r="F96" s="74"/>
      <c r="G96" s="157"/>
      <c r="H96" s="72">
        <f t="shared" si="3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2"/>
        <v>0</v>
      </c>
      <c r="D97" s="74"/>
      <c r="E97" s="74"/>
      <c r="F97" s="74"/>
      <c r="G97" s="157"/>
      <c r="H97" s="72">
        <f t="shared" si="3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2"/>
        <v>0</v>
      </c>
      <c r="D98" s="68"/>
      <c r="E98" s="68"/>
      <c r="F98" s="68"/>
      <c r="G98" s="154"/>
      <c r="H98" s="66">
        <f t="shared" si="3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2"/>
        <v>0</v>
      </c>
      <c r="D99" s="74"/>
      <c r="E99" s="74"/>
      <c r="F99" s="74"/>
      <c r="G99" s="157"/>
      <c r="H99" s="72">
        <f t="shared" si="3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2"/>
        <v>350</v>
      </c>
      <c r="D100" s="74"/>
      <c r="E100" s="74"/>
      <c r="F100" s="74">
        <v>350</v>
      </c>
      <c r="G100" s="157"/>
      <c r="H100" s="72">
        <f t="shared" si="3"/>
        <v>150</v>
      </c>
      <c r="I100" s="74">
        <f>350-350</f>
        <v>0</v>
      </c>
      <c r="J100" s="74"/>
      <c r="K100" s="74">
        <v>150</v>
      </c>
      <c r="L100" s="158"/>
    </row>
    <row r="101" spans="1:12" hidden="1" x14ac:dyDescent="0.25">
      <c r="A101" s="44">
        <v>2236</v>
      </c>
      <c r="B101" s="71" t="s">
        <v>110</v>
      </c>
      <c r="C101" s="72">
        <f t="shared" si="2"/>
        <v>0</v>
      </c>
      <c r="D101" s="74"/>
      <c r="E101" s="74"/>
      <c r="F101" s="74"/>
      <c r="G101" s="157"/>
      <c r="H101" s="72">
        <f t="shared" si="3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2"/>
        <v>2086</v>
      </c>
      <c r="D102" s="74">
        <v>1586</v>
      </c>
      <c r="E102" s="74"/>
      <c r="F102" s="74">
        <v>500</v>
      </c>
      <c r="G102" s="157"/>
      <c r="H102" s="72">
        <f t="shared" si="3"/>
        <v>2128</v>
      </c>
      <c r="I102" s="74">
        <f>1178+350</f>
        <v>1528</v>
      </c>
      <c r="J102" s="74"/>
      <c r="K102" s="74">
        <v>600</v>
      </c>
      <c r="L102" s="158"/>
    </row>
    <row r="103" spans="1:12" ht="36" x14ac:dyDescent="0.25">
      <c r="A103" s="159">
        <v>2240</v>
      </c>
      <c r="B103" s="71" t="s">
        <v>112</v>
      </c>
      <c r="C103" s="72">
        <f t="shared" si="2"/>
        <v>6142</v>
      </c>
      <c r="D103" s="160">
        <f>SUM(D104:D111)</f>
        <v>4709</v>
      </c>
      <c r="E103" s="160">
        <f>SUM(E104:E111)</f>
        <v>0</v>
      </c>
      <c r="F103" s="160">
        <f>SUM(F104:F111)</f>
        <v>1433</v>
      </c>
      <c r="G103" s="161">
        <f>SUM(G104:G111)</f>
        <v>0</v>
      </c>
      <c r="H103" s="72">
        <f t="shared" si="3"/>
        <v>5221</v>
      </c>
      <c r="I103" s="160">
        <f>SUM(I104:I111)</f>
        <v>3788</v>
      </c>
      <c r="J103" s="160">
        <f>SUM(J104:J111)</f>
        <v>0</v>
      </c>
      <c r="K103" s="160">
        <f>SUM(K104:K111)</f>
        <v>1433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2"/>
        <v>0</v>
      </c>
      <c r="D104" s="74"/>
      <c r="E104" s="74"/>
      <c r="F104" s="74"/>
      <c r="G104" s="157"/>
      <c r="H104" s="72">
        <f t="shared" si="3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2"/>
        <v>0</v>
      </c>
      <c r="D105" s="74"/>
      <c r="E105" s="74"/>
      <c r="F105" s="74"/>
      <c r="G105" s="157"/>
      <c r="H105" s="72">
        <f t="shared" si="3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2"/>
        <v>485</v>
      </c>
      <c r="D106" s="74">
        <v>200</v>
      </c>
      <c r="E106" s="74"/>
      <c r="F106" s="74">
        <v>285</v>
      </c>
      <c r="G106" s="157"/>
      <c r="H106" s="72">
        <f t="shared" si="3"/>
        <v>485</v>
      </c>
      <c r="I106" s="74">
        <v>200</v>
      </c>
      <c r="J106" s="74"/>
      <c r="K106" s="74">
        <v>285</v>
      </c>
      <c r="L106" s="158"/>
    </row>
    <row r="107" spans="1:12" x14ac:dyDescent="0.25">
      <c r="A107" s="44">
        <v>2244</v>
      </c>
      <c r="B107" s="71" t="s">
        <v>116</v>
      </c>
      <c r="C107" s="72">
        <f t="shared" si="2"/>
        <v>5657</v>
      </c>
      <c r="D107" s="74">
        <v>4509</v>
      </c>
      <c r="E107" s="74"/>
      <c r="F107" s="74">
        <v>1148</v>
      </c>
      <c r="G107" s="157"/>
      <c r="H107" s="72">
        <f t="shared" si="3"/>
        <v>4736</v>
      </c>
      <c r="I107" s="74">
        <f>872+908+630+179+999</f>
        <v>3588</v>
      </c>
      <c r="J107" s="74"/>
      <c r="K107" s="74">
        <f>150+770+80+148</f>
        <v>1148</v>
      </c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2"/>
        <v>0</v>
      </c>
      <c r="D108" s="74"/>
      <c r="E108" s="74"/>
      <c r="F108" s="74"/>
      <c r="G108" s="157"/>
      <c r="H108" s="72">
        <f t="shared" si="3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2"/>
        <v>0</v>
      </c>
      <c r="D109" s="74"/>
      <c r="E109" s="74"/>
      <c r="F109" s="74"/>
      <c r="G109" s="157"/>
      <c r="H109" s="72">
        <f t="shared" si="3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2"/>
        <v>0</v>
      </c>
      <c r="D110" s="74"/>
      <c r="E110" s="74"/>
      <c r="F110" s="74"/>
      <c r="G110" s="157"/>
      <c r="H110" s="72">
        <f t="shared" si="3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2"/>
        <v>0</v>
      </c>
      <c r="D111" s="74"/>
      <c r="E111" s="74"/>
      <c r="F111" s="74"/>
      <c r="G111" s="157"/>
      <c r="H111" s="72">
        <f t="shared" si="3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2"/>
        <v>7369</v>
      </c>
      <c r="D112" s="160">
        <f>SUM(D113:D115)</f>
        <v>7369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3"/>
        <v>7657</v>
      </c>
      <c r="I112" s="160">
        <f>SUM(I113:I115)</f>
        <v>7657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2"/>
        <v>0</v>
      </c>
      <c r="D113" s="74"/>
      <c r="E113" s="74"/>
      <c r="F113" s="74"/>
      <c r="G113" s="157"/>
      <c r="H113" s="72">
        <f t="shared" si="3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6933</v>
      </c>
      <c r="D114" s="74">
        <v>6933</v>
      </c>
      <c r="E114" s="74"/>
      <c r="F114" s="74"/>
      <c r="G114" s="157"/>
      <c r="H114" s="72">
        <f>SUM(I114:L114)</f>
        <v>7221</v>
      </c>
      <c r="I114" s="74">
        <f>6933+288</f>
        <v>7221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4">SUM(D116:G116)</f>
        <v>1474</v>
      </c>
      <c r="D116" s="160">
        <f>SUM(D117:D121)</f>
        <v>851</v>
      </c>
      <c r="E116" s="160">
        <f>SUM(E117:E121)</f>
        <v>0</v>
      </c>
      <c r="F116" s="160">
        <f>SUM(F117:F121)</f>
        <v>623</v>
      </c>
      <c r="G116" s="161">
        <f>SUM(G117:G121)</f>
        <v>0</v>
      </c>
      <c r="H116" s="72">
        <f t="shared" ref="H116:H188" si="5">SUM(I116:L116)</f>
        <v>649</v>
      </c>
      <c r="I116" s="160">
        <f>SUM(I117:I121)</f>
        <v>26</v>
      </c>
      <c r="J116" s="160">
        <f>SUM(J117:J121)</f>
        <v>0</v>
      </c>
      <c r="K116" s="160">
        <f>SUM(K117:K121)</f>
        <v>623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4"/>
        <v>0</v>
      </c>
      <c r="D117" s="74"/>
      <c r="E117" s="74"/>
      <c r="F117" s="74"/>
      <c r="G117" s="157"/>
      <c r="H117" s="72">
        <f t="shared" si="5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4"/>
        <v>1448</v>
      </c>
      <c r="D118" s="74">
        <v>825</v>
      </c>
      <c r="E118" s="74"/>
      <c r="F118" s="74">
        <v>623</v>
      </c>
      <c r="G118" s="157"/>
      <c r="H118" s="72">
        <f t="shared" si="5"/>
        <v>623</v>
      </c>
      <c r="I118" s="74">
        <v>0</v>
      </c>
      <c r="J118" s="74"/>
      <c r="K118" s="74">
        <v>623</v>
      </c>
      <c r="L118" s="158"/>
    </row>
    <row r="119" spans="1:12" hidden="1" x14ac:dyDescent="0.25">
      <c r="A119" s="44">
        <v>2263</v>
      </c>
      <c r="B119" s="71" t="s">
        <v>128</v>
      </c>
      <c r="C119" s="72">
        <f t="shared" si="4"/>
        <v>0</v>
      </c>
      <c r="D119" s="74"/>
      <c r="E119" s="74"/>
      <c r="F119" s="74"/>
      <c r="G119" s="157"/>
      <c r="H119" s="72">
        <f t="shared" si="5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4"/>
        <v>0</v>
      </c>
      <c r="D120" s="74"/>
      <c r="E120" s="74"/>
      <c r="F120" s="74"/>
      <c r="G120" s="157"/>
      <c r="H120" s="72">
        <f t="shared" si="5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4"/>
        <v>26</v>
      </c>
      <c r="D121" s="74">
        <v>26</v>
      </c>
      <c r="E121" s="74"/>
      <c r="F121" s="74"/>
      <c r="G121" s="157"/>
      <c r="H121" s="72">
        <f t="shared" si="5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4"/>
        <v>590</v>
      </c>
      <c r="D122" s="160">
        <f>SUM(D123:D127)</f>
        <v>290</v>
      </c>
      <c r="E122" s="160">
        <f>SUM(E123:E127)</f>
        <v>0</v>
      </c>
      <c r="F122" s="160">
        <f>SUM(F123:F127)</f>
        <v>300</v>
      </c>
      <c r="G122" s="161">
        <f>SUM(G123:G127)</f>
        <v>0</v>
      </c>
      <c r="H122" s="72">
        <f t="shared" si="5"/>
        <v>527</v>
      </c>
      <c r="I122" s="160">
        <f>SUM(I123:I127)</f>
        <v>177</v>
      </c>
      <c r="J122" s="160">
        <f>SUM(J123:J127)</f>
        <v>0</v>
      </c>
      <c r="K122" s="160">
        <f>SUM(K123:K127)</f>
        <v>350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4"/>
        <v>0</v>
      </c>
      <c r="D123" s="74"/>
      <c r="E123" s="74"/>
      <c r="F123" s="74"/>
      <c r="G123" s="157"/>
      <c r="H123" s="72">
        <f t="shared" si="5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4"/>
        <v>0</v>
      </c>
      <c r="D124" s="74"/>
      <c r="E124" s="74"/>
      <c r="F124" s="74"/>
      <c r="G124" s="157"/>
      <c r="H124" s="72">
        <f t="shared" si="5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4"/>
        <v>0</v>
      </c>
      <c r="D125" s="74"/>
      <c r="E125" s="74"/>
      <c r="F125" s="74"/>
      <c r="G125" s="157"/>
      <c r="H125" s="72">
        <f t="shared" si="5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4"/>
        <v>0</v>
      </c>
      <c r="D126" s="74"/>
      <c r="E126" s="74"/>
      <c r="F126" s="74"/>
      <c r="G126" s="157"/>
      <c r="H126" s="72">
        <f t="shared" si="5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4"/>
        <v>590</v>
      </c>
      <c r="D127" s="74">
        <v>290</v>
      </c>
      <c r="E127" s="74"/>
      <c r="F127" s="74">
        <v>300</v>
      </c>
      <c r="G127" s="157"/>
      <c r="H127" s="72">
        <f t="shared" si="5"/>
        <v>527</v>
      </c>
      <c r="I127" s="74">
        <v>177</v>
      </c>
      <c r="J127" s="74"/>
      <c r="K127" s="74">
        <v>350</v>
      </c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4"/>
        <v>17553</v>
      </c>
      <c r="D130" s="63">
        <f>SUM(D131,D136,D140,D141,D144,D151,D159,D160,D163)</f>
        <v>9000</v>
      </c>
      <c r="E130" s="63">
        <f>SUM(E131,E136,E140,E141,E144,E151,E159,E160,E163)</f>
        <v>0</v>
      </c>
      <c r="F130" s="63">
        <f>SUM(F131,F136,F140,F141,F144,F151,F159,F160,F163)</f>
        <v>8553</v>
      </c>
      <c r="G130" s="166">
        <f>SUM(G131,G136,G140,G141,G144,G151,G159,G160,G163)</f>
        <v>0</v>
      </c>
      <c r="H130" s="57">
        <f t="shared" si="5"/>
        <v>15944</v>
      </c>
      <c r="I130" s="63">
        <f>SUM(I131,I136,I140,I141,I144,I151,I159,I160,I163)</f>
        <v>7426</v>
      </c>
      <c r="J130" s="63">
        <f>SUM(J131,J136,J140,J141,J144,J151,J159,J160,J163)</f>
        <v>0</v>
      </c>
      <c r="K130" s="63">
        <f>SUM(K131,K136,K140,K141,K144,K151,K159,K160,K163)</f>
        <v>8518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4"/>
        <v>4047</v>
      </c>
      <c r="D131" s="169">
        <f>SUM(D132:D135)</f>
        <v>2680</v>
      </c>
      <c r="E131" s="169">
        <f t="shared" ref="E131:L131" si="7">SUM(E132:E135)</f>
        <v>0</v>
      </c>
      <c r="F131" s="169">
        <f t="shared" si="7"/>
        <v>1367</v>
      </c>
      <c r="G131" s="170">
        <f t="shared" si="7"/>
        <v>0</v>
      </c>
      <c r="H131" s="66">
        <f t="shared" si="5"/>
        <v>2423</v>
      </c>
      <c r="I131" s="169">
        <f t="shared" si="7"/>
        <v>856</v>
      </c>
      <c r="J131" s="169">
        <f t="shared" si="7"/>
        <v>0</v>
      </c>
      <c r="K131" s="169">
        <f t="shared" si="7"/>
        <v>1567</v>
      </c>
      <c r="L131" s="171">
        <f t="shared" si="7"/>
        <v>0</v>
      </c>
    </row>
    <row r="132" spans="1:12" x14ac:dyDescent="0.25">
      <c r="A132" s="44">
        <v>2311</v>
      </c>
      <c r="B132" s="71" t="s">
        <v>141</v>
      </c>
      <c r="C132" s="72">
        <f t="shared" si="4"/>
        <v>1317</v>
      </c>
      <c r="D132" s="74">
        <v>680</v>
      </c>
      <c r="E132" s="74"/>
      <c r="F132" s="74">
        <v>637</v>
      </c>
      <c r="G132" s="157"/>
      <c r="H132" s="72">
        <f t="shared" si="5"/>
        <v>1317</v>
      </c>
      <c r="I132" s="74">
        <v>680</v>
      </c>
      <c r="J132" s="74"/>
      <c r="K132" s="74">
        <v>637</v>
      </c>
      <c r="L132" s="158"/>
    </row>
    <row r="133" spans="1:12" x14ac:dyDescent="0.25">
      <c r="A133" s="44">
        <v>2312</v>
      </c>
      <c r="B133" s="71" t="s">
        <v>142</v>
      </c>
      <c r="C133" s="72">
        <f t="shared" si="4"/>
        <v>2130</v>
      </c>
      <c r="D133" s="74">
        <v>2000</v>
      </c>
      <c r="E133" s="74"/>
      <c r="F133" s="74">
        <v>130</v>
      </c>
      <c r="G133" s="157"/>
      <c r="H133" s="72">
        <f t="shared" si="5"/>
        <v>506</v>
      </c>
      <c r="I133" s="74">
        <v>176</v>
      </c>
      <c r="J133" s="74"/>
      <c r="K133" s="74">
        <v>330</v>
      </c>
      <c r="L133" s="158"/>
    </row>
    <row r="134" spans="1:12" x14ac:dyDescent="0.25">
      <c r="A134" s="44">
        <v>2313</v>
      </c>
      <c r="B134" s="71" t="s">
        <v>143</v>
      </c>
      <c r="C134" s="72">
        <f t="shared" si="4"/>
        <v>0</v>
      </c>
      <c r="D134" s="74"/>
      <c r="E134" s="74"/>
      <c r="F134" s="74"/>
      <c r="G134" s="157"/>
      <c r="H134" s="72">
        <f t="shared" si="5"/>
        <v>100</v>
      </c>
      <c r="I134" s="74"/>
      <c r="J134" s="74"/>
      <c r="K134" s="74">
        <v>100</v>
      </c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4"/>
        <v>600</v>
      </c>
      <c r="D135" s="74"/>
      <c r="E135" s="74"/>
      <c r="F135" s="74">
        <v>600</v>
      </c>
      <c r="G135" s="157"/>
      <c r="H135" s="72">
        <f t="shared" si="5"/>
        <v>500</v>
      </c>
      <c r="I135" s="74"/>
      <c r="J135" s="74"/>
      <c r="K135" s="74">
        <v>500</v>
      </c>
      <c r="L135" s="158"/>
    </row>
    <row r="136" spans="1:12" x14ac:dyDescent="0.25">
      <c r="A136" s="159">
        <v>2320</v>
      </c>
      <c r="B136" s="71" t="s">
        <v>145</v>
      </c>
      <c r="C136" s="72">
        <f t="shared" si="4"/>
        <v>885</v>
      </c>
      <c r="D136" s="160">
        <f>SUM(D137:D139)</f>
        <v>0</v>
      </c>
      <c r="E136" s="160">
        <f>SUM(E137:E139)</f>
        <v>0</v>
      </c>
      <c r="F136" s="160">
        <f>SUM(F137:F139)</f>
        <v>885</v>
      </c>
      <c r="G136" s="161">
        <f>SUM(G137:G139)</f>
        <v>0</v>
      </c>
      <c r="H136" s="72">
        <f t="shared" si="5"/>
        <v>800</v>
      </c>
      <c r="I136" s="160">
        <f>SUM(I137:I139)</f>
        <v>0</v>
      </c>
      <c r="J136" s="160">
        <f>SUM(J137:J139)</f>
        <v>0</v>
      </c>
      <c r="K136" s="160">
        <f>SUM(K137:K139)</f>
        <v>800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4"/>
        <v>0</v>
      </c>
      <c r="D137" s="74"/>
      <c r="E137" s="74"/>
      <c r="F137" s="74"/>
      <c r="G137" s="157"/>
      <c r="H137" s="72">
        <f t="shared" si="5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4"/>
        <v>885</v>
      </c>
      <c r="D138" s="74"/>
      <c r="E138" s="74"/>
      <c r="F138" s="74">
        <v>885</v>
      </c>
      <c r="G138" s="157"/>
      <c r="H138" s="72">
        <f t="shared" si="5"/>
        <v>800</v>
      </c>
      <c r="I138" s="74"/>
      <c r="J138" s="74"/>
      <c r="K138" s="74">
        <v>800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4"/>
        <v>0</v>
      </c>
      <c r="D139" s="74"/>
      <c r="E139" s="74"/>
      <c r="F139" s="74"/>
      <c r="G139" s="157"/>
      <c r="H139" s="72">
        <f t="shared" si="5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4"/>
        <v>0</v>
      </c>
      <c r="D140" s="74"/>
      <c r="E140" s="74"/>
      <c r="F140" s="74"/>
      <c r="G140" s="157"/>
      <c r="H140" s="72">
        <f t="shared" si="5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4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5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4"/>
        <v>0</v>
      </c>
      <c r="D142" s="74"/>
      <c r="E142" s="74"/>
      <c r="F142" s="74"/>
      <c r="G142" s="157"/>
      <c r="H142" s="72">
        <f t="shared" si="5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4"/>
        <v>0</v>
      </c>
      <c r="D143" s="74"/>
      <c r="E143" s="74"/>
      <c r="F143" s="74"/>
      <c r="G143" s="157"/>
      <c r="H143" s="72">
        <f t="shared" si="5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4"/>
        <v>3205</v>
      </c>
      <c r="D144" s="151">
        <f>SUM(D145:D150)</f>
        <v>2105</v>
      </c>
      <c r="E144" s="151">
        <f>SUM(E145:E150)</f>
        <v>0</v>
      </c>
      <c r="F144" s="151">
        <f>SUM(F145:F150)</f>
        <v>1100</v>
      </c>
      <c r="G144" s="152">
        <f>SUM(G145:G150)</f>
        <v>0</v>
      </c>
      <c r="H144" s="117">
        <f t="shared" si="5"/>
        <v>3205</v>
      </c>
      <c r="I144" s="151">
        <f>SUM(I145:I150)</f>
        <v>2105</v>
      </c>
      <c r="J144" s="151">
        <f>SUM(J145:J150)</f>
        <v>0</v>
      </c>
      <c r="K144" s="151">
        <f>SUM(K145:K150)</f>
        <v>1100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4"/>
        <v>50</v>
      </c>
      <c r="D145" s="68"/>
      <c r="E145" s="68"/>
      <c r="F145" s="68">
        <v>50</v>
      </c>
      <c r="G145" s="154"/>
      <c r="H145" s="66">
        <f t="shared" si="5"/>
        <v>50</v>
      </c>
      <c r="I145" s="68"/>
      <c r="J145" s="68"/>
      <c r="K145" s="68">
        <v>50</v>
      </c>
      <c r="L145" s="155"/>
    </row>
    <row r="146" spans="1:12" x14ac:dyDescent="0.25">
      <c r="A146" s="44">
        <v>2352</v>
      </c>
      <c r="B146" s="71" t="s">
        <v>155</v>
      </c>
      <c r="C146" s="72">
        <f t="shared" si="4"/>
        <v>3105</v>
      </c>
      <c r="D146" s="74">
        <v>2105</v>
      </c>
      <c r="E146" s="74"/>
      <c r="F146" s="74">
        <v>1000</v>
      </c>
      <c r="G146" s="157"/>
      <c r="H146" s="72">
        <f t="shared" si="5"/>
        <v>3105</v>
      </c>
      <c r="I146" s="74">
        <v>2105</v>
      </c>
      <c r="J146" s="74"/>
      <c r="K146" s="74">
        <v>1000</v>
      </c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4"/>
        <v>0</v>
      </c>
      <c r="D147" s="74"/>
      <c r="E147" s="74"/>
      <c r="F147" s="74"/>
      <c r="G147" s="157"/>
      <c r="H147" s="72">
        <f t="shared" si="5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4"/>
        <v>0</v>
      </c>
      <c r="D148" s="74"/>
      <c r="E148" s="74"/>
      <c r="F148" s="74"/>
      <c r="G148" s="157"/>
      <c r="H148" s="72">
        <f t="shared" si="5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4"/>
        <v>50</v>
      </c>
      <c r="D149" s="74"/>
      <c r="E149" s="74"/>
      <c r="F149" s="74">
        <v>50</v>
      </c>
      <c r="G149" s="157"/>
      <c r="H149" s="72">
        <f t="shared" si="5"/>
        <v>50</v>
      </c>
      <c r="I149" s="74"/>
      <c r="J149" s="74"/>
      <c r="K149" s="74">
        <v>50</v>
      </c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4"/>
        <v>0</v>
      </c>
      <c r="D150" s="74"/>
      <c r="E150" s="74"/>
      <c r="F150" s="74"/>
      <c r="G150" s="157"/>
      <c r="H150" s="72">
        <f t="shared" si="5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4"/>
        <v>1650</v>
      </c>
      <c r="D151" s="160">
        <f>SUM(D152:D158)</f>
        <v>1500</v>
      </c>
      <c r="E151" s="160">
        <f>SUM(E152:E158)</f>
        <v>0</v>
      </c>
      <c r="F151" s="160">
        <f>SUM(F152:F158)</f>
        <v>150</v>
      </c>
      <c r="G151" s="161">
        <f>SUM(G152:G158)</f>
        <v>0</v>
      </c>
      <c r="H151" s="72">
        <f t="shared" si="5"/>
        <v>1750</v>
      </c>
      <c r="I151" s="160">
        <f>SUM(I152:I158)</f>
        <v>1750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4"/>
        <v>150</v>
      </c>
      <c r="D152" s="74"/>
      <c r="E152" s="74"/>
      <c r="F152" s="74">
        <v>150</v>
      </c>
      <c r="G152" s="157"/>
      <c r="H152" s="72">
        <f t="shared" si="5"/>
        <v>0</v>
      </c>
      <c r="I152" s="74"/>
      <c r="J152" s="74"/>
      <c r="K152" s="74">
        <v>0</v>
      </c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4"/>
        <v>0</v>
      </c>
      <c r="D153" s="74"/>
      <c r="E153" s="74"/>
      <c r="F153" s="74"/>
      <c r="G153" s="157"/>
      <c r="H153" s="72">
        <f t="shared" si="5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4"/>
        <v>1500</v>
      </c>
      <c r="D154" s="74">
        <v>1500</v>
      </c>
      <c r="E154" s="74"/>
      <c r="F154" s="74"/>
      <c r="G154" s="157"/>
      <c r="H154" s="72">
        <f t="shared" si="5"/>
        <v>1750</v>
      </c>
      <c r="I154" s="74">
        <v>1750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4"/>
        <v>0</v>
      </c>
      <c r="D155" s="74"/>
      <c r="E155" s="74"/>
      <c r="F155" s="74"/>
      <c r="G155" s="157"/>
      <c r="H155" s="72">
        <f t="shared" si="5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4"/>
        <v>0</v>
      </c>
      <c r="D156" s="74"/>
      <c r="E156" s="74"/>
      <c r="F156" s="74"/>
      <c r="G156" s="157"/>
      <c r="H156" s="72">
        <f t="shared" si="5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4"/>
        <v>0</v>
      </c>
      <c r="D157" s="74"/>
      <c r="E157" s="74"/>
      <c r="F157" s="74"/>
      <c r="G157" s="157"/>
      <c r="H157" s="72">
        <f t="shared" si="5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4"/>
        <v>0</v>
      </c>
      <c r="D158" s="74"/>
      <c r="E158" s="74"/>
      <c r="F158" s="74"/>
      <c r="G158" s="157"/>
      <c r="H158" s="72">
        <f t="shared" si="5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4"/>
        <v>7766</v>
      </c>
      <c r="D159" s="163">
        <v>2715</v>
      </c>
      <c r="E159" s="163"/>
      <c r="F159" s="163">
        <v>5051</v>
      </c>
      <c r="G159" s="164"/>
      <c r="H159" s="117">
        <f t="shared" si="5"/>
        <v>7766</v>
      </c>
      <c r="I159" s="163">
        <v>2715</v>
      </c>
      <c r="J159" s="163"/>
      <c r="K159" s="163">
        <v>5051</v>
      </c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4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5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4"/>
        <v>0</v>
      </c>
      <c r="D161" s="68"/>
      <c r="E161" s="68"/>
      <c r="F161" s="68"/>
      <c r="G161" s="154"/>
      <c r="H161" s="66">
        <f t="shared" si="5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4"/>
        <v>0</v>
      </c>
      <c r="D162" s="74"/>
      <c r="E162" s="74"/>
      <c r="F162" s="74"/>
      <c r="G162" s="157"/>
      <c r="H162" s="72">
        <f t="shared" si="5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4"/>
        <v>0</v>
      </c>
      <c r="D163" s="163"/>
      <c r="E163" s="163"/>
      <c r="F163" s="163"/>
      <c r="G163" s="164"/>
      <c r="H163" s="117">
        <f t="shared" si="5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4"/>
        <v>0</v>
      </c>
      <c r="D164" s="177"/>
      <c r="E164" s="177"/>
      <c r="F164" s="177"/>
      <c r="G164" s="178"/>
      <c r="H164" s="57">
        <f t="shared" si="5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4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5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4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5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4"/>
        <v>0</v>
      </c>
      <c r="D167" s="74"/>
      <c r="E167" s="74"/>
      <c r="F167" s="74"/>
      <c r="G167" s="157"/>
      <c r="H167" s="72">
        <f t="shared" si="5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4"/>
        <v>0</v>
      </c>
      <c r="D168" s="74"/>
      <c r="E168" s="74"/>
      <c r="F168" s="74"/>
      <c r="G168" s="157"/>
      <c r="H168" s="72">
        <f t="shared" si="5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4"/>
        <v>0</v>
      </c>
      <c r="D169" s="74"/>
      <c r="E169" s="74"/>
      <c r="F169" s="74"/>
      <c r="G169" s="157"/>
      <c r="H169" s="72">
        <f t="shared" si="5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4"/>
        <v>0</v>
      </c>
      <c r="D170" s="74"/>
      <c r="E170" s="74"/>
      <c r="F170" s="74"/>
      <c r="G170" s="157"/>
      <c r="H170" s="72">
        <f t="shared" si="5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4"/>
        <v>0</v>
      </c>
      <c r="D171" s="74"/>
      <c r="E171" s="74"/>
      <c r="F171" s="74"/>
      <c r="G171" s="157"/>
      <c r="H171" s="72">
        <f t="shared" si="5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4"/>
        <v>0</v>
      </c>
      <c r="D172" s="40"/>
      <c r="E172" s="40"/>
      <c r="F172" s="40"/>
      <c r="G172" s="41"/>
      <c r="H172" s="66">
        <f t="shared" si="5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4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5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4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5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4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5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 t="shared" si="4"/>
        <v>0</v>
      </c>
      <c r="D176" s="74"/>
      <c r="E176" s="74"/>
      <c r="F176" s="74"/>
      <c r="G176" s="157"/>
      <c r="H176" s="72">
        <f t="shared" si="5"/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 t="shared" si="4"/>
        <v>0</v>
      </c>
      <c r="D177" s="74"/>
      <c r="E177" s="74"/>
      <c r="F177" s="74"/>
      <c r="G177" s="157"/>
      <c r="H177" s="72">
        <f t="shared" si="5"/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 t="shared" si="4"/>
        <v>0</v>
      </c>
      <c r="D178" s="74"/>
      <c r="E178" s="74"/>
      <c r="F178" s="74"/>
      <c r="G178" s="157"/>
      <c r="H178" s="72">
        <f t="shared" si="5"/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si="4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5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4"/>
        <v>0</v>
      </c>
      <c r="D180" s="74"/>
      <c r="E180" s="74"/>
      <c r="F180" s="74"/>
      <c r="G180" s="187"/>
      <c r="H180" s="72">
        <f t="shared" si="5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4"/>
        <v>0</v>
      </c>
      <c r="D181" s="74"/>
      <c r="E181" s="74"/>
      <c r="F181" s="74"/>
      <c r="G181" s="187"/>
      <c r="H181" s="72">
        <f t="shared" si="5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4"/>
        <v>0</v>
      </c>
      <c r="D182" s="74"/>
      <c r="E182" s="74"/>
      <c r="F182" s="74"/>
      <c r="G182" s="187"/>
      <c r="H182" s="72">
        <f t="shared" si="5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4"/>
        <v>0</v>
      </c>
      <c r="D183" s="189"/>
      <c r="E183" s="189"/>
      <c r="F183" s="189"/>
      <c r="G183" s="190"/>
      <c r="H183" s="185">
        <f t="shared" si="5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4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5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4"/>
        <v>0</v>
      </c>
      <c r="D185" s="163"/>
      <c r="E185" s="163"/>
      <c r="F185" s="163"/>
      <c r="G185" s="164"/>
      <c r="H185" s="195">
        <f t="shared" si="5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4"/>
        <v>0</v>
      </c>
      <c r="D186" s="68"/>
      <c r="E186" s="68"/>
      <c r="F186" s="68"/>
      <c r="G186" s="154"/>
      <c r="H186" s="66">
        <f t="shared" si="5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4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5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5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8">SUM(D189:G189)</f>
        <v>0</v>
      </c>
      <c r="D189" s="68"/>
      <c r="E189" s="68"/>
      <c r="F189" s="68"/>
      <c r="G189" s="154"/>
      <c r="H189" s="66">
        <f t="shared" ref="H189:H263" si="9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8"/>
        <v>0</v>
      </c>
      <c r="D190" s="74"/>
      <c r="E190" s="74"/>
      <c r="F190" s="74"/>
      <c r="G190" s="157"/>
      <c r="H190" s="72">
        <f t="shared" si="9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8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8"/>
        <v>0</v>
      </c>
      <c r="D193" s="74"/>
      <c r="E193" s="74"/>
      <c r="F193" s="74"/>
      <c r="G193" s="157"/>
      <c r="H193" s="72">
        <f t="shared" si="9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8"/>
        <v>600</v>
      </c>
      <c r="D194" s="139">
        <f>SUM(D195,D230,D269,D283)</f>
        <v>600</v>
      </c>
      <c r="E194" s="139">
        <f t="shared" ref="E194:G194" si="10">SUM(E195,E230,E269,E283)</f>
        <v>0</v>
      </c>
      <c r="F194" s="139">
        <f t="shared" si="10"/>
        <v>0</v>
      </c>
      <c r="G194" s="139">
        <f t="shared" si="10"/>
        <v>0</v>
      </c>
      <c r="H194" s="138">
        <f t="shared" si="9"/>
        <v>4200</v>
      </c>
      <c r="I194" s="139">
        <f t="shared" ref="I194:L194" si="11">SUM(I195,I230,I269,I283)</f>
        <v>3600</v>
      </c>
      <c r="J194" s="139">
        <f t="shared" si="11"/>
        <v>0</v>
      </c>
      <c r="K194" s="139">
        <f t="shared" si="11"/>
        <v>600</v>
      </c>
      <c r="L194" s="199">
        <f t="shared" si="11"/>
        <v>0</v>
      </c>
    </row>
    <row r="195" spans="1:12" x14ac:dyDescent="0.25">
      <c r="A195" s="142">
        <v>5000</v>
      </c>
      <c r="B195" s="142" t="s">
        <v>204</v>
      </c>
      <c r="C195" s="143">
        <f t="shared" si="8"/>
        <v>600</v>
      </c>
      <c r="D195" s="144">
        <f>D196+D204</f>
        <v>600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9"/>
        <v>4200</v>
      </c>
      <c r="I195" s="144">
        <f>I196+I204</f>
        <v>3600</v>
      </c>
      <c r="J195" s="144">
        <f>J196+J204</f>
        <v>0</v>
      </c>
      <c r="K195" s="144">
        <f>K196+K204</f>
        <v>600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8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9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8"/>
        <v>0</v>
      </c>
      <c r="D197" s="68"/>
      <c r="E197" s="68"/>
      <c r="F197" s="68"/>
      <c r="G197" s="154"/>
      <c r="H197" s="66">
        <f t="shared" si="9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8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9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8"/>
        <v>0</v>
      </c>
      <c r="D199" s="74"/>
      <c r="E199" s="74"/>
      <c r="F199" s="74"/>
      <c r="G199" s="157"/>
      <c r="H199" s="72">
        <f t="shared" si="9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8"/>
        <v>0</v>
      </c>
      <c r="D200" s="74"/>
      <c r="E200" s="74"/>
      <c r="F200" s="74"/>
      <c r="G200" s="157"/>
      <c r="H200" s="72">
        <f t="shared" si="9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8"/>
        <v>0</v>
      </c>
      <c r="D201" s="74"/>
      <c r="E201" s="74"/>
      <c r="F201" s="74"/>
      <c r="G201" s="157"/>
      <c r="H201" s="72">
        <f t="shared" si="9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8"/>
        <v>0</v>
      </c>
      <c r="D202" s="74"/>
      <c r="E202" s="74"/>
      <c r="F202" s="74"/>
      <c r="G202" s="157"/>
      <c r="H202" s="72">
        <f t="shared" si="9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8"/>
        <v>0</v>
      </c>
      <c r="D203" s="74"/>
      <c r="E203" s="74"/>
      <c r="F203" s="74"/>
      <c r="G203" s="157"/>
      <c r="H203" s="72">
        <f t="shared" si="9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8"/>
        <v>600</v>
      </c>
      <c r="D204" s="63">
        <f>D205+D215+D216+D225+D226+D227+D229</f>
        <v>600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9"/>
        <v>4200</v>
      </c>
      <c r="I204" s="63">
        <f>I205+I215+I216+I225+I226+I227+I229</f>
        <v>3600</v>
      </c>
      <c r="J204" s="63">
        <f>J205+J215+J216+J225+J226+J227+J229</f>
        <v>0</v>
      </c>
      <c r="K204" s="63">
        <f>K205+K215+K216+K225+K226+K227+K229</f>
        <v>600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8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9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8"/>
        <v>0</v>
      </c>
      <c r="D206" s="68"/>
      <c r="E206" s="68"/>
      <c r="F206" s="68"/>
      <c r="G206" s="154"/>
      <c r="H206" s="66">
        <f t="shared" si="9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8"/>
        <v>0</v>
      </c>
      <c r="D207" s="74"/>
      <c r="E207" s="74"/>
      <c r="F207" s="74"/>
      <c r="G207" s="157"/>
      <c r="H207" s="72">
        <f t="shared" si="9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8"/>
        <v>0</v>
      </c>
      <c r="D208" s="74"/>
      <c r="E208" s="74"/>
      <c r="F208" s="74"/>
      <c r="G208" s="157"/>
      <c r="H208" s="72">
        <f t="shared" si="9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8"/>
        <v>0</v>
      </c>
      <c r="D209" s="74"/>
      <c r="E209" s="74"/>
      <c r="F209" s="74"/>
      <c r="G209" s="157"/>
      <c r="H209" s="72">
        <f t="shared" si="9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8"/>
        <v>0</v>
      </c>
      <c r="D211" s="74"/>
      <c r="E211" s="74"/>
      <c r="F211" s="74"/>
      <c r="G211" s="157"/>
      <c r="H211" s="72">
        <f t="shared" si="9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8"/>
        <v>0</v>
      </c>
      <c r="D212" s="74"/>
      <c r="E212" s="74"/>
      <c r="F212" s="74"/>
      <c r="G212" s="157"/>
      <c r="H212" s="72">
        <f t="shared" si="9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8"/>
        <v>0</v>
      </c>
      <c r="D213" s="74"/>
      <c r="E213" s="74"/>
      <c r="F213" s="74"/>
      <c r="G213" s="157"/>
      <c r="H213" s="72">
        <f t="shared" si="9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8"/>
        <v>0</v>
      </c>
      <c r="D214" s="74"/>
      <c r="E214" s="74"/>
      <c r="F214" s="74"/>
      <c r="G214" s="157"/>
      <c r="H214" s="72">
        <f t="shared" si="9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8"/>
        <v>0</v>
      </c>
      <c r="D215" s="74"/>
      <c r="E215" s="74"/>
      <c r="F215" s="74"/>
      <c r="G215" s="157"/>
      <c r="H215" s="72">
        <f t="shared" si="9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8"/>
        <v>600</v>
      </c>
      <c r="D216" s="160">
        <f>SUM(D217:D224)</f>
        <v>600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9"/>
        <v>4200</v>
      </c>
      <c r="I216" s="160">
        <f>SUM(I217:I224)</f>
        <v>3600</v>
      </c>
      <c r="J216" s="160">
        <f>SUM(J217:J224)</f>
        <v>0</v>
      </c>
      <c r="K216" s="160">
        <f>SUM(K217:K224)</f>
        <v>600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8"/>
        <v>0</v>
      </c>
      <c r="D217" s="74"/>
      <c r="E217" s="74"/>
      <c r="F217" s="74"/>
      <c r="G217" s="157"/>
      <c r="H217" s="72">
        <f t="shared" si="9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227</v>
      </c>
      <c r="C218" s="72">
        <f t="shared" si="8"/>
        <v>300</v>
      </c>
      <c r="D218" s="74">
        <v>300</v>
      </c>
      <c r="E218" s="74"/>
      <c r="F218" s="74"/>
      <c r="G218" s="157"/>
      <c r="H218" s="72">
        <f t="shared" si="9"/>
        <v>300</v>
      </c>
      <c r="I218" s="74"/>
      <c r="J218" s="74"/>
      <c r="K218" s="74">
        <v>300</v>
      </c>
      <c r="L218" s="158"/>
    </row>
    <row r="219" spans="1:12" x14ac:dyDescent="0.25">
      <c r="A219" s="44">
        <v>5233</v>
      </c>
      <c r="B219" s="71" t="s">
        <v>228</v>
      </c>
      <c r="C219" s="201">
        <f t="shared" si="8"/>
        <v>300</v>
      </c>
      <c r="D219" s="74">
        <v>300</v>
      </c>
      <c r="E219" s="74"/>
      <c r="F219" s="74"/>
      <c r="G219" s="157"/>
      <c r="H219" s="72">
        <f t="shared" si="9"/>
        <v>300</v>
      </c>
      <c r="I219" s="74"/>
      <c r="J219" s="74"/>
      <c r="K219" s="74">
        <v>300</v>
      </c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8"/>
        <v>0</v>
      </c>
      <c r="D220" s="74"/>
      <c r="E220" s="74"/>
      <c r="F220" s="74"/>
      <c r="G220" s="157"/>
      <c r="H220" s="72">
        <f t="shared" si="9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8"/>
        <v>0</v>
      </c>
      <c r="D221" s="74"/>
      <c r="E221" s="74"/>
      <c r="F221" s="74"/>
      <c r="G221" s="157"/>
      <c r="H221" s="72">
        <f t="shared" si="9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8"/>
        <v>0</v>
      </c>
      <c r="D222" s="74"/>
      <c r="E222" s="74"/>
      <c r="F222" s="74"/>
      <c r="G222" s="157"/>
      <c r="H222" s="72">
        <f t="shared" si="9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8"/>
        <v>0</v>
      </c>
      <c r="D223" s="74"/>
      <c r="E223" s="74"/>
      <c r="F223" s="74"/>
      <c r="G223" s="157"/>
      <c r="H223" s="72">
        <f t="shared" si="9"/>
        <v>3600</v>
      </c>
      <c r="I223" s="74">
        <v>3600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8"/>
        <v>0</v>
      </c>
      <c r="D224" s="74"/>
      <c r="E224" s="74"/>
      <c r="F224" s="74"/>
      <c r="G224" s="157"/>
      <c r="H224" s="72">
        <f t="shared" si="9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8"/>
        <v>0</v>
      </c>
      <c r="D225" s="74"/>
      <c r="E225" s="74"/>
      <c r="F225" s="74"/>
      <c r="G225" s="157"/>
      <c r="H225" s="72">
        <f t="shared" si="9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8"/>
        <v>0</v>
      </c>
      <c r="D226" s="74"/>
      <c r="E226" s="74"/>
      <c r="F226" s="74"/>
      <c r="G226" s="157"/>
      <c r="H226" s="72">
        <f t="shared" si="9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8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9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8"/>
        <v>0</v>
      </c>
      <c r="D228" s="74"/>
      <c r="E228" s="74"/>
      <c r="F228" s="74"/>
      <c r="G228" s="157"/>
      <c r="H228" s="72">
        <f t="shared" si="9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8"/>
        <v>0</v>
      </c>
      <c r="D229" s="163"/>
      <c r="E229" s="163"/>
      <c r="F229" s="163"/>
      <c r="G229" s="164"/>
      <c r="H229" s="117">
        <f t="shared" si="9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8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9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9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8"/>
        <v>0</v>
      </c>
      <c r="D232" s="68"/>
      <c r="E232" s="68"/>
      <c r="F232" s="68"/>
      <c r="G232" s="206"/>
      <c r="H232" s="207">
        <f t="shared" si="9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8"/>
        <v>0</v>
      </c>
      <c r="D233" s="160">
        <f>SUM(D234)</f>
        <v>0</v>
      </c>
      <c r="E233" s="160">
        <f t="shared" ref="E233:L233" si="12">SUM(E234)</f>
        <v>0</v>
      </c>
      <c r="F233" s="160">
        <f t="shared" si="12"/>
        <v>0</v>
      </c>
      <c r="G233" s="161">
        <f t="shared" si="12"/>
        <v>0</v>
      </c>
      <c r="H233" s="208">
        <f t="shared" si="9"/>
        <v>0</v>
      </c>
      <c r="I233" s="160">
        <f t="shared" si="12"/>
        <v>0</v>
      </c>
      <c r="J233" s="160">
        <f t="shared" si="12"/>
        <v>0</v>
      </c>
      <c r="K233" s="160">
        <f t="shared" si="12"/>
        <v>0</v>
      </c>
      <c r="L233" s="162">
        <f t="shared" si="12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8"/>
        <v>0</v>
      </c>
      <c r="D234" s="68"/>
      <c r="E234" s="68"/>
      <c r="F234" s="68"/>
      <c r="G234" s="154"/>
      <c r="H234" s="208">
        <f t="shared" si="9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9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9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9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9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8"/>
        <v>0</v>
      </c>
      <c r="D240" s="74"/>
      <c r="E240" s="74"/>
      <c r="F240" s="74"/>
      <c r="G240" s="157"/>
      <c r="H240" s="208">
        <f t="shared" si="9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8"/>
        <v>0</v>
      </c>
      <c r="D241" s="74"/>
      <c r="E241" s="74"/>
      <c r="F241" s="74"/>
      <c r="G241" s="157"/>
      <c r="H241" s="208">
        <f t="shared" si="9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8"/>
        <v>0</v>
      </c>
      <c r="D242" s="74"/>
      <c r="E242" s="74"/>
      <c r="F242" s="74"/>
      <c r="G242" s="157"/>
      <c r="H242" s="208">
        <f t="shared" si="9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8"/>
        <v>0</v>
      </c>
      <c r="D243" s="74"/>
      <c r="E243" s="74"/>
      <c r="F243" s="74"/>
      <c r="G243" s="157"/>
      <c r="H243" s="208">
        <f t="shared" si="9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8"/>
        <v>0</v>
      </c>
      <c r="D244" s="74"/>
      <c r="E244" s="74"/>
      <c r="F244" s="74"/>
      <c r="G244" s="157"/>
      <c r="H244" s="208">
        <f t="shared" si="9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8"/>
        <v>0</v>
      </c>
      <c r="D245" s="74"/>
      <c r="E245" s="74"/>
      <c r="F245" s="74"/>
      <c r="G245" s="157"/>
      <c r="H245" s="208">
        <f t="shared" si="9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8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9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hidden="1" x14ac:dyDescent="0.25">
      <c r="A247" s="44">
        <v>6291</v>
      </c>
      <c r="B247" s="71" t="s">
        <v>256</v>
      </c>
      <c r="C247" s="201">
        <f t="shared" si="8"/>
        <v>0</v>
      </c>
      <c r="D247" s="74"/>
      <c r="E247" s="74"/>
      <c r="F247" s="74"/>
      <c r="G247" s="211"/>
      <c r="H247" s="201">
        <f t="shared" si="9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8"/>
        <v>0</v>
      </c>
      <c r="D248" s="74"/>
      <c r="E248" s="74"/>
      <c r="F248" s="74"/>
      <c r="G248" s="211"/>
      <c r="H248" s="201">
        <f t="shared" si="9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8"/>
        <v>0</v>
      </c>
      <c r="D249" s="74"/>
      <c r="E249" s="74"/>
      <c r="F249" s="74"/>
      <c r="G249" s="211"/>
      <c r="H249" s="201">
        <f t="shared" si="9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8"/>
        <v>0</v>
      </c>
      <c r="D250" s="74"/>
      <c r="E250" s="74"/>
      <c r="F250" s="74"/>
      <c r="G250" s="211"/>
      <c r="H250" s="201">
        <f t="shared" si="9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8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9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8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9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hidden="1" x14ac:dyDescent="0.25">
      <c r="A253" s="44">
        <v>6322</v>
      </c>
      <c r="B253" s="71" t="s">
        <v>262</v>
      </c>
      <c r="C253" s="201">
        <f t="shared" si="8"/>
        <v>0</v>
      </c>
      <c r="D253" s="74"/>
      <c r="E253" s="74"/>
      <c r="F253" s="74"/>
      <c r="G253" s="211"/>
      <c r="H253" s="201">
        <f t="shared" si="9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8"/>
        <v>0</v>
      </c>
      <c r="D254" s="74"/>
      <c r="E254" s="74"/>
      <c r="F254" s="74"/>
      <c r="G254" s="211"/>
      <c r="H254" s="201">
        <f t="shared" si="9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8"/>
        <v>0</v>
      </c>
      <c r="D255" s="74"/>
      <c r="E255" s="74"/>
      <c r="F255" s="74"/>
      <c r="G255" s="211"/>
      <c r="H255" s="201">
        <f t="shared" si="9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8"/>
        <v>0</v>
      </c>
      <c r="D256" s="68"/>
      <c r="E256" s="68"/>
      <c r="F256" s="68"/>
      <c r="G256" s="214"/>
      <c r="H256" s="205">
        <f t="shared" si="9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8"/>
        <v>0</v>
      </c>
      <c r="D258" s="74"/>
      <c r="E258" s="74"/>
      <c r="F258" s="74"/>
      <c r="G258" s="157"/>
      <c r="H258" s="208">
        <f t="shared" si="9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>SUM(I259:L259)</f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8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9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270</v>
      </c>
      <c r="C261" s="201">
        <f t="shared" si="8"/>
        <v>0</v>
      </c>
      <c r="D261" s="74"/>
      <c r="E261" s="74"/>
      <c r="F261" s="74"/>
      <c r="G261" s="157"/>
      <c r="H261" s="208">
        <f t="shared" si="9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8"/>
        <v>0</v>
      </c>
      <c r="D262" s="74"/>
      <c r="E262" s="74"/>
      <c r="F262" s="74"/>
      <c r="G262" s="157"/>
      <c r="H262" s="208">
        <f t="shared" si="9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8"/>
        <v>0</v>
      </c>
      <c r="D263" s="74"/>
      <c r="E263" s="74"/>
      <c r="F263" s="74"/>
      <c r="G263" s="157"/>
      <c r="H263" s="208">
        <f t="shared" si="9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8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13">SUM(D265:G265)</f>
        <v>0</v>
      </c>
      <c r="D265" s="74"/>
      <c r="E265" s="74"/>
      <c r="F265" s="74"/>
      <c r="G265" s="157"/>
      <c r="H265" s="208">
        <f t="shared" ref="H265:H288" si="14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hidden="1" x14ac:dyDescent="0.25">
      <c r="A282" s="150">
        <v>7720</v>
      </c>
      <c r="B282" s="65" t="s">
        <v>291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13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14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388645</v>
      </c>
      <c r="D289" s="242">
        <f t="shared" ref="D289:L289" si="17">SUM(D286,D269,D230,D195,D187,D173,D75,D53,D283)</f>
        <v>321569</v>
      </c>
      <c r="E289" s="242">
        <f t="shared" si="17"/>
        <v>0</v>
      </c>
      <c r="F289" s="242">
        <f t="shared" si="17"/>
        <v>67076</v>
      </c>
      <c r="G289" s="243">
        <f t="shared" si="17"/>
        <v>0</v>
      </c>
      <c r="H289" s="244">
        <f t="shared" si="17"/>
        <v>555675</v>
      </c>
      <c r="I289" s="242">
        <f t="shared" si="17"/>
        <v>322431</v>
      </c>
      <c r="J289" s="242">
        <f t="shared" si="17"/>
        <v>161796</v>
      </c>
      <c r="K289" s="242">
        <f t="shared" si="17"/>
        <v>71448</v>
      </c>
      <c r="L289" s="245">
        <f t="shared" si="17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-4200</v>
      </c>
      <c r="I290" s="247">
        <f>SUM(I24,I25,I41)-I51</f>
        <v>0</v>
      </c>
      <c r="J290" s="247">
        <f>SUM(J24,J25,J41)-J51</f>
        <v>0</v>
      </c>
      <c r="K290" s="247">
        <f>(K26+K43)-K51</f>
        <v>-4200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4200</v>
      </c>
      <c r="I291" s="251">
        <f t="shared" si="18"/>
        <v>0</v>
      </c>
      <c r="J291" s="251">
        <f t="shared" si="18"/>
        <v>0</v>
      </c>
      <c r="K291" s="251">
        <f t="shared" si="18"/>
        <v>4200</v>
      </c>
      <c r="L291" s="254">
        <f t="shared" si="18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4200</v>
      </c>
      <c r="I292" s="128">
        <f t="shared" si="19"/>
        <v>0</v>
      </c>
      <c r="J292" s="128">
        <f t="shared" si="19"/>
        <v>0</v>
      </c>
      <c r="K292" s="128">
        <f t="shared" si="19"/>
        <v>4200</v>
      </c>
      <c r="L292" s="130">
        <f t="shared" si="1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21">SUM(D294:G294)</f>
        <v>0</v>
      </c>
      <c r="D294" s="81"/>
      <c r="E294" s="81"/>
      <c r="F294" s="81"/>
      <c r="G294" s="229"/>
      <c r="H294" s="79">
        <f t="shared" ref="H294:H299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QaOV19qv/AnveyVJwhxdxqyA6zkYH8wauW18SvMwdpkkoMxOMA5omOt50WoEc6SX6SYIP3HAQD6VxzbMusTTFg==" saltValue="+HmRpmeRdxP/W5lVtyRyWw==" spinCount="100000" sheet="1" objects="1" scenarios="1" formatCells="0" formatColumns="0" formatRows="0" insertHyperlinks="0"/>
  <autoFilter ref="A18:L301">
    <filterColumn colId="7">
      <filters blank="1">
        <filter val="1 029"/>
        <filter val="1 179"/>
        <filter val="1 282"/>
        <filter val="1 300"/>
        <filter val="1 317"/>
        <filter val="1 750"/>
        <filter val="1 900"/>
        <filter val="100"/>
        <filter val="11 191"/>
        <filter val="120"/>
        <filter val="120 567"/>
        <filter val="122"/>
        <filter val="13 515"/>
        <filter val="14 472"/>
        <filter val="15 944"/>
        <filter val="150"/>
        <filter val="16 486"/>
        <filter val="17 178"/>
        <filter val="189"/>
        <filter val="2 128"/>
        <filter val="2 278"/>
        <filter val="2 423"/>
        <filter val="20"/>
        <filter val="24 340"/>
        <filter val="26"/>
        <filter val="26 420"/>
        <filter val="3 105"/>
        <filter val="3 205"/>
        <filter val="3 600"/>
        <filter val="3 717"/>
        <filter val="300"/>
        <filter val="336 067"/>
        <filter val="34 057"/>
        <filter val="373 841"/>
        <filter val="4 172"/>
        <filter val="4 200"/>
        <filter val="-4 200"/>
        <filter val="4 736"/>
        <filter val="40"/>
        <filter val="41 103"/>
        <filter val="431"/>
        <filter val="436"/>
        <filter val="484 227"/>
        <filter val="485"/>
        <filter val="494 408"/>
        <filter val="499"/>
        <filter val="5 221"/>
        <filter val="50"/>
        <filter val="500"/>
        <filter val="506"/>
        <filter val="51 111"/>
        <filter val="527"/>
        <filter val="551 475"/>
        <filter val="555 675"/>
        <filter val="57 067"/>
        <filter val="623"/>
        <filter val="64 626"/>
        <filter val="649"/>
        <filter val="67 208"/>
        <filter val="7 221"/>
        <filter val="7 469"/>
        <filter val="7 657"/>
        <filter val="7 766"/>
        <filter val="704"/>
        <filter val="8 538"/>
        <filter val="800"/>
        <filter val="94 147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395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396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397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398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399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14996</v>
      </c>
      <c r="D20" s="28">
        <f>SUM(D21,D24,D25,D41,D43)</f>
        <v>14996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16070</v>
      </c>
      <c r="I20" s="28">
        <f>SUM(I21,I24,I25,I41,I43)</f>
        <v>16070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14996</v>
      </c>
      <c r="D24" s="51">
        <v>14996</v>
      </c>
      <c r="E24" s="51"/>
      <c r="F24" s="52" t="s">
        <v>36</v>
      </c>
      <c r="G24" s="53" t="s">
        <v>36</v>
      </c>
      <c r="H24" s="50">
        <f t="shared" si="1"/>
        <v>16070</v>
      </c>
      <c r="I24" s="51">
        <f>I51</f>
        <v>16070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 t="shared" si="0"/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 t="shared" si="1"/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 t="shared" si="0"/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si="1"/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36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 t="shared" si="0"/>
        <v>0</v>
      </c>
      <c r="D44" s="101"/>
      <c r="E44" s="102"/>
      <c r="F44" s="102"/>
      <c r="G44" s="103" t="s">
        <v>36</v>
      </c>
      <c r="H44" s="104">
        <f t="shared" si="1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 t="shared" si="0"/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2">SUM(D50:G50)</f>
        <v>14996</v>
      </c>
      <c r="D50" s="128">
        <f>SUM(D51,D286)</f>
        <v>14996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16070</v>
      </c>
      <c r="I50" s="128">
        <f>SUM(I51,I286)</f>
        <v>16070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2"/>
        <v>14996</v>
      </c>
      <c r="D51" s="134">
        <f>SUM(D52,D194)</f>
        <v>14996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16070</v>
      </c>
      <c r="I51" s="134">
        <f>SUM(I52,I194)</f>
        <v>16070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2"/>
        <v>14996</v>
      </c>
      <c r="D52" s="139">
        <f>SUM(D53,D75,D173,D187)</f>
        <v>14996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16070</v>
      </c>
      <c r="I52" s="139">
        <f>SUM(I53,I75,I173,I187)</f>
        <v>16070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2"/>
        <v>14996</v>
      </c>
      <c r="D75" s="144">
        <f>SUM(D76,D83,D130,D164,D165,D172)</f>
        <v>14996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16070</v>
      </c>
      <c r="I75" s="144">
        <f>SUM(I76,I83,I130,I164,I165,I172)</f>
        <v>16070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2"/>
        <v>0</v>
      </c>
      <c r="D82" s="74"/>
      <c r="E82" s="74"/>
      <c r="F82" s="74"/>
      <c r="G82" s="157"/>
      <c r="H82" s="72">
        <f t="shared" ref="H82:H127" si="4">SUM(I82:L82)</f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2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4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2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4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2"/>
        <v>0</v>
      </c>
      <c r="D85" s="68"/>
      <c r="E85" s="68"/>
      <c r="F85" s="68"/>
      <c r="G85" s="154"/>
      <c r="H85" s="66">
        <f t="shared" si="4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2"/>
        <v>0</v>
      </c>
      <c r="D86" s="74"/>
      <c r="E86" s="74"/>
      <c r="F86" s="74"/>
      <c r="G86" s="157"/>
      <c r="H86" s="72">
        <f t="shared" si="4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2"/>
        <v>0</v>
      </c>
      <c r="D87" s="74"/>
      <c r="E87" s="74"/>
      <c r="F87" s="74"/>
      <c r="G87" s="157"/>
      <c r="H87" s="72">
        <f t="shared" si="4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2"/>
        <v>0</v>
      </c>
      <c r="D88" s="74"/>
      <c r="E88" s="74"/>
      <c r="F88" s="74"/>
      <c r="G88" s="157"/>
      <c r="H88" s="72">
        <f t="shared" si="4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2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4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2"/>
        <v>0</v>
      </c>
      <c r="D90" s="74"/>
      <c r="E90" s="74"/>
      <c r="F90" s="74"/>
      <c r="G90" s="157"/>
      <c r="H90" s="72">
        <f t="shared" si="4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2"/>
        <v>0</v>
      </c>
      <c r="D91" s="74"/>
      <c r="E91" s="74"/>
      <c r="F91" s="74"/>
      <c r="G91" s="157"/>
      <c r="H91" s="72">
        <f t="shared" si="4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2"/>
        <v>0</v>
      </c>
      <c r="D92" s="74"/>
      <c r="E92" s="74"/>
      <c r="F92" s="74"/>
      <c r="G92" s="157"/>
      <c r="H92" s="72">
        <f t="shared" si="4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2"/>
        <v>0</v>
      </c>
      <c r="D93" s="74"/>
      <c r="E93" s="74"/>
      <c r="F93" s="74"/>
      <c r="G93" s="157"/>
      <c r="H93" s="72">
        <f t="shared" si="4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2"/>
        <v>0</v>
      </c>
      <c r="D94" s="74"/>
      <c r="E94" s="74"/>
      <c r="F94" s="74"/>
      <c r="G94" s="157"/>
      <c r="H94" s="72">
        <f t="shared" si="4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2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4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2"/>
        <v>0</v>
      </c>
      <c r="D96" s="74"/>
      <c r="E96" s="74"/>
      <c r="F96" s="74"/>
      <c r="G96" s="157"/>
      <c r="H96" s="72">
        <f t="shared" si="4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2"/>
        <v>0</v>
      </c>
      <c r="D97" s="74"/>
      <c r="E97" s="74"/>
      <c r="F97" s="74"/>
      <c r="G97" s="157"/>
      <c r="H97" s="72">
        <f t="shared" si="4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2"/>
        <v>0</v>
      </c>
      <c r="D98" s="68"/>
      <c r="E98" s="68"/>
      <c r="F98" s="68"/>
      <c r="G98" s="154"/>
      <c r="H98" s="66">
        <f t="shared" si="4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2"/>
        <v>0</v>
      </c>
      <c r="D99" s="74"/>
      <c r="E99" s="74"/>
      <c r="F99" s="74"/>
      <c r="G99" s="157"/>
      <c r="H99" s="72">
        <f t="shared" si="4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2"/>
        <v>0</v>
      </c>
      <c r="D100" s="74"/>
      <c r="E100" s="74"/>
      <c r="F100" s="74"/>
      <c r="G100" s="157"/>
      <c r="H100" s="72">
        <f t="shared" si="4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2"/>
        <v>0</v>
      </c>
      <c r="D101" s="74"/>
      <c r="E101" s="74"/>
      <c r="F101" s="74"/>
      <c r="G101" s="157"/>
      <c r="H101" s="72">
        <f t="shared" si="4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2"/>
        <v>0</v>
      </c>
      <c r="D102" s="74"/>
      <c r="E102" s="74"/>
      <c r="F102" s="74"/>
      <c r="G102" s="157"/>
      <c r="H102" s="72">
        <f t="shared" si="4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2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4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2"/>
        <v>0</v>
      </c>
      <c r="D104" s="74"/>
      <c r="E104" s="74"/>
      <c r="F104" s="74"/>
      <c r="G104" s="157"/>
      <c r="H104" s="72">
        <f t="shared" si="4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2"/>
        <v>0</v>
      </c>
      <c r="D105" s="74"/>
      <c r="E105" s="74"/>
      <c r="F105" s="74"/>
      <c r="G105" s="157"/>
      <c r="H105" s="72">
        <f t="shared" si="4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2"/>
        <v>0</v>
      </c>
      <c r="D106" s="74"/>
      <c r="E106" s="74"/>
      <c r="F106" s="74"/>
      <c r="G106" s="157"/>
      <c r="H106" s="72">
        <f t="shared" si="4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2"/>
        <v>0</v>
      </c>
      <c r="D107" s="74"/>
      <c r="E107" s="74"/>
      <c r="F107" s="74"/>
      <c r="G107" s="157"/>
      <c r="H107" s="72">
        <f t="shared" si="4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2"/>
        <v>0</v>
      </c>
      <c r="D108" s="74"/>
      <c r="E108" s="74"/>
      <c r="F108" s="74"/>
      <c r="G108" s="157"/>
      <c r="H108" s="72">
        <f t="shared" si="4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2"/>
        <v>0</v>
      </c>
      <c r="D109" s="74"/>
      <c r="E109" s="74"/>
      <c r="F109" s="74"/>
      <c r="G109" s="157"/>
      <c r="H109" s="72">
        <f t="shared" si="4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2"/>
        <v>0</v>
      </c>
      <c r="D110" s="74"/>
      <c r="E110" s="74"/>
      <c r="F110" s="74"/>
      <c r="G110" s="157"/>
      <c r="H110" s="72">
        <f t="shared" si="4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2"/>
        <v>0</v>
      </c>
      <c r="D111" s="74"/>
      <c r="E111" s="74"/>
      <c r="F111" s="74"/>
      <c r="G111" s="157"/>
      <c r="H111" s="72">
        <f t="shared" si="4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2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4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2"/>
        <v>0</v>
      </c>
      <c r="D113" s="74"/>
      <c r="E113" s="74"/>
      <c r="F113" s="74"/>
      <c r="G113" s="157"/>
      <c r="H113" s="72">
        <f t="shared" si="4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 t="shared" ref="C114:C127" si="5">SUM(D114:G114)</f>
        <v>0</v>
      </c>
      <c r="D114" s="74"/>
      <c r="E114" s="74"/>
      <c r="F114" s="74"/>
      <c r="G114" s="157"/>
      <c r="H114" s="72">
        <f t="shared" si="4"/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 t="shared" si="5"/>
        <v>0</v>
      </c>
      <c r="D115" s="74"/>
      <c r="E115" s="74"/>
      <c r="F115" s="74"/>
      <c r="G115" s="157"/>
      <c r="H115" s="72">
        <f t="shared" si="4"/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si="5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4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5"/>
        <v>0</v>
      </c>
      <c r="D117" s="74"/>
      <c r="E117" s="74"/>
      <c r="F117" s="74"/>
      <c r="G117" s="157"/>
      <c r="H117" s="72">
        <f t="shared" si="4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5"/>
        <v>0</v>
      </c>
      <c r="D118" s="74"/>
      <c r="E118" s="74"/>
      <c r="F118" s="74"/>
      <c r="G118" s="157"/>
      <c r="H118" s="72">
        <f t="shared" si="4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5"/>
        <v>0</v>
      </c>
      <c r="D119" s="74"/>
      <c r="E119" s="74"/>
      <c r="F119" s="74"/>
      <c r="G119" s="157"/>
      <c r="H119" s="72">
        <f t="shared" si="4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5"/>
        <v>0</v>
      </c>
      <c r="D120" s="74"/>
      <c r="E120" s="74"/>
      <c r="F120" s="74"/>
      <c r="G120" s="157"/>
      <c r="H120" s="72">
        <f t="shared" si="4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5"/>
        <v>0</v>
      </c>
      <c r="D121" s="74"/>
      <c r="E121" s="74"/>
      <c r="F121" s="74"/>
      <c r="G121" s="157"/>
      <c r="H121" s="72">
        <f t="shared" si="4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5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4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5"/>
        <v>0</v>
      </c>
      <c r="D123" s="74"/>
      <c r="E123" s="74"/>
      <c r="F123" s="74"/>
      <c r="G123" s="157"/>
      <c r="H123" s="72">
        <f t="shared" si="4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5"/>
        <v>0</v>
      </c>
      <c r="D124" s="74"/>
      <c r="E124" s="74"/>
      <c r="F124" s="74"/>
      <c r="G124" s="157"/>
      <c r="H124" s="72">
        <f t="shared" si="4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5"/>
        <v>0</v>
      </c>
      <c r="D125" s="74"/>
      <c r="E125" s="74"/>
      <c r="F125" s="74"/>
      <c r="G125" s="157"/>
      <c r="H125" s="72">
        <f t="shared" si="4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5"/>
        <v>0</v>
      </c>
      <c r="D126" s="74"/>
      <c r="E126" s="74"/>
      <c r="F126" s="74"/>
      <c r="G126" s="157"/>
      <c r="H126" s="72">
        <f t="shared" si="4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5"/>
        <v>0</v>
      </c>
      <c r="D127" s="74"/>
      <c r="E127" s="74"/>
      <c r="F127" s="74"/>
      <c r="G127" s="157"/>
      <c r="H127" s="72">
        <f t="shared" si="4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hidden="1" x14ac:dyDescent="0.25">
      <c r="A129" s="44">
        <v>2283</v>
      </c>
      <c r="B129" s="71" t="s">
        <v>138</v>
      </c>
      <c r="C129" s="72">
        <f t="shared" ref="C129:C192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14996</v>
      </c>
      <c r="D130" s="63">
        <f>SUM(D131,D136,D140,D141,D144,D151,D159,D160,D163)</f>
        <v>14996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16070</v>
      </c>
      <c r="I130" s="63">
        <f>SUM(I131,I136,I140,I141,I144,I151,I159,I160,I163)</f>
        <v>16070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14996</v>
      </c>
      <c r="D151" s="160">
        <f>SUM(D152:D158)</f>
        <v>14996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16070</v>
      </c>
      <c r="I151" s="160">
        <f>SUM(I152:I158)</f>
        <v>16070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14996</v>
      </c>
      <c r="D154" s="74">
        <v>14996</v>
      </c>
      <c r="E154" s="74"/>
      <c r="F154" s="74"/>
      <c r="G154" s="157"/>
      <c r="H154" s="72">
        <f t="shared" si="8"/>
        <v>16070</v>
      </c>
      <c r="I154" s="74">
        <v>16070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 t="shared" si="7"/>
        <v>0</v>
      </c>
      <c r="D176" s="74"/>
      <c r="E176" s="74"/>
      <c r="F176" s="74"/>
      <c r="G176" s="157"/>
      <c r="H176" s="72">
        <f t="shared" si="8"/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 t="shared" si="7"/>
        <v>0</v>
      </c>
      <c r="D177" s="74"/>
      <c r="E177" s="74"/>
      <c r="F177" s="74"/>
      <c r="G177" s="157"/>
      <c r="H177" s="72">
        <f t="shared" si="8"/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 t="shared" si="7"/>
        <v>0</v>
      </c>
      <c r="D178" s="74"/>
      <c r="E178" s="74"/>
      <c r="F178" s="74"/>
      <c r="G178" s="157"/>
      <c r="H178" s="72">
        <f t="shared" si="8"/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si="7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7"/>
        <v>0</v>
      </c>
      <c r="D180" s="74"/>
      <c r="E180" s="74"/>
      <c r="F180" s="74"/>
      <c r="G180" s="187"/>
      <c r="H180" s="72">
        <f t="shared" si="8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7"/>
        <v>0</v>
      </c>
      <c r="D181" s="74"/>
      <c r="E181" s="74"/>
      <c r="F181" s="74"/>
      <c r="G181" s="187"/>
      <c r="H181" s="72">
        <f t="shared" si="8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7"/>
        <v>0</v>
      </c>
      <c r="D182" s="74"/>
      <c r="E182" s="74"/>
      <c r="F182" s="74"/>
      <c r="G182" s="187"/>
      <c r="H182" s="72">
        <f t="shared" si="8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7"/>
        <v>0</v>
      </c>
      <c r="D183" s="189"/>
      <c r="E183" s="189"/>
      <c r="F183" s="189"/>
      <c r="G183" s="190"/>
      <c r="H183" s="185">
        <f t="shared" si="8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 t="shared" si="7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si="7"/>
        <v>0</v>
      </c>
      <c r="D189" s="68"/>
      <c r="E189" s="68"/>
      <c r="F189" s="68"/>
      <c r="G189" s="154"/>
      <c r="H189" s="66">
        <f t="shared" si="8"/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7"/>
        <v>0</v>
      </c>
      <c r="D190" s="74"/>
      <c r="E190" s="74"/>
      <c r="F190" s="74"/>
      <c r="G190" s="157"/>
      <c r="H190" s="72">
        <f t="shared" si="8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7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 t="shared" si="7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ref="C193:C256" si="9">SUM(D193:G193)</f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9"/>
        <v>0</v>
      </c>
      <c r="D194" s="139">
        <f>SUM(D195,D230,D269,D283)</f>
        <v>0</v>
      </c>
      <c r="E194" s="139">
        <f t="shared" ref="E194:G194" si="11">SUM(E195,E230,E269,E283)</f>
        <v>0</v>
      </c>
      <c r="F194" s="139">
        <f t="shared" si="11"/>
        <v>0</v>
      </c>
      <c r="G194" s="139">
        <f t="shared" si="11"/>
        <v>0</v>
      </c>
      <c r="H194" s="138">
        <f t="shared" si="10"/>
        <v>0</v>
      </c>
      <c r="I194" s="139">
        <f t="shared" ref="I194:L194" si="12">SUM(I195,I230,I269,I283)</f>
        <v>0</v>
      </c>
      <c r="J194" s="139">
        <f t="shared" si="12"/>
        <v>0</v>
      </c>
      <c r="K194" s="139">
        <f t="shared" si="12"/>
        <v>0</v>
      </c>
      <c r="L194" s="199">
        <f t="shared" si="12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9"/>
        <v>0</v>
      </c>
      <c r="D225" s="74"/>
      <c r="E225" s="74"/>
      <c r="F225" s="74"/>
      <c r="G225" s="157"/>
      <c r="H225" s="72">
        <f t="shared" si="10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9"/>
        <v>0</v>
      </c>
      <c r="D226" s="74"/>
      <c r="E226" s="74"/>
      <c r="F226" s="74"/>
      <c r="G226" s="157"/>
      <c r="H226" s="72">
        <f t="shared" si="10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9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9"/>
        <v>0</v>
      </c>
      <c r="D228" s="74"/>
      <c r="E228" s="74"/>
      <c r="F228" s="74"/>
      <c r="G228" s="157"/>
      <c r="H228" s="72">
        <f t="shared" si="10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9"/>
        <v>0</v>
      </c>
      <c r="D229" s="163"/>
      <c r="E229" s="163"/>
      <c r="F229" s="163"/>
      <c r="G229" s="164"/>
      <c r="H229" s="117">
        <f t="shared" si="10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9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 t="shared" si="9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9"/>
        <v>0</v>
      </c>
      <c r="D232" s="68"/>
      <c r="E232" s="68"/>
      <c r="F232" s="68"/>
      <c r="G232" s="206"/>
      <c r="H232" s="207">
        <f t="shared" si="10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9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9"/>
        <v>0</v>
      </c>
      <c r="D234" s="68"/>
      <c r="E234" s="68"/>
      <c r="F234" s="68"/>
      <c r="G234" s="154"/>
      <c r="H234" s="208">
        <f t="shared" si="10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 t="shared" si="9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 t="shared" si="9"/>
        <v>0</v>
      </c>
      <c r="D236" s="74"/>
      <c r="E236" s="74"/>
      <c r="F236" s="74"/>
      <c r="G236" s="157"/>
      <c r="H236" s="208">
        <f t="shared" si="10"/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 t="shared" si="9"/>
        <v>0</v>
      </c>
      <c r="D237" s="74"/>
      <c r="E237" s="74"/>
      <c r="F237" s="74"/>
      <c r="G237" s="157"/>
      <c r="H237" s="208">
        <f t="shared" si="10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 t="shared" si="9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 t="shared" si="9"/>
        <v>0</v>
      </c>
      <c r="D239" s="74"/>
      <c r="E239" s="74"/>
      <c r="F239" s="74"/>
      <c r="G239" s="157"/>
      <c r="H239" s="208">
        <f t="shared" si="10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9"/>
        <v>0</v>
      </c>
      <c r="D240" s="74"/>
      <c r="E240" s="74"/>
      <c r="F240" s="74"/>
      <c r="G240" s="157"/>
      <c r="H240" s="208">
        <f t="shared" si="10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9"/>
        <v>0</v>
      </c>
      <c r="D241" s="74"/>
      <c r="E241" s="74"/>
      <c r="F241" s="74"/>
      <c r="G241" s="157"/>
      <c r="H241" s="208">
        <f t="shared" si="10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9"/>
        <v>0</v>
      </c>
      <c r="D242" s="74"/>
      <c r="E242" s="74"/>
      <c r="F242" s="74"/>
      <c r="G242" s="157"/>
      <c r="H242" s="208">
        <f t="shared" si="10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9"/>
        <v>0</v>
      </c>
      <c r="D243" s="74"/>
      <c r="E243" s="74"/>
      <c r="F243" s="74"/>
      <c r="G243" s="157"/>
      <c r="H243" s="208">
        <f t="shared" si="10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9"/>
        <v>0</v>
      </c>
      <c r="D244" s="74"/>
      <c r="E244" s="74"/>
      <c r="F244" s="74"/>
      <c r="G244" s="157"/>
      <c r="H244" s="208">
        <f t="shared" si="10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9"/>
        <v>0</v>
      </c>
      <c r="D245" s="74"/>
      <c r="E245" s="74"/>
      <c r="F245" s="74"/>
      <c r="G245" s="157"/>
      <c r="H245" s="208">
        <f t="shared" si="10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9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hidden="1" x14ac:dyDescent="0.25">
      <c r="A247" s="44">
        <v>6291</v>
      </c>
      <c r="B247" s="71" t="s">
        <v>256</v>
      </c>
      <c r="C247" s="201">
        <f t="shared" si="9"/>
        <v>0</v>
      </c>
      <c r="D247" s="74"/>
      <c r="E247" s="74"/>
      <c r="F247" s="74"/>
      <c r="G247" s="211"/>
      <c r="H247" s="201">
        <f t="shared" si="10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9"/>
        <v>0</v>
      </c>
      <c r="D248" s="74"/>
      <c r="E248" s="74"/>
      <c r="F248" s="74"/>
      <c r="G248" s="211"/>
      <c r="H248" s="201">
        <f t="shared" si="10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9"/>
        <v>0</v>
      </c>
      <c r="D249" s="74"/>
      <c r="E249" s="74"/>
      <c r="F249" s="74"/>
      <c r="G249" s="211"/>
      <c r="H249" s="201">
        <f t="shared" si="10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9"/>
        <v>0</v>
      </c>
      <c r="D250" s="74"/>
      <c r="E250" s="74"/>
      <c r="F250" s="74"/>
      <c r="G250" s="211"/>
      <c r="H250" s="201">
        <f t="shared" si="10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9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9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hidden="1" x14ac:dyDescent="0.25">
      <c r="A253" s="44">
        <v>6322</v>
      </c>
      <c r="B253" s="71" t="s">
        <v>262</v>
      </c>
      <c r="C253" s="201">
        <f t="shared" si="9"/>
        <v>0</v>
      </c>
      <c r="D253" s="74"/>
      <c r="E253" s="74"/>
      <c r="F253" s="74"/>
      <c r="G253" s="211"/>
      <c r="H253" s="201">
        <f t="shared" si="10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9"/>
        <v>0</v>
      </c>
      <c r="D254" s="74"/>
      <c r="E254" s="74"/>
      <c r="F254" s="74"/>
      <c r="G254" s="211"/>
      <c r="H254" s="201">
        <f t="shared" si="10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9"/>
        <v>0</v>
      </c>
      <c r="D255" s="74"/>
      <c r="E255" s="74"/>
      <c r="F255" s="74"/>
      <c r="G255" s="211"/>
      <c r="H255" s="201">
        <f t="shared" si="10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9"/>
        <v>0</v>
      </c>
      <c r="D256" s="68"/>
      <c r="E256" s="68"/>
      <c r="F256" s="68"/>
      <c r="G256" s="214"/>
      <c r="H256" s="205">
        <f t="shared" si="10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270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hidden="1" x14ac:dyDescent="0.25">
      <c r="A282" s="150">
        <v>7720</v>
      </c>
      <c r="B282" s="65" t="s">
        <v>291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13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14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14996</v>
      </c>
      <c r="D289" s="242">
        <f t="shared" ref="D289:L289" si="17">SUM(D286,D269,D230,D195,D187,D173,D75,D53,D283)</f>
        <v>14996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16070</v>
      </c>
      <c r="I289" s="242">
        <f t="shared" si="17"/>
        <v>16070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KZibGipAQwG/zvVkZioziif0KF4YBF+zCMzXesglNWOTjWCeeU9xSHb3Td0MMjOzJxkmmitWpqX9Jn/IJXcOQ==" saltValue="Ar4c8M6uRVmgOXCElHyGsQ==" spinCount="100000" sheet="1" objects="1" scenarios="1" formatCells="0" formatColumns="0" formatRows="0" insertHyperlinks="0"/>
  <autoFilter ref="A18:L301">
    <filterColumn colId="7">
      <filters>
        <filter val="16 07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H14" sqref="H14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665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944" t="s">
        <v>401</v>
      </c>
      <c r="D3" s="945"/>
      <c r="E3" s="945"/>
      <c r="F3" s="945"/>
      <c r="G3" s="945"/>
      <c r="H3" s="945"/>
      <c r="I3" s="945"/>
      <c r="J3" s="945"/>
      <c r="K3" s="945"/>
      <c r="L3" s="946"/>
    </row>
    <row r="4" spans="1:12" ht="12.75" customHeight="1" x14ac:dyDescent="0.25">
      <c r="A4" s="2" t="s">
        <v>5</v>
      </c>
      <c r="B4" s="3"/>
      <c r="C4" s="944" t="s">
        <v>402</v>
      </c>
      <c r="D4" s="945"/>
      <c r="E4" s="945"/>
      <c r="F4" s="945"/>
      <c r="G4" s="945"/>
      <c r="H4" s="945"/>
      <c r="I4" s="945"/>
      <c r="J4" s="945"/>
      <c r="K4" s="945"/>
      <c r="L4" s="946"/>
    </row>
    <row r="5" spans="1:12" ht="12.75" customHeight="1" x14ac:dyDescent="0.25">
      <c r="A5" s="4" t="s">
        <v>7</v>
      </c>
      <c r="B5" s="5"/>
      <c r="C5" s="830" t="s">
        <v>403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47"/>
      <c r="D8" s="947"/>
      <c r="E8" s="947"/>
      <c r="F8" s="947"/>
      <c r="G8" s="947"/>
      <c r="H8" s="947"/>
      <c r="I8" s="947"/>
      <c r="J8" s="947"/>
      <c r="K8" s="947"/>
      <c r="L8" s="948"/>
    </row>
    <row r="9" spans="1:12" ht="12.75" customHeight="1" x14ac:dyDescent="0.25">
      <c r="A9" s="4"/>
      <c r="B9" s="5" t="s">
        <v>14</v>
      </c>
      <c r="C9" s="830" t="s">
        <v>405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406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666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1171980</v>
      </c>
      <c r="D20" s="28">
        <f>SUM(D21,D24,D25,D41,D43)</f>
        <v>556488</v>
      </c>
      <c r="E20" s="28">
        <f>SUM(E21,E24,E43)</f>
        <v>598586</v>
      </c>
      <c r="F20" s="28">
        <f>SUM(F21,F26,F43)</f>
        <v>16906</v>
      </c>
      <c r="G20" s="29">
        <f>SUM(G21,G45)</f>
        <v>0</v>
      </c>
      <c r="H20" s="27">
        <f>SUM(I20:L20)</f>
        <v>1153842</v>
      </c>
      <c r="I20" s="28">
        <f>SUM(I21,I24,I25,I41,I43)</f>
        <v>556776</v>
      </c>
      <c r="J20" s="28">
        <f>SUM(J21,J24,J43)</f>
        <v>580160</v>
      </c>
      <c r="K20" s="28">
        <f>SUM(K21,K26,K43)</f>
        <v>16906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1155074</v>
      </c>
      <c r="D24" s="51">
        <v>556488</v>
      </c>
      <c r="E24" s="51">
        <v>598586</v>
      </c>
      <c r="F24" s="52" t="s">
        <v>36</v>
      </c>
      <c r="G24" s="53" t="s">
        <v>36</v>
      </c>
      <c r="H24" s="50">
        <f t="shared" si="1"/>
        <v>1136936</v>
      </c>
      <c r="I24" s="51">
        <f>I51</f>
        <v>556776</v>
      </c>
      <c r="J24" s="51">
        <v>580160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16906</v>
      </c>
      <c r="D26" s="59" t="s">
        <v>36</v>
      </c>
      <c r="E26" s="59" t="s">
        <v>36</v>
      </c>
      <c r="F26" s="63">
        <f>SUM(F27,F31,F33,F36)</f>
        <v>16906</v>
      </c>
      <c r="G26" s="60" t="s">
        <v>36</v>
      </c>
      <c r="H26" s="57">
        <f t="shared" si="1"/>
        <v>16906</v>
      </c>
      <c r="I26" s="59" t="s">
        <v>36</v>
      </c>
      <c r="J26" s="59" t="s">
        <v>36</v>
      </c>
      <c r="K26" s="63">
        <f>SUM(K27,K31,K33,K36)</f>
        <v>16906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12706</v>
      </c>
      <c r="D33" s="59" t="s">
        <v>36</v>
      </c>
      <c r="E33" s="59" t="s">
        <v>36</v>
      </c>
      <c r="F33" s="63">
        <f>SUM(F34:F35)</f>
        <v>12706</v>
      </c>
      <c r="G33" s="60" t="s">
        <v>36</v>
      </c>
      <c r="H33" s="57">
        <f t="shared" si="1"/>
        <v>12706</v>
      </c>
      <c r="I33" s="59" t="s">
        <v>36</v>
      </c>
      <c r="J33" s="59" t="s">
        <v>36</v>
      </c>
      <c r="K33" s="63">
        <f>SUM(K34:K35)</f>
        <v>12706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12706</v>
      </c>
      <c r="D34" s="67" t="s">
        <v>36</v>
      </c>
      <c r="E34" s="67" t="s">
        <v>36</v>
      </c>
      <c r="F34" s="68">
        <v>12706</v>
      </c>
      <c r="G34" s="69" t="s">
        <v>36</v>
      </c>
      <c r="H34" s="66">
        <f t="shared" si="1"/>
        <v>12706</v>
      </c>
      <c r="I34" s="67" t="s">
        <v>36</v>
      </c>
      <c r="J34" s="67" t="s">
        <v>36</v>
      </c>
      <c r="K34" s="68">
        <v>12706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4200</v>
      </c>
      <c r="D36" s="59" t="s">
        <v>36</v>
      </c>
      <c r="E36" s="59" t="s">
        <v>36</v>
      </c>
      <c r="F36" s="63">
        <f>SUM(F37:F40)</f>
        <v>4200</v>
      </c>
      <c r="G36" s="60" t="s">
        <v>36</v>
      </c>
      <c r="H36" s="57">
        <f t="shared" si="1"/>
        <v>4200</v>
      </c>
      <c r="I36" s="59" t="s">
        <v>36</v>
      </c>
      <c r="J36" s="59" t="s">
        <v>36</v>
      </c>
      <c r="K36" s="63">
        <f>SUM(K37:K40)</f>
        <v>4200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4200</v>
      </c>
      <c r="D40" s="87" t="s">
        <v>36</v>
      </c>
      <c r="E40" s="87" t="s">
        <v>36</v>
      </c>
      <c r="F40" s="88">
        <v>4200</v>
      </c>
      <c r="G40" s="89" t="s">
        <v>36</v>
      </c>
      <c r="H40" s="86">
        <f t="shared" si="1"/>
        <v>4200</v>
      </c>
      <c r="I40" s="87" t="s">
        <v>36</v>
      </c>
      <c r="J40" s="87" t="s">
        <v>36</v>
      </c>
      <c r="K40" s="88">
        <v>4200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1171980</v>
      </c>
      <c r="D50" s="128">
        <f>SUM(D51,D286)</f>
        <v>556488</v>
      </c>
      <c r="E50" s="128">
        <f>SUM(E51,E286)</f>
        <v>598586</v>
      </c>
      <c r="F50" s="128">
        <f>SUM(F51,F286)</f>
        <v>16906</v>
      </c>
      <c r="G50" s="129">
        <f>SUM(G51,G286)</f>
        <v>0</v>
      </c>
      <c r="H50" s="127">
        <f t="shared" ref="H50:H113" si="6">SUM(I50:L50)</f>
        <v>1153842</v>
      </c>
      <c r="I50" s="128">
        <f>SUM(I51,I286)</f>
        <v>556776</v>
      </c>
      <c r="J50" s="128">
        <f>SUM(J51,J286)</f>
        <v>580160</v>
      </c>
      <c r="K50" s="128">
        <f>SUM(K51,K286)</f>
        <v>16906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1171980</v>
      </c>
      <c r="D51" s="134">
        <f>SUM(D52,D194)</f>
        <v>556488</v>
      </c>
      <c r="E51" s="134">
        <f>SUM(E52,E194)</f>
        <v>598586</v>
      </c>
      <c r="F51" s="134">
        <f>SUM(F52,F194)</f>
        <v>16906</v>
      </c>
      <c r="G51" s="135">
        <f>SUM(G52,G194)</f>
        <v>0</v>
      </c>
      <c r="H51" s="133">
        <f t="shared" si="6"/>
        <v>1153842</v>
      </c>
      <c r="I51" s="134">
        <f>SUM(I52,I194)</f>
        <v>556776</v>
      </c>
      <c r="J51" s="134">
        <f>SUM(J52,J194)</f>
        <v>580160</v>
      </c>
      <c r="K51" s="134">
        <f>SUM(K52,K194)</f>
        <v>16906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1160266</v>
      </c>
      <c r="D52" s="139">
        <f>SUM(D53,D75,D173,D187)</f>
        <v>548774</v>
      </c>
      <c r="E52" s="139">
        <f>SUM(E53,E75,E173,E187)</f>
        <v>594586</v>
      </c>
      <c r="F52" s="139">
        <f>SUM(F53,F75,F173,F187)</f>
        <v>16906</v>
      </c>
      <c r="G52" s="140">
        <f>SUM(G53,G75,G173,G187)</f>
        <v>0</v>
      </c>
      <c r="H52" s="138">
        <f t="shared" si="6"/>
        <v>1133955</v>
      </c>
      <c r="I52" s="139">
        <f>SUM(I53,I75,I173,I187)</f>
        <v>536889</v>
      </c>
      <c r="J52" s="139">
        <f>SUM(J53,J75,J173,J187)</f>
        <v>580160</v>
      </c>
      <c r="K52" s="139">
        <f>SUM(K53,K75,K173,K187)</f>
        <v>16906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1038899</v>
      </c>
      <c r="D53" s="144">
        <f>SUM(D54,D67)</f>
        <v>448803</v>
      </c>
      <c r="E53" s="144">
        <f>SUM(E54,E67)</f>
        <v>590096</v>
      </c>
      <c r="F53" s="144">
        <f>SUM(F54,F67)</f>
        <v>0</v>
      </c>
      <c r="G53" s="145">
        <f>SUM(G54,G67)</f>
        <v>0</v>
      </c>
      <c r="H53" s="143">
        <f t="shared" si="6"/>
        <v>1011727</v>
      </c>
      <c r="I53" s="144">
        <f>SUM(I54,I67)</f>
        <v>431567</v>
      </c>
      <c r="J53" s="144">
        <f>SUM(J54,J67)</f>
        <v>580160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785014</v>
      </c>
      <c r="D54" s="63">
        <f>SUM(D55,D58,D66)</f>
        <v>314878</v>
      </c>
      <c r="E54" s="63">
        <f>SUM(E55,E58,E66)</f>
        <v>470136</v>
      </c>
      <c r="F54" s="63">
        <f>SUM(F55,F58,F66)</f>
        <v>0</v>
      </c>
      <c r="G54" s="148">
        <f>SUM(G55,G58,G66)</f>
        <v>0</v>
      </c>
      <c r="H54" s="57">
        <f t="shared" si="6"/>
        <v>759130</v>
      </c>
      <c r="I54" s="63">
        <f>SUM(I55,I58,I66)</f>
        <v>296998</v>
      </c>
      <c r="J54" s="63">
        <f>SUM(J55,J58,J66)</f>
        <v>462132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737459</v>
      </c>
      <c r="D55" s="151">
        <f>SUM(D56:D57)</f>
        <v>270143</v>
      </c>
      <c r="E55" s="151">
        <f>SUM(E56:E57)</f>
        <v>467316</v>
      </c>
      <c r="F55" s="151">
        <f>SUM(F56:F57)</f>
        <v>0</v>
      </c>
      <c r="G55" s="152">
        <f>SUM(G56:G57)</f>
        <v>0</v>
      </c>
      <c r="H55" s="117">
        <f t="shared" si="6"/>
        <v>708381</v>
      </c>
      <c r="I55" s="151">
        <f>SUM(I56:I57)</f>
        <v>251025</v>
      </c>
      <c r="J55" s="151">
        <f>SUM(J56:J57)</f>
        <v>457356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737459</v>
      </c>
      <c r="D57" s="74">
        <v>270143</v>
      </c>
      <c r="E57" s="74">
        <v>467316</v>
      </c>
      <c r="F57" s="74"/>
      <c r="G57" s="157"/>
      <c r="H57" s="72">
        <f t="shared" si="6"/>
        <v>708381</v>
      </c>
      <c r="I57" s="74">
        <v>251025</v>
      </c>
      <c r="J57" s="74">
        <v>457356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46130</v>
      </c>
      <c r="D58" s="160">
        <f>SUM(D59:D65)</f>
        <v>43310</v>
      </c>
      <c r="E58" s="160">
        <f>SUM(E59:E65)</f>
        <v>2820</v>
      </c>
      <c r="F58" s="160">
        <f>SUM(F59:F65)</f>
        <v>0</v>
      </c>
      <c r="G58" s="161">
        <f>SUM(G59:G65)</f>
        <v>0</v>
      </c>
      <c r="H58" s="72">
        <f t="shared" si="6"/>
        <v>49324</v>
      </c>
      <c r="I58" s="160">
        <f>SUM(I59:I65)</f>
        <v>44548</v>
      </c>
      <c r="J58" s="160">
        <f>SUM(J59:J65)</f>
        <v>4776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4169</v>
      </c>
      <c r="D59" s="74">
        <v>4169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1096</v>
      </c>
      <c r="D60" s="74">
        <v>1096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3191</v>
      </c>
      <c r="D62" s="74">
        <v>3191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3727</v>
      </c>
      <c r="D63" s="74">
        <v>3727</v>
      </c>
      <c r="E63" s="74"/>
      <c r="F63" s="74"/>
      <c r="G63" s="157"/>
      <c r="H63" s="72">
        <f t="shared" si="6"/>
        <v>4424</v>
      </c>
      <c r="I63" s="74">
        <v>4424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30767</v>
      </c>
      <c r="D64" s="74">
        <v>30767</v>
      </c>
      <c r="E64" s="74"/>
      <c r="F64" s="74"/>
      <c r="G64" s="157"/>
      <c r="H64" s="72">
        <f t="shared" si="6"/>
        <v>34563</v>
      </c>
      <c r="I64" s="74">
        <v>34563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3180</v>
      </c>
      <c r="D65" s="74">
        <v>360</v>
      </c>
      <c r="E65" s="74">
        <v>2820</v>
      </c>
      <c r="F65" s="74"/>
      <c r="G65" s="157"/>
      <c r="H65" s="72">
        <f t="shared" si="6"/>
        <v>5136</v>
      </c>
      <c r="I65" s="74">
        <v>360</v>
      </c>
      <c r="J65" s="74">
        <v>4776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1425</v>
      </c>
      <c r="D66" s="163">
        <v>1425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253885</v>
      </c>
      <c r="D67" s="63">
        <f>SUM(D68:D69)</f>
        <v>133925</v>
      </c>
      <c r="E67" s="63">
        <f>SUM(E68:E69)</f>
        <v>119960</v>
      </c>
      <c r="F67" s="63">
        <f>SUM(F68:F69)</f>
        <v>0</v>
      </c>
      <c r="G67" s="166">
        <f>SUM(G68:G69)</f>
        <v>0</v>
      </c>
      <c r="H67" s="57">
        <f t="shared" si="6"/>
        <v>252597</v>
      </c>
      <c r="I67" s="63">
        <f>SUM(I68:I69)</f>
        <v>134569</v>
      </c>
      <c r="J67" s="63">
        <f>SUM(J68:J69)</f>
        <v>118028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197101</v>
      </c>
      <c r="D68" s="68">
        <v>83841</v>
      </c>
      <c r="E68" s="68">
        <v>113260</v>
      </c>
      <c r="F68" s="68"/>
      <c r="G68" s="154"/>
      <c r="H68" s="66">
        <f t="shared" si="6"/>
        <v>193123</v>
      </c>
      <c r="I68" s="68">
        <v>80495</v>
      </c>
      <c r="J68" s="68">
        <v>112628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56784</v>
      </c>
      <c r="D69" s="160">
        <f>SUM(D70:D74)</f>
        <v>50084</v>
      </c>
      <c r="E69" s="160">
        <f>SUM(E70:E74)</f>
        <v>6700</v>
      </c>
      <c r="F69" s="160">
        <f>SUM(F70:F74)</f>
        <v>0</v>
      </c>
      <c r="G69" s="161">
        <f>SUM(G70:G74)</f>
        <v>0</v>
      </c>
      <c r="H69" s="72">
        <f t="shared" si="6"/>
        <v>59474</v>
      </c>
      <c r="I69" s="160">
        <f>SUM(I70:I74)</f>
        <v>54074</v>
      </c>
      <c r="J69" s="160">
        <f>SUM(J70:J74)</f>
        <v>5400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39855</v>
      </c>
      <c r="D70" s="74">
        <v>33155</v>
      </c>
      <c r="E70" s="74">
        <v>6700</v>
      </c>
      <c r="F70" s="74"/>
      <c r="G70" s="157"/>
      <c r="H70" s="72">
        <f t="shared" si="6"/>
        <v>42545</v>
      </c>
      <c r="I70" s="74">
        <v>37145</v>
      </c>
      <c r="J70" s="74">
        <v>5400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16429</v>
      </c>
      <c r="D73" s="74">
        <v>16429</v>
      </c>
      <c r="E73" s="74"/>
      <c r="F73" s="74"/>
      <c r="G73" s="157"/>
      <c r="H73" s="72">
        <f t="shared" si="6"/>
        <v>16429</v>
      </c>
      <c r="I73" s="74">
        <v>16429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121367</v>
      </c>
      <c r="D75" s="144">
        <f>SUM(D76,D83,D130,D164,D165,D172)</f>
        <v>99971</v>
      </c>
      <c r="E75" s="144">
        <f>SUM(E76,E83,E130,E164,E165,E172)</f>
        <v>4490</v>
      </c>
      <c r="F75" s="144">
        <f>SUM(F76,F83,F130,F164,F165,F172)</f>
        <v>16906</v>
      </c>
      <c r="G75" s="145">
        <f>SUM(G76,G83,G130,G164,G165,G172)</f>
        <v>0</v>
      </c>
      <c r="H75" s="143">
        <f t="shared" si="6"/>
        <v>122228</v>
      </c>
      <c r="I75" s="144">
        <f>SUM(I76,I83,I130,I164,I165,I172)</f>
        <v>105322</v>
      </c>
      <c r="J75" s="144">
        <f>SUM(J76,J83,J130,J164,J165,J172)</f>
        <v>0</v>
      </c>
      <c r="K75" s="144">
        <f>SUM(K76,K83,K130,K164,K165,K172)</f>
        <v>16906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88700</v>
      </c>
      <c r="D83" s="63">
        <f>SUM(D84,D89,D95,D103,D112,D116,D122,D128)</f>
        <v>73404</v>
      </c>
      <c r="E83" s="63">
        <f>SUM(E84,E89,E95,E103,E112,E116,E122,E128)</f>
        <v>0</v>
      </c>
      <c r="F83" s="63">
        <f>SUM(F84,F89,F95,F103,F112,F116,F122,F128)</f>
        <v>15296</v>
      </c>
      <c r="G83" s="166">
        <f>SUM(G84,G89,G95,G103,G112,G116,G122,G128)</f>
        <v>0</v>
      </c>
      <c r="H83" s="57">
        <f t="shared" si="6"/>
        <v>92093</v>
      </c>
      <c r="I83" s="63">
        <f>SUM(I84,I89,I95,I103,I112,I116,I122,I128)</f>
        <v>76197</v>
      </c>
      <c r="J83" s="63">
        <f>SUM(J84,J89,J95,J103,J112,J116,J122,J128)</f>
        <v>0</v>
      </c>
      <c r="K83" s="63">
        <f>SUM(K84,K89,K95,K103,K112,K116,K122,K128)</f>
        <v>15896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1989</v>
      </c>
      <c r="D84" s="151">
        <f>SUM(D85:D88)</f>
        <v>1989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1509</v>
      </c>
      <c r="I84" s="151">
        <f>SUM(I85:I88)</f>
        <v>1509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1684</v>
      </c>
      <c r="D86" s="74">
        <v>1684</v>
      </c>
      <c r="E86" s="74"/>
      <c r="F86" s="74"/>
      <c r="G86" s="157"/>
      <c r="H86" s="72">
        <f t="shared" si="6"/>
        <v>1204</v>
      </c>
      <c r="I86" s="74">
        <v>1204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255</v>
      </c>
      <c r="D87" s="74">
        <v>255</v>
      </c>
      <c r="E87" s="74"/>
      <c r="F87" s="74"/>
      <c r="G87" s="157"/>
      <c r="H87" s="72">
        <f t="shared" si="6"/>
        <v>255</v>
      </c>
      <c r="I87" s="74">
        <v>255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50</v>
      </c>
      <c r="I88" s="74">
        <v>50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75715</v>
      </c>
      <c r="D89" s="160">
        <f>SUM(D90:D94)</f>
        <v>60916</v>
      </c>
      <c r="E89" s="160">
        <f>SUM(E90:E94)</f>
        <v>0</v>
      </c>
      <c r="F89" s="160">
        <f>SUM(F90:F94)</f>
        <v>14799</v>
      </c>
      <c r="G89" s="161">
        <f>SUM(G90:G94)</f>
        <v>0</v>
      </c>
      <c r="H89" s="72">
        <f t="shared" si="6"/>
        <v>75122</v>
      </c>
      <c r="I89" s="160">
        <f>SUM(I90:I94)</f>
        <v>59603</v>
      </c>
      <c r="J89" s="160">
        <f>SUM(J90:J94)</f>
        <v>0</v>
      </c>
      <c r="K89" s="160">
        <f>SUM(K90:K94)</f>
        <v>15519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49133</v>
      </c>
      <c r="D90" s="74">
        <v>42396</v>
      </c>
      <c r="E90" s="74"/>
      <c r="F90" s="74">
        <v>6737</v>
      </c>
      <c r="G90" s="157"/>
      <c r="H90" s="72">
        <f t="shared" si="6"/>
        <v>46447</v>
      </c>
      <c r="I90" s="74">
        <v>38990</v>
      </c>
      <c r="J90" s="74"/>
      <c r="K90" s="74">
        <v>7457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6948</v>
      </c>
      <c r="D91" s="74">
        <v>3748</v>
      </c>
      <c r="E91" s="74"/>
      <c r="F91" s="74">
        <v>3200</v>
      </c>
      <c r="G91" s="157"/>
      <c r="H91" s="72">
        <f t="shared" si="6"/>
        <v>6948</v>
      </c>
      <c r="I91" s="74">
        <v>3748</v>
      </c>
      <c r="J91" s="74"/>
      <c r="K91" s="74">
        <v>3200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18307</v>
      </c>
      <c r="D92" s="74">
        <v>13945</v>
      </c>
      <c r="E92" s="74"/>
      <c r="F92" s="74">
        <v>4362</v>
      </c>
      <c r="G92" s="157"/>
      <c r="H92" s="72">
        <f t="shared" si="6"/>
        <v>20320</v>
      </c>
      <c r="I92" s="74">
        <v>15958</v>
      </c>
      <c r="J92" s="74"/>
      <c r="K92" s="74">
        <v>4362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1327</v>
      </c>
      <c r="D93" s="74">
        <v>827</v>
      </c>
      <c r="E93" s="74"/>
      <c r="F93" s="74">
        <v>500</v>
      </c>
      <c r="G93" s="157"/>
      <c r="H93" s="72">
        <f t="shared" si="6"/>
        <v>1407</v>
      </c>
      <c r="I93" s="74">
        <v>907</v>
      </c>
      <c r="J93" s="74"/>
      <c r="K93" s="74">
        <v>500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2165</v>
      </c>
      <c r="D95" s="160">
        <f>SUM(D96:D102)</f>
        <v>2165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2344</v>
      </c>
      <c r="I95" s="160">
        <f>SUM(I96:I102)</f>
        <v>2344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26</v>
      </c>
      <c r="D99" s="74">
        <v>26</v>
      </c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2139</v>
      </c>
      <c r="D102" s="74">
        <v>2139</v>
      </c>
      <c r="E102" s="74"/>
      <c r="F102" s="74"/>
      <c r="G102" s="157"/>
      <c r="H102" s="72">
        <f t="shared" si="6"/>
        <v>2344</v>
      </c>
      <c r="I102" s="74">
        <f>1939+405</f>
        <v>2344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8158</v>
      </c>
      <c r="D103" s="160">
        <f>SUM(D104:D111)</f>
        <v>7711</v>
      </c>
      <c r="E103" s="160">
        <f>SUM(E104:E111)</f>
        <v>0</v>
      </c>
      <c r="F103" s="160">
        <f>SUM(F104:F111)</f>
        <v>447</v>
      </c>
      <c r="G103" s="161">
        <f>SUM(G104:G111)</f>
        <v>0</v>
      </c>
      <c r="H103" s="72">
        <f t="shared" si="6"/>
        <v>8158</v>
      </c>
      <c r="I103" s="160">
        <f>SUM(I104:I111)</f>
        <v>7831</v>
      </c>
      <c r="J103" s="160">
        <f>SUM(J104:J111)</f>
        <v>0</v>
      </c>
      <c r="K103" s="160">
        <f>SUM(K104:K111)</f>
        <v>327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114</v>
      </c>
      <c r="C105" s="72">
        <f t="shared" si="5"/>
        <v>327</v>
      </c>
      <c r="D105" s="74"/>
      <c r="E105" s="74"/>
      <c r="F105" s="74">
        <v>327</v>
      </c>
      <c r="G105" s="157"/>
      <c r="H105" s="72">
        <f t="shared" si="6"/>
        <v>461</v>
      </c>
      <c r="I105" s="74">
        <v>134</v>
      </c>
      <c r="J105" s="74"/>
      <c r="K105" s="74">
        <v>327</v>
      </c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528</v>
      </c>
      <c r="D106" s="74">
        <v>408</v>
      </c>
      <c r="E106" s="74"/>
      <c r="F106" s="74">
        <v>120</v>
      </c>
      <c r="G106" s="157"/>
      <c r="H106" s="72">
        <f t="shared" si="6"/>
        <v>528</v>
      </c>
      <c r="I106" s="74">
        <v>528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6017</v>
      </c>
      <c r="D107" s="74">
        <v>6017</v>
      </c>
      <c r="E107" s="74"/>
      <c r="F107" s="74"/>
      <c r="G107" s="157"/>
      <c r="H107" s="72">
        <f t="shared" si="6"/>
        <v>6017</v>
      </c>
      <c r="I107" s="74">
        <v>6017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134</v>
      </c>
      <c r="D109" s="74">
        <v>134</v>
      </c>
      <c r="E109" s="74"/>
      <c r="F109" s="74"/>
      <c r="G109" s="157"/>
      <c r="H109" s="72">
        <f t="shared" si="6"/>
        <v>0</v>
      </c>
      <c r="I109" s="74">
        <f>134-134</f>
        <v>0</v>
      </c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1152</v>
      </c>
      <c r="D111" s="74">
        <v>1152</v>
      </c>
      <c r="E111" s="74"/>
      <c r="F111" s="74"/>
      <c r="G111" s="157"/>
      <c r="H111" s="72">
        <f t="shared" si="6"/>
        <v>1152</v>
      </c>
      <c r="I111" s="74">
        <v>1152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571</v>
      </c>
      <c r="D112" s="160">
        <f>SUM(D113:D115)</f>
        <v>571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3321</v>
      </c>
      <c r="I112" s="160">
        <f>SUM(I113:I115)</f>
        <v>3321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2750</v>
      </c>
      <c r="I114" s="74">
        <v>2750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571</v>
      </c>
      <c r="D115" s="74">
        <v>571</v>
      </c>
      <c r="E115" s="74"/>
      <c r="F115" s="74"/>
      <c r="G115" s="157"/>
      <c r="H115" s="72">
        <f>SUM(I115:L115)</f>
        <v>571</v>
      </c>
      <c r="I115" s="74">
        <v>571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102</v>
      </c>
      <c r="D116" s="160">
        <f>SUM(D117:D121)</f>
        <v>52</v>
      </c>
      <c r="E116" s="160">
        <f>SUM(E117:E121)</f>
        <v>0</v>
      </c>
      <c r="F116" s="160">
        <f>SUM(F117:F121)</f>
        <v>50</v>
      </c>
      <c r="G116" s="161">
        <f>SUM(G117:G121)</f>
        <v>0</v>
      </c>
      <c r="H116" s="72">
        <f t="shared" ref="H116:H188" si="8">SUM(I116:L116)</f>
        <v>102</v>
      </c>
      <c r="I116" s="160">
        <f>SUM(I117:I121)</f>
        <v>52</v>
      </c>
      <c r="J116" s="160">
        <f>SUM(J117:J121)</f>
        <v>0</v>
      </c>
      <c r="K116" s="160">
        <f>SUM(K117:K121)</f>
        <v>50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129</v>
      </c>
      <c r="C120" s="72">
        <f t="shared" si="7"/>
        <v>50</v>
      </c>
      <c r="D120" s="74"/>
      <c r="E120" s="74"/>
      <c r="F120" s="74">
        <v>50</v>
      </c>
      <c r="G120" s="157"/>
      <c r="H120" s="72">
        <f t="shared" si="8"/>
        <v>50</v>
      </c>
      <c r="I120" s="74"/>
      <c r="J120" s="74"/>
      <c r="K120" s="74">
        <v>50</v>
      </c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1537</v>
      </c>
      <c r="I122" s="160">
        <f>SUM(I123:I127)</f>
        <v>1537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1537</v>
      </c>
      <c r="I125" s="74">
        <v>1537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32566</v>
      </c>
      <c r="D130" s="63">
        <f>SUM(D131,D136,D140,D141,D144,D151,D159,D160,D163)</f>
        <v>26466</v>
      </c>
      <c r="E130" s="63">
        <f>SUM(E131,E136,E140,E141,E144,E151,E159,E160,E163)</f>
        <v>4490</v>
      </c>
      <c r="F130" s="63">
        <f>SUM(F131,F136,F140,F141,F144,F151,F159,F160,F163)</f>
        <v>1610</v>
      </c>
      <c r="G130" s="166">
        <f>SUM(G131,G136,G140,G141,G144,G151,G159,G160,G163)</f>
        <v>0</v>
      </c>
      <c r="H130" s="57">
        <f t="shared" si="8"/>
        <v>30034</v>
      </c>
      <c r="I130" s="63">
        <f>SUM(I131,I136,I140,I141,I144,I151,I159,I160,I163)</f>
        <v>29024</v>
      </c>
      <c r="J130" s="63">
        <f>SUM(J131,J136,J140,J141,J144,J151,J159,J160,J163)</f>
        <v>0</v>
      </c>
      <c r="K130" s="63">
        <f>SUM(K131,K136,K140,K141,K144,K151,K159,K160,K163)</f>
        <v>1010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14510</v>
      </c>
      <c r="D131" s="169">
        <f>SUM(D132:D135)</f>
        <v>14510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15737</v>
      </c>
      <c r="I131" s="169">
        <f t="shared" si="10"/>
        <v>15737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1840</v>
      </c>
      <c r="D132" s="74">
        <v>1840</v>
      </c>
      <c r="E132" s="74"/>
      <c r="F132" s="74"/>
      <c r="G132" s="157"/>
      <c r="H132" s="72">
        <f t="shared" si="8"/>
        <v>1840</v>
      </c>
      <c r="I132" s="74">
        <v>1840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12420</v>
      </c>
      <c r="D133" s="74">
        <v>12420</v>
      </c>
      <c r="E133" s="74"/>
      <c r="F133" s="74"/>
      <c r="G133" s="157"/>
      <c r="H133" s="72">
        <f t="shared" si="8"/>
        <v>13647</v>
      </c>
      <c r="I133" s="74">
        <f>12420+630+597</f>
        <v>13647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250</v>
      </c>
      <c r="D135" s="74">
        <v>250</v>
      </c>
      <c r="E135" s="74"/>
      <c r="F135" s="74"/>
      <c r="G135" s="157"/>
      <c r="H135" s="72">
        <f t="shared" si="8"/>
        <v>250</v>
      </c>
      <c r="I135" s="74">
        <v>250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810</v>
      </c>
      <c r="D136" s="160">
        <f>SUM(D137:D139)</f>
        <v>0</v>
      </c>
      <c r="E136" s="160">
        <f>SUM(E137:E139)</f>
        <v>0</v>
      </c>
      <c r="F136" s="160">
        <f>SUM(F137:F139)</f>
        <v>810</v>
      </c>
      <c r="G136" s="161">
        <f>SUM(G137:G139)</f>
        <v>0</v>
      </c>
      <c r="H136" s="72">
        <f t="shared" si="8"/>
        <v>810</v>
      </c>
      <c r="I136" s="160">
        <f>SUM(I137:I139)</f>
        <v>0</v>
      </c>
      <c r="J136" s="160">
        <f>SUM(J137:J139)</f>
        <v>0</v>
      </c>
      <c r="K136" s="160">
        <f>SUM(K137:K139)</f>
        <v>810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810</v>
      </c>
      <c r="D138" s="74"/>
      <c r="E138" s="74"/>
      <c r="F138" s="74">
        <v>810</v>
      </c>
      <c r="G138" s="157"/>
      <c r="H138" s="72">
        <f t="shared" si="8"/>
        <v>810</v>
      </c>
      <c r="I138" s="74"/>
      <c r="J138" s="74"/>
      <c r="K138" s="74">
        <v>810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200</v>
      </c>
      <c r="D141" s="160">
        <f>SUM(D142:D143)</f>
        <v>200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200</v>
      </c>
      <c r="I141" s="160">
        <f>SUM(I142:I143)</f>
        <v>200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200</v>
      </c>
      <c r="D142" s="74">
        <v>200</v>
      </c>
      <c r="E142" s="74"/>
      <c r="F142" s="74"/>
      <c r="G142" s="157"/>
      <c r="H142" s="72">
        <f t="shared" si="8"/>
        <v>200</v>
      </c>
      <c r="I142" s="74">
        <v>200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4910</v>
      </c>
      <c r="D144" s="151">
        <f>SUM(D145:D150)</f>
        <v>4110</v>
      </c>
      <c r="E144" s="151">
        <f>SUM(E145:E150)</f>
        <v>0</v>
      </c>
      <c r="F144" s="151">
        <f>SUM(F145:F150)</f>
        <v>800</v>
      </c>
      <c r="G144" s="152">
        <f>SUM(G145:G150)</f>
        <v>0</v>
      </c>
      <c r="H144" s="117">
        <f t="shared" si="8"/>
        <v>4910</v>
      </c>
      <c r="I144" s="151">
        <f>SUM(I145:I150)</f>
        <v>4710</v>
      </c>
      <c r="J144" s="151">
        <f>SUM(J145:J150)</f>
        <v>0</v>
      </c>
      <c r="K144" s="151">
        <f>SUM(K145:K150)</f>
        <v>200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1810</v>
      </c>
      <c r="D145" s="68">
        <v>1810</v>
      </c>
      <c r="E145" s="68"/>
      <c r="F145" s="68"/>
      <c r="G145" s="154"/>
      <c r="H145" s="66">
        <f t="shared" si="8"/>
        <v>1810</v>
      </c>
      <c r="I145" s="68">
        <v>1810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2600</v>
      </c>
      <c r="D146" s="74">
        <v>2000</v>
      </c>
      <c r="E146" s="74"/>
      <c r="F146" s="74">
        <v>600</v>
      </c>
      <c r="G146" s="157"/>
      <c r="H146" s="72">
        <f t="shared" si="8"/>
        <v>2600</v>
      </c>
      <c r="I146" s="74">
        <v>2600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157</v>
      </c>
      <c r="C148" s="72">
        <f t="shared" si="7"/>
        <v>200</v>
      </c>
      <c r="D148" s="74"/>
      <c r="E148" s="74"/>
      <c r="F148" s="74">
        <v>200</v>
      </c>
      <c r="G148" s="157"/>
      <c r="H148" s="72">
        <f t="shared" si="8"/>
        <v>200</v>
      </c>
      <c r="I148" s="74"/>
      <c r="J148" s="74"/>
      <c r="K148" s="74">
        <v>200</v>
      </c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300</v>
      </c>
      <c r="D149" s="74">
        <v>300</v>
      </c>
      <c r="E149" s="74"/>
      <c r="F149" s="74"/>
      <c r="G149" s="157"/>
      <c r="H149" s="72">
        <f t="shared" si="8"/>
        <v>300</v>
      </c>
      <c r="I149" s="74">
        <v>300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12136</v>
      </c>
      <c r="D159" s="163">
        <v>7646</v>
      </c>
      <c r="E159" s="163">
        <v>4490</v>
      </c>
      <c r="F159" s="163"/>
      <c r="G159" s="164"/>
      <c r="H159" s="117">
        <f t="shared" si="8"/>
        <v>8377</v>
      </c>
      <c r="I159" s="163">
        <v>8377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101</v>
      </c>
      <c r="D165" s="63">
        <f>SUM(D166,D171)</f>
        <v>101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101</v>
      </c>
      <c r="I165" s="63">
        <f>SUM(I166,I171)</f>
        <v>101</v>
      </c>
      <c r="J165" s="63">
        <f t="shared" ref="J165:L165" si="12">SUM(J166,J171)</f>
        <v>0</v>
      </c>
      <c r="K165" s="63">
        <f t="shared" si="12"/>
        <v>0</v>
      </c>
      <c r="L165" s="172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101</v>
      </c>
      <c r="D166" s="169">
        <f>SUM(D167:D170)</f>
        <v>101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101</v>
      </c>
      <c r="I166" s="169">
        <f>SUM(I167:I170)</f>
        <v>101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101</v>
      </c>
      <c r="D170" s="74">
        <v>101</v>
      </c>
      <c r="E170" s="74"/>
      <c r="F170" s="74"/>
      <c r="G170" s="157"/>
      <c r="H170" s="72">
        <f t="shared" si="8"/>
        <v>101</v>
      </c>
      <c r="I170" s="74">
        <v>101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11714</v>
      </c>
      <c r="D194" s="139">
        <f>SUM(D195,D230,D269,D283)</f>
        <v>7714</v>
      </c>
      <c r="E194" s="139">
        <f t="shared" ref="E194:G194" si="25">SUM(E195,E230,E269,E283)</f>
        <v>4000</v>
      </c>
      <c r="F194" s="139">
        <f t="shared" si="25"/>
        <v>0</v>
      </c>
      <c r="G194" s="139">
        <f t="shared" si="25"/>
        <v>0</v>
      </c>
      <c r="H194" s="138">
        <f t="shared" si="24"/>
        <v>19887</v>
      </c>
      <c r="I194" s="139">
        <f t="shared" ref="I194:L194" si="26">SUM(I195,I230,I269,I283)</f>
        <v>19887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11714</v>
      </c>
      <c r="D195" s="144">
        <f>D196+D204</f>
        <v>7714</v>
      </c>
      <c r="E195" s="144">
        <f>E196+E204</f>
        <v>4000</v>
      </c>
      <c r="F195" s="144">
        <f>F196+F204</f>
        <v>0</v>
      </c>
      <c r="G195" s="144">
        <f>G196+G204</f>
        <v>0</v>
      </c>
      <c r="H195" s="143">
        <f t="shared" si="24"/>
        <v>19887</v>
      </c>
      <c r="I195" s="144">
        <f>I196+I204</f>
        <v>19887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11714</v>
      </c>
      <c r="D204" s="63">
        <f>D205+D215+D216+D225+D226+D227+D229</f>
        <v>7714</v>
      </c>
      <c r="E204" s="63">
        <f>E205+E215+E216+E225+E226+E227+E229</f>
        <v>4000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19887</v>
      </c>
      <c r="I204" s="63">
        <f>I205+I215+I216+I225+I226+I227+I229</f>
        <v>19887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11714</v>
      </c>
      <c r="D216" s="160">
        <f>SUM(D217:D224)</f>
        <v>7714</v>
      </c>
      <c r="E216" s="160">
        <f>SUM(E217:E224)</f>
        <v>4000</v>
      </c>
      <c r="F216" s="160">
        <f>SUM(F217:F224)</f>
        <v>0</v>
      </c>
      <c r="G216" s="161">
        <f>SUM(G217:G224)</f>
        <v>0</v>
      </c>
      <c r="H216" s="72">
        <f t="shared" si="24"/>
        <v>19887</v>
      </c>
      <c r="I216" s="160">
        <f>SUM(I217:I224)</f>
        <v>19887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630</v>
      </c>
      <c r="D218" s="74">
        <v>630</v>
      </c>
      <c r="E218" s="74"/>
      <c r="F218" s="74"/>
      <c r="G218" s="157"/>
      <c r="H218" s="72">
        <f t="shared" si="24"/>
        <v>0</v>
      </c>
      <c r="I218" s="74">
        <f>630-630</f>
        <v>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8714</v>
      </c>
      <c r="D219" s="74">
        <v>4714</v>
      </c>
      <c r="E219" s="74">
        <v>4000</v>
      </c>
      <c r="F219" s="74"/>
      <c r="G219" s="157"/>
      <c r="H219" s="72">
        <f t="shared" si="24"/>
        <v>4714</v>
      </c>
      <c r="I219" s="74">
        <v>4714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13400</v>
      </c>
      <c r="I223" s="74">
        <v>13400</v>
      </c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2370</v>
      </c>
      <c r="D224" s="74">
        <v>2370</v>
      </c>
      <c r="E224" s="74"/>
      <c r="F224" s="74"/>
      <c r="G224" s="157"/>
      <c r="H224" s="72">
        <f t="shared" si="24"/>
        <v>1773</v>
      </c>
      <c r="I224" s="74">
        <f>2370-597</f>
        <v>1773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1171980</v>
      </c>
      <c r="D289" s="242">
        <f t="shared" ref="D289:L289" si="46">SUM(D286,D269,D230,D195,D187,D173,D75,D53,D283)</f>
        <v>556488</v>
      </c>
      <c r="E289" s="242">
        <f t="shared" si="46"/>
        <v>598586</v>
      </c>
      <c r="F289" s="242">
        <f t="shared" si="46"/>
        <v>16906</v>
      </c>
      <c r="G289" s="243">
        <f t="shared" si="46"/>
        <v>0</v>
      </c>
      <c r="H289" s="244">
        <f t="shared" si="46"/>
        <v>1153842</v>
      </c>
      <c r="I289" s="242">
        <f t="shared" si="46"/>
        <v>556776</v>
      </c>
      <c r="J289" s="242">
        <f t="shared" si="46"/>
        <v>580160</v>
      </c>
      <c r="K289" s="242">
        <f t="shared" si="46"/>
        <v>16906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V6HYKsypJveLCF8GeeXDcw4E7BrIWIPB+cXh6jo3cI543BvEyv6wHm8s0zANqVIo3At1SzlAs7GuG51v82ODg==" saltValue="uglj6cm8CfErmbWalJDCtA==" spinCount="100000" sheet="1" objects="1" scenarios="1" formatCells="0" formatColumns="0" formatRows="0" insertHyperlinks="0"/>
  <autoFilter ref="A18:L301">
    <filterColumn colId="7">
      <filters blank="1">
        <filter val="1 011 727"/>
        <filter val="1 029"/>
        <filter val="1 133 955"/>
        <filter val="1 136 936"/>
        <filter val="1 152"/>
        <filter val="1 153 842"/>
        <filter val="1 204"/>
        <filter val="1 407"/>
        <filter val="1 425"/>
        <filter val="1 509"/>
        <filter val="1 537"/>
        <filter val="1 773"/>
        <filter val="1 810"/>
        <filter val="1 840"/>
        <filter val="101"/>
        <filter val="102"/>
        <filter val="12 706"/>
        <filter val="122 228"/>
        <filter val="13 400"/>
        <filter val="13 647"/>
        <filter val="15 737"/>
        <filter val="16 429"/>
        <filter val="16 906"/>
        <filter val="19 887"/>
        <filter val="193 123"/>
        <filter val="2 344"/>
        <filter val="2 600"/>
        <filter val="2 750"/>
        <filter val="20 320"/>
        <filter val="200"/>
        <filter val="250"/>
        <filter val="252 597"/>
        <filter val="255"/>
        <filter val="3 321"/>
        <filter val="30 034"/>
        <filter val="300"/>
        <filter val="34 563"/>
        <filter val="4 172"/>
        <filter val="4 200"/>
        <filter val="4 424"/>
        <filter val="4 714"/>
        <filter val="4 910"/>
        <filter val="42 545"/>
        <filter val="46 447"/>
        <filter val="461"/>
        <filter val="49 324"/>
        <filter val="5 136"/>
        <filter val="50"/>
        <filter val="500"/>
        <filter val="52"/>
        <filter val="528"/>
        <filter val="571"/>
        <filter val="59 474"/>
        <filter val="6 017"/>
        <filter val="6 948"/>
        <filter val="708 381"/>
        <filter val="75 122"/>
        <filter val="759 130"/>
        <filter val="8 158"/>
        <filter val="8 377"/>
        <filter val="810"/>
        <filter val="92 093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400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944" t="s">
        <v>401</v>
      </c>
      <c r="D3" s="945"/>
      <c r="E3" s="945"/>
      <c r="F3" s="945"/>
      <c r="G3" s="945"/>
      <c r="H3" s="945"/>
      <c r="I3" s="945"/>
      <c r="J3" s="945"/>
      <c r="K3" s="945"/>
      <c r="L3" s="946"/>
    </row>
    <row r="4" spans="1:12" ht="12.75" customHeight="1" x14ac:dyDescent="0.25">
      <c r="A4" s="2" t="s">
        <v>5</v>
      </c>
      <c r="B4" s="3"/>
      <c r="C4" s="944" t="s">
        <v>402</v>
      </c>
      <c r="D4" s="945"/>
      <c r="E4" s="945"/>
      <c r="F4" s="945"/>
      <c r="G4" s="945"/>
      <c r="H4" s="945"/>
      <c r="I4" s="945"/>
      <c r="J4" s="945"/>
      <c r="K4" s="945"/>
      <c r="L4" s="946"/>
    </row>
    <row r="5" spans="1:12" ht="12.75" customHeight="1" x14ac:dyDescent="0.25">
      <c r="A5" s="4" t="s">
        <v>7</v>
      </c>
      <c r="B5" s="5"/>
      <c r="C5" s="830" t="s">
        <v>403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47"/>
      <c r="D8" s="947"/>
      <c r="E8" s="947"/>
      <c r="F8" s="947"/>
      <c r="G8" s="947"/>
      <c r="H8" s="947"/>
      <c r="I8" s="947"/>
      <c r="J8" s="947"/>
      <c r="K8" s="947"/>
      <c r="L8" s="948"/>
    </row>
    <row r="9" spans="1:12" ht="12.75" customHeight="1" x14ac:dyDescent="0.25">
      <c r="A9" s="4"/>
      <c r="B9" s="5" t="s">
        <v>14</v>
      </c>
      <c r="C9" s="830" t="s">
        <v>405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406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146292</v>
      </c>
      <c r="D20" s="28">
        <f>SUM(D21,D24,D25,D41,D43)</f>
        <v>106103</v>
      </c>
      <c r="E20" s="28">
        <f>SUM(E21,E24,E43)</f>
        <v>40189</v>
      </c>
      <c r="F20" s="28">
        <f>SUM(F21,F26,F43)</f>
        <v>0</v>
      </c>
      <c r="G20" s="29">
        <f>SUM(G21,G45)</f>
        <v>0</v>
      </c>
      <c r="H20" s="27">
        <f>SUM(I20:L20)</f>
        <v>149962</v>
      </c>
      <c r="I20" s="28">
        <f>SUM(I21,I24,I25,I41,I43)</f>
        <v>109536</v>
      </c>
      <c r="J20" s="28">
        <f>SUM(J21,J24,J43)</f>
        <v>40426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146292</v>
      </c>
      <c r="D24" s="51">
        <v>106103</v>
      </c>
      <c r="E24" s="51">
        <v>40189</v>
      </c>
      <c r="F24" s="52" t="s">
        <v>36</v>
      </c>
      <c r="G24" s="53" t="s">
        <v>36</v>
      </c>
      <c r="H24" s="50">
        <f t="shared" si="1"/>
        <v>149962</v>
      </c>
      <c r="I24" s="51">
        <f>I51</f>
        <v>109536</v>
      </c>
      <c r="J24" s="51">
        <f>J51</f>
        <v>40426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146292</v>
      </c>
      <c r="D50" s="128">
        <f>SUM(D51,D286)</f>
        <v>106103</v>
      </c>
      <c r="E50" s="128">
        <f>SUM(E51,E286)</f>
        <v>40189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149962</v>
      </c>
      <c r="I50" s="128">
        <f>SUM(I51,I286)</f>
        <v>109536</v>
      </c>
      <c r="J50" s="128">
        <f>SUM(J51,J286)</f>
        <v>40426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146292</v>
      </c>
      <c r="D51" s="134">
        <f>SUM(D52,D194)</f>
        <v>106103</v>
      </c>
      <c r="E51" s="134">
        <f>SUM(E52,E194)</f>
        <v>40189</v>
      </c>
      <c r="F51" s="134">
        <f>SUM(F52,F194)</f>
        <v>0</v>
      </c>
      <c r="G51" s="135">
        <f>SUM(G52,G194)</f>
        <v>0</v>
      </c>
      <c r="H51" s="133">
        <f t="shared" si="6"/>
        <v>149962</v>
      </c>
      <c r="I51" s="134">
        <f>SUM(I52,I194)</f>
        <v>109536</v>
      </c>
      <c r="J51" s="134">
        <f>SUM(J52,J194)</f>
        <v>40426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146292</v>
      </c>
      <c r="D52" s="139">
        <f>SUM(D53,D75,D173,D187)</f>
        <v>106103</v>
      </c>
      <c r="E52" s="139">
        <f>SUM(E53,E75,E173,E187)</f>
        <v>40189</v>
      </c>
      <c r="F52" s="139">
        <f>SUM(F53,F75,F173,F187)</f>
        <v>0</v>
      </c>
      <c r="G52" s="140">
        <f>SUM(G53,G75,G173,G187)</f>
        <v>0</v>
      </c>
      <c r="H52" s="138">
        <f t="shared" si="6"/>
        <v>149962</v>
      </c>
      <c r="I52" s="139">
        <f>SUM(I53,I75,I173,I187)</f>
        <v>109536</v>
      </c>
      <c r="J52" s="139">
        <f>SUM(J53,J75,J173,J187)</f>
        <v>40426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146292</v>
      </c>
      <c r="D75" s="144">
        <f>SUM(D76,D83,D130,D164,D165,D172)</f>
        <v>106103</v>
      </c>
      <c r="E75" s="144">
        <f>SUM(E76,E83,E130,E164,E165,E172)</f>
        <v>40189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149962</v>
      </c>
      <c r="I75" s="144">
        <f>SUM(I76,I83,I130,I164,I165,I172)</f>
        <v>109536</v>
      </c>
      <c r="J75" s="144">
        <f>SUM(J76,J83,J130,J164,J165,J172)</f>
        <v>40426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146292</v>
      </c>
      <c r="D130" s="63">
        <f>SUM(D131,D136,D140,D141,D144,D151,D159,D160,D163)</f>
        <v>106103</v>
      </c>
      <c r="E130" s="63">
        <f>SUM(E131,E136,E140,E141,E144,E151,E159,E160,E163)</f>
        <v>40189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149962</v>
      </c>
      <c r="I130" s="63">
        <f>SUM(I131,I136,I140,I141,I144,I151,I159,I160,I163)</f>
        <v>109536</v>
      </c>
      <c r="J130" s="63">
        <f>SUM(J131,J136,J140,J141,J144,J151,J159,J160,J163)</f>
        <v>40426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146292</v>
      </c>
      <c r="D151" s="160">
        <f>SUM(D152:D158)</f>
        <v>106103</v>
      </c>
      <c r="E151" s="160">
        <f>SUM(E152:E158)</f>
        <v>40189</v>
      </c>
      <c r="F151" s="160">
        <f>SUM(F152:F158)</f>
        <v>0</v>
      </c>
      <c r="G151" s="161">
        <f>SUM(G152:G158)</f>
        <v>0</v>
      </c>
      <c r="H151" s="72">
        <f t="shared" si="8"/>
        <v>149962</v>
      </c>
      <c r="I151" s="160">
        <f>SUM(I152:I158)</f>
        <v>109536</v>
      </c>
      <c r="J151" s="160">
        <f>SUM(J152:J158)</f>
        <v>40426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146292</v>
      </c>
      <c r="D154" s="74">
        <v>106103</v>
      </c>
      <c r="E154" s="74">
        <v>40189</v>
      </c>
      <c r="F154" s="74"/>
      <c r="G154" s="157"/>
      <c r="H154" s="72">
        <f t="shared" si="8"/>
        <v>149962</v>
      </c>
      <c r="I154" s="74">
        <v>109536</v>
      </c>
      <c r="J154" s="74">
        <v>40426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146292</v>
      </c>
      <c r="D289" s="242">
        <f t="shared" ref="D289:L289" si="46">SUM(D286,D269,D230,D195,D187,D173,D75,D53,D283)</f>
        <v>106103</v>
      </c>
      <c r="E289" s="242">
        <f t="shared" si="46"/>
        <v>40189</v>
      </c>
      <c r="F289" s="242">
        <f t="shared" si="46"/>
        <v>0</v>
      </c>
      <c r="G289" s="243">
        <f t="shared" si="46"/>
        <v>0</v>
      </c>
      <c r="H289" s="244">
        <f t="shared" si="46"/>
        <v>149962</v>
      </c>
      <c r="I289" s="242">
        <f t="shared" si="46"/>
        <v>109536</v>
      </c>
      <c r="J289" s="242">
        <f t="shared" si="46"/>
        <v>40426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pNJDekdaUzWDlzs5RuWfblZa5zY0MLij+1f/E5l6ihRdzUi0uBxp10bv7BXqYdjb2QZMHFMv0PN0C+lRkZnfw==" saltValue="1QTfkU59Nl/igDi1zkYGAA==" spinCount="100000" sheet="1" objects="1" scenarios="1" formatCells="0" formatColumns="0" formatRows="0" insertHyperlinks="0"/>
  <autoFilter ref="A18:L301">
    <filterColumn colId="7">
      <filters>
        <filter val="149 96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622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940" t="s">
        <v>401</v>
      </c>
      <c r="D3" s="940"/>
      <c r="E3" s="940"/>
      <c r="F3" s="940"/>
      <c r="G3" s="940"/>
      <c r="H3" s="940"/>
      <c r="I3" s="940"/>
      <c r="J3" s="940"/>
      <c r="K3" s="940"/>
      <c r="L3" s="941"/>
    </row>
    <row r="4" spans="1:12" ht="12.75" customHeight="1" x14ac:dyDescent="0.25">
      <c r="A4" s="2" t="s">
        <v>5</v>
      </c>
      <c r="B4" s="3"/>
      <c r="C4" s="949">
        <v>90000051595</v>
      </c>
      <c r="D4" s="949"/>
      <c r="E4" s="949"/>
      <c r="F4" s="949"/>
      <c r="G4" s="949"/>
      <c r="H4" s="949"/>
      <c r="I4" s="949"/>
      <c r="J4" s="949"/>
      <c r="K4" s="949"/>
      <c r="L4" s="950"/>
    </row>
    <row r="5" spans="1:12" ht="12.75" customHeight="1" x14ac:dyDescent="0.25">
      <c r="A5" s="4" t="s">
        <v>7</v>
      </c>
      <c r="B5" s="5"/>
      <c r="C5" s="830" t="s">
        <v>403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1" t="s">
        <v>10</v>
      </c>
      <c r="D6" s="951"/>
      <c r="E6" s="951"/>
      <c r="F6" s="951"/>
      <c r="G6" s="951"/>
      <c r="H6" s="951"/>
      <c r="I6" s="951"/>
      <c r="J6" s="951"/>
      <c r="K6" s="951"/>
      <c r="L6" s="952"/>
    </row>
    <row r="7" spans="1:12" x14ac:dyDescent="0.25">
      <c r="A7" s="4" t="s">
        <v>11</v>
      </c>
      <c r="B7" s="5"/>
      <c r="C7" s="836" t="s">
        <v>623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274"/>
      <c r="D8" s="274"/>
      <c r="E8" s="274"/>
      <c r="F8" s="274"/>
      <c r="G8" s="274"/>
      <c r="H8" s="274"/>
      <c r="I8" s="274"/>
      <c r="J8" s="274"/>
      <c r="K8" s="274"/>
      <c r="L8" s="275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953" t="s">
        <v>624</v>
      </c>
      <c r="D11" s="953"/>
      <c r="E11" s="953"/>
      <c r="F11" s="953"/>
      <c r="G11" s="953"/>
      <c r="H11" s="953"/>
      <c r="I11" s="953"/>
      <c r="J11" s="953"/>
      <c r="K11" s="953"/>
      <c r="L11" s="954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13444</v>
      </c>
      <c r="D20" s="28">
        <f>SUM(D21,D24,D25,D41,D43)</f>
        <v>13444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13444</v>
      </c>
      <c r="I20" s="28">
        <f>SUM(I21,I24,I25,I41,I43)</f>
        <v>13444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13444</v>
      </c>
      <c r="D21" s="34">
        <f>SUM(D22:D23)</f>
        <v>13444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13444</v>
      </c>
      <c r="I21" s="34">
        <f>SUM(I22:I23)</f>
        <v>13444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13444</v>
      </c>
      <c r="D23" s="46">
        <v>13444</v>
      </c>
      <c r="E23" s="46"/>
      <c r="F23" s="46"/>
      <c r="G23" s="47"/>
      <c r="H23" s="45">
        <f t="shared" si="1"/>
        <v>13444</v>
      </c>
      <c r="I23" s="46">
        <v>13444</v>
      </c>
      <c r="J23" s="46"/>
      <c r="K23" s="46"/>
      <c r="L23" s="48"/>
    </row>
    <row r="24" spans="1:12" s="24" customFormat="1" ht="24.75" hidden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" hidden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13444</v>
      </c>
      <c r="D50" s="128">
        <f>SUM(D51,D286)</f>
        <v>13444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13444</v>
      </c>
      <c r="I50" s="128">
        <f>SUM(I51,I286)</f>
        <v>13444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9990</v>
      </c>
      <c r="D51" s="134">
        <f>SUM(D52,D194)</f>
        <v>9990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9990</v>
      </c>
      <c r="I51" s="134">
        <f>SUM(I52,I194)</f>
        <v>9990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9990</v>
      </c>
      <c r="D52" s="139">
        <f>SUM(D53,D75,D173,D187)</f>
        <v>9990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9990</v>
      </c>
      <c r="I52" s="139">
        <f>SUM(I53,I75,I173,I187)</f>
        <v>9990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9990</v>
      </c>
      <c r="D75" s="144">
        <f>SUM(D76,D83,D130,D164,D165,D172)</f>
        <v>9990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9990</v>
      </c>
      <c r="I75" s="144">
        <f>SUM(I76,I83,I130,I164,I165,I172)</f>
        <v>9990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4960</v>
      </c>
      <c r="D76" s="63">
        <f>SUM(D77,D80)</f>
        <v>4960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4960</v>
      </c>
      <c r="I76" s="63">
        <f>SUM(I77,I80)</f>
        <v>4960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4960</v>
      </c>
      <c r="D80" s="160">
        <f>SUM(D81:D82)</f>
        <v>4960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4960</v>
      </c>
      <c r="I80" s="160">
        <f>SUM(I81:I82)</f>
        <v>4960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1090</v>
      </c>
      <c r="D81" s="74">
        <v>1090</v>
      </c>
      <c r="E81" s="74"/>
      <c r="F81" s="74"/>
      <c r="G81" s="157"/>
      <c r="H81" s="72">
        <f t="shared" si="6"/>
        <v>1090</v>
      </c>
      <c r="I81" s="74">
        <v>1090</v>
      </c>
      <c r="J81" s="74"/>
      <c r="K81" s="74"/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3870</v>
      </c>
      <c r="D82" s="74">
        <v>3870</v>
      </c>
      <c r="E82" s="74"/>
      <c r="F82" s="74"/>
      <c r="G82" s="157"/>
      <c r="H82" s="72">
        <f t="shared" si="6"/>
        <v>3870</v>
      </c>
      <c r="I82" s="74">
        <v>3870</v>
      </c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4830</v>
      </c>
      <c r="D83" s="63">
        <f>SUM(D84,D89,D95,D103,D112,D116,D122,D128)</f>
        <v>4830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4830</v>
      </c>
      <c r="I83" s="63">
        <f>SUM(I84,I89,I95,I103,I112,I116,I122,I128)</f>
        <v>4830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1650</v>
      </c>
      <c r="D116" s="160">
        <f>SUM(D117:D121)</f>
        <v>1650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1650</v>
      </c>
      <c r="I116" s="160">
        <f>SUM(I117:I121)</f>
        <v>1650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1650</v>
      </c>
      <c r="D118" s="74">
        <v>1650</v>
      </c>
      <c r="E118" s="74"/>
      <c r="F118" s="74"/>
      <c r="G118" s="157"/>
      <c r="H118" s="72">
        <f t="shared" si="8"/>
        <v>1650</v>
      </c>
      <c r="I118" s="74">
        <v>1650</v>
      </c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3180</v>
      </c>
      <c r="D122" s="160">
        <f>SUM(D123:D127)</f>
        <v>3180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3180</v>
      </c>
      <c r="I122" s="160">
        <f>SUM(I123:I127)</f>
        <v>3180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3180</v>
      </c>
      <c r="D127" s="74">
        <v>3180</v>
      </c>
      <c r="E127" s="74"/>
      <c r="F127" s="74"/>
      <c r="G127" s="157"/>
      <c r="H127" s="72">
        <f t="shared" si="8"/>
        <v>3180</v>
      </c>
      <c r="I127" s="74">
        <v>3180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200</v>
      </c>
      <c r="D130" s="63">
        <f>SUM(D131,D136,D140,D141,D144,D151,D159,D160,D163)</f>
        <v>200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200</v>
      </c>
      <c r="I130" s="63">
        <f>SUM(I131,I136,I140,I141,I144,I151,I159,I160,I163)</f>
        <v>200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200</v>
      </c>
      <c r="D131" s="169">
        <f>SUM(D132:D135)</f>
        <v>200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200</v>
      </c>
      <c r="I131" s="169">
        <f t="shared" si="10"/>
        <v>200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200</v>
      </c>
      <c r="D132" s="74">
        <v>200</v>
      </c>
      <c r="E132" s="74"/>
      <c r="F132" s="74"/>
      <c r="G132" s="157"/>
      <c r="H132" s="72">
        <f t="shared" si="8"/>
        <v>200</v>
      </c>
      <c r="I132" s="74">
        <v>200</v>
      </c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3454</v>
      </c>
      <c r="D286" s="160">
        <f>SUM(D287:D288)</f>
        <v>3454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3454</v>
      </c>
      <c r="I286" s="160">
        <f>SUM(I287:I288)</f>
        <v>3454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x14ac:dyDescent="0.25">
      <c r="A287" s="174" t="s">
        <v>296</v>
      </c>
      <c r="B287" s="44" t="s">
        <v>297</v>
      </c>
      <c r="C287" s="201">
        <f t="shared" si="38"/>
        <v>3454</v>
      </c>
      <c r="D287" s="74">
        <v>3454</v>
      </c>
      <c r="E287" s="74"/>
      <c r="F287" s="74"/>
      <c r="G287" s="157"/>
      <c r="H287" s="72">
        <f t="shared" si="39"/>
        <v>3454</v>
      </c>
      <c r="I287" s="74">
        <v>3454</v>
      </c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13444</v>
      </c>
      <c r="D289" s="242">
        <f t="shared" ref="D289:L289" si="46">SUM(D286,D269,D230,D195,D187,D173,D75,D53,D283)</f>
        <v>13444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13444</v>
      </c>
      <c r="I289" s="242">
        <f t="shared" si="46"/>
        <v>13444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-9990</v>
      </c>
      <c r="D290" s="247">
        <f>SUM(D24,D25,D41)-D51</f>
        <v>-9990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-9990</v>
      </c>
      <c r="I290" s="247">
        <f>SUM(I24,I25,I41)-I51</f>
        <v>-9990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9990</v>
      </c>
      <c r="D291" s="251">
        <f t="shared" si="47"/>
        <v>9990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9990</v>
      </c>
      <c r="I291" s="251">
        <f t="shared" si="47"/>
        <v>9990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9990</v>
      </c>
      <c r="D292" s="128">
        <f t="shared" si="48"/>
        <v>9990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9990</v>
      </c>
      <c r="I292" s="128">
        <f t="shared" si="48"/>
        <v>9990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TlmUSB7hYCBer5Ebg/Ju/B2HjSr4sWb9ycTAYvKVTNw/tQ8b7lW2f+QZea+dPIiTpavQ4oWdnzKWoqenX52MYw==" saltValue="JBATg51OfpinbVGUSiPhBg==" spinCount="100000" sheet="1" objects="1" scenarios="1" formatCells="0" formatColumns="0" formatRows="0" insertHyperlinks="0"/>
  <autoFilter ref="A18:L301">
    <filterColumn colId="7">
      <filters blank="1">
        <filter val="1 090"/>
        <filter val="1 650"/>
        <filter val="13 444"/>
        <filter val="200"/>
        <filter val="3 180"/>
        <filter val="3 454"/>
        <filter val="3 870"/>
        <filter val="4 830"/>
        <filter val="4 960"/>
        <filter val="9 990"/>
        <filter val="-9 990"/>
      </filters>
    </filterColumn>
  </autoFilter>
  <mergeCells count="28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625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401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402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403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609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627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6266</v>
      </c>
      <c r="D20" s="28">
        <f>SUM(D21,D24,D25,D41,D43)</f>
        <v>6266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6266</v>
      </c>
      <c r="I20" s="28">
        <f>SUM(I21,I24,I25,I41,I43)</f>
        <v>6266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6266</v>
      </c>
      <c r="D24" s="51">
        <v>6266</v>
      </c>
      <c r="E24" s="51"/>
      <c r="F24" s="52" t="s">
        <v>36</v>
      </c>
      <c r="G24" s="53" t="s">
        <v>36</v>
      </c>
      <c r="H24" s="50">
        <f t="shared" si="1"/>
        <v>6266</v>
      </c>
      <c r="I24" s="51">
        <v>6266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6266</v>
      </c>
      <c r="D50" s="128">
        <f>SUM(D51,D286)</f>
        <v>6266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6266</v>
      </c>
      <c r="I50" s="128">
        <f>SUM(I51,I286)</f>
        <v>6266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6266</v>
      </c>
      <c r="D51" s="134">
        <f>SUM(D52,D194)</f>
        <v>6266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6266</v>
      </c>
      <c r="I51" s="134">
        <f>SUM(I52,I194)</f>
        <v>6266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6266</v>
      </c>
      <c r="D52" s="139">
        <f>SUM(D53,D75,D173,D187)</f>
        <v>6266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6266</v>
      </c>
      <c r="I52" s="139">
        <f>SUM(I53,I75,I173,I187)</f>
        <v>6266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6266</v>
      </c>
      <c r="D53" s="144">
        <f>SUM(D54,D67)</f>
        <v>6266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6266</v>
      </c>
      <c r="I53" s="144">
        <f>SUM(I54,I67)</f>
        <v>6266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5049</v>
      </c>
      <c r="D54" s="63">
        <f>SUM(D55,D58,D66)</f>
        <v>5049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5049</v>
      </c>
      <c r="I54" s="63">
        <f>SUM(I55,I58,I66)</f>
        <v>5049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5049</v>
      </c>
      <c r="D66" s="163">
        <v>5049</v>
      </c>
      <c r="E66" s="163"/>
      <c r="F66" s="163"/>
      <c r="G66" s="164"/>
      <c r="H66" s="117">
        <f t="shared" si="6"/>
        <v>5049</v>
      </c>
      <c r="I66" s="163">
        <v>5049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1217</v>
      </c>
      <c r="D67" s="63">
        <f>SUM(D68:D69)</f>
        <v>1217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1217</v>
      </c>
      <c r="I67" s="63">
        <f>SUM(I68:I69)</f>
        <v>1217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1217</v>
      </c>
      <c r="D68" s="68">
        <v>1217</v>
      </c>
      <c r="E68" s="68"/>
      <c r="F68" s="68"/>
      <c r="G68" s="154"/>
      <c r="H68" s="66">
        <f t="shared" si="6"/>
        <v>1217</v>
      </c>
      <c r="I68" s="68">
        <v>1217</v>
      </c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 t="s">
        <v>628</v>
      </c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6266</v>
      </c>
      <c r="D289" s="242">
        <f t="shared" ref="D289:L289" si="46">SUM(D286,D269,D230,D195,D187,D173,D75,D53,D283)</f>
        <v>6266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6266</v>
      </c>
      <c r="I289" s="242">
        <f t="shared" si="46"/>
        <v>6266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g/LfAEyJ7osuciU3q82Gc8OWd7jQcL5Ll8iT/OKLYmx3m7h6Ad2vCZHj2GVwZFswP4TA8vTVi8GrIoJIx+A2bg==" saltValue="f5oi9GhlcYJ0GwzLcq07YA==" spinCount="100000" sheet="1" objects="1" scenarios="1" formatCells="0" formatColumns="0" formatRows="0" insertHyperlinks="0"/>
  <autoFilter ref="A18:L301">
    <filterColumn colId="7">
      <filters blank="1">
        <filter val="1 217"/>
        <filter val="5 049"/>
        <filter val="6 26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629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940" t="s">
        <v>401</v>
      </c>
      <c r="D3" s="940"/>
      <c r="E3" s="940"/>
      <c r="F3" s="940"/>
      <c r="G3" s="940"/>
      <c r="H3" s="940"/>
      <c r="I3" s="940"/>
      <c r="J3" s="940"/>
      <c r="K3" s="940"/>
      <c r="L3" s="941"/>
    </row>
    <row r="4" spans="1:12" ht="12.75" customHeight="1" x14ac:dyDescent="0.25">
      <c r="A4" s="2" t="s">
        <v>5</v>
      </c>
      <c r="B4" s="3"/>
      <c r="C4" s="949">
        <v>90000051595</v>
      </c>
      <c r="D4" s="949"/>
      <c r="E4" s="949"/>
      <c r="F4" s="949"/>
      <c r="G4" s="949"/>
      <c r="H4" s="949"/>
      <c r="I4" s="949"/>
      <c r="J4" s="949"/>
      <c r="K4" s="949"/>
      <c r="L4" s="950"/>
    </row>
    <row r="5" spans="1:12" ht="12.75" customHeight="1" x14ac:dyDescent="0.25">
      <c r="A5" s="4" t="s">
        <v>7</v>
      </c>
      <c r="B5" s="5"/>
      <c r="C5" s="830" t="s">
        <v>403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1" t="s">
        <v>10</v>
      </c>
      <c r="D6" s="951"/>
      <c r="E6" s="951"/>
      <c r="F6" s="951"/>
      <c r="G6" s="951"/>
      <c r="H6" s="951"/>
      <c r="I6" s="951"/>
      <c r="J6" s="951"/>
      <c r="K6" s="951"/>
      <c r="L6" s="952"/>
    </row>
    <row r="7" spans="1:12" ht="23.25" customHeight="1" x14ac:dyDescent="0.25">
      <c r="A7" s="4" t="s">
        <v>11</v>
      </c>
      <c r="B7" s="5"/>
      <c r="C7" s="836" t="s">
        <v>630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274"/>
      <c r="D8" s="274"/>
      <c r="E8" s="274"/>
      <c r="F8" s="274"/>
      <c r="G8" s="274"/>
      <c r="H8" s="274"/>
      <c r="I8" s="274"/>
      <c r="J8" s="274"/>
      <c r="K8" s="274"/>
      <c r="L8" s="821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631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5872</v>
      </c>
      <c r="D20" s="28">
        <f>SUM(D21,D24,D25,D41,D43)</f>
        <v>5872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5872</v>
      </c>
      <c r="I20" s="28">
        <f>SUM(I21,I24,I25,I41,I43)</f>
        <v>5872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1308</v>
      </c>
      <c r="D21" s="34">
        <f>SUM(D22:D23)</f>
        <v>1308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1308</v>
      </c>
      <c r="I21" s="34">
        <f>SUM(I22:I23)</f>
        <v>1308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1308</v>
      </c>
      <c r="D23" s="46">
        <v>1308</v>
      </c>
      <c r="E23" s="46"/>
      <c r="F23" s="46"/>
      <c r="G23" s="47"/>
      <c r="H23" s="45">
        <f t="shared" si="1"/>
        <v>1308</v>
      </c>
      <c r="I23" s="46">
        <v>1308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2282</v>
      </c>
      <c r="D24" s="51">
        <v>2282</v>
      </c>
      <c r="E24" s="51"/>
      <c r="F24" s="52" t="s">
        <v>36</v>
      </c>
      <c r="G24" s="53" t="s">
        <v>36</v>
      </c>
      <c r="H24" s="50">
        <f t="shared" si="1"/>
        <v>2282</v>
      </c>
      <c r="I24" s="51">
        <v>2282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2282</v>
      </c>
      <c r="D25" s="58">
        <v>2282</v>
      </c>
      <c r="E25" s="59" t="s">
        <v>36</v>
      </c>
      <c r="F25" s="59" t="s">
        <v>36</v>
      </c>
      <c r="G25" s="60" t="s">
        <v>36</v>
      </c>
      <c r="H25" s="57">
        <f t="shared" si="1"/>
        <v>2282</v>
      </c>
      <c r="I25" s="58">
        <v>2282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5872</v>
      </c>
      <c r="D50" s="128">
        <f>SUM(D51,D286)</f>
        <v>5872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5872</v>
      </c>
      <c r="I50" s="128">
        <f>SUM(I51,I286)</f>
        <v>5872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3590</v>
      </c>
      <c r="D51" s="134">
        <f>SUM(D52,D194)</f>
        <v>3590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3590</v>
      </c>
      <c r="I51" s="134">
        <f>SUM(I52,I194)</f>
        <v>3590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3590</v>
      </c>
      <c r="D52" s="139">
        <f>SUM(D53,D75,D173,D187)</f>
        <v>3590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2780</v>
      </c>
      <c r="I52" s="139">
        <f>SUM(I53,I75,I173,I187)</f>
        <v>2780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3590</v>
      </c>
      <c r="D75" s="144">
        <f>SUM(D76,D83,D130,D164,D165,D172)</f>
        <v>3590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2780</v>
      </c>
      <c r="I75" s="144">
        <f>SUM(I76,I83,I130,I164,I165,I172)</f>
        <v>2780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1840</v>
      </c>
      <c r="D76" s="63">
        <f>SUM(D77,D80)</f>
        <v>1840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1840</v>
      </c>
      <c r="I76" s="63">
        <f>SUM(I77,I80)</f>
        <v>1840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1840</v>
      </c>
      <c r="D80" s="160">
        <f>SUM(D81:D82)</f>
        <v>1840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1840</v>
      </c>
      <c r="I80" s="160">
        <f>SUM(I81:I82)</f>
        <v>1840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1840</v>
      </c>
      <c r="D81" s="74">
        <v>1840</v>
      </c>
      <c r="E81" s="74"/>
      <c r="F81" s="74"/>
      <c r="G81" s="157"/>
      <c r="H81" s="72">
        <f t="shared" si="6"/>
        <v>1840</v>
      </c>
      <c r="I81" s="74">
        <v>1840</v>
      </c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1210</v>
      </c>
      <c r="D83" s="63">
        <f>SUM(D84,D89,D95,D103,D112,D116,D122,D128)</f>
        <v>1210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750</v>
      </c>
      <c r="I83" s="63">
        <f>SUM(I84,I89,I95,I103,I112,I116,I122,I128)</f>
        <v>750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1210</v>
      </c>
      <c r="D95" s="160">
        <f>SUM(D96:D102)</f>
        <v>1210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750</v>
      </c>
      <c r="I95" s="160">
        <f>SUM(I96:I102)</f>
        <v>750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105</v>
      </c>
      <c r="C96" s="72">
        <f t="shared" si="5"/>
        <v>1210</v>
      </c>
      <c r="D96" s="74">
        <v>1210</v>
      </c>
      <c r="E96" s="74"/>
      <c r="F96" s="74"/>
      <c r="G96" s="157"/>
      <c r="H96" s="72">
        <f t="shared" si="6"/>
        <v>750</v>
      </c>
      <c r="I96" s="74">
        <v>750</v>
      </c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540</v>
      </c>
      <c r="D130" s="63">
        <f>SUM(D131,D136,D140,D141,D144,D151,D159,D160,D163)</f>
        <v>540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190</v>
      </c>
      <c r="I130" s="63">
        <f>SUM(I131,I136,I140,I141,I144,I151,I159,I160,I163)</f>
        <v>190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540</v>
      </c>
      <c r="D131" s="169">
        <f>SUM(D132:D135)</f>
        <v>540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190</v>
      </c>
      <c r="I131" s="169">
        <f t="shared" si="10"/>
        <v>190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540</v>
      </c>
      <c r="D132" s="74">
        <v>540</v>
      </c>
      <c r="E132" s="74"/>
      <c r="F132" s="74"/>
      <c r="G132" s="157"/>
      <c r="H132" s="72">
        <f t="shared" si="8"/>
        <v>190</v>
      </c>
      <c r="I132" s="74">
        <v>190</v>
      </c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810</v>
      </c>
      <c r="I194" s="139">
        <f t="shared" ref="I194:L194" si="26">SUM(I195,I230,I269,I283)</f>
        <v>810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810</v>
      </c>
      <c r="I195" s="144">
        <f>I196+I204</f>
        <v>810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810</v>
      </c>
      <c r="I204" s="63">
        <f>I205+I215+I216+I225+I226+I227+I229</f>
        <v>810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810</v>
      </c>
      <c r="I216" s="160">
        <f>SUM(I217:I224)</f>
        <v>810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810</v>
      </c>
      <c r="I223" s="74">
        <v>810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2282</v>
      </c>
      <c r="D286" s="160">
        <f>SUM(D287:D288)</f>
        <v>2282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2282</v>
      </c>
      <c r="I286" s="160">
        <f>SUM(I287:I288)</f>
        <v>2282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2282</v>
      </c>
      <c r="D288" s="68">
        <v>2282</v>
      </c>
      <c r="E288" s="68"/>
      <c r="F288" s="68"/>
      <c r="G288" s="154"/>
      <c r="H288" s="66">
        <f t="shared" si="39"/>
        <v>2282</v>
      </c>
      <c r="I288" s="68">
        <v>2282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5872</v>
      </c>
      <c r="D289" s="242">
        <f t="shared" ref="D289:L289" si="46">SUM(D286,D269,D230,D195,D187,D173,D75,D53,D283)</f>
        <v>5872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5872</v>
      </c>
      <c r="I289" s="242">
        <f t="shared" si="46"/>
        <v>5872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974</v>
      </c>
      <c r="D290" s="247">
        <f>SUM(D24,D25,D41)-D51</f>
        <v>974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974</v>
      </c>
      <c r="I290" s="247">
        <f>SUM(I24,I25,I41)-I51</f>
        <v>974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-974</v>
      </c>
      <c r="D291" s="251">
        <f t="shared" si="47"/>
        <v>-974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-974</v>
      </c>
      <c r="I291" s="251">
        <f t="shared" si="47"/>
        <v>-974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-974</v>
      </c>
      <c r="D292" s="128">
        <f t="shared" si="48"/>
        <v>-974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-974</v>
      </c>
      <c r="I292" s="128">
        <f t="shared" si="48"/>
        <v>-974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OxUUE85lUIeYttodTXZmUT5dMo3yLyGJRoiXmM+iZ2EXy36z7ARXAfO3ZDyi9sa+aVKe+0Rg5de1OuKwq76RhA==" saltValue="h+luMIJhn+2Xonvtytz/Bw==" spinCount="100000" sheet="1" objects="1" scenarios="1" formatCells="0" formatColumns="0" formatRows="0" insertHyperlinks="0"/>
  <autoFilter ref="A18:L301">
    <filterColumn colId="7">
      <filters blank="1">
        <filter val="1 308"/>
        <filter val="1 840"/>
        <filter val="190"/>
        <filter val="2 282"/>
        <filter val="2 780"/>
        <filter val="3 590"/>
        <filter val="5 872"/>
        <filter val="750"/>
        <filter val="810"/>
        <filter val="974"/>
        <filter val="-974"/>
      </filters>
    </filterColumn>
  </autoFilter>
  <mergeCells count="28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8.855468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519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520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521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522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523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938" t="s">
        <v>524</v>
      </c>
      <c r="D9" s="938"/>
      <c r="E9" s="938"/>
      <c r="F9" s="938"/>
      <c r="G9" s="938"/>
      <c r="H9" s="938"/>
      <c r="I9" s="938"/>
      <c r="J9" s="938"/>
      <c r="K9" s="938"/>
      <c r="L9" s="939"/>
    </row>
    <row r="10" spans="1:12" ht="12.75" customHeight="1" x14ac:dyDescent="0.25">
      <c r="A10" s="4"/>
      <c r="B10" s="5" t="s">
        <v>16</v>
      </c>
      <c r="C10" s="938" t="s">
        <v>525</v>
      </c>
      <c r="D10" s="938"/>
      <c r="E10" s="938"/>
      <c r="F10" s="938"/>
      <c r="G10" s="938"/>
      <c r="H10" s="938"/>
      <c r="I10" s="938"/>
      <c r="J10" s="938"/>
      <c r="K10" s="938"/>
      <c r="L10" s="939"/>
    </row>
    <row r="11" spans="1:12" ht="12.75" customHeight="1" x14ac:dyDescent="0.25">
      <c r="A11" s="4"/>
      <c r="B11" s="5" t="s">
        <v>17</v>
      </c>
      <c r="C11" s="938"/>
      <c r="D11" s="938"/>
      <c r="E11" s="938"/>
      <c r="F11" s="938"/>
      <c r="G11" s="938"/>
      <c r="H11" s="938"/>
      <c r="I11" s="938"/>
      <c r="J11" s="938"/>
      <c r="K11" s="938"/>
      <c r="L11" s="939"/>
    </row>
    <row r="12" spans="1:12" ht="12.75" customHeight="1" x14ac:dyDescent="0.25">
      <c r="A12" s="4"/>
      <c r="B12" s="5" t="s">
        <v>18</v>
      </c>
      <c r="C12" s="938" t="s">
        <v>526</v>
      </c>
      <c r="D12" s="938"/>
      <c r="E12" s="938"/>
      <c r="F12" s="938"/>
      <c r="G12" s="938"/>
      <c r="H12" s="938"/>
      <c r="I12" s="938"/>
      <c r="J12" s="938"/>
      <c r="K12" s="938"/>
      <c r="L12" s="939"/>
    </row>
    <row r="13" spans="1:12" ht="12.75" customHeight="1" x14ac:dyDescent="0.25">
      <c r="A13" s="4"/>
      <c r="B13" s="5" t="s">
        <v>19</v>
      </c>
      <c r="C13" s="938" t="s">
        <v>527</v>
      </c>
      <c r="D13" s="938"/>
      <c r="E13" s="938"/>
      <c r="F13" s="938"/>
      <c r="G13" s="938"/>
      <c r="H13" s="938"/>
      <c r="I13" s="938"/>
      <c r="J13" s="938"/>
      <c r="K13" s="938"/>
      <c r="L13" s="939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1306665</v>
      </c>
      <c r="D20" s="28">
        <f>SUM(D21,D24,D25,D41,D43)</f>
        <v>770315</v>
      </c>
      <c r="E20" s="28">
        <f>SUM(E21,E24,E43)</f>
        <v>441843</v>
      </c>
      <c r="F20" s="28">
        <f>SUM(F21,F26,F43)</f>
        <v>94507</v>
      </c>
      <c r="G20" s="29">
        <f>SUM(G21,G45)</f>
        <v>0</v>
      </c>
      <c r="H20" s="27">
        <f>SUM(I20:L20)</f>
        <v>1093712</v>
      </c>
      <c r="I20" s="28">
        <f>SUM(I21,I24,I25,I41,I43)</f>
        <v>549670</v>
      </c>
      <c r="J20" s="28">
        <f>SUM(J21,J24,J43)</f>
        <v>446030</v>
      </c>
      <c r="K20" s="28">
        <f>SUM(K21,K26,K43)</f>
        <v>98012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2965</v>
      </c>
      <c r="I21" s="34">
        <f>SUM(I22:I23)</f>
        <v>0</v>
      </c>
      <c r="J21" s="34">
        <f>SUM(J22:J23)</f>
        <v>0</v>
      </c>
      <c r="K21" s="34">
        <f>SUM(K22:K23)</f>
        <v>2965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2965</v>
      </c>
      <c r="I23" s="46"/>
      <c r="J23" s="46"/>
      <c r="K23" s="46">
        <f>1000+1965</f>
        <v>2965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1212158</v>
      </c>
      <c r="D24" s="51">
        <v>770315</v>
      </c>
      <c r="E24" s="51">
        <v>441843</v>
      </c>
      <c r="F24" s="52" t="s">
        <v>36</v>
      </c>
      <c r="G24" s="53" t="s">
        <v>36</v>
      </c>
      <c r="H24" s="50">
        <f t="shared" si="1"/>
        <v>995700</v>
      </c>
      <c r="I24" s="51">
        <f>I51</f>
        <v>549670</v>
      </c>
      <c r="J24" s="51">
        <f>J51</f>
        <v>446030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94507</v>
      </c>
      <c r="D26" s="59" t="s">
        <v>36</v>
      </c>
      <c r="E26" s="59" t="s">
        <v>36</v>
      </c>
      <c r="F26" s="63">
        <f>SUM(F27,F31,F33,F36)</f>
        <v>94507</v>
      </c>
      <c r="G26" s="60" t="s">
        <v>36</v>
      </c>
      <c r="H26" s="57">
        <f t="shared" si="1"/>
        <v>95047</v>
      </c>
      <c r="I26" s="59" t="s">
        <v>36</v>
      </c>
      <c r="J26" s="59" t="s">
        <v>36</v>
      </c>
      <c r="K26" s="63">
        <f>SUM(K27,K31,K33,K36)</f>
        <v>95047</v>
      </c>
      <c r="L26" s="62" t="s">
        <v>36</v>
      </c>
    </row>
    <row r="27" spans="1:12" s="24" customFormat="1" ht="24" x14ac:dyDescent="0.25">
      <c r="A27" s="64">
        <v>21350</v>
      </c>
      <c r="B27" s="56" t="s">
        <v>39</v>
      </c>
      <c r="C27" s="57">
        <f t="shared" si="0"/>
        <v>89727</v>
      </c>
      <c r="D27" s="59" t="s">
        <v>36</v>
      </c>
      <c r="E27" s="59" t="s">
        <v>36</v>
      </c>
      <c r="F27" s="63">
        <f>SUM(F28:F30)</f>
        <v>89727</v>
      </c>
      <c r="G27" s="60" t="s">
        <v>36</v>
      </c>
      <c r="H27" s="57">
        <f t="shared" si="1"/>
        <v>89727</v>
      </c>
      <c r="I27" s="59" t="s">
        <v>36</v>
      </c>
      <c r="J27" s="59" t="s">
        <v>36</v>
      </c>
      <c r="K27" s="63">
        <f>SUM(K28:K30)</f>
        <v>89727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x14ac:dyDescent="0.25">
      <c r="A30" s="43">
        <v>21359</v>
      </c>
      <c r="B30" s="71" t="s">
        <v>42</v>
      </c>
      <c r="C30" s="72">
        <f t="shared" si="0"/>
        <v>89727</v>
      </c>
      <c r="D30" s="73" t="s">
        <v>36</v>
      </c>
      <c r="E30" s="73" t="s">
        <v>36</v>
      </c>
      <c r="F30" s="74">
        <v>89727</v>
      </c>
      <c r="G30" s="75" t="s">
        <v>36</v>
      </c>
      <c r="H30" s="72">
        <f t="shared" si="1"/>
        <v>89727</v>
      </c>
      <c r="I30" s="73" t="s">
        <v>36</v>
      </c>
      <c r="J30" s="73" t="s">
        <v>36</v>
      </c>
      <c r="K30" s="74">
        <v>89727</v>
      </c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4780</v>
      </c>
      <c r="D33" s="59" t="s">
        <v>36</v>
      </c>
      <c r="E33" s="59" t="s">
        <v>36</v>
      </c>
      <c r="F33" s="63">
        <f>SUM(F34:F35)</f>
        <v>4780</v>
      </c>
      <c r="G33" s="60" t="s">
        <v>36</v>
      </c>
      <c r="H33" s="57">
        <f t="shared" si="1"/>
        <v>5320</v>
      </c>
      <c r="I33" s="59" t="s">
        <v>36</v>
      </c>
      <c r="J33" s="59" t="s">
        <v>36</v>
      </c>
      <c r="K33" s="63">
        <f>SUM(K34:K35)</f>
        <v>5320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3100</v>
      </c>
      <c r="D34" s="67" t="s">
        <v>36</v>
      </c>
      <c r="E34" s="67" t="s">
        <v>36</v>
      </c>
      <c r="F34" s="68">
        <v>3100</v>
      </c>
      <c r="G34" s="69" t="s">
        <v>36</v>
      </c>
      <c r="H34" s="66">
        <f t="shared" si="1"/>
        <v>3220</v>
      </c>
      <c r="I34" s="67" t="s">
        <v>36</v>
      </c>
      <c r="J34" s="67" t="s">
        <v>36</v>
      </c>
      <c r="K34" s="68">
        <f>1200+2020</f>
        <v>3220</v>
      </c>
      <c r="L34" s="70" t="s">
        <v>36</v>
      </c>
    </row>
    <row r="35" spans="1:12" ht="24" x14ac:dyDescent="0.25">
      <c r="A35" s="44">
        <v>21383</v>
      </c>
      <c r="B35" s="71" t="s">
        <v>47</v>
      </c>
      <c r="C35" s="72">
        <f>SUM(D35:G35)</f>
        <v>1680</v>
      </c>
      <c r="D35" s="73" t="s">
        <v>36</v>
      </c>
      <c r="E35" s="73" t="s">
        <v>36</v>
      </c>
      <c r="F35" s="74">
        <v>1680</v>
      </c>
      <c r="G35" s="75" t="s">
        <v>36</v>
      </c>
      <c r="H35" s="72">
        <f t="shared" si="1"/>
        <v>2100</v>
      </c>
      <c r="I35" s="73" t="s">
        <v>36</v>
      </c>
      <c r="J35" s="73" t="s">
        <v>36</v>
      </c>
      <c r="K35" s="74">
        <v>2100</v>
      </c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1306665</v>
      </c>
      <c r="D50" s="128">
        <f>SUM(D51,D286)</f>
        <v>770315</v>
      </c>
      <c r="E50" s="128">
        <f>SUM(E51,E286)</f>
        <v>441843</v>
      </c>
      <c r="F50" s="128">
        <f>SUM(F51,F286)</f>
        <v>94507</v>
      </c>
      <c r="G50" s="129">
        <f>SUM(G51,G286)</f>
        <v>0</v>
      </c>
      <c r="H50" s="127">
        <f t="shared" ref="H50:H113" si="6">SUM(I50:L50)</f>
        <v>1093712</v>
      </c>
      <c r="I50" s="128">
        <f>SUM(I51,I286)</f>
        <v>549670</v>
      </c>
      <c r="J50" s="128">
        <f>SUM(J51,J286)</f>
        <v>446030</v>
      </c>
      <c r="K50" s="128">
        <f>SUM(K51,K286)</f>
        <v>98012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1306665</v>
      </c>
      <c r="D51" s="134">
        <f>SUM(D52,D194)</f>
        <v>770315</v>
      </c>
      <c r="E51" s="134">
        <f>SUM(E52,E194)</f>
        <v>441843</v>
      </c>
      <c r="F51" s="134">
        <f>SUM(F52,F194)</f>
        <v>94507</v>
      </c>
      <c r="G51" s="135">
        <f>SUM(G52,G194)</f>
        <v>0</v>
      </c>
      <c r="H51" s="133">
        <f t="shared" si="6"/>
        <v>1093712</v>
      </c>
      <c r="I51" s="134">
        <f>SUM(I52,I194)</f>
        <v>549670</v>
      </c>
      <c r="J51" s="134">
        <f>SUM(J52,J194)</f>
        <v>446030</v>
      </c>
      <c r="K51" s="134">
        <f>SUM(K52,K194)</f>
        <v>98012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1091104</v>
      </c>
      <c r="D52" s="139">
        <f>SUM(D53,D75,D173,D187)</f>
        <v>557844</v>
      </c>
      <c r="E52" s="139">
        <f>SUM(E53,E75,E173,E187)</f>
        <v>441843</v>
      </c>
      <c r="F52" s="139">
        <f>SUM(F53,F75,F173,F187)</f>
        <v>91417</v>
      </c>
      <c r="G52" s="140">
        <f>SUM(G53,G75,G173,G187)</f>
        <v>0</v>
      </c>
      <c r="H52" s="138">
        <f t="shared" si="6"/>
        <v>1079222</v>
      </c>
      <c r="I52" s="139">
        <f>SUM(I53,I75,I173,I187)</f>
        <v>538270</v>
      </c>
      <c r="J52" s="139">
        <f>SUM(J53,J75,J173,J187)</f>
        <v>446030</v>
      </c>
      <c r="K52" s="139">
        <f>SUM(K53,K75,K173,K187)</f>
        <v>94922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942760</v>
      </c>
      <c r="D53" s="144">
        <f>SUM(D54,D67)</f>
        <v>436230</v>
      </c>
      <c r="E53" s="144">
        <f>SUM(E54,E67)</f>
        <v>441843</v>
      </c>
      <c r="F53" s="144">
        <f>SUM(F54,F67)</f>
        <v>64687</v>
      </c>
      <c r="G53" s="145">
        <f>SUM(G54,G67)</f>
        <v>0</v>
      </c>
      <c r="H53" s="143">
        <f t="shared" si="6"/>
        <v>956767</v>
      </c>
      <c r="I53" s="144">
        <f>SUM(I54,I67)</f>
        <v>444104</v>
      </c>
      <c r="J53" s="144">
        <f>SUM(J54,J67)</f>
        <v>446030</v>
      </c>
      <c r="K53" s="144">
        <f>SUM(K54,K67)</f>
        <v>66633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716009</v>
      </c>
      <c r="D54" s="63">
        <f>SUM(D55,D58,D66)</f>
        <v>310303</v>
      </c>
      <c r="E54" s="63">
        <f>SUM(E55,E58,E66)</f>
        <v>356050</v>
      </c>
      <c r="F54" s="63">
        <f>SUM(F55,F58,F66)</f>
        <v>49656</v>
      </c>
      <c r="G54" s="148">
        <f>SUM(G55,G58,G66)</f>
        <v>0</v>
      </c>
      <c r="H54" s="57">
        <f t="shared" si="6"/>
        <v>726419</v>
      </c>
      <c r="I54" s="63">
        <f>SUM(I55,I58,I66)</f>
        <v>316438</v>
      </c>
      <c r="J54" s="63">
        <f>SUM(J55,J58,J66)</f>
        <v>358741</v>
      </c>
      <c r="K54" s="63">
        <f>SUM(K55,K58,K66)</f>
        <v>51240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662489</v>
      </c>
      <c r="D55" s="151">
        <f>SUM(D56:D57)</f>
        <v>278551</v>
      </c>
      <c r="E55" s="151">
        <f>SUM(E56:E57)</f>
        <v>334282</v>
      </c>
      <c r="F55" s="151">
        <f>SUM(F56:F57)</f>
        <v>49656</v>
      </c>
      <c r="G55" s="152">
        <f>SUM(G56:G57)</f>
        <v>0</v>
      </c>
      <c r="H55" s="117">
        <f t="shared" si="6"/>
        <v>671525</v>
      </c>
      <c r="I55" s="151">
        <f>SUM(I56:I57)</f>
        <v>284020</v>
      </c>
      <c r="J55" s="151">
        <f>SUM(J56:J57)</f>
        <v>336265</v>
      </c>
      <c r="K55" s="151">
        <f>SUM(K56:K57)</f>
        <v>51240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662489</v>
      </c>
      <c r="D57" s="74">
        <v>278551</v>
      </c>
      <c r="E57" s="74">
        <v>334282</v>
      </c>
      <c r="F57" s="74">
        <v>49656</v>
      </c>
      <c r="G57" s="157"/>
      <c r="H57" s="72">
        <f t="shared" si="6"/>
        <v>671525</v>
      </c>
      <c r="I57" s="74">
        <v>284020</v>
      </c>
      <c r="J57" s="74">
        <f>334346+1335+584</f>
        <v>336265</v>
      </c>
      <c r="K57" s="74">
        <v>51240</v>
      </c>
      <c r="L57" s="158"/>
    </row>
    <row r="58" spans="1:12" x14ac:dyDescent="0.25">
      <c r="A58" s="159">
        <v>1140</v>
      </c>
      <c r="B58" s="71" t="s">
        <v>69</v>
      </c>
      <c r="C58" s="72">
        <f t="shared" si="5"/>
        <v>52820</v>
      </c>
      <c r="D58" s="160">
        <f>SUM(D59:D65)</f>
        <v>31052</v>
      </c>
      <c r="E58" s="160">
        <f>SUM(E59:E65)</f>
        <v>21768</v>
      </c>
      <c r="F58" s="160">
        <f>SUM(F59:F65)</f>
        <v>0</v>
      </c>
      <c r="G58" s="161">
        <f>SUM(G59:G65)</f>
        <v>0</v>
      </c>
      <c r="H58" s="72">
        <f t="shared" si="6"/>
        <v>54894</v>
      </c>
      <c r="I58" s="160">
        <f>SUM(I59:I65)</f>
        <v>32418</v>
      </c>
      <c r="J58" s="160">
        <f>SUM(J59:J65)</f>
        <v>22476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1053</v>
      </c>
      <c r="D62" s="74">
        <v>1053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20652</v>
      </c>
      <c r="D63" s="74">
        <v>2847</v>
      </c>
      <c r="E63" s="74">
        <v>17805</v>
      </c>
      <c r="F63" s="74"/>
      <c r="G63" s="157"/>
      <c r="H63" s="72">
        <f t="shared" si="6"/>
        <v>23670</v>
      </c>
      <c r="I63" s="74">
        <v>5950</v>
      </c>
      <c r="J63" s="74">
        <v>17720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27152</v>
      </c>
      <c r="D64" s="74">
        <v>27152</v>
      </c>
      <c r="E64" s="74"/>
      <c r="F64" s="74"/>
      <c r="G64" s="157"/>
      <c r="H64" s="72">
        <f t="shared" si="6"/>
        <v>26468</v>
      </c>
      <c r="I64" s="74">
        <v>26468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3963</v>
      </c>
      <c r="D65" s="74"/>
      <c r="E65" s="74">
        <v>3963</v>
      </c>
      <c r="F65" s="74"/>
      <c r="G65" s="157"/>
      <c r="H65" s="72">
        <f t="shared" si="6"/>
        <v>4756</v>
      </c>
      <c r="I65" s="74"/>
      <c r="J65" s="74">
        <v>4756</v>
      </c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700</v>
      </c>
      <c r="D66" s="163">
        <v>700</v>
      </c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226751</v>
      </c>
      <c r="D67" s="63">
        <f>SUM(D68:D69)</f>
        <v>125927</v>
      </c>
      <c r="E67" s="63">
        <f>SUM(E68:E69)</f>
        <v>85793</v>
      </c>
      <c r="F67" s="63">
        <f>SUM(F68:F69)</f>
        <v>15031</v>
      </c>
      <c r="G67" s="166">
        <f>SUM(G68:G69)</f>
        <v>0</v>
      </c>
      <c r="H67" s="57">
        <f t="shared" si="6"/>
        <v>230348</v>
      </c>
      <c r="I67" s="63">
        <f>SUM(I68:I69)</f>
        <v>127666</v>
      </c>
      <c r="J67" s="63">
        <f>SUM(J68:J69)</f>
        <v>87289</v>
      </c>
      <c r="K67" s="63">
        <f>SUM(K68:K69)</f>
        <v>15393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178022</v>
      </c>
      <c r="D68" s="68">
        <v>80892</v>
      </c>
      <c r="E68" s="68">
        <v>84593</v>
      </c>
      <c r="F68" s="68">
        <v>12537</v>
      </c>
      <c r="G68" s="154"/>
      <c r="H68" s="66">
        <f t="shared" si="6"/>
        <v>182062</v>
      </c>
      <c r="I68" s="68">
        <v>82555</v>
      </c>
      <c r="J68" s="68">
        <f>86127+321+141</f>
        <v>86589</v>
      </c>
      <c r="K68" s="68">
        <v>12918</v>
      </c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48729</v>
      </c>
      <c r="D69" s="160">
        <f>SUM(D70:D74)</f>
        <v>45035</v>
      </c>
      <c r="E69" s="160">
        <f>SUM(E70:E74)</f>
        <v>1200</v>
      </c>
      <c r="F69" s="160">
        <f>SUM(F70:F74)</f>
        <v>2494</v>
      </c>
      <c r="G69" s="161">
        <f>SUM(G70:G74)</f>
        <v>0</v>
      </c>
      <c r="H69" s="72">
        <f t="shared" si="6"/>
        <v>48286</v>
      </c>
      <c r="I69" s="160">
        <f>SUM(I70:I74)</f>
        <v>45111</v>
      </c>
      <c r="J69" s="160">
        <f>SUM(J70:J74)</f>
        <v>700</v>
      </c>
      <c r="K69" s="160">
        <f>SUM(K70:K74)</f>
        <v>2475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29769</v>
      </c>
      <c r="D70" s="74">
        <v>26186</v>
      </c>
      <c r="E70" s="74">
        <v>1200</v>
      </c>
      <c r="F70" s="74">
        <v>2383</v>
      </c>
      <c r="G70" s="157"/>
      <c r="H70" s="72">
        <f t="shared" si="6"/>
        <v>29339</v>
      </c>
      <c r="I70" s="74">
        <v>26256</v>
      </c>
      <c r="J70" s="74">
        <v>700</v>
      </c>
      <c r="K70" s="74">
        <v>2383</v>
      </c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18349</v>
      </c>
      <c r="D73" s="74">
        <v>18349</v>
      </c>
      <c r="E73" s="74"/>
      <c r="F73" s="74"/>
      <c r="G73" s="157"/>
      <c r="H73" s="72">
        <f t="shared" si="6"/>
        <v>18355</v>
      </c>
      <c r="I73" s="74">
        <v>18355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611</v>
      </c>
      <c r="D74" s="74">
        <v>500</v>
      </c>
      <c r="E74" s="74"/>
      <c r="F74" s="74">
        <v>111</v>
      </c>
      <c r="G74" s="157"/>
      <c r="H74" s="72">
        <f t="shared" si="6"/>
        <v>592</v>
      </c>
      <c r="I74" s="74">
        <v>500</v>
      </c>
      <c r="J74" s="74"/>
      <c r="K74" s="74">
        <v>92</v>
      </c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148344</v>
      </c>
      <c r="D75" s="144">
        <f>SUM(D76,D83,D130,D164,D165,D172)</f>
        <v>121614</v>
      </c>
      <c r="E75" s="144">
        <f>SUM(E76,E83,E130,E164,E165,E172)</f>
        <v>0</v>
      </c>
      <c r="F75" s="144">
        <f>SUM(F76,F83,F130,F164,F165,F172)</f>
        <v>26730</v>
      </c>
      <c r="G75" s="145">
        <f>SUM(G76,G83,G130,G164,G165,G172)</f>
        <v>0</v>
      </c>
      <c r="H75" s="143">
        <f t="shared" si="6"/>
        <v>122455</v>
      </c>
      <c r="I75" s="144">
        <f>SUM(I76,I83,I130,I164,I165,I172)</f>
        <v>94166</v>
      </c>
      <c r="J75" s="144">
        <f>SUM(J76,J83,J130,J164,J165,J172)</f>
        <v>0</v>
      </c>
      <c r="K75" s="144">
        <f>SUM(K76,K83,K130,K164,K165,K172)</f>
        <v>28289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4812</v>
      </c>
      <c r="D76" s="63">
        <f>SUM(D77,D80)</f>
        <v>2552</v>
      </c>
      <c r="E76" s="63">
        <f>SUM(E77,E80)</f>
        <v>0</v>
      </c>
      <c r="F76" s="63">
        <f>SUM(F77,F80)</f>
        <v>2260</v>
      </c>
      <c r="G76" s="166">
        <f>SUM(G77,G80)</f>
        <v>0</v>
      </c>
      <c r="H76" s="57">
        <f t="shared" si="6"/>
        <v>3180</v>
      </c>
      <c r="I76" s="63">
        <f>SUM(I77,I80)</f>
        <v>1984</v>
      </c>
      <c r="J76" s="63">
        <f>SUM(J77,J80)</f>
        <v>0</v>
      </c>
      <c r="K76" s="63">
        <f>SUM(K77,K80)</f>
        <v>1196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1606</v>
      </c>
      <c r="D77" s="169">
        <f>SUM(D78:D79)</f>
        <v>0</v>
      </c>
      <c r="E77" s="169">
        <f>SUM(E78:E79)</f>
        <v>0</v>
      </c>
      <c r="F77" s="169">
        <f>SUM(F78:F79)</f>
        <v>1606</v>
      </c>
      <c r="G77" s="170">
        <f>SUM(G78:G79)</f>
        <v>0</v>
      </c>
      <c r="H77" s="66">
        <f t="shared" si="6"/>
        <v>120</v>
      </c>
      <c r="I77" s="169">
        <f>SUM(I78:I79)</f>
        <v>0</v>
      </c>
      <c r="J77" s="169">
        <f>SUM(J78:J79)</f>
        <v>0</v>
      </c>
      <c r="K77" s="169">
        <f>SUM(K78:K79)</f>
        <v>120</v>
      </c>
      <c r="L77" s="171">
        <f>SUM(L78:L79)</f>
        <v>0</v>
      </c>
    </row>
    <row r="78" spans="1:12" x14ac:dyDescent="0.25">
      <c r="A78" s="44">
        <v>2111</v>
      </c>
      <c r="B78" s="71" t="s">
        <v>89</v>
      </c>
      <c r="C78" s="72">
        <f t="shared" si="5"/>
        <v>306</v>
      </c>
      <c r="D78" s="74"/>
      <c r="E78" s="74"/>
      <c r="F78" s="74">
        <v>306</v>
      </c>
      <c r="G78" s="157"/>
      <c r="H78" s="72">
        <f t="shared" si="6"/>
        <v>30</v>
      </c>
      <c r="I78" s="74"/>
      <c r="J78" s="74"/>
      <c r="K78" s="74">
        <v>30</v>
      </c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1300</v>
      </c>
      <c r="D79" s="74"/>
      <c r="E79" s="74"/>
      <c r="F79" s="74">
        <v>1300</v>
      </c>
      <c r="G79" s="157"/>
      <c r="H79" s="72">
        <f t="shared" si="6"/>
        <v>90</v>
      </c>
      <c r="I79" s="74"/>
      <c r="J79" s="74"/>
      <c r="K79" s="74">
        <v>90</v>
      </c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3206</v>
      </c>
      <c r="D80" s="160">
        <f>SUM(D81:D82)</f>
        <v>2552</v>
      </c>
      <c r="E80" s="160">
        <f>SUM(E81:E82)</f>
        <v>0</v>
      </c>
      <c r="F80" s="160">
        <f>SUM(F81:F82)</f>
        <v>654</v>
      </c>
      <c r="G80" s="161">
        <f>SUM(G81:G82)</f>
        <v>0</v>
      </c>
      <c r="H80" s="72">
        <f t="shared" si="6"/>
        <v>3060</v>
      </c>
      <c r="I80" s="160">
        <f>SUM(I81:I82)</f>
        <v>1984</v>
      </c>
      <c r="J80" s="160">
        <f>SUM(J81:J82)</f>
        <v>0</v>
      </c>
      <c r="K80" s="160">
        <f>SUM(K81:K82)</f>
        <v>1076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1196</v>
      </c>
      <c r="D81" s="74">
        <v>884</v>
      </c>
      <c r="E81" s="74"/>
      <c r="F81" s="74">
        <v>312</v>
      </c>
      <c r="G81" s="157"/>
      <c r="H81" s="72">
        <f t="shared" si="6"/>
        <v>1058</v>
      </c>
      <c r="I81" s="74">
        <v>684</v>
      </c>
      <c r="J81" s="74"/>
      <c r="K81" s="74">
        <f>174+200</f>
        <v>374</v>
      </c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2010</v>
      </c>
      <c r="D82" s="74">
        <v>1668</v>
      </c>
      <c r="E82" s="74"/>
      <c r="F82" s="74">
        <v>342</v>
      </c>
      <c r="G82" s="157"/>
      <c r="H82" s="72">
        <f t="shared" si="6"/>
        <v>2002</v>
      </c>
      <c r="I82" s="74">
        <v>1300</v>
      </c>
      <c r="J82" s="74"/>
      <c r="K82" s="74">
        <f>126+576</f>
        <v>702</v>
      </c>
      <c r="L82" s="158"/>
    </row>
    <row r="83" spans="1:12" x14ac:dyDescent="0.25">
      <c r="A83" s="56">
        <v>2200</v>
      </c>
      <c r="B83" s="147" t="s">
        <v>92</v>
      </c>
      <c r="C83" s="57">
        <f t="shared" si="5"/>
        <v>121916</v>
      </c>
      <c r="D83" s="63">
        <f>SUM(D84,D89,D95,D103,D112,D116,D122,D128)</f>
        <v>103507</v>
      </c>
      <c r="E83" s="63">
        <f>SUM(E84,E89,E95,E103,E112,E116,E122,E128)</f>
        <v>0</v>
      </c>
      <c r="F83" s="63">
        <f>SUM(F84,F89,F95,F103,F112,F116,F122,F128)</f>
        <v>18409</v>
      </c>
      <c r="G83" s="166">
        <f>SUM(G84,G89,G95,G103,G112,G116,G122,G128)</f>
        <v>0</v>
      </c>
      <c r="H83" s="57">
        <f t="shared" si="6"/>
        <v>103626</v>
      </c>
      <c r="I83" s="63">
        <f>SUM(I84,I89,I95,I103,I112,I116,I122,I128)</f>
        <v>83412</v>
      </c>
      <c r="J83" s="63">
        <f>SUM(J84,J89,J95,J103,J112,J116,J122,J128)</f>
        <v>0</v>
      </c>
      <c r="K83" s="63">
        <f>SUM(K84,K89,K95,K103,K112,K116,K122,K128)</f>
        <v>20214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684</v>
      </c>
      <c r="D84" s="151">
        <f>SUM(D85:D88)</f>
        <v>207</v>
      </c>
      <c r="E84" s="151">
        <f>SUM(E85:E88)</f>
        <v>0</v>
      </c>
      <c r="F84" s="151">
        <f>SUM(F85:F88)</f>
        <v>477</v>
      </c>
      <c r="G84" s="151">
        <f>SUM(G85:G88)</f>
        <v>0</v>
      </c>
      <c r="H84" s="117">
        <f t="shared" si="6"/>
        <v>540</v>
      </c>
      <c r="I84" s="151">
        <f>SUM(I85:I88)</f>
        <v>207</v>
      </c>
      <c r="J84" s="151">
        <f>SUM(J85:J88)</f>
        <v>0</v>
      </c>
      <c r="K84" s="151">
        <f>SUM(K85:K88)</f>
        <v>333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414</v>
      </c>
      <c r="D86" s="74">
        <v>207</v>
      </c>
      <c r="E86" s="74"/>
      <c r="F86" s="74">
        <v>207</v>
      </c>
      <c r="G86" s="157"/>
      <c r="H86" s="72">
        <f t="shared" si="6"/>
        <v>414</v>
      </c>
      <c r="I86" s="74">
        <v>207</v>
      </c>
      <c r="J86" s="74"/>
      <c r="K86" s="74">
        <v>207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180</v>
      </c>
      <c r="D87" s="74"/>
      <c r="E87" s="74"/>
      <c r="F87" s="74">
        <v>180</v>
      </c>
      <c r="G87" s="157"/>
      <c r="H87" s="72">
        <f t="shared" si="6"/>
        <v>51</v>
      </c>
      <c r="I87" s="74"/>
      <c r="J87" s="74"/>
      <c r="K87" s="74">
        <v>51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90</v>
      </c>
      <c r="D88" s="74"/>
      <c r="E88" s="74"/>
      <c r="F88" s="74">
        <v>90</v>
      </c>
      <c r="G88" s="157"/>
      <c r="H88" s="72">
        <f t="shared" si="6"/>
        <v>75</v>
      </c>
      <c r="I88" s="74"/>
      <c r="J88" s="74"/>
      <c r="K88" s="74">
        <v>75</v>
      </c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75294</v>
      </c>
      <c r="D89" s="160">
        <f>SUM(D90:D94)</f>
        <v>71501</v>
      </c>
      <c r="E89" s="160">
        <f>SUM(E90:E94)</f>
        <v>0</v>
      </c>
      <c r="F89" s="160">
        <f>SUM(F90:F94)</f>
        <v>3793</v>
      </c>
      <c r="G89" s="161">
        <f>SUM(G90:G94)</f>
        <v>0</v>
      </c>
      <c r="H89" s="72">
        <f t="shared" si="6"/>
        <v>71254</v>
      </c>
      <c r="I89" s="160">
        <f>SUM(I90:I94)</f>
        <v>63058</v>
      </c>
      <c r="J89" s="160">
        <f>SUM(J90:J94)</f>
        <v>0</v>
      </c>
      <c r="K89" s="160">
        <f>SUM(K90:K94)</f>
        <v>8196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20636</v>
      </c>
      <c r="D90" s="74">
        <v>19513</v>
      </c>
      <c r="E90" s="74"/>
      <c r="F90" s="74">
        <v>1123</v>
      </c>
      <c r="G90" s="157"/>
      <c r="H90" s="72">
        <f t="shared" si="6"/>
        <v>20570</v>
      </c>
      <c r="I90" s="74">
        <v>18447</v>
      </c>
      <c r="J90" s="74"/>
      <c r="K90" s="74">
        <v>2123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2844</v>
      </c>
      <c r="D91" s="74">
        <v>2234</v>
      </c>
      <c r="E91" s="74"/>
      <c r="F91" s="74">
        <v>610</v>
      </c>
      <c r="G91" s="157"/>
      <c r="H91" s="72">
        <f t="shared" si="6"/>
        <v>1972</v>
      </c>
      <c r="I91" s="74">
        <v>1362</v>
      </c>
      <c r="J91" s="74"/>
      <c r="K91" s="74">
        <v>610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51324</v>
      </c>
      <c r="D92" s="74">
        <v>49474</v>
      </c>
      <c r="E92" s="74"/>
      <c r="F92" s="74">
        <v>1850</v>
      </c>
      <c r="G92" s="157"/>
      <c r="H92" s="72">
        <f t="shared" si="6"/>
        <v>48308</v>
      </c>
      <c r="I92" s="74">
        <v>43249</v>
      </c>
      <c r="J92" s="74"/>
      <c r="K92" s="74">
        <v>5059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490</v>
      </c>
      <c r="D93" s="74">
        <v>280</v>
      </c>
      <c r="E93" s="74"/>
      <c r="F93" s="74">
        <v>210</v>
      </c>
      <c r="G93" s="157"/>
      <c r="H93" s="72">
        <f t="shared" si="6"/>
        <v>404</v>
      </c>
      <c r="I93" s="74"/>
      <c r="J93" s="74"/>
      <c r="K93" s="74">
        <v>404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3595</v>
      </c>
      <c r="D95" s="160">
        <f>SUM(D96:D102)</f>
        <v>1803</v>
      </c>
      <c r="E95" s="160">
        <f>SUM(E96:E102)</f>
        <v>0</v>
      </c>
      <c r="F95" s="160">
        <f>SUM(F96:F102)</f>
        <v>1792</v>
      </c>
      <c r="G95" s="161">
        <f>SUM(G96:G102)</f>
        <v>0</v>
      </c>
      <c r="H95" s="72">
        <f t="shared" si="6"/>
        <v>2463</v>
      </c>
      <c r="I95" s="160">
        <f>SUM(I96:I102)</f>
        <v>1583</v>
      </c>
      <c r="J95" s="160">
        <f>SUM(J96:J102)</f>
        <v>0</v>
      </c>
      <c r="K95" s="160">
        <f>SUM(K96:K102)</f>
        <v>880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2152</v>
      </c>
      <c r="D100" s="74">
        <v>680</v>
      </c>
      <c r="E100" s="74"/>
      <c r="F100" s="74">
        <v>1472</v>
      </c>
      <c r="G100" s="157"/>
      <c r="H100" s="72">
        <f t="shared" si="6"/>
        <v>570</v>
      </c>
      <c r="I100" s="74">
        <f>450+300-450</f>
        <v>300</v>
      </c>
      <c r="J100" s="74"/>
      <c r="K100" s="74">
        <v>270</v>
      </c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1443</v>
      </c>
      <c r="D102" s="74">
        <v>1123</v>
      </c>
      <c r="E102" s="74"/>
      <c r="F102" s="74">
        <v>320</v>
      </c>
      <c r="G102" s="157"/>
      <c r="H102" s="72">
        <f t="shared" si="6"/>
        <v>1893</v>
      </c>
      <c r="I102" s="74">
        <f>833+450</f>
        <v>1283</v>
      </c>
      <c r="J102" s="74"/>
      <c r="K102" s="74">
        <v>610</v>
      </c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15426</v>
      </c>
      <c r="D103" s="160">
        <f>SUM(D104:D111)</f>
        <v>14132</v>
      </c>
      <c r="E103" s="160">
        <f>SUM(E104:E111)</f>
        <v>0</v>
      </c>
      <c r="F103" s="160">
        <f>SUM(F104:F111)</f>
        <v>1294</v>
      </c>
      <c r="G103" s="161">
        <f>SUM(G104:G111)</f>
        <v>0</v>
      </c>
      <c r="H103" s="72">
        <f t="shared" si="6"/>
        <v>12625</v>
      </c>
      <c r="I103" s="160">
        <f>SUM(I104:I111)</f>
        <v>11331</v>
      </c>
      <c r="J103" s="160">
        <f>SUM(J104:J111)</f>
        <v>0</v>
      </c>
      <c r="K103" s="160">
        <f>SUM(K104:K111)</f>
        <v>1294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471</v>
      </c>
      <c r="D106" s="74"/>
      <c r="E106" s="74"/>
      <c r="F106" s="74">
        <v>471</v>
      </c>
      <c r="G106" s="157"/>
      <c r="H106" s="72">
        <f t="shared" si="6"/>
        <v>471</v>
      </c>
      <c r="I106" s="74"/>
      <c r="J106" s="74"/>
      <c r="K106" s="74">
        <v>471</v>
      </c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14955</v>
      </c>
      <c r="D107" s="74">
        <v>14132</v>
      </c>
      <c r="E107" s="74"/>
      <c r="F107" s="74">
        <v>823</v>
      </c>
      <c r="G107" s="157"/>
      <c r="H107" s="72">
        <f t="shared" si="6"/>
        <v>12154</v>
      </c>
      <c r="I107" s="74">
        <v>11331</v>
      </c>
      <c r="J107" s="74"/>
      <c r="K107" s="74">
        <v>823</v>
      </c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436</v>
      </c>
      <c r="D112" s="160">
        <f>SUM(D113:D115)</f>
        <v>436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765</v>
      </c>
      <c r="I112" s="160">
        <f>SUM(I113:I115)</f>
        <v>329</v>
      </c>
      <c r="J112" s="160">
        <f>SUM(J113:J115)</f>
        <v>0</v>
      </c>
      <c r="K112" s="160">
        <f>SUM(K113:K115)</f>
        <v>436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329</v>
      </c>
      <c r="I114" s="74">
        <v>329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/>
      <c r="J115" s="74"/>
      <c r="K115" s="74">
        <v>436</v>
      </c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4184</v>
      </c>
      <c r="D116" s="160">
        <f>SUM(D117:D121)</f>
        <v>105</v>
      </c>
      <c r="E116" s="160">
        <f>SUM(E117:E121)</f>
        <v>0</v>
      </c>
      <c r="F116" s="160">
        <f>SUM(F117:F121)</f>
        <v>4079</v>
      </c>
      <c r="G116" s="161">
        <f>SUM(G117:G121)</f>
        <v>0</v>
      </c>
      <c r="H116" s="72">
        <f t="shared" ref="H116:H188" si="8">SUM(I116:L116)</f>
        <v>3456</v>
      </c>
      <c r="I116" s="160">
        <f>SUM(I117:I121)</f>
        <v>26</v>
      </c>
      <c r="J116" s="160">
        <f>SUM(J117:J121)</f>
        <v>0</v>
      </c>
      <c r="K116" s="160">
        <f>SUM(K117:K121)</f>
        <v>3430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3995</v>
      </c>
      <c r="D118" s="74"/>
      <c r="E118" s="74"/>
      <c r="F118" s="74">
        <v>3995</v>
      </c>
      <c r="G118" s="157"/>
      <c r="H118" s="72">
        <f t="shared" si="8"/>
        <v>3267</v>
      </c>
      <c r="I118" s="74"/>
      <c r="J118" s="74"/>
      <c r="K118" s="74">
        <v>3267</v>
      </c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129</v>
      </c>
      <c r="C120" s="72">
        <f t="shared" si="7"/>
        <v>163</v>
      </c>
      <c r="D120" s="74">
        <v>79</v>
      </c>
      <c r="E120" s="74"/>
      <c r="F120" s="74">
        <v>84</v>
      </c>
      <c r="G120" s="157"/>
      <c r="H120" s="72">
        <f t="shared" si="8"/>
        <v>163</v>
      </c>
      <c r="I120" s="74">
        <v>0</v>
      </c>
      <c r="J120" s="74"/>
      <c r="K120" s="74">
        <f>84+79</f>
        <v>163</v>
      </c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22297</v>
      </c>
      <c r="D122" s="160">
        <f>SUM(D123:D127)</f>
        <v>15323</v>
      </c>
      <c r="E122" s="160">
        <f>SUM(E123:E127)</f>
        <v>0</v>
      </c>
      <c r="F122" s="160">
        <f>SUM(F123:F127)</f>
        <v>6974</v>
      </c>
      <c r="G122" s="161">
        <f>SUM(G123:G127)</f>
        <v>0</v>
      </c>
      <c r="H122" s="72">
        <f t="shared" si="8"/>
        <v>12523</v>
      </c>
      <c r="I122" s="160">
        <f>SUM(I123:I127)</f>
        <v>6878</v>
      </c>
      <c r="J122" s="160">
        <f>SUM(J123:J127)</f>
        <v>0</v>
      </c>
      <c r="K122" s="160">
        <f>SUM(K123:K127)</f>
        <v>5645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22297</v>
      </c>
      <c r="D127" s="74">
        <v>15323</v>
      </c>
      <c r="E127" s="74"/>
      <c r="F127" s="74">
        <v>6974</v>
      </c>
      <c r="G127" s="157"/>
      <c r="H127" s="72">
        <f t="shared" si="8"/>
        <v>12523</v>
      </c>
      <c r="I127" s="74">
        <f>5341+37+1500</f>
        <v>6878</v>
      </c>
      <c r="J127" s="74"/>
      <c r="K127" s="74">
        <f>2715+2930</f>
        <v>5645</v>
      </c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21616</v>
      </c>
      <c r="D130" s="63">
        <f>SUM(D131,D136,D140,D141,D144,D151,D159,D160,D163)</f>
        <v>15555</v>
      </c>
      <c r="E130" s="63">
        <f>SUM(E131,E136,E140,E141,E144,E151,E159,E160,E163)</f>
        <v>0</v>
      </c>
      <c r="F130" s="63">
        <f>SUM(F131,F136,F140,F141,F144,F151,F159,F160,F163)</f>
        <v>6061</v>
      </c>
      <c r="G130" s="166">
        <f>SUM(G131,G136,G140,G141,G144,G151,G159,G160,G163)</f>
        <v>0</v>
      </c>
      <c r="H130" s="57">
        <f t="shared" si="8"/>
        <v>15649</v>
      </c>
      <c r="I130" s="63">
        <f>SUM(I131,I136,I140,I141,I144,I151,I159,I160,I163)</f>
        <v>8770</v>
      </c>
      <c r="J130" s="63">
        <f>SUM(J131,J136,J140,J141,J144,J151,J159,J160,J163)</f>
        <v>0</v>
      </c>
      <c r="K130" s="63">
        <f>SUM(K131,K136,K140,K141,K144,K151,K159,K160,K163)</f>
        <v>6879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8924</v>
      </c>
      <c r="D131" s="169">
        <f>SUM(D132:D135)</f>
        <v>6350</v>
      </c>
      <c r="E131" s="169">
        <f t="shared" ref="E131:L131" si="10">SUM(E132:E135)</f>
        <v>0</v>
      </c>
      <c r="F131" s="169">
        <f t="shared" si="10"/>
        <v>2574</v>
      </c>
      <c r="G131" s="170">
        <f t="shared" si="10"/>
        <v>0</v>
      </c>
      <c r="H131" s="66">
        <f t="shared" si="8"/>
        <v>6316</v>
      </c>
      <c r="I131" s="169">
        <f t="shared" si="10"/>
        <v>3511</v>
      </c>
      <c r="J131" s="169">
        <f t="shared" si="10"/>
        <v>0</v>
      </c>
      <c r="K131" s="169">
        <f t="shared" si="10"/>
        <v>2805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2214</v>
      </c>
      <c r="D132" s="74">
        <v>1449</v>
      </c>
      <c r="E132" s="74"/>
      <c r="F132" s="74">
        <v>765</v>
      </c>
      <c r="G132" s="157"/>
      <c r="H132" s="72">
        <f t="shared" si="8"/>
        <v>1689</v>
      </c>
      <c r="I132" s="74">
        <v>693</v>
      </c>
      <c r="J132" s="74"/>
      <c r="K132" s="74">
        <v>996</v>
      </c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4766</v>
      </c>
      <c r="D133" s="74">
        <v>4541</v>
      </c>
      <c r="E133" s="74"/>
      <c r="F133" s="74">
        <v>225</v>
      </c>
      <c r="G133" s="157"/>
      <c r="H133" s="72">
        <f t="shared" si="8"/>
        <v>2683</v>
      </c>
      <c r="I133" s="74">
        <f>2282+176</f>
        <v>2458</v>
      </c>
      <c r="J133" s="74"/>
      <c r="K133" s="74">
        <v>225</v>
      </c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360</v>
      </c>
      <c r="D134" s="74">
        <v>360</v>
      </c>
      <c r="E134" s="74"/>
      <c r="F134" s="74"/>
      <c r="G134" s="157"/>
      <c r="H134" s="72">
        <f t="shared" si="8"/>
        <v>360</v>
      </c>
      <c r="I134" s="74">
        <f>120+60+180</f>
        <v>360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1584</v>
      </c>
      <c r="D135" s="74"/>
      <c r="E135" s="74"/>
      <c r="F135" s="74">
        <v>1584</v>
      </c>
      <c r="G135" s="157"/>
      <c r="H135" s="72">
        <f t="shared" si="8"/>
        <v>1584</v>
      </c>
      <c r="I135" s="74"/>
      <c r="J135" s="74"/>
      <c r="K135" s="74">
        <v>1584</v>
      </c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1146</v>
      </c>
      <c r="D136" s="160">
        <f>SUM(D137:D139)</f>
        <v>0</v>
      </c>
      <c r="E136" s="160">
        <f>SUM(E137:E139)</f>
        <v>0</v>
      </c>
      <c r="F136" s="160">
        <f>SUM(F137:F139)</f>
        <v>1146</v>
      </c>
      <c r="G136" s="161">
        <f>SUM(G137:G139)</f>
        <v>0</v>
      </c>
      <c r="H136" s="72">
        <f t="shared" si="8"/>
        <v>549</v>
      </c>
      <c r="I136" s="160">
        <f>SUM(I137:I139)</f>
        <v>0</v>
      </c>
      <c r="J136" s="160">
        <f>SUM(J137:J139)</f>
        <v>0</v>
      </c>
      <c r="K136" s="160">
        <f>SUM(K137:K139)</f>
        <v>549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1146</v>
      </c>
      <c r="D138" s="74"/>
      <c r="E138" s="74"/>
      <c r="F138" s="74">
        <v>1146</v>
      </c>
      <c r="G138" s="157"/>
      <c r="H138" s="72">
        <f t="shared" si="8"/>
        <v>549</v>
      </c>
      <c r="I138" s="74"/>
      <c r="J138" s="74"/>
      <c r="K138" s="74">
        <v>549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150</v>
      </c>
      <c r="D141" s="160">
        <f>SUM(D142:D143)</f>
        <v>109</v>
      </c>
      <c r="E141" s="160">
        <f>SUM(E142:E143)</f>
        <v>0</v>
      </c>
      <c r="F141" s="160">
        <f>SUM(F142:F143)</f>
        <v>41</v>
      </c>
      <c r="G141" s="161">
        <f>SUM(G142:G143)</f>
        <v>0</v>
      </c>
      <c r="H141" s="72">
        <f t="shared" si="8"/>
        <v>150</v>
      </c>
      <c r="I141" s="160">
        <f>SUM(I142:I143)</f>
        <v>109</v>
      </c>
      <c r="J141" s="160">
        <f>SUM(J142:J143)</f>
        <v>0</v>
      </c>
      <c r="K141" s="160">
        <f>SUM(K142:K143)</f>
        <v>41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150</v>
      </c>
      <c r="D142" s="74">
        <v>109</v>
      </c>
      <c r="E142" s="74"/>
      <c r="F142" s="74">
        <v>41</v>
      </c>
      <c r="G142" s="157"/>
      <c r="H142" s="72">
        <f t="shared" si="8"/>
        <v>150</v>
      </c>
      <c r="I142" s="74">
        <v>109</v>
      </c>
      <c r="J142" s="74"/>
      <c r="K142" s="74">
        <v>41</v>
      </c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9356</v>
      </c>
      <c r="D144" s="151">
        <f>SUM(D145:D150)</f>
        <v>7556</v>
      </c>
      <c r="E144" s="151">
        <f>SUM(E145:E150)</f>
        <v>0</v>
      </c>
      <c r="F144" s="151">
        <f>SUM(F145:F150)</f>
        <v>1800</v>
      </c>
      <c r="G144" s="152">
        <f>SUM(G145:G150)</f>
        <v>0</v>
      </c>
      <c r="H144" s="117">
        <f t="shared" si="8"/>
        <v>4244</v>
      </c>
      <c r="I144" s="151">
        <f>SUM(I145:I150)</f>
        <v>1800</v>
      </c>
      <c r="J144" s="151">
        <f>SUM(J145:J150)</f>
        <v>0</v>
      </c>
      <c r="K144" s="151">
        <f>SUM(K145:K150)</f>
        <v>2444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500</v>
      </c>
      <c r="D145" s="68">
        <v>250</v>
      </c>
      <c r="E145" s="68"/>
      <c r="F145" s="68">
        <v>250</v>
      </c>
      <c r="G145" s="154"/>
      <c r="H145" s="66">
        <f t="shared" si="8"/>
        <v>100</v>
      </c>
      <c r="I145" s="68"/>
      <c r="J145" s="68"/>
      <c r="K145" s="68">
        <v>100</v>
      </c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8806</v>
      </c>
      <c r="D146" s="74">
        <v>7306</v>
      </c>
      <c r="E146" s="74"/>
      <c r="F146" s="74">
        <v>1500</v>
      </c>
      <c r="G146" s="157"/>
      <c r="H146" s="72">
        <f t="shared" si="8"/>
        <v>4094</v>
      </c>
      <c r="I146" s="74">
        <f>3300-1500</f>
        <v>1800</v>
      </c>
      <c r="J146" s="74"/>
      <c r="K146" s="74">
        <v>2294</v>
      </c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50</v>
      </c>
      <c r="D149" s="74"/>
      <c r="E149" s="74"/>
      <c r="F149" s="74">
        <v>50</v>
      </c>
      <c r="G149" s="157"/>
      <c r="H149" s="72">
        <f t="shared" si="8"/>
        <v>50</v>
      </c>
      <c r="I149" s="74"/>
      <c r="J149" s="74"/>
      <c r="K149" s="74">
        <v>50</v>
      </c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540</v>
      </c>
      <c r="D151" s="160">
        <f>SUM(D152:D158)</f>
        <v>540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2185</v>
      </c>
      <c r="I151" s="160">
        <f>SUM(I152:I158)</f>
        <v>1645</v>
      </c>
      <c r="J151" s="160">
        <f>SUM(J152:J158)</f>
        <v>0</v>
      </c>
      <c r="K151" s="160">
        <f>SUM(K152:K158)</f>
        <v>540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540</v>
      </c>
      <c r="D152" s="74">
        <v>540</v>
      </c>
      <c r="E152" s="74"/>
      <c r="F152" s="74"/>
      <c r="G152" s="157"/>
      <c r="H152" s="72">
        <f t="shared" si="8"/>
        <v>540</v>
      </c>
      <c r="I152" s="74"/>
      <c r="J152" s="74"/>
      <c r="K152" s="74">
        <v>540</v>
      </c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1645</v>
      </c>
      <c r="I154" s="74">
        <v>1645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1500</v>
      </c>
      <c r="D159" s="163">
        <v>1000</v>
      </c>
      <c r="E159" s="163"/>
      <c r="F159" s="163">
        <v>500</v>
      </c>
      <c r="G159" s="164"/>
      <c r="H159" s="117">
        <f t="shared" si="8"/>
        <v>2205</v>
      </c>
      <c r="I159" s="163">
        <f>1000+705</f>
        <v>1705</v>
      </c>
      <c r="J159" s="163"/>
      <c r="K159" s="163">
        <v>500</v>
      </c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215561</v>
      </c>
      <c r="D194" s="139">
        <f>SUM(D195,D230,D269,D283)</f>
        <v>212471</v>
      </c>
      <c r="E194" s="139">
        <f t="shared" ref="E194:G194" si="25">SUM(E195,E230,E269,E283)</f>
        <v>0</v>
      </c>
      <c r="F194" s="139">
        <f t="shared" si="25"/>
        <v>3090</v>
      </c>
      <c r="G194" s="139">
        <f t="shared" si="25"/>
        <v>0</v>
      </c>
      <c r="H194" s="138">
        <f t="shared" si="24"/>
        <v>14490</v>
      </c>
      <c r="I194" s="139">
        <f t="shared" ref="I194:L194" si="26">SUM(I195,I230,I269,I283)</f>
        <v>11400</v>
      </c>
      <c r="J194" s="139">
        <f t="shared" si="26"/>
        <v>0</v>
      </c>
      <c r="K194" s="139">
        <f t="shared" si="26"/>
        <v>3090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215561</v>
      </c>
      <c r="D195" s="144">
        <f>D196+D204</f>
        <v>212471</v>
      </c>
      <c r="E195" s="144">
        <f>E196+E204</f>
        <v>0</v>
      </c>
      <c r="F195" s="144">
        <f>F196+F204</f>
        <v>3090</v>
      </c>
      <c r="G195" s="144">
        <f>G196+G204</f>
        <v>0</v>
      </c>
      <c r="H195" s="143">
        <f t="shared" si="24"/>
        <v>14490</v>
      </c>
      <c r="I195" s="144">
        <f>I196+I204</f>
        <v>11400</v>
      </c>
      <c r="J195" s="144">
        <f>J196+J204</f>
        <v>0</v>
      </c>
      <c r="K195" s="144">
        <f>K196+K204</f>
        <v>3090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215561</v>
      </c>
      <c r="D204" s="63">
        <f>D205+D215+D216+D225+D226+D227+D229</f>
        <v>212471</v>
      </c>
      <c r="E204" s="63">
        <f>E205+E215+E216+E225+E226+E227+E229</f>
        <v>0</v>
      </c>
      <c r="F204" s="63">
        <f>F205+F215+F216+F225+F226+F227+F229</f>
        <v>3090</v>
      </c>
      <c r="G204" s="166">
        <f>G205+G215+G216+G225+G226+G227+G229</f>
        <v>0</v>
      </c>
      <c r="H204" s="57">
        <f t="shared" si="24"/>
        <v>14490</v>
      </c>
      <c r="I204" s="63">
        <f>I205+I215+I216+I225+I226+I227+I229</f>
        <v>11400</v>
      </c>
      <c r="J204" s="63">
        <f>J205+J215+J216+J225+J226+J227+J229</f>
        <v>0</v>
      </c>
      <c r="K204" s="63">
        <f>K205+K215+K216+K225+K226+K227+K229</f>
        <v>3090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215561</v>
      </c>
      <c r="D216" s="160">
        <f>SUM(D217:D224)</f>
        <v>212471</v>
      </c>
      <c r="E216" s="160">
        <f>SUM(E217:E224)</f>
        <v>0</v>
      </c>
      <c r="F216" s="160">
        <f>SUM(F217:F224)</f>
        <v>3090</v>
      </c>
      <c r="G216" s="161">
        <f>SUM(G217:G224)</f>
        <v>0</v>
      </c>
      <c r="H216" s="72">
        <f t="shared" si="24"/>
        <v>14490</v>
      </c>
      <c r="I216" s="160">
        <f>SUM(I217:I224)</f>
        <v>11400</v>
      </c>
      <c r="J216" s="160">
        <f>SUM(J217:J224)</f>
        <v>0</v>
      </c>
      <c r="K216" s="160">
        <f>SUM(K217:K224)</f>
        <v>3090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1308</v>
      </c>
      <c r="D218" s="74">
        <v>1308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400</v>
      </c>
      <c r="D219" s="74"/>
      <c r="E219" s="74"/>
      <c r="F219" s="74">
        <v>400</v>
      </c>
      <c r="G219" s="157"/>
      <c r="H219" s="72">
        <f t="shared" si="24"/>
        <v>400</v>
      </c>
      <c r="I219" s="74"/>
      <c r="J219" s="74"/>
      <c r="K219" s="74">
        <v>400</v>
      </c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12681</v>
      </c>
      <c r="D223" s="74">
        <v>12681</v>
      </c>
      <c r="E223" s="74"/>
      <c r="F223" s="74"/>
      <c r="G223" s="157"/>
      <c r="H223" s="72">
        <f t="shared" si="24"/>
        <v>11400</v>
      </c>
      <c r="I223" s="74">
        <f>11400</f>
        <v>11400</v>
      </c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201172</v>
      </c>
      <c r="D224" s="74">
        <v>198482</v>
      </c>
      <c r="E224" s="74"/>
      <c r="F224" s="74">
        <v>2690</v>
      </c>
      <c r="G224" s="157"/>
      <c r="H224" s="72">
        <f t="shared" si="24"/>
        <v>2690</v>
      </c>
      <c r="I224" s="74">
        <v>0</v>
      </c>
      <c r="J224" s="74"/>
      <c r="K224" s="74">
        <v>2690</v>
      </c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1306665</v>
      </c>
      <c r="D289" s="242">
        <f t="shared" ref="D289:L289" si="46">SUM(D286,D269,D230,D195,D187,D173,D75,D53,D283)</f>
        <v>770315</v>
      </c>
      <c r="E289" s="242">
        <f t="shared" si="46"/>
        <v>441843</v>
      </c>
      <c r="F289" s="242">
        <f t="shared" si="46"/>
        <v>94507</v>
      </c>
      <c r="G289" s="243">
        <f t="shared" si="46"/>
        <v>0</v>
      </c>
      <c r="H289" s="244">
        <f t="shared" si="46"/>
        <v>1093712</v>
      </c>
      <c r="I289" s="242">
        <f t="shared" si="46"/>
        <v>549670</v>
      </c>
      <c r="J289" s="242">
        <f t="shared" si="46"/>
        <v>446030</v>
      </c>
      <c r="K289" s="242">
        <f t="shared" si="46"/>
        <v>98012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-2965</v>
      </c>
      <c r="I290" s="247">
        <f>SUM(I24,I25,I41)-I51</f>
        <v>0</v>
      </c>
      <c r="J290" s="247">
        <f>SUM(J24,J25,J41)-J51</f>
        <v>0</v>
      </c>
      <c r="K290" s="247">
        <f>(K26+K43)-K51</f>
        <v>-2965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2965</v>
      </c>
      <c r="I291" s="251">
        <f t="shared" si="47"/>
        <v>0</v>
      </c>
      <c r="J291" s="251">
        <f t="shared" si="47"/>
        <v>0</v>
      </c>
      <c r="K291" s="251">
        <f t="shared" si="47"/>
        <v>2965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2965</v>
      </c>
      <c r="I292" s="128">
        <f t="shared" si="48"/>
        <v>0</v>
      </c>
      <c r="J292" s="128">
        <f t="shared" si="48"/>
        <v>0</v>
      </c>
      <c r="K292" s="128">
        <f t="shared" si="48"/>
        <v>2965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zav4ItoglxXbsK/dLffbkAqj3FGTpNszoC9fDBu4os8WyQqJvwKZYQLeGvMrHafmIWlXKSsKweJgmwD3MSSBw==" saltValue="4rQOUQ2n/+0HgRhT2t3K3Q==" spinCount="100000" sheet="1" objects="1" scenarios="1" formatCells="0" formatColumns="0" formatRows="0" insertHyperlinks="0"/>
  <autoFilter ref="A18:L301">
    <filterColumn colId="7">
      <filters blank="1">
        <filter val="1 058"/>
        <filter val="1 079 222"/>
        <filter val="1 093 712"/>
        <filter val="1 584"/>
        <filter val="1 645"/>
        <filter val="1 689"/>
        <filter val="1 893"/>
        <filter val="1 972"/>
        <filter val="100"/>
        <filter val="103 626"/>
        <filter val="11 400"/>
        <filter val="12 154"/>
        <filter val="12 523"/>
        <filter val="12 625"/>
        <filter val="120"/>
        <filter val="122 455"/>
        <filter val="14 490"/>
        <filter val="15 649"/>
        <filter val="150"/>
        <filter val="163"/>
        <filter val="18 355"/>
        <filter val="182 062"/>
        <filter val="2 002"/>
        <filter val="2 100"/>
        <filter val="2 185"/>
        <filter val="2 205"/>
        <filter val="2 463"/>
        <filter val="2 683"/>
        <filter val="2 690"/>
        <filter val="2 965"/>
        <filter val="-2 965"/>
        <filter val="20 570"/>
        <filter val="23 670"/>
        <filter val="230 348"/>
        <filter val="26"/>
        <filter val="26 468"/>
        <filter val="29 339"/>
        <filter val="3 060"/>
        <filter val="3 180"/>
        <filter val="3 220"/>
        <filter val="3 267"/>
        <filter val="3 456"/>
        <filter val="30"/>
        <filter val="329"/>
        <filter val="360"/>
        <filter val="4 094"/>
        <filter val="4 244"/>
        <filter val="4 756"/>
        <filter val="400"/>
        <filter val="404"/>
        <filter val="414"/>
        <filter val="436"/>
        <filter val="471"/>
        <filter val="48 286"/>
        <filter val="48 308"/>
        <filter val="5 320"/>
        <filter val="50"/>
        <filter val="51"/>
        <filter val="54 894"/>
        <filter val="540"/>
        <filter val="549"/>
        <filter val="570"/>
        <filter val="592"/>
        <filter val="6 316"/>
        <filter val="671 525"/>
        <filter val="71 254"/>
        <filter val="726 419"/>
        <filter val="75"/>
        <filter val="765"/>
        <filter val="89 727"/>
        <filter val="90"/>
        <filter val="95 047"/>
        <filter val="956 767"/>
        <filter val="995 7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329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2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331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73543</v>
      </c>
      <c r="D20" s="28">
        <f>SUM(D21,D24,D25,D41,D43)</f>
        <v>73543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38543</v>
      </c>
      <c r="I20" s="28">
        <f>SUM(I21,I24,I25,I41,I43)</f>
        <v>38543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73543</v>
      </c>
      <c r="D24" s="51">
        <f>73543</f>
        <v>73543</v>
      </c>
      <c r="E24" s="51"/>
      <c r="F24" s="52" t="s">
        <v>36</v>
      </c>
      <c r="G24" s="53" t="s">
        <v>36</v>
      </c>
      <c r="H24" s="50">
        <f t="shared" si="1"/>
        <v>38543</v>
      </c>
      <c r="I24" s="51">
        <f>I51</f>
        <v>38543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73543</v>
      </c>
      <c r="D50" s="128">
        <f>SUM(D51,D286)</f>
        <v>73543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38543</v>
      </c>
      <c r="I50" s="128">
        <f>SUM(I51,I286)</f>
        <v>38543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73543</v>
      </c>
      <c r="D51" s="134">
        <f>SUM(D52,D194)</f>
        <v>73543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38543</v>
      </c>
      <c r="I51" s="134">
        <f>SUM(I52,I194)</f>
        <v>38543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71543</v>
      </c>
      <c r="D52" s="139">
        <f>SUM(D53,D75,D173,D187)</f>
        <v>71543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36543</v>
      </c>
      <c r="I52" s="139">
        <f>SUM(I53,I75,I173,I187)</f>
        <v>36543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64</v>
      </c>
      <c r="C53" s="143">
        <f t="shared" si="5"/>
        <v>10384</v>
      </c>
      <c r="D53" s="144">
        <f>SUM(D54,D67)</f>
        <v>10384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10384</v>
      </c>
      <c r="I53" s="144">
        <f>SUM(I54,I67)</f>
        <v>10384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65</v>
      </c>
      <c r="C54" s="57">
        <f t="shared" si="5"/>
        <v>9464</v>
      </c>
      <c r="D54" s="63">
        <f>SUM(D55,D58,D66)</f>
        <v>9464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9464</v>
      </c>
      <c r="I54" s="63">
        <f>SUM(I55,I58,I66)</f>
        <v>9464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77</v>
      </c>
      <c r="C66" s="117">
        <f t="shared" si="5"/>
        <v>9464</v>
      </c>
      <c r="D66" s="163">
        <v>9464</v>
      </c>
      <c r="E66" s="163"/>
      <c r="F66" s="163"/>
      <c r="G66" s="164"/>
      <c r="H66" s="117">
        <f t="shared" si="6"/>
        <v>9464</v>
      </c>
      <c r="I66" s="163">
        <v>9464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78</v>
      </c>
      <c r="C67" s="57">
        <f t="shared" si="5"/>
        <v>920</v>
      </c>
      <c r="D67" s="63">
        <f>SUM(D68:D69)</f>
        <v>920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920</v>
      </c>
      <c r="I67" s="63">
        <f>SUM(I68:I69)</f>
        <v>920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79</v>
      </c>
      <c r="C68" s="66">
        <f t="shared" si="5"/>
        <v>920</v>
      </c>
      <c r="D68" s="68">
        <v>920</v>
      </c>
      <c r="E68" s="68"/>
      <c r="F68" s="68"/>
      <c r="G68" s="154"/>
      <c r="H68" s="66">
        <f t="shared" si="6"/>
        <v>920</v>
      </c>
      <c r="I68" s="68">
        <v>920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61159</v>
      </c>
      <c r="D75" s="144">
        <f>SUM(D76,D83,D130,D164,D165,D172)</f>
        <v>61159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26159</v>
      </c>
      <c r="I75" s="144">
        <f>SUM(I76,I83,I130,I164,I165,I172)</f>
        <v>26159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46830</v>
      </c>
      <c r="D83" s="63">
        <f>SUM(D84,D89,D95,D103,D112,D116,D122,D128)</f>
        <v>46830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11830</v>
      </c>
      <c r="I83" s="63">
        <f>SUM(I84,I89,I95,I103,I112,I116,I122,I128)</f>
        <v>11830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x14ac:dyDescent="0.25">
      <c r="A84" s="150">
        <v>2210</v>
      </c>
      <c r="B84" s="112" t="s">
        <v>93</v>
      </c>
      <c r="C84" s="117">
        <f t="shared" si="5"/>
        <v>250</v>
      </c>
      <c r="D84" s="151">
        <f>SUM(D85:D88)</f>
        <v>250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250</v>
      </c>
      <c r="I84" s="151">
        <f>SUM(I85:I88)</f>
        <v>250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97</v>
      </c>
      <c r="C88" s="72">
        <f t="shared" si="5"/>
        <v>250</v>
      </c>
      <c r="D88" s="74">
        <v>250</v>
      </c>
      <c r="E88" s="74"/>
      <c r="F88" s="74"/>
      <c r="G88" s="157"/>
      <c r="H88" s="72">
        <f t="shared" si="6"/>
        <v>250</v>
      </c>
      <c r="I88" s="74">
        <v>250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104</v>
      </c>
      <c r="C95" s="72">
        <f t="shared" si="5"/>
        <v>1365</v>
      </c>
      <c r="D95" s="160">
        <f>SUM(D96:D102)</f>
        <v>1365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1365</v>
      </c>
      <c r="I95" s="160">
        <f>SUM(I96:I102)</f>
        <v>1365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105</v>
      </c>
      <c r="C96" s="72">
        <f t="shared" si="5"/>
        <v>1285</v>
      </c>
      <c r="D96" s="74">
        <v>1285</v>
      </c>
      <c r="E96" s="74"/>
      <c r="F96" s="74"/>
      <c r="G96" s="157"/>
      <c r="H96" s="72">
        <f t="shared" si="6"/>
        <v>1285</v>
      </c>
      <c r="I96" s="74">
        <v>1285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111</v>
      </c>
      <c r="C102" s="72">
        <f t="shared" si="5"/>
        <v>80</v>
      </c>
      <c r="D102" s="74">
        <v>80</v>
      </c>
      <c r="E102" s="74"/>
      <c r="F102" s="74"/>
      <c r="G102" s="157"/>
      <c r="H102" s="72">
        <f t="shared" si="6"/>
        <v>80</v>
      </c>
      <c r="I102" s="74">
        <v>80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125</v>
      </c>
      <c r="C116" s="72">
        <f t="shared" ref="C116:C187" si="7">SUM(D116:G116)</f>
        <v>8635</v>
      </c>
      <c r="D116" s="160">
        <f>SUM(D117:D121)</f>
        <v>8635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8635</v>
      </c>
      <c r="I116" s="160">
        <f>SUM(I117:I121)</f>
        <v>8635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127</v>
      </c>
      <c r="C118" s="72">
        <f t="shared" si="7"/>
        <v>5485</v>
      </c>
      <c r="D118" s="74">
        <v>5485</v>
      </c>
      <c r="E118" s="74"/>
      <c r="F118" s="74"/>
      <c r="G118" s="157"/>
      <c r="H118" s="72">
        <f t="shared" si="8"/>
        <v>5485</v>
      </c>
      <c r="I118" s="74">
        <v>5485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129</v>
      </c>
      <c r="C120" s="72">
        <f t="shared" si="7"/>
        <v>3150</v>
      </c>
      <c r="D120" s="74">
        <v>3150</v>
      </c>
      <c r="E120" s="74"/>
      <c r="F120" s="74"/>
      <c r="G120" s="157"/>
      <c r="H120" s="72">
        <f t="shared" si="8"/>
        <v>3150</v>
      </c>
      <c r="I120" s="74">
        <v>3150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131</v>
      </c>
      <c r="C122" s="72">
        <f t="shared" si="7"/>
        <v>36580</v>
      </c>
      <c r="D122" s="160">
        <f>SUM(D123:D127)</f>
        <v>36580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1580</v>
      </c>
      <c r="I122" s="160">
        <f>SUM(I123:I127)</f>
        <v>1580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136</v>
      </c>
      <c r="C127" s="72">
        <f t="shared" si="7"/>
        <v>36580</v>
      </c>
      <c r="D127" s="74">
        <v>36580</v>
      </c>
      <c r="E127" s="74"/>
      <c r="F127" s="74"/>
      <c r="G127" s="157"/>
      <c r="H127" s="72">
        <f t="shared" si="8"/>
        <v>1580</v>
      </c>
      <c r="I127" s="74">
        <v>1580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139</v>
      </c>
      <c r="C130" s="57">
        <f t="shared" si="7"/>
        <v>14329</v>
      </c>
      <c r="D130" s="63">
        <f>SUM(D131,D136,D140,D141,D144,D151,D159,D160,D163)</f>
        <v>14329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14329</v>
      </c>
      <c r="I130" s="63">
        <f>SUM(I131,I136,I140,I141,I144,I151,I159,I160,I163)</f>
        <v>14329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140</v>
      </c>
      <c r="C131" s="66">
        <f t="shared" si="7"/>
        <v>9824</v>
      </c>
      <c r="D131" s="169">
        <f>SUM(D132:D135)</f>
        <v>9824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9824</v>
      </c>
      <c r="I131" s="169">
        <f t="shared" si="10"/>
        <v>9824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141</v>
      </c>
      <c r="C132" s="72">
        <f t="shared" si="7"/>
        <v>140</v>
      </c>
      <c r="D132" s="74">
        <v>140</v>
      </c>
      <c r="E132" s="74"/>
      <c r="F132" s="74"/>
      <c r="G132" s="157"/>
      <c r="H132" s="72">
        <f t="shared" si="8"/>
        <v>140</v>
      </c>
      <c r="I132" s="74">
        <v>140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144</v>
      </c>
      <c r="C135" s="72">
        <f t="shared" si="7"/>
        <v>9684</v>
      </c>
      <c r="D135" s="74">
        <v>9684</v>
      </c>
      <c r="E135" s="74"/>
      <c r="F135" s="74"/>
      <c r="G135" s="157"/>
      <c r="H135" s="72">
        <f t="shared" si="8"/>
        <v>9684</v>
      </c>
      <c r="I135" s="74">
        <v>9684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145</v>
      </c>
      <c r="C136" s="72">
        <f t="shared" si="7"/>
        <v>60</v>
      </c>
      <c r="D136" s="160">
        <f>SUM(D137:D139)</f>
        <v>60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60</v>
      </c>
      <c r="I136" s="160">
        <f>SUM(I137:I139)</f>
        <v>60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147</v>
      </c>
      <c r="C138" s="72">
        <f t="shared" si="7"/>
        <v>60</v>
      </c>
      <c r="D138" s="74">
        <v>60</v>
      </c>
      <c r="E138" s="74"/>
      <c r="F138" s="74"/>
      <c r="G138" s="157"/>
      <c r="H138" s="72">
        <f t="shared" si="8"/>
        <v>60</v>
      </c>
      <c r="I138" s="74">
        <v>60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160</v>
      </c>
      <c r="C151" s="72">
        <f t="shared" si="7"/>
        <v>2895</v>
      </c>
      <c r="D151" s="160">
        <f>SUM(D152:D158)</f>
        <v>2895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2895</v>
      </c>
      <c r="I151" s="160">
        <f>SUM(I152:I158)</f>
        <v>2895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163</v>
      </c>
      <c r="C154" s="72">
        <f t="shared" si="7"/>
        <v>2895</v>
      </c>
      <c r="D154" s="74">
        <v>2895</v>
      </c>
      <c r="E154" s="74"/>
      <c r="F154" s="74"/>
      <c r="G154" s="157"/>
      <c r="H154" s="72">
        <f t="shared" si="8"/>
        <v>2895</v>
      </c>
      <c r="I154" s="74">
        <v>2895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168</v>
      </c>
      <c r="C159" s="117">
        <f t="shared" si="7"/>
        <v>1550</v>
      </c>
      <c r="D159" s="163">
        <v>1550</v>
      </c>
      <c r="E159" s="163"/>
      <c r="F159" s="163"/>
      <c r="G159" s="164"/>
      <c r="H159" s="117">
        <f t="shared" si="8"/>
        <v>1550</v>
      </c>
      <c r="I159" s="163">
        <v>1550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2000</v>
      </c>
      <c r="D194" s="139">
        <f>SUM(D195,D230,D269,D283)</f>
        <v>2000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2000</v>
      </c>
      <c r="I194" s="139">
        <f>SUM(I195,I230,I269,I283)</f>
        <v>2000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239</v>
      </c>
      <c r="C230" s="203">
        <f t="shared" si="23"/>
        <v>2000</v>
      </c>
      <c r="D230" s="144">
        <f>D231+D251+D259</f>
        <v>2000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2000</v>
      </c>
      <c r="I230" s="144">
        <f>I231+I251+I259</f>
        <v>2000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268</v>
      </c>
      <c r="C259" s="184">
        <f>SUM(D259:G259)</f>
        <v>2000</v>
      </c>
      <c r="D259" s="63">
        <f>SUM(D260,D264)</f>
        <v>2000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2000</v>
      </c>
      <c r="I259" s="63">
        <f>SUM(I260,I264)</f>
        <v>2000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x14ac:dyDescent="0.25">
      <c r="A264" s="159">
        <v>6420</v>
      </c>
      <c r="B264" s="71" t="s">
        <v>273</v>
      </c>
      <c r="C264" s="201">
        <f t="shared" si="23"/>
        <v>2000</v>
      </c>
      <c r="D264" s="160">
        <f>SUM(D265:D268)</f>
        <v>2000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2000</v>
      </c>
      <c r="I264" s="160">
        <f>SUM(I265:I268)</f>
        <v>2000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275</v>
      </c>
      <c r="C266" s="201">
        <f t="shared" si="36"/>
        <v>2000</v>
      </c>
      <c r="D266" s="74">
        <v>2000</v>
      </c>
      <c r="E266" s="74"/>
      <c r="F266" s="74"/>
      <c r="G266" s="157"/>
      <c r="H266" s="208">
        <f t="shared" si="37"/>
        <v>2000</v>
      </c>
      <c r="I266" s="74">
        <v>2000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73543</v>
      </c>
      <c r="D289" s="242">
        <f t="shared" si="44"/>
        <v>73543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38543</v>
      </c>
      <c r="I289" s="242">
        <f t="shared" si="44"/>
        <v>38543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L7vBa95oJEemSw/T6IQh43Gpe4SMPWO8u7JcVRw709qKY7Jk2a4Zs71DVb8dfX9pfa43TCinwqdV0d6DA5WBw==" saltValue="a1/1dlQLXIbibqf/U5O1yg==" spinCount="100000" sheet="1" objects="1" scenarios="1" formatCells="0" formatColumns="0" formatRows="0" insertHyperlinks="0"/>
  <autoFilter ref="A18:M301">
    <filterColumn colId="7">
      <filters blank="1">
        <filter val="1 285"/>
        <filter val="1 365"/>
        <filter val="1 550"/>
        <filter val="1 580"/>
        <filter val="10 384"/>
        <filter val="11 830"/>
        <filter val="14 329"/>
        <filter val="140"/>
        <filter val="2 000"/>
        <filter val="2 895"/>
        <filter val="250"/>
        <filter val="26 159"/>
        <filter val="3 150"/>
        <filter val="36 543"/>
        <filter val="38 543"/>
        <filter val="5 485"/>
        <filter val="60"/>
        <filter val="8 635"/>
        <filter val="80"/>
        <filter val="9 464"/>
        <filter val="9 684"/>
        <filter val="9 824"/>
        <filter val="92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538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408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409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410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411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540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541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345153</v>
      </c>
      <c r="D20" s="28">
        <f>SUM(D21,D24,D25,D41,D43)</f>
        <v>320448</v>
      </c>
      <c r="E20" s="28">
        <f>SUM(E21,E24,E43)</f>
        <v>23449</v>
      </c>
      <c r="F20" s="28">
        <f>SUM(F21,F26,F43)</f>
        <v>1256</v>
      </c>
      <c r="G20" s="29">
        <f>SUM(G21,G45)</f>
        <v>0</v>
      </c>
      <c r="H20" s="27">
        <f>SUM(I20:L20)</f>
        <v>352406</v>
      </c>
      <c r="I20" s="28">
        <f>SUM(I21,I24,I25,I41,I43)</f>
        <v>325959</v>
      </c>
      <c r="J20" s="28">
        <f>SUM(J21,J24,J43)</f>
        <v>25411</v>
      </c>
      <c r="K20" s="28">
        <f>SUM(K21,K26,K43)</f>
        <v>1036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343897</v>
      </c>
      <c r="D24" s="51">
        <v>320448</v>
      </c>
      <c r="E24" s="51">
        <v>23449</v>
      </c>
      <c r="F24" s="52" t="s">
        <v>36</v>
      </c>
      <c r="G24" s="53" t="s">
        <v>36</v>
      </c>
      <c r="H24" s="50">
        <f t="shared" si="1"/>
        <v>351370</v>
      </c>
      <c r="I24" s="51">
        <f>I51</f>
        <v>325959</v>
      </c>
      <c r="J24" s="51">
        <f>J51</f>
        <v>25411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1256</v>
      </c>
      <c r="D26" s="59" t="s">
        <v>36</v>
      </c>
      <c r="E26" s="59" t="s">
        <v>36</v>
      </c>
      <c r="F26" s="63">
        <f>SUM(F27,F31,F33,F36)</f>
        <v>1256</v>
      </c>
      <c r="G26" s="60" t="s">
        <v>36</v>
      </c>
      <c r="H26" s="57">
        <f t="shared" si="1"/>
        <v>1036</v>
      </c>
      <c r="I26" s="59" t="s">
        <v>36</v>
      </c>
      <c r="J26" s="59" t="s">
        <v>36</v>
      </c>
      <c r="K26" s="63">
        <f>SUM(K27,K31,K33,K36)</f>
        <v>1036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1256</v>
      </c>
      <c r="D36" s="59" t="s">
        <v>36</v>
      </c>
      <c r="E36" s="59" t="s">
        <v>36</v>
      </c>
      <c r="F36" s="63">
        <f>SUM(F37:F40)</f>
        <v>1256</v>
      </c>
      <c r="G36" s="60" t="s">
        <v>36</v>
      </c>
      <c r="H36" s="57">
        <f t="shared" si="1"/>
        <v>1036</v>
      </c>
      <c r="I36" s="59" t="s">
        <v>36</v>
      </c>
      <c r="J36" s="59" t="s">
        <v>36</v>
      </c>
      <c r="K36" s="63">
        <f>SUM(K37:K40)</f>
        <v>1036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1256</v>
      </c>
      <c r="D40" s="87" t="s">
        <v>36</v>
      </c>
      <c r="E40" s="87" t="s">
        <v>36</v>
      </c>
      <c r="F40" s="88">
        <v>1256</v>
      </c>
      <c r="G40" s="89" t="s">
        <v>36</v>
      </c>
      <c r="H40" s="86">
        <f t="shared" si="1"/>
        <v>1036</v>
      </c>
      <c r="I40" s="87" t="s">
        <v>36</v>
      </c>
      <c r="J40" s="87" t="s">
        <v>36</v>
      </c>
      <c r="K40" s="88">
        <v>1036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345153</v>
      </c>
      <c r="D50" s="128">
        <f>SUM(D51,D286)</f>
        <v>320448</v>
      </c>
      <c r="E50" s="128">
        <f>SUM(E51,E286)</f>
        <v>23449</v>
      </c>
      <c r="F50" s="128">
        <f>SUM(F51,F286)</f>
        <v>1256</v>
      </c>
      <c r="G50" s="129">
        <f>SUM(G51,G286)</f>
        <v>0</v>
      </c>
      <c r="H50" s="127">
        <f t="shared" ref="H50:H113" si="6">SUM(I50:L50)</f>
        <v>352406</v>
      </c>
      <c r="I50" s="128">
        <f>SUM(I51,I286)</f>
        <v>325959</v>
      </c>
      <c r="J50" s="128">
        <f>SUM(J51,J286)</f>
        <v>25411</v>
      </c>
      <c r="K50" s="128">
        <f>SUM(K51,K286)</f>
        <v>1036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345153</v>
      </c>
      <c r="D51" s="134">
        <f>SUM(D52,D194)</f>
        <v>320448</v>
      </c>
      <c r="E51" s="134">
        <f>SUM(E52,E194)</f>
        <v>23449</v>
      </c>
      <c r="F51" s="134">
        <f>SUM(F52,F194)</f>
        <v>1256</v>
      </c>
      <c r="G51" s="135">
        <f>SUM(G52,G194)</f>
        <v>0</v>
      </c>
      <c r="H51" s="133">
        <f t="shared" si="6"/>
        <v>352406</v>
      </c>
      <c r="I51" s="134">
        <f>SUM(I52,I194)</f>
        <v>325959</v>
      </c>
      <c r="J51" s="134">
        <f>SUM(J52,J194)</f>
        <v>25411</v>
      </c>
      <c r="K51" s="134">
        <f>SUM(K52,K194)</f>
        <v>1036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345033</v>
      </c>
      <c r="D52" s="139">
        <f>SUM(D53,D75,D173,D187)</f>
        <v>320328</v>
      </c>
      <c r="E52" s="139">
        <f>SUM(E53,E75,E173,E187)</f>
        <v>23449</v>
      </c>
      <c r="F52" s="139">
        <f>SUM(F53,F75,F173,F187)</f>
        <v>1256</v>
      </c>
      <c r="G52" s="140">
        <f>SUM(G53,G75,G173,G187)</f>
        <v>0</v>
      </c>
      <c r="H52" s="138">
        <f t="shared" si="6"/>
        <v>350719</v>
      </c>
      <c r="I52" s="139">
        <f>SUM(I53,I75,I173,I187)</f>
        <v>324272</v>
      </c>
      <c r="J52" s="139">
        <f>SUM(J53,J75,J173,J187)</f>
        <v>25411</v>
      </c>
      <c r="K52" s="139">
        <f>SUM(K53,K75,K173,K187)</f>
        <v>1036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297942</v>
      </c>
      <c r="D53" s="144">
        <f>SUM(D54,D67)</f>
        <v>274493</v>
      </c>
      <c r="E53" s="144">
        <f>SUM(E54,E67)</f>
        <v>23449</v>
      </c>
      <c r="F53" s="144">
        <f>SUM(F54,F67)</f>
        <v>0</v>
      </c>
      <c r="G53" s="145">
        <f>SUM(G54,G67)</f>
        <v>0</v>
      </c>
      <c r="H53" s="143">
        <f t="shared" si="6"/>
        <v>299495</v>
      </c>
      <c r="I53" s="144">
        <f>SUM(I54,I67)</f>
        <v>274084</v>
      </c>
      <c r="J53" s="144">
        <f>SUM(J54,J67)</f>
        <v>25411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222917</v>
      </c>
      <c r="D54" s="63">
        <f>SUM(D55,D58,D66)</f>
        <v>204170</v>
      </c>
      <c r="E54" s="63">
        <f>SUM(E55,E58,E66)</f>
        <v>18747</v>
      </c>
      <c r="F54" s="63">
        <f>SUM(F55,F58,F66)</f>
        <v>0</v>
      </c>
      <c r="G54" s="148">
        <f>SUM(G55,G58,G66)</f>
        <v>0</v>
      </c>
      <c r="H54" s="57">
        <f t="shared" si="6"/>
        <v>224349</v>
      </c>
      <c r="I54" s="63">
        <f>SUM(I55,I58,I66)</f>
        <v>204105</v>
      </c>
      <c r="J54" s="63">
        <f>SUM(J55,J58,J66)</f>
        <v>20244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199036</v>
      </c>
      <c r="D55" s="151">
        <f>SUM(D56:D57)</f>
        <v>180697</v>
      </c>
      <c r="E55" s="151">
        <f>SUM(E56:E57)</f>
        <v>18339</v>
      </c>
      <c r="F55" s="151">
        <f>SUM(F56:F57)</f>
        <v>0</v>
      </c>
      <c r="G55" s="152">
        <f>SUM(G56:G57)</f>
        <v>0</v>
      </c>
      <c r="H55" s="117">
        <f t="shared" si="6"/>
        <v>202896</v>
      </c>
      <c r="I55" s="151">
        <f>SUM(I56:I57)</f>
        <v>182992</v>
      </c>
      <c r="J55" s="151">
        <f>SUM(J56:J57)</f>
        <v>19904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199036</v>
      </c>
      <c r="D57" s="74">
        <v>180697</v>
      </c>
      <c r="E57" s="74">
        <v>18339</v>
      </c>
      <c r="F57" s="74"/>
      <c r="G57" s="157"/>
      <c r="H57" s="72">
        <f t="shared" si="6"/>
        <v>202896</v>
      </c>
      <c r="I57" s="74">
        <v>182992</v>
      </c>
      <c r="J57" s="74">
        <v>19904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22218</v>
      </c>
      <c r="D58" s="160">
        <f>SUM(D59:D65)</f>
        <v>21810</v>
      </c>
      <c r="E58" s="160">
        <f>SUM(E59:E65)</f>
        <v>408</v>
      </c>
      <c r="F58" s="160">
        <f>SUM(F59:F65)</f>
        <v>0</v>
      </c>
      <c r="G58" s="161">
        <f>SUM(G59:G65)</f>
        <v>0</v>
      </c>
      <c r="H58" s="72">
        <f t="shared" si="6"/>
        <v>19790</v>
      </c>
      <c r="I58" s="160">
        <f>SUM(I59:I65)</f>
        <v>19450</v>
      </c>
      <c r="J58" s="160">
        <f>SUM(J59:J65)</f>
        <v>340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2938</v>
      </c>
      <c r="D63" s="74">
        <v>2530</v>
      </c>
      <c r="E63" s="74">
        <v>408</v>
      </c>
      <c r="F63" s="74"/>
      <c r="G63" s="157"/>
      <c r="H63" s="72">
        <f t="shared" si="6"/>
        <v>2927</v>
      </c>
      <c r="I63" s="74">
        <v>2587</v>
      </c>
      <c r="J63" s="74">
        <v>340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14079</v>
      </c>
      <c r="D64" s="74">
        <v>14079</v>
      </c>
      <c r="E64" s="74"/>
      <c r="F64" s="74"/>
      <c r="G64" s="157"/>
      <c r="H64" s="72">
        <f t="shared" si="6"/>
        <v>11662</v>
      </c>
      <c r="I64" s="74">
        <v>11662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1663</v>
      </c>
      <c r="D66" s="163">
        <v>1663</v>
      </c>
      <c r="E66" s="163"/>
      <c r="F66" s="163"/>
      <c r="G66" s="164"/>
      <c r="H66" s="117">
        <f t="shared" si="6"/>
        <v>1663</v>
      </c>
      <c r="I66" s="163">
        <v>1663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75025</v>
      </c>
      <c r="D67" s="63">
        <f>SUM(D68:D69)</f>
        <v>70323</v>
      </c>
      <c r="E67" s="63">
        <f>SUM(E68:E69)</f>
        <v>4702</v>
      </c>
      <c r="F67" s="63">
        <f>SUM(F68:F69)</f>
        <v>0</v>
      </c>
      <c r="G67" s="166">
        <f>SUM(G68:G69)</f>
        <v>0</v>
      </c>
      <c r="H67" s="57">
        <f t="shared" si="6"/>
        <v>75146</v>
      </c>
      <c r="I67" s="63">
        <f>SUM(I68:I69)</f>
        <v>69979</v>
      </c>
      <c r="J67" s="63">
        <f>SUM(J68:J69)</f>
        <v>5167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56458</v>
      </c>
      <c r="D68" s="68">
        <v>51906</v>
      </c>
      <c r="E68" s="68">
        <v>4552</v>
      </c>
      <c r="F68" s="68"/>
      <c r="G68" s="154"/>
      <c r="H68" s="66">
        <f t="shared" si="6"/>
        <v>56694</v>
      </c>
      <c r="I68" s="68">
        <v>51827</v>
      </c>
      <c r="J68" s="68">
        <v>4867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18567</v>
      </c>
      <c r="D69" s="160">
        <f>SUM(D70:D74)</f>
        <v>18417</v>
      </c>
      <c r="E69" s="160">
        <f>SUM(E70:E74)</f>
        <v>150</v>
      </c>
      <c r="F69" s="160">
        <f>SUM(F70:F74)</f>
        <v>0</v>
      </c>
      <c r="G69" s="161">
        <f>SUM(G70:G74)</f>
        <v>0</v>
      </c>
      <c r="H69" s="72">
        <f t="shared" si="6"/>
        <v>18452</v>
      </c>
      <c r="I69" s="160">
        <f>SUM(I70:I74)</f>
        <v>18152</v>
      </c>
      <c r="J69" s="160">
        <f>SUM(J70:J74)</f>
        <v>300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11450</v>
      </c>
      <c r="D70" s="74">
        <v>11300</v>
      </c>
      <c r="E70" s="74">
        <v>150</v>
      </c>
      <c r="F70" s="74"/>
      <c r="G70" s="157"/>
      <c r="H70" s="72">
        <f t="shared" si="6"/>
        <v>11335</v>
      </c>
      <c r="I70" s="74">
        <v>11035</v>
      </c>
      <c r="J70" s="74">
        <v>300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6617</v>
      </c>
      <c r="D73" s="74">
        <v>6617</v>
      </c>
      <c r="E73" s="74"/>
      <c r="F73" s="74"/>
      <c r="G73" s="157"/>
      <c r="H73" s="72">
        <f t="shared" si="6"/>
        <v>6617</v>
      </c>
      <c r="I73" s="74">
        <v>6617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47091</v>
      </c>
      <c r="D75" s="144">
        <f>SUM(D76,D83,D130,D164,D165,D172)</f>
        <v>45835</v>
      </c>
      <c r="E75" s="144">
        <f>SUM(E76,E83,E130,E164,E165,E172)</f>
        <v>0</v>
      </c>
      <c r="F75" s="144">
        <f>SUM(F76,F83,F130,F164,F165,F172)</f>
        <v>1256</v>
      </c>
      <c r="G75" s="145">
        <f>SUM(G76,G83,G130,G164,G165,G172)</f>
        <v>0</v>
      </c>
      <c r="H75" s="143">
        <f t="shared" si="6"/>
        <v>51224</v>
      </c>
      <c r="I75" s="144">
        <f>SUM(I76,I83,I130,I164,I165,I172)</f>
        <v>50188</v>
      </c>
      <c r="J75" s="144">
        <f>SUM(J76,J83,J130,J164,J165,J172)</f>
        <v>0</v>
      </c>
      <c r="K75" s="144">
        <f>SUM(K76,K83,K130,K164,K165,K172)</f>
        <v>1036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120</v>
      </c>
      <c r="D76" s="63">
        <f>SUM(D77,D80)</f>
        <v>120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120</v>
      </c>
      <c r="I76" s="63">
        <f>SUM(I77,I80)</f>
        <v>120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120</v>
      </c>
      <c r="D77" s="169">
        <f>SUM(D78:D79)</f>
        <v>120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120</v>
      </c>
      <c r="I77" s="169">
        <f>SUM(I78:I79)</f>
        <v>120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120</v>
      </c>
      <c r="D79" s="74">
        <v>120</v>
      </c>
      <c r="E79" s="74"/>
      <c r="F79" s="74"/>
      <c r="G79" s="157"/>
      <c r="H79" s="72">
        <f t="shared" si="6"/>
        <v>120</v>
      </c>
      <c r="I79" s="74">
        <v>120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23226</v>
      </c>
      <c r="D83" s="63">
        <f>SUM(D84,D89,D95,D103,D112,D116,D122,D128)</f>
        <v>23226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25315</v>
      </c>
      <c r="I83" s="63">
        <f>SUM(I84,I89,I95,I103,I112,I116,I122,I128)</f>
        <v>25315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575</v>
      </c>
      <c r="D84" s="151">
        <f>SUM(D85:D88)</f>
        <v>575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575</v>
      </c>
      <c r="I84" s="151">
        <f>SUM(I85:I88)</f>
        <v>575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555</v>
      </c>
      <c r="D86" s="74">
        <v>555</v>
      </c>
      <c r="E86" s="74"/>
      <c r="F86" s="74"/>
      <c r="G86" s="157"/>
      <c r="H86" s="72">
        <f t="shared" si="6"/>
        <v>555</v>
      </c>
      <c r="I86" s="74">
        <v>555</v>
      </c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20</v>
      </c>
      <c r="D88" s="74">
        <v>20</v>
      </c>
      <c r="E88" s="74"/>
      <c r="F88" s="74"/>
      <c r="G88" s="157"/>
      <c r="H88" s="72">
        <f t="shared" si="6"/>
        <v>20</v>
      </c>
      <c r="I88" s="74">
        <v>20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17302</v>
      </c>
      <c r="D89" s="160">
        <f>SUM(D90:D94)</f>
        <v>17302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19293</v>
      </c>
      <c r="I89" s="160">
        <f>SUM(I90:I94)</f>
        <v>19293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2619</v>
      </c>
      <c r="D91" s="74">
        <v>2619</v>
      </c>
      <c r="E91" s="74"/>
      <c r="F91" s="74"/>
      <c r="G91" s="157"/>
      <c r="H91" s="72">
        <f t="shared" si="6"/>
        <v>2583</v>
      </c>
      <c r="I91" s="74">
        <v>2583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14229</v>
      </c>
      <c r="D92" s="74">
        <v>14229</v>
      </c>
      <c r="E92" s="74"/>
      <c r="F92" s="74"/>
      <c r="G92" s="157"/>
      <c r="H92" s="72">
        <f t="shared" si="6"/>
        <v>16139</v>
      </c>
      <c r="I92" s="74">
        <v>16139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454</v>
      </c>
      <c r="D93" s="74">
        <v>454</v>
      </c>
      <c r="E93" s="74"/>
      <c r="F93" s="74"/>
      <c r="G93" s="157"/>
      <c r="H93" s="72">
        <f t="shared" si="6"/>
        <v>571</v>
      </c>
      <c r="I93" s="74">
        <v>571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944</v>
      </c>
      <c r="D95" s="160">
        <f>SUM(D96:D102)</f>
        <v>944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924</v>
      </c>
      <c r="I95" s="160">
        <f>SUM(I96:I102)</f>
        <v>924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270</v>
      </c>
      <c r="D100" s="74">
        <v>270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674</v>
      </c>
      <c r="D102" s="74">
        <v>674</v>
      </c>
      <c r="E102" s="74"/>
      <c r="F102" s="74"/>
      <c r="G102" s="157"/>
      <c r="H102" s="72">
        <f t="shared" si="6"/>
        <v>924</v>
      </c>
      <c r="I102" s="74">
        <f>250+674</f>
        <v>924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4163</v>
      </c>
      <c r="D103" s="160">
        <f>SUM(D104:D111)</f>
        <v>4163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4116</v>
      </c>
      <c r="I103" s="160">
        <f>SUM(I104:I111)</f>
        <v>4116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274</v>
      </c>
      <c r="D106" s="74">
        <v>274</v>
      </c>
      <c r="E106" s="74"/>
      <c r="F106" s="74"/>
      <c r="G106" s="157"/>
      <c r="H106" s="72">
        <f t="shared" si="6"/>
        <v>234</v>
      </c>
      <c r="I106" s="74">
        <v>234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3814</v>
      </c>
      <c r="D107" s="74">
        <v>3814</v>
      </c>
      <c r="E107" s="74"/>
      <c r="F107" s="74"/>
      <c r="G107" s="157"/>
      <c r="H107" s="72">
        <f t="shared" si="6"/>
        <v>3807</v>
      </c>
      <c r="I107" s="74">
        <v>3807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75</v>
      </c>
      <c r="D111" s="74">
        <v>75</v>
      </c>
      <c r="E111" s="74"/>
      <c r="F111" s="74"/>
      <c r="G111" s="157"/>
      <c r="H111" s="72">
        <f t="shared" si="6"/>
        <v>75</v>
      </c>
      <c r="I111" s="74">
        <v>75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331</v>
      </c>
      <c r="I112" s="160">
        <f>SUM(I113:I115)</f>
        <v>331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165</v>
      </c>
      <c r="I114" s="74">
        <v>165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50</v>
      </c>
      <c r="D122" s="160">
        <f>SUM(D123:D127)</f>
        <v>50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50</v>
      </c>
      <c r="I122" s="160">
        <f>SUM(I123:I127)</f>
        <v>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50</v>
      </c>
      <c r="D127" s="74">
        <v>50</v>
      </c>
      <c r="E127" s="74"/>
      <c r="F127" s="74"/>
      <c r="G127" s="157"/>
      <c r="H127" s="72">
        <f t="shared" si="8"/>
        <v>50</v>
      </c>
      <c r="I127" s="74">
        <v>50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23406</v>
      </c>
      <c r="D130" s="63">
        <f>SUM(D131,D136,D140,D141,D144,D151,D159,D160,D163)</f>
        <v>22150</v>
      </c>
      <c r="E130" s="63">
        <f>SUM(E131,E136,E140,E141,E144,E151,E159,E160,E163)</f>
        <v>0</v>
      </c>
      <c r="F130" s="63">
        <f>SUM(F131,F136,F140,F141,F144,F151,F159,F160,F163)</f>
        <v>1256</v>
      </c>
      <c r="G130" s="166">
        <f>SUM(G131,G136,G140,G141,G144,G151,G159,G160,G163)</f>
        <v>0</v>
      </c>
      <c r="H130" s="57">
        <f t="shared" si="8"/>
        <v>25451</v>
      </c>
      <c r="I130" s="63">
        <f>SUM(I131,I136,I140,I141,I144,I151,I159,I160,I163)</f>
        <v>24415</v>
      </c>
      <c r="J130" s="63">
        <f>SUM(J131,J136,J140,J141,J144,J151,J159,J160,J163)</f>
        <v>0</v>
      </c>
      <c r="K130" s="63">
        <f>SUM(K131,K136,K140,K141,K144,K151,K159,K160,K163)</f>
        <v>1036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860</v>
      </c>
      <c r="D131" s="169">
        <f>SUM(D132:D135)</f>
        <v>860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860</v>
      </c>
      <c r="I131" s="169">
        <f t="shared" si="10"/>
        <v>860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500</v>
      </c>
      <c r="D132" s="74">
        <v>500</v>
      </c>
      <c r="E132" s="74"/>
      <c r="F132" s="74"/>
      <c r="G132" s="157"/>
      <c r="H132" s="72">
        <f t="shared" si="8"/>
        <v>500</v>
      </c>
      <c r="I132" s="74">
        <v>500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360</v>
      </c>
      <c r="D133" s="74">
        <v>360</v>
      </c>
      <c r="E133" s="74"/>
      <c r="F133" s="74"/>
      <c r="G133" s="157"/>
      <c r="H133" s="72">
        <f t="shared" si="8"/>
        <v>360</v>
      </c>
      <c r="I133" s="74">
        <v>360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16651</v>
      </c>
      <c r="D136" s="160">
        <f>SUM(D137:D139)</f>
        <v>16651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18707</v>
      </c>
      <c r="I136" s="160">
        <f>SUM(I137:I139)</f>
        <v>18707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146</v>
      </c>
      <c r="C137" s="72">
        <f t="shared" si="7"/>
        <v>16594</v>
      </c>
      <c r="D137" s="74">
        <v>16594</v>
      </c>
      <c r="E137" s="74"/>
      <c r="F137" s="74"/>
      <c r="G137" s="157"/>
      <c r="H137" s="72">
        <f t="shared" si="8"/>
        <v>18641</v>
      </c>
      <c r="I137" s="74">
        <v>18641</v>
      </c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57</v>
      </c>
      <c r="D138" s="74">
        <v>57</v>
      </c>
      <c r="E138" s="74"/>
      <c r="F138" s="74"/>
      <c r="G138" s="157"/>
      <c r="H138" s="72">
        <f t="shared" si="8"/>
        <v>66</v>
      </c>
      <c r="I138" s="74">
        <v>66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80</v>
      </c>
      <c r="D141" s="160">
        <f>SUM(D142:D143)</f>
        <v>80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80</v>
      </c>
      <c r="I141" s="160">
        <f>SUM(I142:I143)</f>
        <v>80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80</v>
      </c>
      <c r="D142" s="74">
        <v>80</v>
      </c>
      <c r="E142" s="74"/>
      <c r="F142" s="74"/>
      <c r="G142" s="157"/>
      <c r="H142" s="72">
        <f t="shared" si="8"/>
        <v>80</v>
      </c>
      <c r="I142" s="74">
        <v>80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2525</v>
      </c>
      <c r="D144" s="151">
        <f>SUM(D145:D150)</f>
        <v>2525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2525</v>
      </c>
      <c r="I144" s="151">
        <f>SUM(I145:I150)</f>
        <v>2525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80</v>
      </c>
      <c r="D145" s="68">
        <v>80</v>
      </c>
      <c r="E145" s="68"/>
      <c r="F145" s="68"/>
      <c r="G145" s="154"/>
      <c r="H145" s="66">
        <f t="shared" si="8"/>
        <v>80</v>
      </c>
      <c r="I145" s="68">
        <v>80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2360</v>
      </c>
      <c r="D146" s="74">
        <v>2360</v>
      </c>
      <c r="E146" s="74"/>
      <c r="F146" s="74"/>
      <c r="G146" s="157"/>
      <c r="H146" s="72">
        <f t="shared" si="8"/>
        <v>2360</v>
      </c>
      <c r="I146" s="74">
        <v>2360</v>
      </c>
      <c r="J146" s="74"/>
      <c r="K146" s="74"/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85</v>
      </c>
      <c r="D147" s="74">
        <v>85</v>
      </c>
      <c r="E147" s="74"/>
      <c r="F147" s="74"/>
      <c r="G147" s="157"/>
      <c r="H147" s="72">
        <f t="shared" si="8"/>
        <v>85</v>
      </c>
      <c r="I147" s="74">
        <v>85</v>
      </c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1907</v>
      </c>
      <c r="D151" s="160">
        <f>SUM(D152:D158)</f>
        <v>651</v>
      </c>
      <c r="E151" s="160">
        <f>SUM(E152:E158)</f>
        <v>0</v>
      </c>
      <c r="F151" s="160">
        <f>SUM(F152:F158)</f>
        <v>1256</v>
      </c>
      <c r="G151" s="161">
        <f>SUM(G152:G158)</f>
        <v>0</v>
      </c>
      <c r="H151" s="72">
        <f t="shared" si="8"/>
        <v>1688</v>
      </c>
      <c r="I151" s="160">
        <f>SUM(I152:I158)</f>
        <v>652</v>
      </c>
      <c r="J151" s="160">
        <f>SUM(J152:J158)</f>
        <v>0</v>
      </c>
      <c r="K151" s="160">
        <f>SUM(K152:K158)</f>
        <v>1036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651</v>
      </c>
      <c r="D153" s="74">
        <v>651</v>
      </c>
      <c r="E153" s="74"/>
      <c r="F153" s="74"/>
      <c r="G153" s="157"/>
      <c r="H153" s="72">
        <f t="shared" si="8"/>
        <v>652</v>
      </c>
      <c r="I153" s="74">
        <v>652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1256</v>
      </c>
      <c r="D154" s="74"/>
      <c r="E154" s="74"/>
      <c r="F154" s="74">
        <v>1256</v>
      </c>
      <c r="G154" s="157"/>
      <c r="H154" s="72">
        <f t="shared" si="8"/>
        <v>1036</v>
      </c>
      <c r="I154" s="74"/>
      <c r="J154" s="74"/>
      <c r="K154" s="74">
        <v>1036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1383</v>
      </c>
      <c r="D159" s="163">
        <v>1383</v>
      </c>
      <c r="E159" s="163"/>
      <c r="F159" s="163"/>
      <c r="G159" s="164"/>
      <c r="H159" s="117">
        <f t="shared" si="8"/>
        <v>1591</v>
      </c>
      <c r="I159" s="163">
        <v>1591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339</v>
      </c>
      <c r="D165" s="63">
        <f>SUM(D166,D171)</f>
        <v>339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338</v>
      </c>
      <c r="I165" s="63">
        <f>SUM(I166,I171)</f>
        <v>338</v>
      </c>
      <c r="J165" s="63">
        <f t="shared" ref="J165:L165" si="12">SUM(J166,J171)</f>
        <v>0</v>
      </c>
      <c r="K165" s="63">
        <f t="shared" si="12"/>
        <v>0</v>
      </c>
      <c r="L165" s="172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339</v>
      </c>
      <c r="D166" s="169">
        <f>SUM(D167:D170)</f>
        <v>339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338</v>
      </c>
      <c r="I166" s="169">
        <f>SUM(I167:I170)</f>
        <v>338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339</v>
      </c>
      <c r="D170" s="74">
        <v>339</v>
      </c>
      <c r="E170" s="74"/>
      <c r="F170" s="74"/>
      <c r="G170" s="157"/>
      <c r="H170" s="72">
        <f t="shared" si="8"/>
        <v>338</v>
      </c>
      <c r="I170" s="74">
        <v>338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120</v>
      </c>
      <c r="D194" s="139">
        <f>SUM(D195,D230,D269,D283)</f>
        <v>120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1687</v>
      </c>
      <c r="I194" s="139">
        <f t="shared" ref="I194:L194" si="26">SUM(I195,I230,I269,I283)</f>
        <v>1687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120</v>
      </c>
      <c r="D195" s="144">
        <f>D196+D204</f>
        <v>120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1687</v>
      </c>
      <c r="I195" s="144">
        <f>I196+I204</f>
        <v>1687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120</v>
      </c>
      <c r="D204" s="63">
        <f>D205+D215+D216+D225+D226+D227+D229</f>
        <v>120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1687</v>
      </c>
      <c r="I204" s="63">
        <f>I205+I215+I216+I225+I226+I227+I229</f>
        <v>1687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120</v>
      </c>
      <c r="D216" s="160">
        <f>SUM(D217:D224)</f>
        <v>120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1687</v>
      </c>
      <c r="I216" s="160">
        <f>SUM(I217:I224)</f>
        <v>1687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120</v>
      </c>
      <c r="D219" s="74">
        <v>120</v>
      </c>
      <c r="E219" s="74"/>
      <c r="F219" s="74"/>
      <c r="G219" s="157"/>
      <c r="H219" s="72">
        <f t="shared" si="24"/>
        <v>387</v>
      </c>
      <c r="I219" s="74">
        <v>387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1300</v>
      </c>
      <c r="I223" s="74">
        <v>1300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345153</v>
      </c>
      <c r="D289" s="242">
        <f t="shared" ref="D289:L289" si="46">SUM(D286,D269,D230,D195,D187,D173,D75,D53,D283)</f>
        <v>320448</v>
      </c>
      <c r="E289" s="242">
        <f t="shared" si="46"/>
        <v>23449</v>
      </c>
      <c r="F289" s="242">
        <f t="shared" si="46"/>
        <v>1256</v>
      </c>
      <c r="G289" s="243">
        <f t="shared" si="46"/>
        <v>0</v>
      </c>
      <c r="H289" s="244">
        <f t="shared" si="46"/>
        <v>352406</v>
      </c>
      <c r="I289" s="242">
        <f t="shared" si="46"/>
        <v>325959</v>
      </c>
      <c r="J289" s="242">
        <f t="shared" si="46"/>
        <v>25411</v>
      </c>
      <c r="K289" s="242">
        <f t="shared" si="46"/>
        <v>1036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0qVWROWOmxgX4SoFDZfSsNRehpS1ncBWnSlxIaagq781GhczipP71uCjXgKv/C0oyvAwSy0OIu0jJuFwgQ3x2g==" saltValue="96JA2fD0PNWXuxt2zZ2qqw==" spinCount="100000" sheet="1" objects="1" scenarios="1" formatCells="0" formatColumns="0" formatRows="0" insertHyperlinks="0"/>
  <autoFilter ref="A18:L301">
    <filterColumn colId="7">
      <filters blank="1">
        <filter val="1 029"/>
        <filter val="1 036"/>
        <filter val="1 300"/>
        <filter val="1 591"/>
        <filter val="1 663"/>
        <filter val="1 687"/>
        <filter val="1 688"/>
        <filter val="11 335"/>
        <filter val="11 662"/>
        <filter val="120"/>
        <filter val="16 139"/>
        <filter val="165"/>
        <filter val="166"/>
        <filter val="18 452"/>
        <filter val="18 641"/>
        <filter val="18 707"/>
        <filter val="19 293"/>
        <filter val="19 790"/>
        <filter val="2 360"/>
        <filter val="2 525"/>
        <filter val="2 583"/>
        <filter val="2 927"/>
        <filter val="20"/>
        <filter val="202 896"/>
        <filter val="224 349"/>
        <filter val="234"/>
        <filter val="25 315"/>
        <filter val="25 451"/>
        <filter val="26"/>
        <filter val="299 495"/>
        <filter val="3 807"/>
        <filter val="331"/>
        <filter val="338"/>
        <filter val="350 719"/>
        <filter val="351 370"/>
        <filter val="352 406"/>
        <filter val="360"/>
        <filter val="387"/>
        <filter val="4 116"/>
        <filter val="4 172"/>
        <filter val="50"/>
        <filter val="500"/>
        <filter val="51 224"/>
        <filter val="555"/>
        <filter val="56 694"/>
        <filter val="571"/>
        <filter val="575"/>
        <filter val="6 617"/>
        <filter val="652"/>
        <filter val="66"/>
        <filter val="75"/>
        <filter val="75 146"/>
        <filter val="80"/>
        <filter val="85"/>
        <filter val="860"/>
        <filter val="92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407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408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409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410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411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32148</v>
      </c>
      <c r="D20" s="28">
        <f>SUM(D21,D24,D25,D41,D43)</f>
        <v>32148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34395</v>
      </c>
      <c r="I20" s="28">
        <f>SUM(I21,I24,I25,I41,I43)</f>
        <v>34395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32148</v>
      </c>
      <c r="D24" s="51">
        <v>32148</v>
      </c>
      <c r="E24" s="51"/>
      <c r="F24" s="52" t="s">
        <v>36</v>
      </c>
      <c r="G24" s="53" t="s">
        <v>36</v>
      </c>
      <c r="H24" s="50">
        <f t="shared" si="1"/>
        <v>34395</v>
      </c>
      <c r="I24" s="51">
        <f>I51</f>
        <v>34395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32148</v>
      </c>
      <c r="D50" s="128">
        <f>SUM(D51,D286)</f>
        <v>32148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34395</v>
      </c>
      <c r="I50" s="128">
        <f>SUM(I51,I286)</f>
        <v>34395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32148</v>
      </c>
      <c r="D51" s="134">
        <f>SUM(D52,D194)</f>
        <v>32148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34395</v>
      </c>
      <c r="I51" s="134">
        <f>SUM(I52,I194)</f>
        <v>34395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32148</v>
      </c>
      <c r="D52" s="139">
        <f>SUM(D53,D75,D173,D187)</f>
        <v>32148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34395</v>
      </c>
      <c r="I52" s="139">
        <f>SUM(I53,I75,I173,I187)</f>
        <v>34395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32148</v>
      </c>
      <c r="D75" s="144">
        <f>SUM(D76,D83,D130,D164,D165,D172)</f>
        <v>32148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34395</v>
      </c>
      <c r="I75" s="144">
        <f>SUM(I76,I83,I130,I164,I165,I172)</f>
        <v>34395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32148</v>
      </c>
      <c r="D130" s="63">
        <f>SUM(D131,D136,D140,D141,D144,D151,D159,D160,D163)</f>
        <v>32148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34395</v>
      </c>
      <c r="I130" s="63">
        <f>SUM(I131,I136,I140,I141,I144,I151,I159,I160,I163)</f>
        <v>34395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32148</v>
      </c>
      <c r="D151" s="160">
        <f>SUM(D152:D158)</f>
        <v>32148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34395</v>
      </c>
      <c r="I151" s="160">
        <f>SUM(I152:I158)</f>
        <v>34395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32148</v>
      </c>
      <c r="D154" s="74">
        <v>32148</v>
      </c>
      <c r="E154" s="74"/>
      <c r="F154" s="74"/>
      <c r="G154" s="157"/>
      <c r="H154" s="72">
        <f t="shared" si="8"/>
        <v>34395</v>
      </c>
      <c r="I154" s="74">
        <v>34395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32148</v>
      </c>
      <c r="D289" s="242">
        <f t="shared" ref="D289:L289" si="46">SUM(D286,D269,D230,D195,D187,D173,D75,D53,D283)</f>
        <v>32148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34395</v>
      </c>
      <c r="I289" s="242">
        <f t="shared" si="46"/>
        <v>34395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LLFcBpiQGb3nQcOhTaBGnazEA2+kJfoz5s9NaSmXVIuOsVFq98puBDtVJIwh1KlcHP30OZbWcAZbJdklgfZJSQ==" saltValue="P7O2IgjUyqnhiLxoAhJcmA==" spinCount="100000" sheet="1" objects="1" scenarios="1" formatCells="0" formatColumns="0" formatRows="0" insertHyperlinks="0"/>
  <autoFilter ref="A18:L301">
    <filterColumn colId="7">
      <filters>
        <filter val="34 39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542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413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414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415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416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543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544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435374</v>
      </c>
      <c r="D20" s="28">
        <f>SUM(D21,D24,D25,D41,D43)</f>
        <v>409001</v>
      </c>
      <c r="E20" s="28">
        <f>SUM(E21,E24,E43)</f>
        <v>26373</v>
      </c>
      <c r="F20" s="28">
        <f>SUM(F21,F26,F43)</f>
        <v>0</v>
      </c>
      <c r="G20" s="29">
        <f>SUM(G21,G45)</f>
        <v>0</v>
      </c>
      <c r="H20" s="27">
        <f>SUM(I20:L20)</f>
        <v>428030</v>
      </c>
      <c r="I20" s="28">
        <f>SUM(I21,I24,I25,I41,I43)</f>
        <v>402703</v>
      </c>
      <c r="J20" s="28">
        <f>SUM(J21,J24,J43)</f>
        <v>25327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435374</v>
      </c>
      <c r="D24" s="51">
        <v>409001</v>
      </c>
      <c r="E24" s="51">
        <v>26373</v>
      </c>
      <c r="F24" s="52" t="s">
        <v>36</v>
      </c>
      <c r="G24" s="53" t="s">
        <v>36</v>
      </c>
      <c r="H24" s="50">
        <f t="shared" si="1"/>
        <v>428030</v>
      </c>
      <c r="I24" s="51">
        <f>I51</f>
        <v>402703</v>
      </c>
      <c r="J24" s="51">
        <f>J51</f>
        <v>25327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435374</v>
      </c>
      <c r="D50" s="128">
        <f>SUM(D51,D286)</f>
        <v>409001</v>
      </c>
      <c r="E50" s="128">
        <f>SUM(E51,E286)</f>
        <v>26373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428030</v>
      </c>
      <c r="I50" s="128">
        <f>SUM(I51,I286)</f>
        <v>402703</v>
      </c>
      <c r="J50" s="128">
        <f>SUM(J51,J286)</f>
        <v>25327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435374</v>
      </c>
      <c r="D51" s="134">
        <f>SUM(D52,D194)</f>
        <v>409001</v>
      </c>
      <c r="E51" s="134">
        <f>SUM(E52,E194)</f>
        <v>26373</v>
      </c>
      <c r="F51" s="134">
        <f>SUM(F52,F194)</f>
        <v>0</v>
      </c>
      <c r="G51" s="135">
        <f>SUM(G52,G194)</f>
        <v>0</v>
      </c>
      <c r="H51" s="133">
        <f t="shared" si="6"/>
        <v>428030</v>
      </c>
      <c r="I51" s="134">
        <f>SUM(I52,I194)</f>
        <v>402703</v>
      </c>
      <c r="J51" s="134">
        <f>SUM(J52,J194)</f>
        <v>25327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434060</v>
      </c>
      <c r="D52" s="139">
        <f>SUM(D53,D75,D173,D187)</f>
        <v>407687</v>
      </c>
      <c r="E52" s="139">
        <f>SUM(E53,E75,E173,E187)</f>
        <v>26373</v>
      </c>
      <c r="F52" s="139">
        <f>SUM(F53,F75,F173,F187)</f>
        <v>0</v>
      </c>
      <c r="G52" s="140">
        <f>SUM(G53,G75,G173,G187)</f>
        <v>0</v>
      </c>
      <c r="H52" s="138">
        <f t="shared" si="6"/>
        <v>425430</v>
      </c>
      <c r="I52" s="139">
        <f>SUM(I53,I75,I173,I187)</f>
        <v>400103</v>
      </c>
      <c r="J52" s="139">
        <f>SUM(J53,J75,J173,J187)</f>
        <v>25327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404851</v>
      </c>
      <c r="D53" s="144">
        <f>SUM(D54,D67)</f>
        <v>378478</v>
      </c>
      <c r="E53" s="144">
        <f>SUM(E54,E67)</f>
        <v>26373</v>
      </c>
      <c r="F53" s="144">
        <f>SUM(F54,F67)</f>
        <v>0</v>
      </c>
      <c r="G53" s="145">
        <f>SUM(G54,G67)</f>
        <v>0</v>
      </c>
      <c r="H53" s="143">
        <f t="shared" si="6"/>
        <v>392387</v>
      </c>
      <c r="I53" s="144">
        <f>SUM(I54,I67)</f>
        <v>367060</v>
      </c>
      <c r="J53" s="144">
        <f>SUM(J54,J67)</f>
        <v>25327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305217</v>
      </c>
      <c r="D54" s="63">
        <f>SUM(D55,D58,D66)</f>
        <v>284222</v>
      </c>
      <c r="E54" s="63">
        <f>SUM(E55,E58,E66)</f>
        <v>20995</v>
      </c>
      <c r="F54" s="63">
        <f>SUM(F55,F58,F66)</f>
        <v>0</v>
      </c>
      <c r="G54" s="148">
        <f>SUM(G55,G58,G66)</f>
        <v>0</v>
      </c>
      <c r="H54" s="57">
        <f t="shared" si="6"/>
        <v>295617</v>
      </c>
      <c r="I54" s="63">
        <f>SUM(I55,I58,I66)</f>
        <v>275545</v>
      </c>
      <c r="J54" s="63">
        <f>SUM(J55,J58,J66)</f>
        <v>20072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274574</v>
      </c>
      <c r="D55" s="151">
        <f>SUM(D56:D57)</f>
        <v>254503</v>
      </c>
      <c r="E55" s="151">
        <f>SUM(E56:E57)</f>
        <v>20071</v>
      </c>
      <c r="F55" s="151">
        <f>SUM(F56:F57)</f>
        <v>0</v>
      </c>
      <c r="G55" s="152">
        <f>SUM(G56:G57)</f>
        <v>0</v>
      </c>
      <c r="H55" s="117">
        <f t="shared" si="6"/>
        <v>267952</v>
      </c>
      <c r="I55" s="151">
        <f>SUM(I56:I57)</f>
        <v>248740</v>
      </c>
      <c r="J55" s="151">
        <f>SUM(J56:J57)</f>
        <v>19212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274574</v>
      </c>
      <c r="D57" s="74">
        <v>254503</v>
      </c>
      <c r="E57" s="74">
        <v>20071</v>
      </c>
      <c r="F57" s="74"/>
      <c r="G57" s="157"/>
      <c r="H57" s="72">
        <f t="shared" si="6"/>
        <v>267952</v>
      </c>
      <c r="I57" s="74">
        <v>248740</v>
      </c>
      <c r="J57" s="74">
        <v>19212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27837</v>
      </c>
      <c r="D58" s="160">
        <f>SUM(D59:D65)</f>
        <v>26913</v>
      </c>
      <c r="E58" s="160">
        <f>SUM(E59:E65)</f>
        <v>924</v>
      </c>
      <c r="F58" s="160">
        <f>SUM(F59:F65)</f>
        <v>0</v>
      </c>
      <c r="G58" s="161">
        <f>SUM(G59:G65)</f>
        <v>0</v>
      </c>
      <c r="H58" s="72">
        <f t="shared" si="6"/>
        <v>24877</v>
      </c>
      <c r="I58" s="160">
        <f>SUM(I59:I65)</f>
        <v>24017</v>
      </c>
      <c r="J58" s="160">
        <f>SUM(J59:J65)</f>
        <v>860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1209</v>
      </c>
      <c r="D60" s="74">
        <v>1209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2344</v>
      </c>
      <c r="D63" s="74">
        <v>1960</v>
      </c>
      <c r="E63" s="74">
        <v>384</v>
      </c>
      <c r="F63" s="74"/>
      <c r="G63" s="157"/>
      <c r="H63" s="72">
        <f t="shared" si="6"/>
        <v>3210</v>
      </c>
      <c r="I63" s="74">
        <v>2890</v>
      </c>
      <c r="J63" s="74">
        <v>320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18114</v>
      </c>
      <c r="D64" s="74">
        <v>18114</v>
      </c>
      <c r="E64" s="74"/>
      <c r="F64" s="74"/>
      <c r="G64" s="157"/>
      <c r="H64" s="72">
        <f t="shared" si="6"/>
        <v>14468</v>
      </c>
      <c r="I64" s="74">
        <v>14468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1998</v>
      </c>
      <c r="D65" s="74">
        <v>1458</v>
      </c>
      <c r="E65" s="74">
        <v>540</v>
      </c>
      <c r="F65" s="74"/>
      <c r="G65" s="157"/>
      <c r="H65" s="72">
        <f t="shared" si="6"/>
        <v>1998</v>
      </c>
      <c r="I65" s="74">
        <v>1458</v>
      </c>
      <c r="J65" s="74">
        <v>540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2806</v>
      </c>
      <c r="D66" s="163">
        <v>2806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99634</v>
      </c>
      <c r="D67" s="63">
        <f>SUM(D68:D69)</f>
        <v>94256</v>
      </c>
      <c r="E67" s="63">
        <f>SUM(E68:E69)</f>
        <v>5378</v>
      </c>
      <c r="F67" s="63">
        <f>SUM(F68:F69)</f>
        <v>0</v>
      </c>
      <c r="G67" s="166">
        <f>SUM(G68:G69)</f>
        <v>0</v>
      </c>
      <c r="H67" s="57">
        <f t="shared" si="6"/>
        <v>96770</v>
      </c>
      <c r="I67" s="63">
        <f>SUM(I68:I69)</f>
        <v>91515</v>
      </c>
      <c r="J67" s="63">
        <f>SUM(J68:J69)</f>
        <v>5255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77047</v>
      </c>
      <c r="D68" s="68">
        <v>71927</v>
      </c>
      <c r="E68" s="68">
        <v>5120</v>
      </c>
      <c r="F68" s="68"/>
      <c r="G68" s="154"/>
      <c r="H68" s="66">
        <f t="shared" si="6"/>
        <v>74566</v>
      </c>
      <c r="I68" s="68">
        <v>69711</v>
      </c>
      <c r="J68" s="68">
        <v>4855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22587</v>
      </c>
      <c r="D69" s="160">
        <f>SUM(D70:D74)</f>
        <v>22329</v>
      </c>
      <c r="E69" s="160">
        <f>SUM(E70:E74)</f>
        <v>258</v>
      </c>
      <c r="F69" s="160">
        <f>SUM(F70:F74)</f>
        <v>0</v>
      </c>
      <c r="G69" s="161">
        <f>SUM(G70:G74)</f>
        <v>0</v>
      </c>
      <c r="H69" s="72">
        <f t="shared" si="6"/>
        <v>22204</v>
      </c>
      <c r="I69" s="160">
        <f>SUM(I70:I74)</f>
        <v>21804</v>
      </c>
      <c r="J69" s="160">
        <f>SUM(J70:J74)</f>
        <v>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14616</v>
      </c>
      <c r="D70" s="74">
        <v>14358</v>
      </c>
      <c r="E70" s="74">
        <v>258</v>
      </c>
      <c r="F70" s="74"/>
      <c r="G70" s="157"/>
      <c r="H70" s="72">
        <f t="shared" si="6"/>
        <v>14233</v>
      </c>
      <c r="I70" s="74">
        <v>13833</v>
      </c>
      <c r="J70" s="74">
        <v>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7471</v>
      </c>
      <c r="D73" s="74">
        <v>7471</v>
      </c>
      <c r="E73" s="74"/>
      <c r="F73" s="74"/>
      <c r="G73" s="157"/>
      <c r="H73" s="72">
        <f t="shared" si="6"/>
        <v>7471</v>
      </c>
      <c r="I73" s="74">
        <v>7471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29209</v>
      </c>
      <c r="D75" s="144">
        <f>SUM(D76,D83,D130,D164,D165,D172)</f>
        <v>29209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33043</v>
      </c>
      <c r="I75" s="144">
        <f>SUM(I76,I83,I130,I164,I165,I172)</f>
        <v>33043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24361</v>
      </c>
      <c r="D83" s="63">
        <f>SUM(D84,D89,D95,D103,D112,D116,D122,D128)</f>
        <v>24361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26691</v>
      </c>
      <c r="I83" s="63">
        <f>SUM(I84,I89,I95,I103,I112,I116,I122,I128)</f>
        <v>26691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654</v>
      </c>
      <c r="D84" s="151">
        <f>SUM(D85:D88)</f>
        <v>654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603</v>
      </c>
      <c r="I84" s="151">
        <f>SUM(I85:I88)</f>
        <v>603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523</v>
      </c>
      <c r="D86" s="74">
        <v>523</v>
      </c>
      <c r="E86" s="74"/>
      <c r="F86" s="74"/>
      <c r="G86" s="157"/>
      <c r="H86" s="72">
        <f t="shared" si="6"/>
        <v>480</v>
      </c>
      <c r="I86" s="74">
        <v>480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80</v>
      </c>
      <c r="D88" s="74">
        <v>80</v>
      </c>
      <c r="E88" s="74"/>
      <c r="F88" s="74"/>
      <c r="G88" s="157"/>
      <c r="H88" s="72">
        <f t="shared" si="6"/>
        <v>72</v>
      </c>
      <c r="I88" s="74">
        <v>72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20892</v>
      </c>
      <c r="D89" s="160">
        <f>SUM(D90:D94)</f>
        <v>20892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23108</v>
      </c>
      <c r="I89" s="160">
        <f>SUM(I90:I94)</f>
        <v>23108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11763</v>
      </c>
      <c r="D90" s="74">
        <v>11763</v>
      </c>
      <c r="E90" s="74"/>
      <c r="F90" s="74"/>
      <c r="G90" s="157"/>
      <c r="H90" s="72">
        <f t="shared" si="6"/>
        <v>14292</v>
      </c>
      <c r="I90" s="74">
        <v>14292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2596</v>
      </c>
      <c r="D91" s="74">
        <v>2596</v>
      </c>
      <c r="E91" s="74"/>
      <c r="F91" s="74"/>
      <c r="G91" s="157"/>
      <c r="H91" s="72">
        <f t="shared" si="6"/>
        <v>2897</v>
      </c>
      <c r="I91" s="74">
        <v>2897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5926</v>
      </c>
      <c r="D92" s="74">
        <v>5926</v>
      </c>
      <c r="E92" s="74"/>
      <c r="F92" s="74"/>
      <c r="G92" s="157"/>
      <c r="H92" s="72">
        <f t="shared" si="6"/>
        <v>5307</v>
      </c>
      <c r="I92" s="74">
        <v>5307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607</v>
      </c>
      <c r="D93" s="74">
        <v>607</v>
      </c>
      <c r="E93" s="74"/>
      <c r="F93" s="74"/>
      <c r="G93" s="157"/>
      <c r="H93" s="72">
        <f t="shared" si="6"/>
        <v>612</v>
      </c>
      <c r="I93" s="74">
        <v>612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551</v>
      </c>
      <c r="D95" s="160">
        <f>SUM(D96:D102)</f>
        <v>551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551</v>
      </c>
      <c r="I95" s="160">
        <f>SUM(I96:I102)</f>
        <v>551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551</v>
      </c>
      <c r="D102" s="74">
        <v>551</v>
      </c>
      <c r="E102" s="74"/>
      <c r="F102" s="74"/>
      <c r="G102" s="157"/>
      <c r="H102" s="72">
        <f t="shared" si="6"/>
        <v>551</v>
      </c>
      <c r="I102" s="74">
        <v>551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2212</v>
      </c>
      <c r="D103" s="160">
        <f>SUM(D104:D111)</f>
        <v>2212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2212</v>
      </c>
      <c r="I103" s="160">
        <f>SUM(I104:I111)</f>
        <v>2212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80</v>
      </c>
      <c r="D106" s="74">
        <v>80</v>
      </c>
      <c r="E106" s="74"/>
      <c r="F106" s="74"/>
      <c r="G106" s="157"/>
      <c r="H106" s="72">
        <f t="shared" si="6"/>
        <v>80</v>
      </c>
      <c r="I106" s="74">
        <v>80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596</v>
      </c>
      <c r="D107" s="74">
        <v>596</v>
      </c>
      <c r="E107" s="74"/>
      <c r="F107" s="74"/>
      <c r="G107" s="157"/>
      <c r="H107" s="72">
        <f t="shared" si="6"/>
        <v>596</v>
      </c>
      <c r="I107" s="74">
        <v>596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1536</v>
      </c>
      <c r="D111" s="74">
        <v>1536</v>
      </c>
      <c r="E111" s="74"/>
      <c r="F111" s="74"/>
      <c r="G111" s="157"/>
      <c r="H111" s="72">
        <f t="shared" si="6"/>
        <v>1536</v>
      </c>
      <c r="I111" s="74">
        <v>1536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165</v>
      </c>
      <c r="I112" s="160">
        <f>SUM(I113:I115)</f>
        <v>165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165</v>
      </c>
      <c r="I114" s="74">
        <v>165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4848</v>
      </c>
      <c r="D130" s="63">
        <f>SUM(D131,D136,D140,D141,D144,D151,D159,D160,D163)</f>
        <v>4848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6352</v>
      </c>
      <c r="I130" s="63">
        <f>SUM(I131,I136,I140,I141,I144,I151,I159,I160,I163)</f>
        <v>6352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1349</v>
      </c>
      <c r="D131" s="169">
        <f>SUM(D132:D135)</f>
        <v>1349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2571</v>
      </c>
      <c r="I131" s="169">
        <f t="shared" si="10"/>
        <v>2571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393</v>
      </c>
      <c r="D132" s="74">
        <v>393</v>
      </c>
      <c r="E132" s="74"/>
      <c r="F132" s="74"/>
      <c r="G132" s="157"/>
      <c r="H132" s="72">
        <f t="shared" si="8"/>
        <v>396</v>
      </c>
      <c r="I132" s="74">
        <v>396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956</v>
      </c>
      <c r="D133" s="74">
        <v>956</v>
      </c>
      <c r="E133" s="74"/>
      <c r="F133" s="74"/>
      <c r="G133" s="157"/>
      <c r="H133" s="72">
        <f t="shared" si="8"/>
        <v>2056</v>
      </c>
      <c r="I133" s="74">
        <v>2056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119</v>
      </c>
      <c r="I134" s="74">
        <v>119</v>
      </c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54</v>
      </c>
      <c r="D136" s="160">
        <f>SUM(D137:D139)</f>
        <v>54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54</v>
      </c>
      <c r="I136" s="160">
        <f>SUM(I137:I139)</f>
        <v>54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54</v>
      </c>
      <c r="D138" s="74">
        <v>54</v>
      </c>
      <c r="E138" s="74"/>
      <c r="F138" s="74"/>
      <c r="G138" s="157"/>
      <c r="H138" s="72">
        <f t="shared" si="8"/>
        <v>54</v>
      </c>
      <c r="I138" s="74">
        <v>54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70</v>
      </c>
      <c r="D141" s="160">
        <f>SUM(D142:D143)</f>
        <v>70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70</v>
      </c>
      <c r="I141" s="160">
        <f>SUM(I142:I143)</f>
        <v>70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70</v>
      </c>
      <c r="D142" s="74">
        <v>70</v>
      </c>
      <c r="E142" s="74"/>
      <c r="F142" s="74"/>
      <c r="G142" s="157"/>
      <c r="H142" s="72">
        <f t="shared" si="8"/>
        <v>70</v>
      </c>
      <c r="I142" s="74">
        <v>70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1836</v>
      </c>
      <c r="D144" s="151">
        <f>SUM(D145:D150)</f>
        <v>1836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1836</v>
      </c>
      <c r="I144" s="151">
        <f>SUM(I145:I150)</f>
        <v>1836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200</v>
      </c>
      <c r="D145" s="68">
        <v>200</v>
      </c>
      <c r="E145" s="68"/>
      <c r="F145" s="68"/>
      <c r="G145" s="154"/>
      <c r="H145" s="66">
        <f t="shared" si="8"/>
        <v>200</v>
      </c>
      <c r="I145" s="68">
        <v>200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1636</v>
      </c>
      <c r="D146" s="74">
        <v>1636</v>
      </c>
      <c r="E146" s="74"/>
      <c r="F146" s="74"/>
      <c r="G146" s="157"/>
      <c r="H146" s="72">
        <f t="shared" si="8"/>
        <v>1636</v>
      </c>
      <c r="I146" s="74">
        <v>1636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458</v>
      </c>
      <c r="D151" s="160">
        <f>SUM(D152:D158)</f>
        <v>458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339</v>
      </c>
      <c r="I151" s="160">
        <f>SUM(I152:I158)</f>
        <v>339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378</v>
      </c>
      <c r="D152" s="74">
        <v>378</v>
      </c>
      <c r="E152" s="74"/>
      <c r="F152" s="74"/>
      <c r="G152" s="157"/>
      <c r="H152" s="72">
        <f t="shared" si="8"/>
        <v>259</v>
      </c>
      <c r="I152" s="74">
        <v>259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80</v>
      </c>
      <c r="D153" s="74">
        <v>80</v>
      </c>
      <c r="E153" s="74"/>
      <c r="F153" s="74"/>
      <c r="G153" s="157"/>
      <c r="H153" s="72">
        <f t="shared" si="8"/>
        <v>80</v>
      </c>
      <c r="I153" s="74">
        <v>80</v>
      </c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1081</v>
      </c>
      <c r="D159" s="163">
        <v>1081</v>
      </c>
      <c r="E159" s="163"/>
      <c r="F159" s="163"/>
      <c r="G159" s="164"/>
      <c r="H159" s="117">
        <f t="shared" si="8"/>
        <v>1482</v>
      </c>
      <c r="I159" s="163">
        <v>1482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1314</v>
      </c>
      <c r="D194" s="139">
        <f>SUM(D195,D230,D269,D283)</f>
        <v>1314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2600</v>
      </c>
      <c r="I194" s="139">
        <f t="shared" ref="I194:L194" si="26">SUM(I195,I230,I269,I283)</f>
        <v>2600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1314</v>
      </c>
      <c r="D195" s="144">
        <f>D196+D204</f>
        <v>1314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2600</v>
      </c>
      <c r="I195" s="144">
        <f>I196+I204</f>
        <v>2600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1314</v>
      </c>
      <c r="D204" s="63">
        <f>D205+D215+D216+D225+D226+D227+D229</f>
        <v>1314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2600</v>
      </c>
      <c r="I204" s="63">
        <f>I205+I215+I216+I225+I226+I227+I229</f>
        <v>2600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1314</v>
      </c>
      <c r="D216" s="160">
        <f>SUM(D217:D224)</f>
        <v>1314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2600</v>
      </c>
      <c r="I216" s="160">
        <f>SUM(I217:I224)</f>
        <v>2600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1100</v>
      </c>
      <c r="D218" s="74">
        <v>1100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214</v>
      </c>
      <c r="D224" s="74">
        <v>214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435374</v>
      </c>
      <c r="D289" s="242">
        <f t="shared" ref="D289:L289" si="46">SUM(D286,D269,D230,D195,D187,D173,D75,D53,D283)</f>
        <v>409001</v>
      </c>
      <c r="E289" s="242">
        <f t="shared" si="46"/>
        <v>26373</v>
      </c>
      <c r="F289" s="242">
        <f t="shared" si="46"/>
        <v>0</v>
      </c>
      <c r="G289" s="243">
        <f t="shared" si="46"/>
        <v>0</v>
      </c>
      <c r="H289" s="244">
        <f t="shared" si="46"/>
        <v>428030</v>
      </c>
      <c r="I289" s="242">
        <f t="shared" si="46"/>
        <v>402703</v>
      </c>
      <c r="J289" s="242">
        <f t="shared" si="46"/>
        <v>25327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G68ji3PZkZLnx8zL+B4VkFsslPyfv2+N+8hZo74aFGIVcFW0mW7Ves+PjSMnXVQOkXp5x5b01vHNksD/NtFZg==" saltValue="5SeXJAosbzAhH6VdhwRMhw==" spinCount="100000" sheet="1" objects="1" scenarios="1" formatCells="0" formatColumns="0" formatRows="0" insertHyperlinks="0"/>
  <autoFilter ref="A18:L301">
    <filterColumn colId="7">
      <filters blank="1">
        <filter val="1 029"/>
        <filter val="1 482"/>
        <filter val="1 536"/>
        <filter val="1 636"/>
        <filter val="1 836"/>
        <filter val="1 998"/>
        <filter val="119"/>
        <filter val="14 233"/>
        <filter val="14 292"/>
        <filter val="14 468"/>
        <filter val="165"/>
        <filter val="2 056"/>
        <filter val="2 212"/>
        <filter val="2 571"/>
        <filter val="2 600"/>
        <filter val="2 788"/>
        <filter val="2 897"/>
        <filter val="200"/>
        <filter val="22 204"/>
        <filter val="23 108"/>
        <filter val="24 877"/>
        <filter val="259"/>
        <filter val="26 691"/>
        <filter val="267 952"/>
        <filter val="295 617"/>
        <filter val="3 210"/>
        <filter val="33 043"/>
        <filter val="339"/>
        <filter val="392 387"/>
        <filter val="396"/>
        <filter val="4 172"/>
        <filter val="425 430"/>
        <filter val="428 030"/>
        <filter val="480"/>
        <filter val="5 307"/>
        <filter val="500"/>
        <filter val="51"/>
        <filter val="52"/>
        <filter val="54"/>
        <filter val="551"/>
        <filter val="596"/>
        <filter val="6 352"/>
        <filter val="603"/>
        <filter val="612"/>
        <filter val="7 471"/>
        <filter val="70"/>
        <filter val="72"/>
        <filter val="74 566"/>
        <filter val="80"/>
        <filter val="96 77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412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413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414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415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416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41526</v>
      </c>
      <c r="D20" s="28">
        <f>SUM(D21,D24,D25,D41,D43)</f>
        <v>41526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40312</v>
      </c>
      <c r="I20" s="28">
        <f>SUM(I21,I24,I25,I41,I43)</f>
        <v>40312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41526</v>
      </c>
      <c r="D24" s="51">
        <v>41526</v>
      </c>
      <c r="E24" s="51"/>
      <c r="F24" s="52" t="s">
        <v>36</v>
      </c>
      <c r="G24" s="53" t="s">
        <v>36</v>
      </c>
      <c r="H24" s="50">
        <f t="shared" si="1"/>
        <v>40312</v>
      </c>
      <c r="I24" s="51">
        <f>I51</f>
        <v>40312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41526</v>
      </c>
      <c r="D50" s="128">
        <f>SUM(D51,D286)</f>
        <v>41526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40312</v>
      </c>
      <c r="I50" s="128">
        <f>SUM(I51,I286)</f>
        <v>40312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41526</v>
      </c>
      <c r="D51" s="134">
        <f>SUM(D52,D194)</f>
        <v>41526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40312</v>
      </c>
      <c r="I51" s="134">
        <f>SUM(I52,I194)</f>
        <v>40312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41526</v>
      </c>
      <c r="D52" s="139">
        <f>SUM(D53,D75,D173,D187)</f>
        <v>41526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40312</v>
      </c>
      <c r="I52" s="139">
        <f>SUM(I53,I75,I173,I187)</f>
        <v>40312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41526</v>
      </c>
      <c r="D75" s="144">
        <f>SUM(D76,D83,D130,D164,D165,D172)</f>
        <v>41526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40312</v>
      </c>
      <c r="I75" s="144">
        <f>SUM(I76,I83,I130,I164,I165,I172)</f>
        <v>40312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41526</v>
      </c>
      <c r="D130" s="63">
        <f>SUM(D131,D136,D140,D141,D144,D151,D159,D160,D163)</f>
        <v>41526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40312</v>
      </c>
      <c r="I130" s="63">
        <f>SUM(I131,I136,I140,I141,I144,I151,I159,I160,I163)</f>
        <v>40312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41526</v>
      </c>
      <c r="D151" s="160">
        <f>SUM(D152:D158)</f>
        <v>41526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40312</v>
      </c>
      <c r="I151" s="160">
        <f>SUM(I152:I158)</f>
        <v>40312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41526</v>
      </c>
      <c r="D154" s="74">
        <v>41526</v>
      </c>
      <c r="E154" s="74"/>
      <c r="F154" s="74"/>
      <c r="G154" s="157"/>
      <c r="H154" s="72">
        <f t="shared" si="8"/>
        <v>40312</v>
      </c>
      <c r="I154" s="74">
        <v>40312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41526</v>
      </c>
      <c r="D289" s="242">
        <f t="shared" ref="D289:L289" si="46">SUM(D286,D269,D230,D195,D187,D173,D75,D53,D283)</f>
        <v>41526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40312</v>
      </c>
      <c r="I289" s="242">
        <f t="shared" si="46"/>
        <v>40312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gEeMDyvR6FNzTv7hrrO1/1CsXbV7AY0vZHdJ5W1UXugJqSLnGKQVF1AW9aIcGIcOg+LGN64XYF41L09rhEICw==" saltValue="cqtXsR3I/mDzs0eWjeTHrg==" spinCount="100000" sheet="1" objects="1" scenarios="1" formatCells="0" formatColumns="0" formatRows="0" insertHyperlinks="0"/>
  <autoFilter ref="A18:L301">
    <filterColumn colId="7">
      <filters>
        <filter val="40 31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545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418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419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420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6"/>
      <c r="D8" s="956"/>
      <c r="E8" s="956"/>
      <c r="F8" s="956"/>
      <c r="G8" s="956"/>
      <c r="H8" s="956"/>
      <c r="I8" s="956"/>
      <c r="J8" s="956"/>
      <c r="K8" s="956"/>
      <c r="L8" s="957"/>
    </row>
    <row r="9" spans="1:12" ht="12.75" customHeight="1" x14ac:dyDescent="0.25">
      <c r="A9" s="4"/>
      <c r="B9" s="5" t="s">
        <v>14</v>
      </c>
      <c r="C9" s="830" t="s">
        <v>421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546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547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404460</v>
      </c>
      <c r="D20" s="28">
        <f>SUM(D21,D24,D25,D41,D43)</f>
        <v>383455</v>
      </c>
      <c r="E20" s="28">
        <f>SUM(E21,E24,E43)</f>
        <v>21000</v>
      </c>
      <c r="F20" s="28">
        <f>SUM(F21,F26,F43)</f>
        <v>5</v>
      </c>
      <c r="G20" s="29">
        <f>SUM(G21,G45)</f>
        <v>0</v>
      </c>
      <c r="H20" s="27">
        <f>SUM(I20:L20)</f>
        <v>379137</v>
      </c>
      <c r="I20" s="28">
        <f>SUM(I21,I24,I25,I41,I43)</f>
        <v>358203</v>
      </c>
      <c r="J20" s="28">
        <f>SUM(J21,J24,J43)</f>
        <v>20929</v>
      </c>
      <c r="K20" s="28">
        <f>SUM(K21,K26,K43)</f>
        <v>5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404455</v>
      </c>
      <c r="D24" s="51">
        <v>383455</v>
      </c>
      <c r="E24" s="51">
        <v>21000</v>
      </c>
      <c r="F24" s="52" t="s">
        <v>36</v>
      </c>
      <c r="G24" s="53" t="s">
        <v>36</v>
      </c>
      <c r="H24" s="50">
        <f t="shared" si="1"/>
        <v>379132</v>
      </c>
      <c r="I24" s="51">
        <f>I51</f>
        <v>358203</v>
      </c>
      <c r="J24" s="51">
        <f>J51</f>
        <v>20929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thickTop="1" x14ac:dyDescent="0.25">
      <c r="A43" s="64">
        <v>21490</v>
      </c>
      <c r="B43" s="56" t="s">
        <v>55</v>
      </c>
      <c r="C43" s="57">
        <f t="shared" si="0"/>
        <v>5</v>
      </c>
      <c r="D43" s="99">
        <f>D44</f>
        <v>0</v>
      </c>
      <c r="E43" s="99">
        <f t="shared" ref="E43:F43" si="3">E44</f>
        <v>0</v>
      </c>
      <c r="F43" s="99">
        <f t="shared" si="3"/>
        <v>5</v>
      </c>
      <c r="G43" s="60" t="s">
        <v>36</v>
      </c>
      <c r="H43" s="100">
        <f t="shared" si="2"/>
        <v>5</v>
      </c>
      <c r="I43" s="99">
        <f>I44</f>
        <v>0</v>
      </c>
      <c r="J43" s="99">
        <f t="shared" ref="J43:K43" si="4">J44</f>
        <v>0</v>
      </c>
      <c r="K43" s="99">
        <f t="shared" si="4"/>
        <v>5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5</v>
      </c>
      <c r="D44" s="101"/>
      <c r="E44" s="102"/>
      <c r="F44" s="101">
        <v>5</v>
      </c>
      <c r="G44" s="103" t="s">
        <v>36</v>
      </c>
      <c r="H44" s="104">
        <f t="shared" si="2"/>
        <v>5</v>
      </c>
      <c r="I44" s="101"/>
      <c r="J44" s="102"/>
      <c r="K44" s="101">
        <v>5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404460</v>
      </c>
      <c r="D50" s="128">
        <f>SUM(D51,D286)</f>
        <v>383455</v>
      </c>
      <c r="E50" s="128">
        <f>SUM(E51,E286)</f>
        <v>21000</v>
      </c>
      <c r="F50" s="128">
        <f>SUM(F51,F286)</f>
        <v>5</v>
      </c>
      <c r="G50" s="129">
        <f>SUM(G51,G286)</f>
        <v>0</v>
      </c>
      <c r="H50" s="127">
        <f t="shared" ref="H50:H113" si="6">SUM(I50:L50)</f>
        <v>379137</v>
      </c>
      <c r="I50" s="128">
        <f>SUM(I51,I286)</f>
        <v>358203</v>
      </c>
      <c r="J50" s="128">
        <f>SUM(J51,J286)</f>
        <v>20929</v>
      </c>
      <c r="K50" s="128">
        <f>SUM(K51,K286)</f>
        <v>5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404460</v>
      </c>
      <c r="D51" s="134">
        <f>SUM(D52,D194)</f>
        <v>383455</v>
      </c>
      <c r="E51" s="134">
        <f>SUM(E52,E194)</f>
        <v>21000</v>
      </c>
      <c r="F51" s="134">
        <f>SUM(F52,F194)</f>
        <v>5</v>
      </c>
      <c r="G51" s="135">
        <f>SUM(G52,G194)</f>
        <v>0</v>
      </c>
      <c r="H51" s="133">
        <f t="shared" si="6"/>
        <v>379137</v>
      </c>
      <c r="I51" s="134">
        <f>SUM(I52,I194)</f>
        <v>358203</v>
      </c>
      <c r="J51" s="134">
        <f>SUM(J52,J194)</f>
        <v>20929</v>
      </c>
      <c r="K51" s="134">
        <f>SUM(K52,K194)</f>
        <v>5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402160</v>
      </c>
      <c r="D52" s="139">
        <f>SUM(D53,D75,D173,D187)</f>
        <v>381155</v>
      </c>
      <c r="E52" s="139">
        <f>SUM(E53,E75,E173,E187)</f>
        <v>21000</v>
      </c>
      <c r="F52" s="139">
        <f>SUM(F53,F75,F173,F187)</f>
        <v>5</v>
      </c>
      <c r="G52" s="140">
        <f>SUM(G53,G75,G173,G187)</f>
        <v>0</v>
      </c>
      <c r="H52" s="138">
        <f t="shared" si="6"/>
        <v>375737</v>
      </c>
      <c r="I52" s="139">
        <f>SUM(I53,I75,I173,I187)</f>
        <v>354803</v>
      </c>
      <c r="J52" s="139">
        <f>SUM(J53,J75,J173,J187)</f>
        <v>20929</v>
      </c>
      <c r="K52" s="139">
        <f>SUM(K53,K75,K173,K187)</f>
        <v>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350983</v>
      </c>
      <c r="D53" s="144">
        <f>SUM(D54,D67)</f>
        <v>329983</v>
      </c>
      <c r="E53" s="144">
        <f>SUM(E54,E67)</f>
        <v>21000</v>
      </c>
      <c r="F53" s="144">
        <f>SUM(F54,F67)</f>
        <v>0</v>
      </c>
      <c r="G53" s="145">
        <f>SUM(G54,G67)</f>
        <v>0</v>
      </c>
      <c r="H53" s="143">
        <f t="shared" si="6"/>
        <v>323667</v>
      </c>
      <c r="I53" s="144">
        <f>SUM(I54,I67)</f>
        <v>302738</v>
      </c>
      <c r="J53" s="144">
        <f>SUM(J54,J67)</f>
        <v>20929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265654</v>
      </c>
      <c r="D54" s="63">
        <f>SUM(D55,D58,D66)</f>
        <v>248884</v>
      </c>
      <c r="E54" s="63">
        <f>SUM(E55,E58,E66)</f>
        <v>16770</v>
      </c>
      <c r="F54" s="63">
        <f>SUM(F55,F58,F66)</f>
        <v>0</v>
      </c>
      <c r="G54" s="148">
        <f>SUM(G55,G58,G66)</f>
        <v>0</v>
      </c>
      <c r="H54" s="57">
        <f t="shared" si="6"/>
        <v>244416</v>
      </c>
      <c r="I54" s="63">
        <f>SUM(I55,I58,I66)</f>
        <v>227796</v>
      </c>
      <c r="J54" s="63">
        <f>SUM(J55,J58,J66)</f>
        <v>16620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240306</v>
      </c>
      <c r="D55" s="151">
        <f>SUM(D56:D57)</f>
        <v>223536</v>
      </c>
      <c r="E55" s="151">
        <f>SUM(E56:E57)</f>
        <v>16770</v>
      </c>
      <c r="F55" s="151">
        <f>SUM(F56:F57)</f>
        <v>0</v>
      </c>
      <c r="G55" s="152">
        <f>SUM(G56:G57)</f>
        <v>0</v>
      </c>
      <c r="H55" s="117">
        <f t="shared" si="6"/>
        <v>221026</v>
      </c>
      <c r="I55" s="151">
        <f>SUM(I56:I57)</f>
        <v>204686</v>
      </c>
      <c r="J55" s="151">
        <f>SUM(J56:J57)</f>
        <v>16340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240306</v>
      </c>
      <c r="D57" s="74">
        <v>223536</v>
      </c>
      <c r="E57" s="74">
        <f>16920-150</f>
        <v>16770</v>
      </c>
      <c r="F57" s="74"/>
      <c r="G57" s="157"/>
      <c r="H57" s="72">
        <f t="shared" si="6"/>
        <v>221026</v>
      </c>
      <c r="I57" s="74">
        <v>204686</v>
      </c>
      <c r="J57" s="74">
        <v>16340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23448</v>
      </c>
      <c r="D58" s="160">
        <f>SUM(D59:D65)</f>
        <v>23448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21041</v>
      </c>
      <c r="I58" s="160">
        <f>SUM(I59:I65)</f>
        <v>20761</v>
      </c>
      <c r="J58" s="160">
        <f>SUM(J59:J65)</f>
        <v>280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3709</v>
      </c>
      <c r="D59" s="74">
        <v>3709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2169</v>
      </c>
      <c r="D63" s="74">
        <v>2169</v>
      </c>
      <c r="E63" s="74"/>
      <c r="F63" s="74"/>
      <c r="G63" s="157"/>
      <c r="H63" s="72">
        <f t="shared" si="6"/>
        <v>2953</v>
      </c>
      <c r="I63" s="74">
        <v>2673</v>
      </c>
      <c r="J63" s="74">
        <v>280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15501</v>
      </c>
      <c r="D64" s="74">
        <v>15501</v>
      </c>
      <c r="E64" s="74"/>
      <c r="F64" s="74"/>
      <c r="G64" s="157"/>
      <c r="H64" s="72">
        <f t="shared" si="6"/>
        <v>11915</v>
      </c>
      <c r="I64" s="74">
        <v>11915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1080</v>
      </c>
      <c r="D65" s="74">
        <v>1080</v>
      </c>
      <c r="E65" s="74"/>
      <c r="F65" s="74"/>
      <c r="G65" s="157"/>
      <c r="H65" s="72">
        <f t="shared" si="6"/>
        <v>972</v>
      </c>
      <c r="I65" s="74">
        <v>972</v>
      </c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1900</v>
      </c>
      <c r="D66" s="163">
        <v>1900</v>
      </c>
      <c r="E66" s="163"/>
      <c r="F66" s="163"/>
      <c r="G66" s="164"/>
      <c r="H66" s="117">
        <f t="shared" si="6"/>
        <v>2349</v>
      </c>
      <c r="I66" s="163">
        <v>2349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85329</v>
      </c>
      <c r="D67" s="63">
        <f>SUM(D68:D69)</f>
        <v>81099</v>
      </c>
      <c r="E67" s="63">
        <f>SUM(E68:E69)</f>
        <v>4230</v>
      </c>
      <c r="F67" s="63">
        <f>SUM(F68:F69)</f>
        <v>0</v>
      </c>
      <c r="G67" s="166">
        <f>SUM(G68:G69)</f>
        <v>0</v>
      </c>
      <c r="H67" s="57">
        <f t="shared" si="6"/>
        <v>79251</v>
      </c>
      <c r="I67" s="63">
        <f>SUM(I68:I69)</f>
        <v>74942</v>
      </c>
      <c r="J67" s="63">
        <f>SUM(J68:J69)</f>
        <v>4309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67072</v>
      </c>
      <c r="D68" s="68">
        <v>62992</v>
      </c>
      <c r="E68" s="68">
        <v>4080</v>
      </c>
      <c r="F68" s="68"/>
      <c r="G68" s="154"/>
      <c r="H68" s="66">
        <f t="shared" si="6"/>
        <v>61440</v>
      </c>
      <c r="I68" s="68">
        <v>57431</v>
      </c>
      <c r="J68" s="68">
        <v>4009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18257</v>
      </c>
      <c r="D69" s="160">
        <f>SUM(D70:D74)</f>
        <v>18107</v>
      </c>
      <c r="E69" s="160">
        <f>SUM(E70:E74)</f>
        <v>150</v>
      </c>
      <c r="F69" s="160">
        <f>SUM(F70:F74)</f>
        <v>0</v>
      </c>
      <c r="G69" s="161">
        <f>SUM(G70:G74)</f>
        <v>0</v>
      </c>
      <c r="H69" s="72">
        <f t="shared" si="6"/>
        <v>17811</v>
      </c>
      <c r="I69" s="160">
        <f>SUM(I70:I74)</f>
        <v>17511</v>
      </c>
      <c r="J69" s="160">
        <f>SUM(J70:J74)</f>
        <v>300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11354</v>
      </c>
      <c r="D70" s="74">
        <v>11204</v>
      </c>
      <c r="E70" s="74">
        <v>150</v>
      </c>
      <c r="F70" s="74"/>
      <c r="G70" s="157"/>
      <c r="H70" s="72">
        <f t="shared" si="6"/>
        <v>10908</v>
      </c>
      <c r="I70" s="74">
        <v>10608</v>
      </c>
      <c r="J70" s="74">
        <v>300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6403</v>
      </c>
      <c r="D73" s="74">
        <v>6403</v>
      </c>
      <c r="E73" s="74"/>
      <c r="F73" s="74"/>
      <c r="G73" s="157"/>
      <c r="H73" s="72">
        <f t="shared" si="6"/>
        <v>6403</v>
      </c>
      <c r="I73" s="74">
        <v>6403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51177</v>
      </c>
      <c r="D75" s="144">
        <f>SUM(D76,D83,D130,D164,D165,D172)</f>
        <v>51172</v>
      </c>
      <c r="E75" s="144">
        <f>SUM(E76,E83,E130,E164,E165,E172)</f>
        <v>0</v>
      </c>
      <c r="F75" s="144">
        <f>SUM(F76,F83,F130,F164,F165,F172)</f>
        <v>5</v>
      </c>
      <c r="G75" s="145">
        <f>SUM(G76,G83,G130,G164,G165,G172)</f>
        <v>0</v>
      </c>
      <c r="H75" s="143">
        <f t="shared" si="6"/>
        <v>52070</v>
      </c>
      <c r="I75" s="144">
        <f>SUM(I76,I83,I130,I164,I165,I172)</f>
        <v>52065</v>
      </c>
      <c r="J75" s="144">
        <f>SUM(J76,J83,J130,J164,J165,J172)</f>
        <v>0</v>
      </c>
      <c r="K75" s="144">
        <f>SUM(K76,K83,K130,K164,K165,K172)</f>
        <v>5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43633</v>
      </c>
      <c r="D83" s="63">
        <f>SUM(D84,D89,D95,D103,D112,D116,D122,D128)</f>
        <v>43628</v>
      </c>
      <c r="E83" s="63">
        <f>SUM(E84,E89,E95,E103,E112,E116,E122,E128)</f>
        <v>0</v>
      </c>
      <c r="F83" s="63">
        <f>SUM(F84,F89,F95,F103,F112,F116,F122,F128)</f>
        <v>5</v>
      </c>
      <c r="G83" s="166">
        <f>SUM(G84,G89,G95,G103,G112,G116,G122,G128)</f>
        <v>0</v>
      </c>
      <c r="H83" s="57">
        <f t="shared" si="6"/>
        <v>44330</v>
      </c>
      <c r="I83" s="63">
        <f>SUM(I84,I89,I95,I103,I112,I116,I122,I128)</f>
        <v>44325</v>
      </c>
      <c r="J83" s="63">
        <f>SUM(J84,J89,J95,J103,J112,J116,J122,J128)</f>
        <v>0</v>
      </c>
      <c r="K83" s="63">
        <f>SUM(K84,K89,K95,K103,K112,K116,K122,K128)</f>
        <v>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676</v>
      </c>
      <c r="D84" s="151">
        <f>SUM(D85:D88)</f>
        <v>671</v>
      </c>
      <c r="E84" s="151">
        <f>SUM(E85:E88)</f>
        <v>0</v>
      </c>
      <c r="F84" s="151">
        <f>SUM(F85:F88)</f>
        <v>5</v>
      </c>
      <c r="G84" s="151">
        <f>SUM(G85:G88)</f>
        <v>0</v>
      </c>
      <c r="H84" s="117">
        <f t="shared" si="6"/>
        <v>676</v>
      </c>
      <c r="I84" s="151">
        <f>SUM(I85:I88)</f>
        <v>671</v>
      </c>
      <c r="J84" s="151">
        <f>SUM(J85:J88)</f>
        <v>0</v>
      </c>
      <c r="K84" s="151">
        <f>SUM(K85:K88)</f>
        <v>5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646</v>
      </c>
      <c r="D86" s="74">
        <v>641</v>
      </c>
      <c r="E86" s="74"/>
      <c r="F86" s="74">
        <v>5</v>
      </c>
      <c r="G86" s="157"/>
      <c r="H86" s="72">
        <f t="shared" si="6"/>
        <v>646</v>
      </c>
      <c r="I86" s="74">
        <v>641</v>
      </c>
      <c r="J86" s="74"/>
      <c r="K86" s="74">
        <v>5</v>
      </c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30</v>
      </c>
      <c r="D88" s="74">
        <v>30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30200</v>
      </c>
      <c r="D89" s="160">
        <f>SUM(D90:D94)</f>
        <v>30200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31777</v>
      </c>
      <c r="I89" s="160">
        <f>SUM(I90:I94)</f>
        <v>31777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29523</v>
      </c>
      <c r="D92" s="74">
        <v>29523</v>
      </c>
      <c r="E92" s="74"/>
      <c r="F92" s="74"/>
      <c r="G92" s="157"/>
      <c r="H92" s="72">
        <f t="shared" si="6"/>
        <v>31055</v>
      </c>
      <c r="I92" s="74">
        <v>31055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677</v>
      </c>
      <c r="D93" s="74">
        <v>677</v>
      </c>
      <c r="E93" s="74"/>
      <c r="F93" s="74"/>
      <c r="G93" s="157"/>
      <c r="H93" s="72">
        <f t="shared" si="6"/>
        <v>722</v>
      </c>
      <c r="I93" s="74">
        <v>722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1174</v>
      </c>
      <c r="D95" s="160">
        <f>SUM(D96:D102)</f>
        <v>1174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1139</v>
      </c>
      <c r="I95" s="160">
        <f>SUM(I96:I102)</f>
        <v>1139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285</v>
      </c>
      <c r="D100" s="74">
        <v>285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889</v>
      </c>
      <c r="D102" s="74">
        <v>889</v>
      </c>
      <c r="E102" s="74"/>
      <c r="F102" s="74"/>
      <c r="G102" s="157"/>
      <c r="H102" s="72">
        <f t="shared" si="6"/>
        <v>1139</v>
      </c>
      <c r="I102" s="74">
        <f>250+889</f>
        <v>1139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10907</v>
      </c>
      <c r="D103" s="160">
        <f>SUM(D104:D111)</f>
        <v>10907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9649</v>
      </c>
      <c r="I103" s="160">
        <f>SUM(I104:I111)</f>
        <v>9649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780</v>
      </c>
      <c r="D106" s="74">
        <v>780</v>
      </c>
      <c r="E106" s="74"/>
      <c r="F106" s="74"/>
      <c r="G106" s="157"/>
      <c r="H106" s="72">
        <f t="shared" si="6"/>
        <v>680</v>
      </c>
      <c r="I106" s="74">
        <v>680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10127</v>
      </c>
      <c r="D107" s="74">
        <v>10127</v>
      </c>
      <c r="E107" s="74"/>
      <c r="F107" s="74"/>
      <c r="G107" s="157"/>
      <c r="H107" s="72">
        <f t="shared" si="6"/>
        <v>8969</v>
      </c>
      <c r="I107" s="74">
        <v>8969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331</v>
      </c>
      <c r="I112" s="160">
        <f>SUM(I113:I115)</f>
        <v>331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165</v>
      </c>
      <c r="I114" s="74">
        <v>165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484</v>
      </c>
      <c r="D122" s="160">
        <f>SUM(D123:D127)</f>
        <v>484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732</v>
      </c>
      <c r="I122" s="160">
        <f>SUM(I123:I127)</f>
        <v>732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484</v>
      </c>
      <c r="D127" s="74">
        <v>484</v>
      </c>
      <c r="E127" s="74"/>
      <c r="F127" s="74"/>
      <c r="G127" s="157"/>
      <c r="H127" s="72">
        <f t="shared" si="8"/>
        <v>732</v>
      </c>
      <c r="I127" s="74">
        <v>732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7469</v>
      </c>
      <c r="D130" s="63">
        <f>SUM(D131,D136,D140,D141,D144,D151,D159,D160,D163)</f>
        <v>7469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7650</v>
      </c>
      <c r="I130" s="63">
        <f>SUM(I131,I136,I140,I141,I144,I151,I159,I160,I163)</f>
        <v>7650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2218</v>
      </c>
      <c r="D131" s="169">
        <f>SUM(D132:D135)</f>
        <v>2218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2068</v>
      </c>
      <c r="I131" s="169">
        <f t="shared" si="10"/>
        <v>2068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1205</v>
      </c>
      <c r="D132" s="74">
        <v>1205</v>
      </c>
      <c r="E132" s="74"/>
      <c r="F132" s="74"/>
      <c r="G132" s="157"/>
      <c r="H132" s="72">
        <f t="shared" si="8"/>
        <v>995</v>
      </c>
      <c r="I132" s="74">
        <v>995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707</v>
      </c>
      <c r="D133" s="74">
        <v>707</v>
      </c>
      <c r="E133" s="74"/>
      <c r="F133" s="74"/>
      <c r="G133" s="157"/>
      <c r="H133" s="72">
        <f t="shared" si="8"/>
        <v>797</v>
      </c>
      <c r="I133" s="74">
        <v>797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186</v>
      </c>
      <c r="D134" s="74">
        <v>186</v>
      </c>
      <c r="E134" s="74"/>
      <c r="F134" s="74"/>
      <c r="G134" s="157"/>
      <c r="H134" s="72">
        <f t="shared" si="8"/>
        <v>186</v>
      </c>
      <c r="I134" s="74">
        <v>186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120</v>
      </c>
      <c r="D135" s="74">
        <v>120</v>
      </c>
      <c r="E135" s="74"/>
      <c r="F135" s="74"/>
      <c r="G135" s="157"/>
      <c r="H135" s="72">
        <f t="shared" si="8"/>
        <v>90</v>
      </c>
      <c r="I135" s="74">
        <v>90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114</v>
      </c>
      <c r="D136" s="160">
        <f>SUM(D137:D139)</f>
        <v>114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114</v>
      </c>
      <c r="I136" s="160">
        <f>SUM(I137:I139)</f>
        <v>114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114</v>
      </c>
      <c r="D138" s="74">
        <v>114</v>
      </c>
      <c r="E138" s="74"/>
      <c r="F138" s="74"/>
      <c r="G138" s="157"/>
      <c r="H138" s="72">
        <f t="shared" si="8"/>
        <v>114</v>
      </c>
      <c r="I138" s="74">
        <v>114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90</v>
      </c>
      <c r="D141" s="160">
        <f>SUM(D142:D143)</f>
        <v>90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90</v>
      </c>
      <c r="I141" s="160">
        <f>SUM(I142:I143)</f>
        <v>90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90</v>
      </c>
      <c r="D142" s="74">
        <v>90</v>
      </c>
      <c r="E142" s="74"/>
      <c r="F142" s="74"/>
      <c r="G142" s="157"/>
      <c r="H142" s="72">
        <f t="shared" si="8"/>
        <v>90</v>
      </c>
      <c r="I142" s="74">
        <v>90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2807</v>
      </c>
      <c r="D144" s="151">
        <f>SUM(D145:D150)</f>
        <v>2807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2867</v>
      </c>
      <c r="I144" s="151">
        <f>SUM(I145:I150)</f>
        <v>2867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460</v>
      </c>
      <c r="D145" s="68">
        <v>460</v>
      </c>
      <c r="E145" s="68"/>
      <c r="F145" s="68"/>
      <c r="G145" s="154"/>
      <c r="H145" s="66">
        <f t="shared" si="8"/>
        <v>460</v>
      </c>
      <c r="I145" s="68">
        <v>460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2347</v>
      </c>
      <c r="D146" s="74">
        <v>2347</v>
      </c>
      <c r="E146" s="74"/>
      <c r="F146" s="74"/>
      <c r="G146" s="157"/>
      <c r="H146" s="72">
        <f t="shared" si="8"/>
        <v>2407</v>
      </c>
      <c r="I146" s="74">
        <v>2407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999</v>
      </c>
      <c r="D151" s="160">
        <f>SUM(D152:D158)</f>
        <v>999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1249</v>
      </c>
      <c r="I151" s="160">
        <f>SUM(I152:I158)</f>
        <v>1249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651</v>
      </c>
      <c r="D152" s="74">
        <v>651</v>
      </c>
      <c r="E152" s="74"/>
      <c r="F152" s="74"/>
      <c r="G152" s="157"/>
      <c r="H152" s="72">
        <f t="shared" si="8"/>
        <v>851</v>
      </c>
      <c r="I152" s="74">
        <v>851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348</v>
      </c>
      <c r="D153" s="74">
        <v>348</v>
      </c>
      <c r="E153" s="74"/>
      <c r="F153" s="74"/>
      <c r="G153" s="157"/>
      <c r="H153" s="72">
        <f t="shared" si="8"/>
        <v>398</v>
      </c>
      <c r="I153" s="74">
        <v>398</v>
      </c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1241</v>
      </c>
      <c r="D159" s="163">
        <v>1241</v>
      </c>
      <c r="E159" s="163"/>
      <c r="F159" s="163"/>
      <c r="G159" s="164"/>
      <c r="H159" s="117">
        <f t="shared" si="8"/>
        <v>1262</v>
      </c>
      <c r="I159" s="163">
        <v>1262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75</v>
      </c>
      <c r="D165" s="63">
        <f>SUM(D166,D171)</f>
        <v>75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90</v>
      </c>
      <c r="I165" s="63">
        <f>SUM(I166,I171)</f>
        <v>90</v>
      </c>
      <c r="J165" s="63">
        <f t="shared" ref="J165:L165" si="12">SUM(J166,J171)</f>
        <v>0</v>
      </c>
      <c r="K165" s="63">
        <f t="shared" si="12"/>
        <v>0</v>
      </c>
      <c r="L165" s="172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75</v>
      </c>
      <c r="D166" s="169">
        <f>SUM(D167:D170)</f>
        <v>75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90</v>
      </c>
      <c r="I166" s="169">
        <f>SUM(I167:I170)</f>
        <v>90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178</v>
      </c>
      <c r="C169" s="72">
        <f t="shared" si="7"/>
        <v>75</v>
      </c>
      <c r="D169" s="74">
        <v>75</v>
      </c>
      <c r="E169" s="74"/>
      <c r="F169" s="74"/>
      <c r="G169" s="157"/>
      <c r="H169" s="72">
        <f t="shared" si="8"/>
        <v>90</v>
      </c>
      <c r="I169" s="74">
        <v>90</v>
      </c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2300</v>
      </c>
      <c r="D194" s="139">
        <f>SUM(D195,D230,D269,D283)</f>
        <v>2300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3400</v>
      </c>
      <c r="I194" s="139">
        <f t="shared" ref="I194:L194" si="26">SUM(I195,I230,I269,I283)</f>
        <v>3400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2300</v>
      </c>
      <c r="D195" s="144">
        <f>D196+D204</f>
        <v>2300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3400</v>
      </c>
      <c r="I195" s="144">
        <f>I196+I204</f>
        <v>3400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2300</v>
      </c>
      <c r="D204" s="63">
        <f>D205+D215+D216+D225+D226+D227+D229</f>
        <v>2300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3400</v>
      </c>
      <c r="I204" s="63">
        <f>I205+I215+I216+I225+I226+I227+I229</f>
        <v>3400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2300</v>
      </c>
      <c r="D216" s="160">
        <f>SUM(D217:D224)</f>
        <v>2300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3400</v>
      </c>
      <c r="I216" s="160">
        <f>SUM(I217:I224)</f>
        <v>3400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400</v>
      </c>
      <c r="D218" s="74">
        <v>400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100</v>
      </c>
      <c r="D219" s="74">
        <v>100</v>
      </c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1800</v>
      </c>
      <c r="D223" s="74">
        <v>1800</v>
      </c>
      <c r="E223" s="74"/>
      <c r="F223" s="74"/>
      <c r="G223" s="157"/>
      <c r="H223" s="72">
        <f t="shared" si="24"/>
        <v>3400</v>
      </c>
      <c r="I223" s="74">
        <v>3400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404460</v>
      </c>
      <c r="D289" s="242">
        <f t="shared" ref="D289:L289" si="46">SUM(D286,D269,D230,D195,D187,D173,D75,D53,D283)</f>
        <v>383455</v>
      </c>
      <c r="E289" s="242">
        <f t="shared" si="46"/>
        <v>21000</v>
      </c>
      <c r="F289" s="242">
        <f t="shared" si="46"/>
        <v>5</v>
      </c>
      <c r="G289" s="243">
        <f t="shared" si="46"/>
        <v>0</v>
      </c>
      <c r="H289" s="244">
        <f t="shared" si="46"/>
        <v>379137</v>
      </c>
      <c r="I289" s="242">
        <f t="shared" si="46"/>
        <v>358203</v>
      </c>
      <c r="J289" s="242">
        <f t="shared" si="46"/>
        <v>20929</v>
      </c>
      <c r="K289" s="242">
        <f t="shared" si="46"/>
        <v>5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SuYl/EtHedQjkQBY404ShGzzYskp8to/c+X+fe3TqB2XjpFG0vkvTyJ1jGwPRzOHtz+IZ1BdgTo3j1hxz+g7w==" saltValue="2Wvw7CoAyq0Pw92D40Mscw==" spinCount="100000" sheet="1" objects="1" scenarios="1" formatCells="0" formatColumns="0" formatRows="0" insertHyperlinks="0"/>
  <autoFilter ref="A18:L301">
    <filterColumn colId="7">
      <filters blank="1">
        <filter val="1 029"/>
        <filter val="1 139"/>
        <filter val="1 249"/>
        <filter val="1 262"/>
        <filter val="10 908"/>
        <filter val="11 915"/>
        <filter val="114"/>
        <filter val="165"/>
        <filter val="166"/>
        <filter val="17 811"/>
        <filter val="186"/>
        <filter val="2 068"/>
        <filter val="2 349"/>
        <filter val="2 407"/>
        <filter val="2 867"/>
        <filter val="2 953"/>
        <filter val="21 041"/>
        <filter val="221 026"/>
        <filter val="244 416"/>
        <filter val="26"/>
        <filter val="3 400"/>
        <filter val="30"/>
        <filter val="31 055"/>
        <filter val="31 777"/>
        <filter val="323 667"/>
        <filter val="331"/>
        <filter val="375 737"/>
        <filter val="379 132"/>
        <filter val="379 137"/>
        <filter val="398"/>
        <filter val="4 172"/>
        <filter val="44 330"/>
        <filter val="460"/>
        <filter val="5"/>
        <filter val="500"/>
        <filter val="52 070"/>
        <filter val="6 403"/>
        <filter val="61 440"/>
        <filter val="646"/>
        <filter val="676"/>
        <filter val="680"/>
        <filter val="7 650"/>
        <filter val="722"/>
        <filter val="732"/>
        <filter val="79 251"/>
        <filter val="797"/>
        <filter val="8 969"/>
        <filter val="851"/>
        <filter val="9 649"/>
        <filter val="90"/>
        <filter val="972"/>
        <filter val="99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417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418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419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420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6"/>
      <c r="D8" s="956"/>
      <c r="E8" s="956"/>
      <c r="F8" s="956"/>
      <c r="G8" s="956"/>
      <c r="H8" s="956"/>
      <c r="I8" s="956"/>
      <c r="J8" s="956"/>
      <c r="K8" s="956"/>
      <c r="L8" s="957"/>
    </row>
    <row r="9" spans="1:12" ht="12.75" customHeight="1" x14ac:dyDescent="0.25">
      <c r="A9" s="4"/>
      <c r="B9" s="5" t="s">
        <v>14</v>
      </c>
      <c r="C9" s="830" t="s">
        <v>421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29156</v>
      </c>
      <c r="D20" s="28">
        <f>SUM(D21,D24,D25,D41,D43)</f>
        <v>29156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34395</v>
      </c>
      <c r="I20" s="28">
        <f>SUM(I21,I24,I25,I41,I43)</f>
        <v>34395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29156</v>
      </c>
      <c r="D24" s="51">
        <v>29156</v>
      </c>
      <c r="E24" s="51"/>
      <c r="F24" s="52" t="s">
        <v>36</v>
      </c>
      <c r="G24" s="53" t="s">
        <v>36</v>
      </c>
      <c r="H24" s="50">
        <f t="shared" si="1"/>
        <v>34395</v>
      </c>
      <c r="I24" s="51">
        <f>I51</f>
        <v>34395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1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29156</v>
      </c>
      <c r="D50" s="128">
        <f>SUM(D51,D286)</f>
        <v>29156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34395</v>
      </c>
      <c r="I50" s="128">
        <f>SUM(I51,I286)</f>
        <v>34395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29156</v>
      </c>
      <c r="D51" s="134">
        <f>SUM(D52,D194)</f>
        <v>29156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34395</v>
      </c>
      <c r="I51" s="134">
        <f>SUM(I52,I194)</f>
        <v>34395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29156</v>
      </c>
      <c r="D52" s="139">
        <f>SUM(D53,D75,D173,D187)</f>
        <v>29156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34395</v>
      </c>
      <c r="I52" s="139">
        <f>SUM(I53,I75,I173,I187)</f>
        <v>34395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29156</v>
      </c>
      <c r="D75" s="144">
        <f>SUM(D76,D83,D130,D164,D165,D172)</f>
        <v>29156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34395</v>
      </c>
      <c r="I75" s="144">
        <f>SUM(I76,I83,I130,I164,I165,I172)</f>
        <v>34395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29156</v>
      </c>
      <c r="D130" s="63">
        <f>SUM(D131,D136,D140,D141,D144,D151,D159,D160,D163)</f>
        <v>29156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34395</v>
      </c>
      <c r="I130" s="63">
        <f>SUM(I131,I136,I140,I141,I144,I151,I159,I160,I163)</f>
        <v>34395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29156</v>
      </c>
      <c r="D151" s="160">
        <f>SUM(D152:D158)</f>
        <v>29156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34395</v>
      </c>
      <c r="I151" s="160">
        <f>SUM(I152:I158)</f>
        <v>34395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29156</v>
      </c>
      <c r="D154" s="74">
        <v>29156</v>
      </c>
      <c r="E154" s="74"/>
      <c r="F154" s="74"/>
      <c r="G154" s="157"/>
      <c r="H154" s="72">
        <f t="shared" si="8"/>
        <v>34395</v>
      </c>
      <c r="I154" s="74">
        <v>34395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29156</v>
      </c>
      <c r="D289" s="242">
        <f t="shared" ref="D289:L289" si="46">SUM(D286,D269,D230,D195,D187,D173,D75,D53,D283)</f>
        <v>29156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34395</v>
      </c>
      <c r="I289" s="242">
        <f t="shared" si="46"/>
        <v>34395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formatCells="0" formatColumns="0" formatRows="0"/>
  <autoFilter ref="A18:L301">
    <filterColumn colId="7">
      <filters>
        <filter val="34 39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26" sqref="J26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548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423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424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425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6.2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426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549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427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660820</v>
      </c>
      <c r="D20" s="28">
        <f>SUM(D21,D24,D25,D41,D43)</f>
        <v>590626</v>
      </c>
      <c r="E20" s="28">
        <f>SUM(E21,E24,E43)</f>
        <v>64743</v>
      </c>
      <c r="F20" s="28">
        <f>SUM(F21,F26,F43)</f>
        <v>5451</v>
      </c>
      <c r="G20" s="29">
        <f>SUM(G21,G45)</f>
        <v>0</v>
      </c>
      <c r="H20" s="27">
        <f>SUM(I20:L20)</f>
        <v>660915</v>
      </c>
      <c r="I20" s="28">
        <f>SUM(I21,I24,I25,I41,I43)</f>
        <v>591153</v>
      </c>
      <c r="J20" s="28">
        <f>SUM(J21,J24,J43)</f>
        <v>64030</v>
      </c>
      <c r="K20" s="28">
        <f>SUM(K21,K26,K43)</f>
        <v>5732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655369</v>
      </c>
      <c r="D24" s="51">
        <f>591506-881+1</f>
        <v>590626</v>
      </c>
      <c r="E24" s="51">
        <v>64743</v>
      </c>
      <c r="F24" s="52" t="s">
        <v>36</v>
      </c>
      <c r="G24" s="53" t="s">
        <v>36</v>
      </c>
      <c r="H24" s="50">
        <f t="shared" si="1"/>
        <v>655183</v>
      </c>
      <c r="I24" s="51">
        <f>I51</f>
        <v>591153</v>
      </c>
      <c r="J24" s="51">
        <f>J51</f>
        <v>64030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5451</v>
      </c>
      <c r="D26" s="59" t="s">
        <v>36</v>
      </c>
      <c r="E26" s="59" t="s">
        <v>36</v>
      </c>
      <c r="F26" s="63">
        <f>SUM(F27,F31,F33,F36)</f>
        <v>5451</v>
      </c>
      <c r="G26" s="60" t="s">
        <v>36</v>
      </c>
      <c r="H26" s="57">
        <f t="shared" si="1"/>
        <v>5732</v>
      </c>
      <c r="I26" s="59" t="s">
        <v>36</v>
      </c>
      <c r="J26" s="59" t="s">
        <v>36</v>
      </c>
      <c r="K26" s="63">
        <f>SUM(K27,K31,K33,K36)</f>
        <v>5732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187</v>
      </c>
      <c r="D33" s="59" t="s">
        <v>36</v>
      </c>
      <c r="E33" s="59" t="s">
        <v>36</v>
      </c>
      <c r="F33" s="63">
        <f>SUM(F34:F35)</f>
        <v>187</v>
      </c>
      <c r="G33" s="60" t="s">
        <v>36</v>
      </c>
      <c r="H33" s="57">
        <f t="shared" si="1"/>
        <v>187</v>
      </c>
      <c r="I33" s="59" t="s">
        <v>36</v>
      </c>
      <c r="J33" s="59" t="s">
        <v>36</v>
      </c>
      <c r="K33" s="63">
        <f>SUM(K34:K35)</f>
        <v>187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187</v>
      </c>
      <c r="D34" s="67" t="s">
        <v>36</v>
      </c>
      <c r="E34" s="67" t="s">
        <v>36</v>
      </c>
      <c r="F34" s="68">
        <v>187</v>
      </c>
      <c r="G34" s="69" t="s">
        <v>36</v>
      </c>
      <c r="H34" s="79">
        <f t="shared" si="1"/>
        <v>187</v>
      </c>
      <c r="I34" s="80" t="s">
        <v>36</v>
      </c>
      <c r="J34" s="80" t="s">
        <v>36</v>
      </c>
      <c r="K34" s="81">
        <v>187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5264</v>
      </c>
      <c r="D36" s="59" t="s">
        <v>36</v>
      </c>
      <c r="E36" s="59" t="s">
        <v>36</v>
      </c>
      <c r="F36" s="63">
        <f>SUM(F37:F40)</f>
        <v>5264</v>
      </c>
      <c r="G36" s="60" t="s">
        <v>36</v>
      </c>
      <c r="H36" s="57">
        <f t="shared" si="1"/>
        <v>5545</v>
      </c>
      <c r="I36" s="59" t="s">
        <v>36</v>
      </c>
      <c r="J36" s="59" t="s">
        <v>36</v>
      </c>
      <c r="K36" s="63">
        <f>SUM(K37:K40)</f>
        <v>5545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5264</v>
      </c>
      <c r="D40" s="87" t="s">
        <v>36</v>
      </c>
      <c r="E40" s="87" t="s">
        <v>36</v>
      </c>
      <c r="F40" s="88">
        <v>5264</v>
      </c>
      <c r="G40" s="89" t="s">
        <v>36</v>
      </c>
      <c r="H40" s="86">
        <f t="shared" si="1"/>
        <v>5545</v>
      </c>
      <c r="I40" s="87" t="s">
        <v>36</v>
      </c>
      <c r="J40" s="87" t="s">
        <v>36</v>
      </c>
      <c r="K40" s="88">
        <f>3572+1973</f>
        <v>5545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660820</v>
      </c>
      <c r="D50" s="128">
        <f>SUM(D51,D286)</f>
        <v>590626</v>
      </c>
      <c r="E50" s="128">
        <f>SUM(E51,E286)</f>
        <v>64743</v>
      </c>
      <c r="F50" s="128">
        <f>SUM(F51,F286)</f>
        <v>5451</v>
      </c>
      <c r="G50" s="129">
        <f>SUM(G51,G286)</f>
        <v>0</v>
      </c>
      <c r="H50" s="127">
        <f t="shared" ref="H50:H113" si="6">SUM(I50:L50)</f>
        <v>660915</v>
      </c>
      <c r="I50" s="128">
        <f>SUM(I51,I286)</f>
        <v>591153</v>
      </c>
      <c r="J50" s="128">
        <f>SUM(J51,J286)</f>
        <v>64030</v>
      </c>
      <c r="K50" s="128">
        <f>SUM(K51,K286)</f>
        <v>5732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660820</v>
      </c>
      <c r="D51" s="134">
        <f>SUM(D52,D194)</f>
        <v>590626</v>
      </c>
      <c r="E51" s="134">
        <f>SUM(E52,E194)</f>
        <v>64743</v>
      </c>
      <c r="F51" s="134">
        <f>SUM(F52,F194)</f>
        <v>5451</v>
      </c>
      <c r="G51" s="135">
        <f>SUM(G52,G194)</f>
        <v>0</v>
      </c>
      <c r="H51" s="133">
        <f t="shared" si="6"/>
        <v>660915</v>
      </c>
      <c r="I51" s="134">
        <f>SUM(I52,I194)</f>
        <v>591153</v>
      </c>
      <c r="J51" s="134">
        <f>SUM(J52,J194)</f>
        <v>64030</v>
      </c>
      <c r="K51" s="134">
        <f>SUM(K52,K194)</f>
        <v>5732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660220</v>
      </c>
      <c r="D52" s="139">
        <f>SUM(D53,D75,D173,D187)</f>
        <v>590026</v>
      </c>
      <c r="E52" s="139">
        <f>SUM(E53,E75,E173,E187)</f>
        <v>64743</v>
      </c>
      <c r="F52" s="139">
        <f>SUM(F53,F75,F173,F187)</f>
        <v>5451</v>
      </c>
      <c r="G52" s="140">
        <f>SUM(G53,G75,G173,G187)</f>
        <v>0</v>
      </c>
      <c r="H52" s="138">
        <f t="shared" si="6"/>
        <v>656215</v>
      </c>
      <c r="I52" s="139">
        <f>SUM(I53,I75,I173,I187)</f>
        <v>586453</v>
      </c>
      <c r="J52" s="139">
        <f>SUM(J53,J75,J173,J187)</f>
        <v>64030</v>
      </c>
      <c r="K52" s="139">
        <f>SUM(K53,K75,K173,K187)</f>
        <v>5732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595517</v>
      </c>
      <c r="D53" s="144">
        <f>SUM(D54,D67)</f>
        <v>530774</v>
      </c>
      <c r="E53" s="144">
        <f>SUM(E54,E67)</f>
        <v>64743</v>
      </c>
      <c r="F53" s="144">
        <f>SUM(F54,F67)</f>
        <v>0</v>
      </c>
      <c r="G53" s="145">
        <f>SUM(G54,G67)</f>
        <v>0</v>
      </c>
      <c r="H53" s="143">
        <f t="shared" si="6"/>
        <v>588835</v>
      </c>
      <c r="I53" s="144">
        <f>SUM(I54,I67)</f>
        <v>524805</v>
      </c>
      <c r="J53" s="144">
        <f>SUM(J54,J67)</f>
        <v>64030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447817</v>
      </c>
      <c r="D54" s="63">
        <f>SUM(D55,D58,D66)</f>
        <v>396243</v>
      </c>
      <c r="E54" s="63">
        <f>SUM(E55,E58,E66)</f>
        <v>51574</v>
      </c>
      <c r="F54" s="63">
        <f>SUM(F55,F58,F66)</f>
        <v>0</v>
      </c>
      <c r="G54" s="148">
        <f>SUM(G55,G58,G66)</f>
        <v>0</v>
      </c>
      <c r="H54" s="57">
        <f t="shared" si="6"/>
        <v>442859</v>
      </c>
      <c r="I54" s="63">
        <f>SUM(I55,I58,I66)</f>
        <v>391471</v>
      </c>
      <c r="J54" s="63">
        <f>SUM(J55,J58,J66)</f>
        <v>51388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400459</v>
      </c>
      <c r="D55" s="151">
        <f>SUM(D56:D57)</f>
        <v>352503</v>
      </c>
      <c r="E55" s="151">
        <f>SUM(E56:E57)</f>
        <v>47956</v>
      </c>
      <c r="F55" s="151">
        <f>SUM(F56:F57)</f>
        <v>0</v>
      </c>
      <c r="G55" s="152">
        <f>SUM(G56:G57)</f>
        <v>0</v>
      </c>
      <c r="H55" s="117">
        <f t="shared" si="6"/>
        <v>403562</v>
      </c>
      <c r="I55" s="151">
        <f>SUM(I56:I57)</f>
        <v>355398</v>
      </c>
      <c r="J55" s="151">
        <f>SUM(J56:J57)</f>
        <v>48164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400459</v>
      </c>
      <c r="D57" s="74">
        <v>352503</v>
      </c>
      <c r="E57" s="74">
        <v>47956</v>
      </c>
      <c r="F57" s="74"/>
      <c r="G57" s="157"/>
      <c r="H57" s="72">
        <f t="shared" si="6"/>
        <v>403562</v>
      </c>
      <c r="I57" s="74">
        <v>355398</v>
      </c>
      <c r="J57" s="74">
        <v>48164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43215</v>
      </c>
      <c r="D58" s="160">
        <f>SUM(D59:D65)</f>
        <v>39597</v>
      </c>
      <c r="E58" s="160">
        <f>SUM(E59:E65)</f>
        <v>3618</v>
      </c>
      <c r="F58" s="160">
        <f>SUM(F59:F65)</f>
        <v>0</v>
      </c>
      <c r="G58" s="161">
        <f>SUM(G59:G65)</f>
        <v>0</v>
      </c>
      <c r="H58" s="72">
        <f t="shared" si="6"/>
        <v>36509</v>
      </c>
      <c r="I58" s="160">
        <f>SUM(I59:I65)</f>
        <v>33285</v>
      </c>
      <c r="J58" s="160">
        <f>SUM(J59:J65)</f>
        <v>3224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1209</v>
      </c>
      <c r="D60" s="74">
        <v>1209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4815</v>
      </c>
      <c r="D63" s="74">
        <v>3843</v>
      </c>
      <c r="E63" s="74">
        <v>972</v>
      </c>
      <c r="F63" s="74"/>
      <c r="G63" s="157"/>
      <c r="H63" s="72">
        <f t="shared" si="6"/>
        <v>4888</v>
      </c>
      <c r="I63" s="74">
        <v>3916</v>
      </c>
      <c r="J63" s="74">
        <v>972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27457</v>
      </c>
      <c r="D64" s="74">
        <f>28167-710</f>
        <v>27457</v>
      </c>
      <c r="E64" s="74"/>
      <c r="F64" s="74"/>
      <c r="G64" s="157"/>
      <c r="H64" s="72">
        <f t="shared" si="6"/>
        <v>23682</v>
      </c>
      <c r="I64" s="74">
        <v>23682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5562</v>
      </c>
      <c r="D65" s="74">
        <v>2916</v>
      </c>
      <c r="E65" s="74">
        <v>2646</v>
      </c>
      <c r="F65" s="74"/>
      <c r="G65" s="157"/>
      <c r="H65" s="72">
        <f t="shared" si="6"/>
        <v>2738</v>
      </c>
      <c r="I65" s="74">
        <v>486</v>
      </c>
      <c r="J65" s="74">
        <v>2252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4143</v>
      </c>
      <c r="D66" s="163">
        <v>4143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147700</v>
      </c>
      <c r="D67" s="63">
        <f>SUM(D68:D69)</f>
        <v>134531</v>
      </c>
      <c r="E67" s="63">
        <f>SUM(E68:E69)</f>
        <v>13169</v>
      </c>
      <c r="F67" s="63">
        <f>SUM(F68:F69)</f>
        <v>0</v>
      </c>
      <c r="G67" s="166">
        <f>SUM(G68:G69)</f>
        <v>0</v>
      </c>
      <c r="H67" s="57">
        <f t="shared" si="6"/>
        <v>145976</v>
      </c>
      <c r="I67" s="63">
        <f>SUM(I68:I69)</f>
        <v>133334</v>
      </c>
      <c r="J67" s="63">
        <f>SUM(J68:J69)</f>
        <v>12642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113150</v>
      </c>
      <c r="D68" s="68">
        <v>100581</v>
      </c>
      <c r="E68" s="68">
        <v>12569</v>
      </c>
      <c r="F68" s="68"/>
      <c r="G68" s="154"/>
      <c r="H68" s="66">
        <f t="shared" si="6"/>
        <v>111616</v>
      </c>
      <c r="I68" s="68">
        <v>99374</v>
      </c>
      <c r="J68" s="68">
        <v>12242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34550</v>
      </c>
      <c r="D69" s="160">
        <f>SUM(D70:D74)</f>
        <v>33950</v>
      </c>
      <c r="E69" s="160">
        <f>SUM(E70:E74)</f>
        <v>600</v>
      </c>
      <c r="F69" s="160">
        <f>SUM(F70:F74)</f>
        <v>0</v>
      </c>
      <c r="G69" s="161">
        <f>SUM(G70:G74)</f>
        <v>0</v>
      </c>
      <c r="H69" s="72">
        <f t="shared" si="6"/>
        <v>34360</v>
      </c>
      <c r="I69" s="160">
        <f>SUM(I70:I74)</f>
        <v>33960</v>
      </c>
      <c r="J69" s="160">
        <f>SUM(J70:J74)</f>
        <v>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21884</v>
      </c>
      <c r="D70" s="74">
        <v>21284</v>
      </c>
      <c r="E70" s="74">
        <v>600</v>
      </c>
      <c r="F70" s="74"/>
      <c r="G70" s="157"/>
      <c r="H70" s="72">
        <f t="shared" si="6"/>
        <v>21444</v>
      </c>
      <c r="I70" s="74">
        <f>20689+355</f>
        <v>21044</v>
      </c>
      <c r="J70" s="74">
        <v>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12166</v>
      </c>
      <c r="D73" s="74">
        <v>12166</v>
      </c>
      <c r="E73" s="74"/>
      <c r="F73" s="74"/>
      <c r="G73" s="157"/>
      <c r="H73" s="72">
        <f t="shared" si="6"/>
        <v>12166</v>
      </c>
      <c r="I73" s="74">
        <v>12166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64703</v>
      </c>
      <c r="D75" s="144">
        <f>SUM(D76,D83,D130,D164,D165,D172)</f>
        <v>59252</v>
      </c>
      <c r="E75" s="144">
        <f>SUM(E76,E83,E130,E164,E165,E172)</f>
        <v>0</v>
      </c>
      <c r="F75" s="144">
        <f>SUM(F76,F83,F130,F164,F165,F172)</f>
        <v>5451</v>
      </c>
      <c r="G75" s="145">
        <f>SUM(G76,G83,G130,G164,G165,G172)</f>
        <v>0</v>
      </c>
      <c r="H75" s="143">
        <f t="shared" si="6"/>
        <v>67380</v>
      </c>
      <c r="I75" s="144">
        <f>SUM(I76,I83,I130,I164,I165,I172)</f>
        <v>61648</v>
      </c>
      <c r="J75" s="144">
        <f>SUM(J76,J83,J130,J164,J165,J172)</f>
        <v>0</v>
      </c>
      <c r="K75" s="144">
        <f>SUM(K76,K83,K130,K164,K165,K172)</f>
        <v>5732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50266</v>
      </c>
      <c r="D83" s="63">
        <f>SUM(D84,D89,D95,D103,D112,D116,D122,D128)</f>
        <v>48387</v>
      </c>
      <c r="E83" s="63">
        <f>SUM(E84,E89,E95,E103,E112,E116,E122,E128)</f>
        <v>0</v>
      </c>
      <c r="F83" s="63">
        <f>SUM(F84,F89,F95,F103,F112,F116,F122,F128)</f>
        <v>1879</v>
      </c>
      <c r="G83" s="166">
        <f>SUM(G84,G89,G95,G103,G112,G116,G122,G128)</f>
        <v>0</v>
      </c>
      <c r="H83" s="57">
        <f t="shared" si="6"/>
        <v>52261</v>
      </c>
      <c r="I83" s="63">
        <f>SUM(I84,I89,I95,I103,I112,I116,I122,I128)</f>
        <v>50101</v>
      </c>
      <c r="J83" s="63">
        <f>SUM(J84,J89,J95,J103,J112,J116,J122,J128)</f>
        <v>0</v>
      </c>
      <c r="K83" s="63">
        <f>SUM(K84,K89,K95,K103,K112,K116,K122,K128)</f>
        <v>2160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916</v>
      </c>
      <c r="D84" s="151">
        <f>SUM(D85:D88)</f>
        <v>916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876</v>
      </c>
      <c r="I84" s="151">
        <f>SUM(I85:I88)</f>
        <v>876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665</v>
      </c>
      <c r="D86" s="74">
        <v>665</v>
      </c>
      <c r="E86" s="74"/>
      <c r="F86" s="74"/>
      <c r="G86" s="157"/>
      <c r="H86" s="72">
        <f t="shared" si="6"/>
        <v>665</v>
      </c>
      <c r="I86" s="74">
        <v>665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200</v>
      </c>
      <c r="D88" s="74">
        <v>200</v>
      </c>
      <c r="E88" s="74"/>
      <c r="F88" s="74"/>
      <c r="G88" s="157"/>
      <c r="H88" s="72">
        <f t="shared" si="6"/>
        <v>160</v>
      </c>
      <c r="I88" s="74">
        <v>160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39048</v>
      </c>
      <c r="D89" s="160">
        <f>SUM(D90:D94)</f>
        <v>37169</v>
      </c>
      <c r="E89" s="160">
        <f>SUM(E90:E94)</f>
        <v>0</v>
      </c>
      <c r="F89" s="160">
        <f>SUM(F90:F94)</f>
        <v>1879</v>
      </c>
      <c r="G89" s="161">
        <f>SUM(G90:G94)</f>
        <v>0</v>
      </c>
      <c r="H89" s="72">
        <f t="shared" si="6"/>
        <v>41492</v>
      </c>
      <c r="I89" s="160">
        <f>SUM(I90:I94)</f>
        <v>39332</v>
      </c>
      <c r="J89" s="160">
        <f>SUM(J90:J94)</f>
        <v>0</v>
      </c>
      <c r="K89" s="160">
        <f>SUM(K90:K94)</f>
        <v>2160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20116</v>
      </c>
      <c r="D90" s="74">
        <v>19388</v>
      </c>
      <c r="E90" s="74"/>
      <c r="F90" s="74">
        <v>728</v>
      </c>
      <c r="G90" s="157"/>
      <c r="H90" s="72">
        <f t="shared" si="6"/>
        <v>20717</v>
      </c>
      <c r="I90" s="74">
        <v>19968</v>
      </c>
      <c r="J90" s="74"/>
      <c r="K90" s="74">
        <v>749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6490</v>
      </c>
      <c r="D91" s="74">
        <v>6023</v>
      </c>
      <c r="E91" s="74"/>
      <c r="F91" s="74">
        <v>467</v>
      </c>
      <c r="G91" s="157"/>
      <c r="H91" s="72">
        <f t="shared" si="6"/>
        <v>6887</v>
      </c>
      <c r="I91" s="74">
        <v>6392</v>
      </c>
      <c r="J91" s="74"/>
      <c r="K91" s="74">
        <v>495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11288</v>
      </c>
      <c r="D92" s="74">
        <v>10692</v>
      </c>
      <c r="E92" s="74"/>
      <c r="F92" s="74">
        <v>596</v>
      </c>
      <c r="G92" s="157"/>
      <c r="H92" s="72">
        <f t="shared" si="6"/>
        <v>12572</v>
      </c>
      <c r="I92" s="74">
        <v>11750</v>
      </c>
      <c r="J92" s="74"/>
      <c r="K92" s="74">
        <f>187+635</f>
        <v>822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1154</v>
      </c>
      <c r="D93" s="74">
        <v>1066</v>
      </c>
      <c r="E93" s="74"/>
      <c r="F93" s="74">
        <v>88</v>
      </c>
      <c r="G93" s="157"/>
      <c r="H93" s="72">
        <f t="shared" si="6"/>
        <v>1316</v>
      </c>
      <c r="I93" s="74">
        <v>1222</v>
      </c>
      <c r="J93" s="74"/>
      <c r="K93" s="74">
        <v>94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1854</v>
      </c>
      <c r="D95" s="160">
        <f>SUM(D96:D102)</f>
        <v>1854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1504</v>
      </c>
      <c r="I95" s="160">
        <f>SUM(I96:I102)</f>
        <v>1504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400</v>
      </c>
      <c r="D100" s="74">
        <v>400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1454</v>
      </c>
      <c r="D102" s="74">
        <v>1454</v>
      </c>
      <c r="E102" s="74"/>
      <c r="F102" s="74"/>
      <c r="G102" s="157"/>
      <c r="H102" s="72">
        <f t="shared" si="6"/>
        <v>1504</v>
      </c>
      <c r="I102" s="74">
        <f>350+1154</f>
        <v>1504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8180</v>
      </c>
      <c r="D103" s="160">
        <f>SUM(D104:D111)</f>
        <v>8180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7915</v>
      </c>
      <c r="I103" s="160">
        <f>SUM(I104:I111)</f>
        <v>7915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330</v>
      </c>
      <c r="D106" s="74">
        <v>330</v>
      </c>
      <c r="E106" s="74"/>
      <c r="F106" s="74"/>
      <c r="G106" s="157"/>
      <c r="H106" s="72">
        <f t="shared" si="6"/>
        <v>330</v>
      </c>
      <c r="I106" s="74">
        <v>330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4519</v>
      </c>
      <c r="D107" s="74">
        <v>4519</v>
      </c>
      <c r="E107" s="74"/>
      <c r="F107" s="74"/>
      <c r="G107" s="157"/>
      <c r="H107" s="72">
        <f t="shared" si="6"/>
        <v>4254</v>
      </c>
      <c r="I107" s="74">
        <v>4254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3331</v>
      </c>
      <c r="D111" s="74">
        <v>3331</v>
      </c>
      <c r="E111" s="74"/>
      <c r="F111" s="74"/>
      <c r="G111" s="157"/>
      <c r="H111" s="72">
        <f t="shared" si="6"/>
        <v>3331</v>
      </c>
      <c r="I111" s="74">
        <v>3331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372</v>
      </c>
      <c r="I112" s="160">
        <f>SUM(I113:I115)</f>
        <v>372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206</v>
      </c>
      <c r="I114" s="74">
        <v>206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50</v>
      </c>
      <c r="D122" s="160">
        <f>SUM(D123:D127)</f>
        <v>50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50</v>
      </c>
      <c r="I122" s="160">
        <f>SUM(I123:I127)</f>
        <v>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50</v>
      </c>
      <c r="D127" s="74">
        <v>50</v>
      </c>
      <c r="E127" s="74"/>
      <c r="F127" s="74"/>
      <c r="G127" s="157"/>
      <c r="H127" s="72">
        <f t="shared" si="8"/>
        <v>50</v>
      </c>
      <c r="I127" s="74">
        <v>50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14437</v>
      </c>
      <c r="D130" s="63">
        <f>SUM(D131,D136,D140,D141,D144,D151,D159,D160,D163)</f>
        <v>10865</v>
      </c>
      <c r="E130" s="63">
        <f>SUM(E131,E136,E140,E141,E144,E151,E159,E160,E163)</f>
        <v>0</v>
      </c>
      <c r="F130" s="63">
        <f>SUM(F131,F136,F140,F141,F144,F151,F159,F160,F163)</f>
        <v>3572</v>
      </c>
      <c r="G130" s="166">
        <f>SUM(G131,G136,G140,G141,G144,G151,G159,G160,G163)</f>
        <v>0</v>
      </c>
      <c r="H130" s="57">
        <f t="shared" si="8"/>
        <v>15119</v>
      </c>
      <c r="I130" s="63">
        <f>SUM(I131,I136,I140,I141,I144,I151,I159,I160,I163)</f>
        <v>11547</v>
      </c>
      <c r="J130" s="63">
        <f>SUM(J131,J136,J140,J141,J144,J151,J159,J160,J163)</f>
        <v>0</v>
      </c>
      <c r="K130" s="63">
        <f>SUM(K131,K136,K140,K141,K144,K151,K159,K160,K163)</f>
        <v>3572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4106</v>
      </c>
      <c r="D131" s="169">
        <f>SUM(D132:D135)</f>
        <v>4106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4776</v>
      </c>
      <c r="I131" s="169">
        <f t="shared" si="10"/>
        <v>4776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418</v>
      </c>
      <c r="D132" s="74">
        <v>418</v>
      </c>
      <c r="E132" s="74"/>
      <c r="F132" s="74"/>
      <c r="G132" s="157"/>
      <c r="H132" s="72">
        <f t="shared" si="8"/>
        <v>418</v>
      </c>
      <c r="I132" s="74">
        <v>418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3538</v>
      </c>
      <c r="D133" s="74">
        <v>3538</v>
      </c>
      <c r="E133" s="74"/>
      <c r="F133" s="74"/>
      <c r="G133" s="157"/>
      <c r="H133" s="72">
        <f t="shared" si="8"/>
        <v>4208</v>
      </c>
      <c r="I133" s="74">
        <v>4208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150</v>
      </c>
      <c r="D134" s="74">
        <v>150</v>
      </c>
      <c r="E134" s="74"/>
      <c r="F134" s="74"/>
      <c r="G134" s="157"/>
      <c r="H134" s="72">
        <f t="shared" si="8"/>
        <v>150</v>
      </c>
      <c r="I134" s="74">
        <v>150</v>
      </c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59</v>
      </c>
      <c r="D136" s="160">
        <f>SUM(D137:D139)</f>
        <v>59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59</v>
      </c>
      <c r="I136" s="160">
        <f>SUM(I137:I139)</f>
        <v>59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59</v>
      </c>
      <c r="D138" s="74">
        <v>59</v>
      </c>
      <c r="E138" s="74"/>
      <c r="F138" s="74"/>
      <c r="G138" s="157"/>
      <c r="H138" s="72">
        <f t="shared" si="8"/>
        <v>59</v>
      </c>
      <c r="I138" s="74">
        <v>59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120</v>
      </c>
      <c r="D141" s="160">
        <f>SUM(D142:D143)</f>
        <v>120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120</v>
      </c>
      <c r="I141" s="160">
        <f>SUM(I142:I143)</f>
        <v>120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120</v>
      </c>
      <c r="D142" s="74">
        <v>120</v>
      </c>
      <c r="E142" s="74"/>
      <c r="F142" s="74"/>
      <c r="G142" s="157"/>
      <c r="H142" s="72">
        <f t="shared" si="8"/>
        <v>120</v>
      </c>
      <c r="I142" s="74">
        <v>120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2690</v>
      </c>
      <c r="D144" s="151">
        <f>SUM(D145:D150)</f>
        <v>2690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2690</v>
      </c>
      <c r="I144" s="151">
        <f>SUM(I145:I150)</f>
        <v>2690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254</v>
      </c>
      <c r="D145" s="68">
        <v>254</v>
      </c>
      <c r="E145" s="68"/>
      <c r="F145" s="68"/>
      <c r="G145" s="154"/>
      <c r="H145" s="66">
        <f t="shared" si="8"/>
        <v>254</v>
      </c>
      <c r="I145" s="68">
        <v>254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2436</v>
      </c>
      <c r="D146" s="74">
        <v>2436</v>
      </c>
      <c r="E146" s="74"/>
      <c r="F146" s="74"/>
      <c r="G146" s="157"/>
      <c r="H146" s="72">
        <f t="shared" si="8"/>
        <v>2436</v>
      </c>
      <c r="I146" s="74">
        <v>2436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4672</v>
      </c>
      <c r="D151" s="160">
        <f>SUM(D152:D158)</f>
        <v>1100</v>
      </c>
      <c r="E151" s="160">
        <f>SUM(E152:E158)</f>
        <v>0</v>
      </c>
      <c r="F151" s="160">
        <f>SUM(F152:F158)</f>
        <v>3572</v>
      </c>
      <c r="G151" s="161">
        <f>SUM(G152:G158)</f>
        <v>0</v>
      </c>
      <c r="H151" s="72">
        <f t="shared" si="8"/>
        <v>4672</v>
      </c>
      <c r="I151" s="160">
        <f>SUM(I152:I158)</f>
        <v>1100</v>
      </c>
      <c r="J151" s="160">
        <f>SUM(J152:J158)</f>
        <v>0</v>
      </c>
      <c r="K151" s="160">
        <f>SUM(K152:K158)</f>
        <v>3572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950</v>
      </c>
      <c r="D152" s="74">
        <v>950</v>
      </c>
      <c r="E152" s="74"/>
      <c r="F152" s="74"/>
      <c r="G152" s="157"/>
      <c r="H152" s="72">
        <f t="shared" si="8"/>
        <v>950</v>
      </c>
      <c r="I152" s="74">
        <v>950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150</v>
      </c>
      <c r="D153" s="74">
        <v>150</v>
      </c>
      <c r="E153" s="74"/>
      <c r="F153" s="74"/>
      <c r="G153" s="157"/>
      <c r="H153" s="72">
        <f t="shared" si="8"/>
        <v>150</v>
      </c>
      <c r="I153" s="74">
        <v>150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3572</v>
      </c>
      <c r="D154" s="74"/>
      <c r="E154" s="74"/>
      <c r="F154" s="74">
        <v>3572</v>
      </c>
      <c r="G154" s="157"/>
      <c r="H154" s="72">
        <f t="shared" si="8"/>
        <v>3572</v>
      </c>
      <c r="I154" s="74"/>
      <c r="J154" s="74"/>
      <c r="K154" s="74">
        <v>3572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2754</v>
      </c>
      <c r="D159" s="163">
        <v>2754</v>
      </c>
      <c r="E159" s="163"/>
      <c r="F159" s="163"/>
      <c r="G159" s="164"/>
      <c r="H159" s="117">
        <f t="shared" si="8"/>
        <v>2766</v>
      </c>
      <c r="I159" s="163">
        <v>2766</v>
      </c>
      <c r="J159" s="163"/>
      <c r="K159" s="163"/>
      <c r="L159" s="165"/>
    </row>
    <row r="160" spans="1:12" x14ac:dyDescent="0.25">
      <c r="A160" s="150">
        <v>2380</v>
      </c>
      <c r="B160" s="112" t="s">
        <v>169</v>
      </c>
      <c r="C160" s="117">
        <f t="shared" si="7"/>
        <v>36</v>
      </c>
      <c r="D160" s="151">
        <f>SUM(D161:D162)</f>
        <v>36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36</v>
      </c>
      <c r="I160" s="151">
        <f>SUM(I161:I162)</f>
        <v>36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171</v>
      </c>
      <c r="C162" s="72">
        <f t="shared" si="7"/>
        <v>36</v>
      </c>
      <c r="D162" s="74">
        <v>36</v>
      </c>
      <c r="E162" s="74"/>
      <c r="F162" s="74"/>
      <c r="G162" s="157"/>
      <c r="H162" s="72">
        <f t="shared" si="8"/>
        <v>36</v>
      </c>
      <c r="I162" s="74">
        <v>36</v>
      </c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600</v>
      </c>
      <c r="D194" s="139">
        <f>SUM(D195,D230,D269,D283)</f>
        <v>600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4700</v>
      </c>
      <c r="I194" s="139">
        <f t="shared" ref="I194:L194" si="26">SUM(I195,I230,I269,I283)</f>
        <v>4700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600</v>
      </c>
      <c r="D195" s="144">
        <f>D196+D204</f>
        <v>600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4700</v>
      </c>
      <c r="I195" s="144">
        <f>I196+I204</f>
        <v>4700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600</v>
      </c>
      <c r="D204" s="63">
        <f>D205+D215+D216+D225+D226+D227+D229</f>
        <v>600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4700</v>
      </c>
      <c r="I204" s="63">
        <f>I205+I215+I216+I225+I226+I227+I229</f>
        <v>4700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600</v>
      </c>
      <c r="D216" s="160">
        <f>SUM(D217:D224)</f>
        <v>600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4700</v>
      </c>
      <c r="I216" s="160">
        <f>SUM(I217:I224)</f>
        <v>4700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600</v>
      </c>
      <c r="D218" s="74">
        <v>600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4700</v>
      </c>
      <c r="I223" s="74">
        <v>4700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660820</v>
      </c>
      <c r="D289" s="242">
        <f t="shared" ref="D289:L289" si="46">SUM(D286,D269,D230,D195,D187,D173,D75,D53,D283)</f>
        <v>590626</v>
      </c>
      <c r="E289" s="242">
        <f t="shared" si="46"/>
        <v>64743</v>
      </c>
      <c r="F289" s="242">
        <f t="shared" si="46"/>
        <v>5451</v>
      </c>
      <c r="G289" s="243">
        <f t="shared" si="46"/>
        <v>0</v>
      </c>
      <c r="H289" s="244">
        <f t="shared" si="46"/>
        <v>660915</v>
      </c>
      <c r="I289" s="242">
        <f t="shared" si="46"/>
        <v>591153</v>
      </c>
      <c r="J289" s="242">
        <f t="shared" si="46"/>
        <v>64030</v>
      </c>
      <c r="K289" s="242">
        <f t="shared" si="46"/>
        <v>5732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J+Rd3hrYKL9MzvDEno8TWu8GiRFcG4qK6KNx6b5dIjVGFYzAaA/IiFR5qDYQtwV1BRR1rPIQunWKbhrKIaogQg==" saltValue="t8FStoBdGuoO6YVjwxEHkQ==" spinCount="100000" sheet="1" objects="1" scenarios="1" formatCells="0" formatColumns="0" formatRows="0" insertHyperlinks="0"/>
  <autoFilter ref="A18:L301">
    <filterColumn colId="7">
      <filters blank="1">
        <filter val="1 029"/>
        <filter val="1 316"/>
        <filter val="1 504"/>
        <filter val="111 616"/>
        <filter val="12 166"/>
        <filter val="12 572"/>
        <filter val="120"/>
        <filter val="145 976"/>
        <filter val="15 119"/>
        <filter val="150"/>
        <filter val="160"/>
        <filter val="166"/>
        <filter val="187"/>
        <filter val="2 436"/>
        <filter val="2 690"/>
        <filter val="2 738"/>
        <filter val="2 766"/>
        <filter val="2 788"/>
        <filter val="20 717"/>
        <filter val="206"/>
        <filter val="21 444"/>
        <filter val="23 682"/>
        <filter val="254"/>
        <filter val="3 331"/>
        <filter val="3 572"/>
        <filter val="330"/>
        <filter val="34 360"/>
        <filter val="36"/>
        <filter val="36 509"/>
        <filter val="372"/>
        <filter val="4 172"/>
        <filter val="4 208"/>
        <filter val="4 254"/>
        <filter val="4 672"/>
        <filter val="4 700"/>
        <filter val="4 776"/>
        <filter val="4 888"/>
        <filter val="403 562"/>
        <filter val="41 492"/>
        <filter val="418"/>
        <filter val="442 859"/>
        <filter val="5 545"/>
        <filter val="5 732"/>
        <filter val="50"/>
        <filter val="51"/>
        <filter val="52"/>
        <filter val="52 261"/>
        <filter val="588 835"/>
        <filter val="59"/>
        <filter val="6 887"/>
        <filter val="655 183"/>
        <filter val="656 215"/>
        <filter val="660 915"/>
        <filter val="665"/>
        <filter val="67 380"/>
        <filter val="7 915"/>
        <filter val="750"/>
        <filter val="876"/>
        <filter val="95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422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423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424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425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426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427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84474</v>
      </c>
      <c r="D20" s="28">
        <f>SUM(D21,D24,D25,D41,D43)</f>
        <v>77976</v>
      </c>
      <c r="E20" s="28">
        <f>SUM(E21,E24,E43)</f>
        <v>0</v>
      </c>
      <c r="F20" s="28">
        <f>SUM(F21,F26,F43)</f>
        <v>6498</v>
      </c>
      <c r="G20" s="29">
        <f>SUM(G21,G45)</f>
        <v>0</v>
      </c>
      <c r="H20" s="27">
        <f t="shared" ref="H20:H47" si="1">SUM(I20:L20)</f>
        <v>90451</v>
      </c>
      <c r="I20" s="28">
        <f>SUM(I21,I24,I25,I41,I43)</f>
        <v>83953</v>
      </c>
      <c r="J20" s="28">
        <f>SUM(J21,J24,J43)</f>
        <v>0</v>
      </c>
      <c r="K20" s="28">
        <f>SUM(K21,K26,K43)</f>
        <v>6498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77976</v>
      </c>
      <c r="D24" s="51">
        <v>77976</v>
      </c>
      <c r="E24" s="51"/>
      <c r="F24" s="52" t="s">
        <v>36</v>
      </c>
      <c r="G24" s="53" t="s">
        <v>36</v>
      </c>
      <c r="H24" s="50">
        <f t="shared" si="1"/>
        <v>83953</v>
      </c>
      <c r="I24" s="51">
        <f>I51</f>
        <v>83953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6498</v>
      </c>
      <c r="D26" s="59" t="s">
        <v>36</v>
      </c>
      <c r="E26" s="59" t="s">
        <v>36</v>
      </c>
      <c r="F26" s="63">
        <f>SUM(F27,F31,F33,F36)</f>
        <v>6498</v>
      </c>
      <c r="G26" s="60" t="s">
        <v>36</v>
      </c>
      <c r="H26" s="57">
        <f t="shared" si="1"/>
        <v>6498</v>
      </c>
      <c r="I26" s="59" t="s">
        <v>36</v>
      </c>
      <c r="J26" s="59" t="s">
        <v>36</v>
      </c>
      <c r="K26" s="63">
        <f>SUM(K27,K31,K33,K36)</f>
        <v>6498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6498</v>
      </c>
      <c r="D36" s="59" t="s">
        <v>36</v>
      </c>
      <c r="E36" s="59" t="s">
        <v>36</v>
      </c>
      <c r="F36" s="63">
        <f>SUM(F37:F40)</f>
        <v>6498</v>
      </c>
      <c r="G36" s="60" t="s">
        <v>36</v>
      </c>
      <c r="H36" s="57">
        <f t="shared" si="1"/>
        <v>6498</v>
      </c>
      <c r="I36" s="59" t="s">
        <v>36</v>
      </c>
      <c r="J36" s="59" t="s">
        <v>36</v>
      </c>
      <c r="K36" s="63">
        <f>SUM(K37:K40)</f>
        <v>6498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6498</v>
      </c>
      <c r="D40" s="87" t="s">
        <v>36</v>
      </c>
      <c r="E40" s="87" t="s">
        <v>36</v>
      </c>
      <c r="F40" s="88">
        <v>6498</v>
      </c>
      <c r="G40" s="89" t="s">
        <v>36</v>
      </c>
      <c r="H40" s="86">
        <f t="shared" si="1"/>
        <v>6498</v>
      </c>
      <c r="I40" s="87" t="s">
        <v>36</v>
      </c>
      <c r="J40" s="87" t="s">
        <v>36</v>
      </c>
      <c r="K40" s="88">
        <v>6498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 t="shared" si="0"/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 t="shared" si="1"/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 t="shared" si="0"/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si="1"/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36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 t="shared" si="0"/>
        <v>0</v>
      </c>
      <c r="D44" s="101"/>
      <c r="E44" s="102"/>
      <c r="F44" s="102"/>
      <c r="G44" s="103" t="s">
        <v>36</v>
      </c>
      <c r="H44" s="104">
        <f t="shared" si="1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 t="shared" si="0"/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2">SUM(D50:G50)</f>
        <v>84474</v>
      </c>
      <c r="D50" s="128">
        <f>SUM(D51,D286)</f>
        <v>77976</v>
      </c>
      <c r="E50" s="128">
        <f>SUM(E51,E286)</f>
        <v>0</v>
      </c>
      <c r="F50" s="128">
        <f>SUM(F51,F286)</f>
        <v>6498</v>
      </c>
      <c r="G50" s="129">
        <f>SUM(G51,G286)</f>
        <v>0</v>
      </c>
      <c r="H50" s="127">
        <f t="shared" ref="H50:H81" si="3">SUM(I50:L50)</f>
        <v>90451</v>
      </c>
      <c r="I50" s="128">
        <f>SUM(I51,I286)</f>
        <v>83953</v>
      </c>
      <c r="J50" s="128">
        <f>SUM(J51,J286)</f>
        <v>0</v>
      </c>
      <c r="K50" s="128">
        <f>SUM(K51,K286)</f>
        <v>6498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2"/>
        <v>84474</v>
      </c>
      <c r="D51" s="134">
        <f>SUM(D52,D194)</f>
        <v>77976</v>
      </c>
      <c r="E51" s="134">
        <f>SUM(E52,E194)</f>
        <v>0</v>
      </c>
      <c r="F51" s="134">
        <f>SUM(F52,F194)</f>
        <v>6498</v>
      </c>
      <c r="G51" s="135">
        <f>SUM(G52,G194)</f>
        <v>0</v>
      </c>
      <c r="H51" s="133">
        <f t="shared" si="3"/>
        <v>90451</v>
      </c>
      <c r="I51" s="134">
        <f>SUM(I52,I194)</f>
        <v>83953</v>
      </c>
      <c r="J51" s="134">
        <f>SUM(J52,J194)</f>
        <v>0</v>
      </c>
      <c r="K51" s="134">
        <f>SUM(K52,K194)</f>
        <v>6498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2"/>
        <v>84474</v>
      </c>
      <c r="D52" s="139">
        <f>SUM(D53,D75,D173,D187)</f>
        <v>77976</v>
      </c>
      <c r="E52" s="139">
        <f>SUM(E53,E75,E173,E187)</f>
        <v>0</v>
      </c>
      <c r="F52" s="139">
        <f>SUM(F53,F75,F173,F187)</f>
        <v>6498</v>
      </c>
      <c r="G52" s="140">
        <f>SUM(G53,G75,G173,G187)</f>
        <v>0</v>
      </c>
      <c r="H52" s="138">
        <f t="shared" si="3"/>
        <v>90451</v>
      </c>
      <c r="I52" s="139">
        <f>SUM(I53,I75,I173,I187)</f>
        <v>83953</v>
      </c>
      <c r="J52" s="139">
        <f>SUM(J53,J75,J173,J187)</f>
        <v>0</v>
      </c>
      <c r="K52" s="139">
        <f>SUM(K53,K75,K173,K187)</f>
        <v>6498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2"/>
        <v>84474</v>
      </c>
      <c r="D75" s="144">
        <f>SUM(D76,D83,D130,D164,D165,D172)</f>
        <v>77976</v>
      </c>
      <c r="E75" s="144">
        <f>SUM(E76,E83,E130,E164,E165,E172)</f>
        <v>0</v>
      </c>
      <c r="F75" s="144">
        <f>SUM(F76,F83,F130,F164,F165,F172)</f>
        <v>6498</v>
      </c>
      <c r="G75" s="145">
        <f>SUM(G76,G83,G130,G164,G165,G172)</f>
        <v>0</v>
      </c>
      <c r="H75" s="143">
        <f t="shared" si="3"/>
        <v>90451</v>
      </c>
      <c r="I75" s="144">
        <f>SUM(I76,I83,I130,I164,I165,I172)</f>
        <v>83953</v>
      </c>
      <c r="J75" s="144">
        <f>SUM(J76,J83,J130,J164,J165,J172)</f>
        <v>0</v>
      </c>
      <c r="K75" s="144">
        <f>SUM(K76,K83,K130,K164,K165,K172)</f>
        <v>6498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2"/>
        <v>0</v>
      </c>
      <c r="D82" s="74"/>
      <c r="E82" s="74"/>
      <c r="F82" s="74"/>
      <c r="G82" s="157"/>
      <c r="H82" s="72">
        <f t="shared" ref="H82:H127" si="4">SUM(I82:L82)</f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2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4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2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4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2"/>
        <v>0</v>
      </c>
      <c r="D85" s="68"/>
      <c r="E85" s="68"/>
      <c r="F85" s="68"/>
      <c r="G85" s="154"/>
      <c r="H85" s="66">
        <f t="shared" si="4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2"/>
        <v>0</v>
      </c>
      <c r="D86" s="74"/>
      <c r="E86" s="74"/>
      <c r="F86" s="74"/>
      <c r="G86" s="157"/>
      <c r="H86" s="72">
        <f t="shared" si="4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2"/>
        <v>0</v>
      </c>
      <c r="D87" s="74"/>
      <c r="E87" s="74"/>
      <c r="F87" s="74"/>
      <c r="G87" s="157"/>
      <c r="H87" s="72">
        <f t="shared" si="4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2"/>
        <v>0</v>
      </c>
      <c r="D88" s="74"/>
      <c r="E88" s="74"/>
      <c r="F88" s="74"/>
      <c r="G88" s="157"/>
      <c r="H88" s="72">
        <f t="shared" si="4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2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4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2"/>
        <v>0</v>
      </c>
      <c r="D90" s="74"/>
      <c r="E90" s="74"/>
      <c r="F90" s="74"/>
      <c r="G90" s="157"/>
      <c r="H90" s="72">
        <f t="shared" si="4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2"/>
        <v>0</v>
      </c>
      <c r="D91" s="74"/>
      <c r="E91" s="74"/>
      <c r="F91" s="74"/>
      <c r="G91" s="157"/>
      <c r="H91" s="72">
        <f t="shared" si="4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2"/>
        <v>0</v>
      </c>
      <c r="D92" s="74"/>
      <c r="E92" s="74"/>
      <c r="F92" s="74"/>
      <c r="G92" s="157"/>
      <c r="H92" s="72">
        <f t="shared" si="4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2"/>
        <v>0</v>
      </c>
      <c r="D93" s="74"/>
      <c r="E93" s="74"/>
      <c r="F93" s="74"/>
      <c r="G93" s="157"/>
      <c r="H93" s="72">
        <f t="shared" si="4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2"/>
        <v>0</v>
      </c>
      <c r="D94" s="74"/>
      <c r="E94" s="74"/>
      <c r="F94" s="74"/>
      <c r="G94" s="157"/>
      <c r="H94" s="72">
        <f t="shared" si="4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2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4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2"/>
        <v>0</v>
      </c>
      <c r="D96" s="74"/>
      <c r="E96" s="74"/>
      <c r="F96" s="74"/>
      <c r="G96" s="157"/>
      <c r="H96" s="72">
        <f t="shared" si="4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2"/>
        <v>0</v>
      </c>
      <c r="D97" s="74"/>
      <c r="E97" s="74"/>
      <c r="F97" s="74"/>
      <c r="G97" s="157"/>
      <c r="H97" s="72">
        <f t="shared" si="4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2"/>
        <v>0</v>
      </c>
      <c r="D98" s="68"/>
      <c r="E98" s="68"/>
      <c r="F98" s="68"/>
      <c r="G98" s="154"/>
      <c r="H98" s="66">
        <f t="shared" si="4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2"/>
        <v>0</v>
      </c>
      <c r="D99" s="74"/>
      <c r="E99" s="74"/>
      <c r="F99" s="74"/>
      <c r="G99" s="157"/>
      <c r="H99" s="72">
        <f t="shared" si="4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2"/>
        <v>0</v>
      </c>
      <c r="D100" s="74"/>
      <c r="E100" s="74"/>
      <c r="F100" s="74"/>
      <c r="G100" s="157"/>
      <c r="H100" s="72">
        <f t="shared" si="4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2"/>
        <v>0</v>
      </c>
      <c r="D101" s="74"/>
      <c r="E101" s="74"/>
      <c r="F101" s="74"/>
      <c r="G101" s="157"/>
      <c r="H101" s="72">
        <f t="shared" si="4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2"/>
        <v>0</v>
      </c>
      <c r="D102" s="74"/>
      <c r="E102" s="74"/>
      <c r="F102" s="74"/>
      <c r="G102" s="157"/>
      <c r="H102" s="72">
        <f t="shared" si="4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2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4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2"/>
        <v>0</v>
      </c>
      <c r="D104" s="74"/>
      <c r="E104" s="74"/>
      <c r="F104" s="74"/>
      <c r="G104" s="157"/>
      <c r="H104" s="72">
        <f t="shared" si="4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2"/>
        <v>0</v>
      </c>
      <c r="D105" s="74"/>
      <c r="E105" s="74"/>
      <c r="F105" s="74"/>
      <c r="G105" s="157"/>
      <c r="H105" s="72">
        <f t="shared" si="4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2"/>
        <v>0</v>
      </c>
      <c r="D106" s="74"/>
      <c r="E106" s="74"/>
      <c r="F106" s="74"/>
      <c r="G106" s="157"/>
      <c r="H106" s="72">
        <f t="shared" si="4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2"/>
        <v>0</v>
      </c>
      <c r="D107" s="74"/>
      <c r="E107" s="74"/>
      <c r="F107" s="74"/>
      <c r="G107" s="157"/>
      <c r="H107" s="72">
        <f t="shared" si="4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2"/>
        <v>0</v>
      </c>
      <c r="D108" s="74"/>
      <c r="E108" s="74"/>
      <c r="F108" s="74"/>
      <c r="G108" s="157"/>
      <c r="H108" s="72">
        <f t="shared" si="4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2"/>
        <v>0</v>
      </c>
      <c r="D109" s="74"/>
      <c r="E109" s="74"/>
      <c r="F109" s="74"/>
      <c r="G109" s="157"/>
      <c r="H109" s="72">
        <f t="shared" si="4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2"/>
        <v>0</v>
      </c>
      <c r="D110" s="74"/>
      <c r="E110" s="74"/>
      <c r="F110" s="74"/>
      <c r="G110" s="157"/>
      <c r="H110" s="72">
        <f t="shared" si="4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2"/>
        <v>0</v>
      </c>
      <c r="D111" s="74"/>
      <c r="E111" s="74"/>
      <c r="F111" s="74"/>
      <c r="G111" s="157"/>
      <c r="H111" s="72">
        <f t="shared" si="4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2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4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2"/>
        <v>0</v>
      </c>
      <c r="D113" s="74"/>
      <c r="E113" s="74"/>
      <c r="F113" s="74"/>
      <c r="G113" s="157"/>
      <c r="H113" s="72">
        <f t="shared" si="4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 t="shared" ref="C114:C127" si="5">SUM(D114:G114)</f>
        <v>0</v>
      </c>
      <c r="D114" s="74"/>
      <c r="E114" s="74"/>
      <c r="F114" s="74"/>
      <c r="G114" s="157"/>
      <c r="H114" s="72">
        <f t="shared" si="4"/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 t="shared" si="5"/>
        <v>0</v>
      </c>
      <c r="D115" s="74"/>
      <c r="E115" s="74"/>
      <c r="F115" s="74"/>
      <c r="G115" s="157"/>
      <c r="H115" s="72">
        <f t="shared" si="4"/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si="5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4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5"/>
        <v>0</v>
      </c>
      <c r="D117" s="74"/>
      <c r="E117" s="74"/>
      <c r="F117" s="74"/>
      <c r="G117" s="157"/>
      <c r="H117" s="72">
        <f t="shared" si="4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5"/>
        <v>0</v>
      </c>
      <c r="D118" s="74"/>
      <c r="E118" s="74"/>
      <c r="F118" s="74"/>
      <c r="G118" s="157"/>
      <c r="H118" s="72">
        <f t="shared" si="4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5"/>
        <v>0</v>
      </c>
      <c r="D119" s="74"/>
      <c r="E119" s="74"/>
      <c r="F119" s="74"/>
      <c r="G119" s="157"/>
      <c r="H119" s="72">
        <f t="shared" si="4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5"/>
        <v>0</v>
      </c>
      <c r="D120" s="74"/>
      <c r="E120" s="74"/>
      <c r="F120" s="74"/>
      <c r="G120" s="157"/>
      <c r="H120" s="72">
        <f t="shared" si="4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5"/>
        <v>0</v>
      </c>
      <c r="D121" s="74"/>
      <c r="E121" s="74"/>
      <c r="F121" s="74"/>
      <c r="G121" s="157"/>
      <c r="H121" s="72">
        <f t="shared" si="4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5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4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5"/>
        <v>0</v>
      </c>
      <c r="D123" s="74"/>
      <c r="E123" s="74"/>
      <c r="F123" s="74"/>
      <c r="G123" s="157"/>
      <c r="H123" s="72">
        <f t="shared" si="4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5"/>
        <v>0</v>
      </c>
      <c r="D124" s="74"/>
      <c r="E124" s="74"/>
      <c r="F124" s="74"/>
      <c r="G124" s="157"/>
      <c r="H124" s="72">
        <f t="shared" si="4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5"/>
        <v>0</v>
      </c>
      <c r="D125" s="74"/>
      <c r="E125" s="74"/>
      <c r="F125" s="74"/>
      <c r="G125" s="157"/>
      <c r="H125" s="72">
        <f t="shared" si="4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5"/>
        <v>0</v>
      </c>
      <c r="D126" s="74"/>
      <c r="E126" s="74"/>
      <c r="F126" s="74"/>
      <c r="G126" s="157"/>
      <c r="H126" s="72">
        <f t="shared" si="4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5"/>
        <v>0</v>
      </c>
      <c r="D127" s="74"/>
      <c r="E127" s="74"/>
      <c r="F127" s="74"/>
      <c r="G127" s="157"/>
      <c r="H127" s="72">
        <f t="shared" si="4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hidden="1" x14ac:dyDescent="0.25">
      <c r="A129" s="44">
        <v>2283</v>
      </c>
      <c r="B129" s="71" t="s">
        <v>138</v>
      </c>
      <c r="C129" s="72">
        <f t="shared" ref="C129:C192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84474</v>
      </c>
      <c r="D130" s="63">
        <f>SUM(D131,D136,D140,D141,D144,D151,D159,D160,D163)</f>
        <v>77976</v>
      </c>
      <c r="E130" s="63">
        <f>SUM(E131,E136,E140,E141,E144,E151,E159,E160,E163)</f>
        <v>0</v>
      </c>
      <c r="F130" s="63">
        <f>SUM(F131,F136,F140,F141,F144,F151,F159,F160,F163)</f>
        <v>6498</v>
      </c>
      <c r="G130" s="166">
        <f>SUM(G131,G136,G140,G141,G144,G151,G159,G160,G163)</f>
        <v>0</v>
      </c>
      <c r="H130" s="57">
        <f t="shared" si="8"/>
        <v>90451</v>
      </c>
      <c r="I130" s="63">
        <f>SUM(I131,I136,I140,I141,I144,I151,I159,I160,I163)</f>
        <v>83953</v>
      </c>
      <c r="J130" s="63">
        <f>SUM(J131,J136,J140,J141,J144,J151,J159,J160,J163)</f>
        <v>0</v>
      </c>
      <c r="K130" s="63">
        <f>SUM(K131,K136,K140,K141,K144,K151,K159,K160,K163)</f>
        <v>6498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84474</v>
      </c>
      <c r="D151" s="160">
        <f>SUM(D152:D158)</f>
        <v>77976</v>
      </c>
      <c r="E151" s="160">
        <f>SUM(E152:E158)</f>
        <v>0</v>
      </c>
      <c r="F151" s="160">
        <f>SUM(F152:F158)</f>
        <v>6498</v>
      </c>
      <c r="G151" s="161">
        <f>SUM(G152:G158)</f>
        <v>0</v>
      </c>
      <c r="H151" s="72">
        <f t="shared" si="8"/>
        <v>90451</v>
      </c>
      <c r="I151" s="160">
        <f>SUM(I152:I158)</f>
        <v>83953</v>
      </c>
      <c r="J151" s="160">
        <f>SUM(J152:J158)</f>
        <v>0</v>
      </c>
      <c r="K151" s="160">
        <f>SUM(K152:K158)</f>
        <v>6498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84474</v>
      </c>
      <c r="D154" s="74">
        <v>77976</v>
      </c>
      <c r="E154" s="74"/>
      <c r="F154" s="74">
        <v>6498</v>
      </c>
      <c r="G154" s="157"/>
      <c r="H154" s="72">
        <f t="shared" si="8"/>
        <v>90451</v>
      </c>
      <c r="I154" s="74">
        <v>83953</v>
      </c>
      <c r="J154" s="74"/>
      <c r="K154" s="74">
        <v>6498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 t="shared" si="7"/>
        <v>0</v>
      </c>
      <c r="D176" s="74"/>
      <c r="E176" s="74"/>
      <c r="F176" s="74"/>
      <c r="G176" s="157"/>
      <c r="H176" s="72">
        <f t="shared" si="8"/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 t="shared" si="7"/>
        <v>0</v>
      </c>
      <c r="D177" s="74"/>
      <c r="E177" s="74"/>
      <c r="F177" s="74"/>
      <c r="G177" s="157"/>
      <c r="H177" s="72">
        <f t="shared" si="8"/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 t="shared" si="7"/>
        <v>0</v>
      </c>
      <c r="D178" s="74"/>
      <c r="E178" s="74"/>
      <c r="F178" s="74"/>
      <c r="G178" s="157"/>
      <c r="H178" s="72">
        <f t="shared" si="8"/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si="7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7"/>
        <v>0</v>
      </c>
      <c r="D180" s="74"/>
      <c r="E180" s="74"/>
      <c r="F180" s="74"/>
      <c r="G180" s="187"/>
      <c r="H180" s="72">
        <f t="shared" si="8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7"/>
        <v>0</v>
      </c>
      <c r="D181" s="74"/>
      <c r="E181" s="74"/>
      <c r="F181" s="74"/>
      <c r="G181" s="187"/>
      <c r="H181" s="72">
        <f t="shared" si="8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7"/>
        <v>0</v>
      </c>
      <c r="D182" s="74"/>
      <c r="E182" s="74"/>
      <c r="F182" s="74"/>
      <c r="G182" s="187"/>
      <c r="H182" s="72">
        <f t="shared" si="8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7"/>
        <v>0</v>
      </c>
      <c r="D183" s="189"/>
      <c r="E183" s="189"/>
      <c r="F183" s="189"/>
      <c r="G183" s="190"/>
      <c r="H183" s="185">
        <f t="shared" si="8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 t="shared" si="7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si="7"/>
        <v>0</v>
      </c>
      <c r="D189" s="68"/>
      <c r="E189" s="68"/>
      <c r="F189" s="68"/>
      <c r="G189" s="154"/>
      <c r="H189" s="66">
        <f t="shared" si="8"/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7"/>
        <v>0</v>
      </c>
      <c r="D190" s="74"/>
      <c r="E190" s="74"/>
      <c r="F190" s="74"/>
      <c r="G190" s="157"/>
      <c r="H190" s="72">
        <f t="shared" si="8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7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 t="shared" si="7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ref="C193:C256" si="9">SUM(D193:G193)</f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9"/>
        <v>0</v>
      </c>
      <c r="D194" s="139">
        <f>SUM(D195,D230,D269,D283)</f>
        <v>0</v>
      </c>
      <c r="E194" s="139">
        <f t="shared" ref="E194:G194" si="11">SUM(E195,E230,E269,E283)</f>
        <v>0</v>
      </c>
      <c r="F194" s="139">
        <f t="shared" si="11"/>
        <v>0</v>
      </c>
      <c r="G194" s="139">
        <f t="shared" si="11"/>
        <v>0</v>
      </c>
      <c r="H194" s="138">
        <f t="shared" si="10"/>
        <v>0</v>
      </c>
      <c r="I194" s="139">
        <f t="shared" ref="I194:L194" si="12">SUM(I195,I230,I269,I283)</f>
        <v>0</v>
      </c>
      <c r="J194" s="139">
        <f t="shared" si="12"/>
        <v>0</v>
      </c>
      <c r="K194" s="139">
        <f t="shared" si="12"/>
        <v>0</v>
      </c>
      <c r="L194" s="199">
        <f t="shared" si="12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9"/>
        <v>0</v>
      </c>
      <c r="D225" s="74"/>
      <c r="E225" s="74"/>
      <c r="F225" s="74"/>
      <c r="G225" s="157"/>
      <c r="H225" s="72">
        <f t="shared" si="10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9"/>
        <v>0</v>
      </c>
      <c r="D226" s="74"/>
      <c r="E226" s="74"/>
      <c r="F226" s="74"/>
      <c r="G226" s="157"/>
      <c r="H226" s="72">
        <f t="shared" si="10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9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9"/>
        <v>0</v>
      </c>
      <c r="D228" s="74"/>
      <c r="E228" s="74"/>
      <c r="F228" s="74"/>
      <c r="G228" s="157"/>
      <c r="H228" s="72">
        <f t="shared" si="10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9"/>
        <v>0</v>
      </c>
      <c r="D229" s="163"/>
      <c r="E229" s="163"/>
      <c r="F229" s="163"/>
      <c r="G229" s="164"/>
      <c r="H229" s="117">
        <f t="shared" si="10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9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 t="shared" si="9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9"/>
        <v>0</v>
      </c>
      <c r="D232" s="68"/>
      <c r="E232" s="68"/>
      <c r="F232" s="68"/>
      <c r="G232" s="206"/>
      <c r="H232" s="207">
        <f t="shared" si="10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9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9"/>
        <v>0</v>
      </c>
      <c r="D234" s="68"/>
      <c r="E234" s="68"/>
      <c r="F234" s="68"/>
      <c r="G234" s="154"/>
      <c r="H234" s="208">
        <f t="shared" si="10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 t="shared" si="9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 t="shared" si="9"/>
        <v>0</v>
      </c>
      <c r="D236" s="74"/>
      <c r="E236" s="74"/>
      <c r="F236" s="74"/>
      <c r="G236" s="157"/>
      <c r="H236" s="208">
        <f t="shared" si="10"/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 t="shared" si="9"/>
        <v>0</v>
      </c>
      <c r="D237" s="74"/>
      <c r="E237" s="74"/>
      <c r="F237" s="74"/>
      <c r="G237" s="157"/>
      <c r="H237" s="208">
        <f t="shared" si="10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 t="shared" si="9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 t="shared" si="9"/>
        <v>0</v>
      </c>
      <c r="D239" s="74"/>
      <c r="E239" s="74"/>
      <c r="F239" s="74"/>
      <c r="G239" s="157"/>
      <c r="H239" s="208">
        <f t="shared" si="10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9"/>
        <v>0</v>
      </c>
      <c r="D240" s="74"/>
      <c r="E240" s="74"/>
      <c r="F240" s="74"/>
      <c r="G240" s="157"/>
      <c r="H240" s="208">
        <f t="shared" si="10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9"/>
        <v>0</v>
      </c>
      <c r="D241" s="74"/>
      <c r="E241" s="74"/>
      <c r="F241" s="74"/>
      <c r="G241" s="157"/>
      <c r="H241" s="208">
        <f t="shared" si="10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9"/>
        <v>0</v>
      </c>
      <c r="D242" s="74"/>
      <c r="E242" s="74"/>
      <c r="F242" s="74"/>
      <c r="G242" s="157"/>
      <c r="H242" s="208">
        <f t="shared" si="10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9"/>
        <v>0</v>
      </c>
      <c r="D243" s="74"/>
      <c r="E243" s="74"/>
      <c r="F243" s="74"/>
      <c r="G243" s="157"/>
      <c r="H243" s="208">
        <f t="shared" si="10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9"/>
        <v>0</v>
      </c>
      <c r="D244" s="74"/>
      <c r="E244" s="74"/>
      <c r="F244" s="74"/>
      <c r="G244" s="157"/>
      <c r="H244" s="208">
        <f t="shared" si="10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9"/>
        <v>0</v>
      </c>
      <c r="D245" s="74"/>
      <c r="E245" s="74"/>
      <c r="F245" s="74"/>
      <c r="G245" s="157"/>
      <c r="H245" s="208">
        <f t="shared" si="10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9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hidden="1" x14ac:dyDescent="0.25">
      <c r="A247" s="44">
        <v>6291</v>
      </c>
      <c r="B247" s="71" t="s">
        <v>256</v>
      </c>
      <c r="C247" s="201">
        <f t="shared" si="9"/>
        <v>0</v>
      </c>
      <c r="D247" s="74"/>
      <c r="E247" s="74"/>
      <c r="F247" s="74"/>
      <c r="G247" s="211"/>
      <c r="H247" s="201">
        <f t="shared" si="10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9"/>
        <v>0</v>
      </c>
      <c r="D248" s="74"/>
      <c r="E248" s="74"/>
      <c r="F248" s="74"/>
      <c r="G248" s="211"/>
      <c r="H248" s="201">
        <f t="shared" si="10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9"/>
        <v>0</v>
      </c>
      <c r="D249" s="74"/>
      <c r="E249" s="74"/>
      <c r="F249" s="74"/>
      <c r="G249" s="211"/>
      <c r="H249" s="201">
        <f t="shared" si="10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9"/>
        <v>0</v>
      </c>
      <c r="D250" s="74"/>
      <c r="E250" s="74"/>
      <c r="F250" s="74"/>
      <c r="G250" s="211"/>
      <c r="H250" s="201">
        <f t="shared" si="10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9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9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hidden="1" x14ac:dyDescent="0.25">
      <c r="A253" s="44">
        <v>6322</v>
      </c>
      <c r="B253" s="71" t="s">
        <v>262</v>
      </c>
      <c r="C253" s="201">
        <f t="shared" si="9"/>
        <v>0</v>
      </c>
      <c r="D253" s="74"/>
      <c r="E253" s="74"/>
      <c r="F253" s="74"/>
      <c r="G253" s="211"/>
      <c r="H253" s="201">
        <f t="shared" si="10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9"/>
        <v>0</v>
      </c>
      <c r="D254" s="74"/>
      <c r="E254" s="74"/>
      <c r="F254" s="74"/>
      <c r="G254" s="211"/>
      <c r="H254" s="201">
        <f t="shared" si="10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9"/>
        <v>0</v>
      </c>
      <c r="D255" s="74"/>
      <c r="E255" s="74"/>
      <c r="F255" s="74"/>
      <c r="G255" s="211"/>
      <c r="H255" s="201">
        <f t="shared" si="10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9"/>
        <v>0</v>
      </c>
      <c r="D256" s="68"/>
      <c r="E256" s="68"/>
      <c r="F256" s="68"/>
      <c r="G256" s="214"/>
      <c r="H256" s="205">
        <f t="shared" si="10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270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hidden="1" x14ac:dyDescent="0.25">
      <c r="A282" s="150">
        <v>7720</v>
      </c>
      <c r="B282" s="65" t="s">
        <v>291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13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14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84474</v>
      </c>
      <c r="D289" s="242">
        <f t="shared" ref="D289:L289" si="17">SUM(D286,D269,D230,D195,D187,D173,D75,D53,D283)</f>
        <v>77976</v>
      </c>
      <c r="E289" s="242">
        <f t="shared" si="17"/>
        <v>0</v>
      </c>
      <c r="F289" s="242">
        <f t="shared" si="17"/>
        <v>6498</v>
      </c>
      <c r="G289" s="243">
        <f t="shared" si="17"/>
        <v>0</v>
      </c>
      <c r="H289" s="244">
        <f t="shared" si="17"/>
        <v>90451</v>
      </c>
      <c r="I289" s="242">
        <f t="shared" si="17"/>
        <v>83953</v>
      </c>
      <c r="J289" s="242">
        <f t="shared" si="17"/>
        <v>0</v>
      </c>
      <c r="K289" s="242">
        <f t="shared" si="17"/>
        <v>6498</v>
      </c>
      <c r="L289" s="245">
        <f t="shared" si="17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xCE9sGUg+D5FVsqGro/Ppz4EjVeEniZz6lz/AudTQYX+9/LHQ4BSSb3DZZ6Mk0AGjPgiOE5eyU16vrGT8kf0/g==" saltValue="kE2e68vNjSGgx8iwKShEKg==" spinCount="100000" sheet="1" objects="1" scenarios="1" formatCells="0" formatColumns="0" formatRows="0" insertHyperlinks="0"/>
  <autoFilter ref="A18:L301">
    <filterColumn colId="7">
      <filters blank="1">
        <filter val="6 498"/>
        <filter val="83 953"/>
        <filter val="90 45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36" sqref="J36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550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429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430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431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433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551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552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673891</v>
      </c>
      <c r="D20" s="28">
        <f>SUM(D21,D24,D25,D41,D43)</f>
        <v>577704</v>
      </c>
      <c r="E20" s="28">
        <f>SUM(E21,E24,E43)</f>
        <v>88220</v>
      </c>
      <c r="F20" s="28">
        <f>SUM(F21,F26,F43)</f>
        <v>7967</v>
      </c>
      <c r="G20" s="29">
        <f>SUM(G21,G45)</f>
        <v>0</v>
      </c>
      <c r="H20" s="27">
        <f>SUM(I20:L20)</f>
        <v>671803</v>
      </c>
      <c r="I20" s="28">
        <f>SUM(I21,I24,I25,I41,I43)</f>
        <v>580135</v>
      </c>
      <c r="J20" s="28">
        <f>SUM(J21,J24,J43)</f>
        <v>83701</v>
      </c>
      <c r="K20" s="28">
        <f>SUM(K21,K26,K43)</f>
        <v>7967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665924</v>
      </c>
      <c r="D24" s="51">
        <v>577704</v>
      </c>
      <c r="E24" s="51">
        <v>88220</v>
      </c>
      <c r="F24" s="52" t="s">
        <v>36</v>
      </c>
      <c r="G24" s="53" t="s">
        <v>36</v>
      </c>
      <c r="H24" s="50">
        <f t="shared" si="1"/>
        <v>663836</v>
      </c>
      <c r="I24" s="51">
        <f>I51</f>
        <v>580135</v>
      </c>
      <c r="J24" s="51">
        <f>J51</f>
        <v>83701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7967</v>
      </c>
      <c r="D26" s="59" t="s">
        <v>36</v>
      </c>
      <c r="E26" s="59" t="s">
        <v>36</v>
      </c>
      <c r="F26" s="63">
        <f>SUM(F27,F31,F33,F36)</f>
        <v>7967</v>
      </c>
      <c r="G26" s="60" t="s">
        <v>36</v>
      </c>
      <c r="H26" s="57">
        <f t="shared" si="1"/>
        <v>7967</v>
      </c>
      <c r="I26" s="59" t="s">
        <v>36</v>
      </c>
      <c r="J26" s="59" t="s">
        <v>36</v>
      </c>
      <c r="K26" s="63">
        <f>SUM(K27,K31,K33,K36)</f>
        <v>7967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1065</v>
      </c>
      <c r="D33" s="59" t="s">
        <v>36</v>
      </c>
      <c r="E33" s="59" t="s">
        <v>36</v>
      </c>
      <c r="F33" s="63">
        <f>SUM(F34:F35)</f>
        <v>1065</v>
      </c>
      <c r="G33" s="60" t="s">
        <v>36</v>
      </c>
      <c r="H33" s="57">
        <f t="shared" si="1"/>
        <v>1065</v>
      </c>
      <c r="I33" s="59" t="s">
        <v>36</v>
      </c>
      <c r="J33" s="59" t="s">
        <v>36</v>
      </c>
      <c r="K33" s="63">
        <f>SUM(K34:K35)</f>
        <v>1065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1065</v>
      </c>
      <c r="D34" s="67" t="s">
        <v>36</v>
      </c>
      <c r="E34" s="67" t="s">
        <v>36</v>
      </c>
      <c r="F34" s="68">
        <v>1065</v>
      </c>
      <c r="G34" s="69" t="s">
        <v>36</v>
      </c>
      <c r="H34" s="79">
        <f t="shared" si="1"/>
        <v>1065</v>
      </c>
      <c r="I34" s="80" t="s">
        <v>36</v>
      </c>
      <c r="J34" s="80" t="s">
        <v>36</v>
      </c>
      <c r="K34" s="81">
        <v>1065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6902</v>
      </c>
      <c r="D36" s="59" t="s">
        <v>36</v>
      </c>
      <c r="E36" s="59" t="s">
        <v>36</v>
      </c>
      <c r="F36" s="63">
        <f>SUM(F37:F40)</f>
        <v>6902</v>
      </c>
      <c r="G36" s="60" t="s">
        <v>36</v>
      </c>
      <c r="H36" s="57">
        <f t="shared" si="1"/>
        <v>6902</v>
      </c>
      <c r="I36" s="59" t="s">
        <v>36</v>
      </c>
      <c r="J36" s="59" t="s">
        <v>36</v>
      </c>
      <c r="K36" s="63">
        <f>SUM(K37:K40)</f>
        <v>6902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6902</v>
      </c>
      <c r="D40" s="87" t="s">
        <v>36</v>
      </c>
      <c r="E40" s="87" t="s">
        <v>36</v>
      </c>
      <c r="F40" s="88">
        <v>6902</v>
      </c>
      <c r="G40" s="89" t="s">
        <v>36</v>
      </c>
      <c r="H40" s="86">
        <f t="shared" si="1"/>
        <v>6902</v>
      </c>
      <c r="I40" s="87" t="s">
        <v>36</v>
      </c>
      <c r="J40" s="87" t="s">
        <v>36</v>
      </c>
      <c r="K40" s="88">
        <v>6902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673891</v>
      </c>
      <c r="D50" s="128">
        <f>SUM(D51,D286)</f>
        <v>577704</v>
      </c>
      <c r="E50" s="128">
        <f>SUM(E51,E286)</f>
        <v>88220</v>
      </c>
      <c r="F50" s="128">
        <f>SUM(F51,F286)</f>
        <v>7967</v>
      </c>
      <c r="G50" s="129">
        <f>SUM(G51,G286)</f>
        <v>0</v>
      </c>
      <c r="H50" s="127">
        <f t="shared" ref="H50:H113" si="6">SUM(I50:L50)</f>
        <v>671803</v>
      </c>
      <c r="I50" s="128">
        <f>SUM(I51,I286)</f>
        <v>580135</v>
      </c>
      <c r="J50" s="128">
        <f>SUM(J51,J286)</f>
        <v>83701</v>
      </c>
      <c r="K50" s="128">
        <f>SUM(K51,K286)</f>
        <v>7967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673891</v>
      </c>
      <c r="D51" s="134">
        <f>SUM(D52,D194)</f>
        <v>577704</v>
      </c>
      <c r="E51" s="134">
        <f>SUM(E52,E194)</f>
        <v>88220</v>
      </c>
      <c r="F51" s="134">
        <f>SUM(F52,F194)</f>
        <v>7967</v>
      </c>
      <c r="G51" s="135">
        <f>SUM(G52,G194)</f>
        <v>0</v>
      </c>
      <c r="H51" s="133">
        <f t="shared" si="6"/>
        <v>671803</v>
      </c>
      <c r="I51" s="134">
        <f>SUM(I52,I194)</f>
        <v>580135</v>
      </c>
      <c r="J51" s="134">
        <f>SUM(J52,J194)</f>
        <v>83701</v>
      </c>
      <c r="K51" s="134">
        <f>SUM(K52,K194)</f>
        <v>7967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672673</v>
      </c>
      <c r="D52" s="139">
        <f>SUM(D53,D75,D173,D187)</f>
        <v>576486</v>
      </c>
      <c r="E52" s="139">
        <f>SUM(E53,E75,E173,E187)</f>
        <v>88220</v>
      </c>
      <c r="F52" s="139">
        <f>SUM(F53,F75,F173,F187)</f>
        <v>7967</v>
      </c>
      <c r="G52" s="140">
        <f>SUM(G53,G75,G173,G187)</f>
        <v>0</v>
      </c>
      <c r="H52" s="138">
        <f t="shared" si="6"/>
        <v>669303</v>
      </c>
      <c r="I52" s="139">
        <f>SUM(I53,I75,I173,I187)</f>
        <v>577635</v>
      </c>
      <c r="J52" s="139">
        <f>SUM(J53,J75,J173,J187)</f>
        <v>83701</v>
      </c>
      <c r="K52" s="139">
        <f>SUM(K53,K75,K173,K187)</f>
        <v>7967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601498</v>
      </c>
      <c r="D53" s="144">
        <f>SUM(D54,D67)</f>
        <v>513278</v>
      </c>
      <c r="E53" s="144">
        <f>SUM(E54,E67)</f>
        <v>88220</v>
      </c>
      <c r="F53" s="144">
        <f>SUM(F54,F67)</f>
        <v>0</v>
      </c>
      <c r="G53" s="145">
        <f>SUM(G54,G67)</f>
        <v>0</v>
      </c>
      <c r="H53" s="143">
        <f t="shared" si="6"/>
        <v>598388</v>
      </c>
      <c r="I53" s="144">
        <f>SUM(I54,I67)</f>
        <v>514687</v>
      </c>
      <c r="J53" s="144">
        <f>SUM(J54,J67)</f>
        <v>83701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454500</v>
      </c>
      <c r="D54" s="63">
        <f>SUM(D55,D58,D66)</f>
        <v>383807</v>
      </c>
      <c r="E54" s="63">
        <f>SUM(E55,E58,E66)</f>
        <v>70693</v>
      </c>
      <c r="F54" s="63">
        <f>SUM(F55,F58,F66)</f>
        <v>0</v>
      </c>
      <c r="G54" s="148">
        <f>SUM(G55,G58,G66)</f>
        <v>0</v>
      </c>
      <c r="H54" s="57">
        <f t="shared" si="6"/>
        <v>451531</v>
      </c>
      <c r="I54" s="63">
        <f>SUM(I55,I58,I66)</f>
        <v>384579</v>
      </c>
      <c r="J54" s="63">
        <f>SUM(J55,J58,J66)</f>
        <v>66952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408222</v>
      </c>
      <c r="D55" s="151">
        <f>SUM(D56:D57)</f>
        <v>340084</v>
      </c>
      <c r="E55" s="151">
        <f>SUM(E56:E57)</f>
        <v>68138</v>
      </c>
      <c r="F55" s="151">
        <f>SUM(F56:F57)</f>
        <v>0</v>
      </c>
      <c r="G55" s="152">
        <f>SUM(G56:G57)</f>
        <v>0</v>
      </c>
      <c r="H55" s="117">
        <f t="shared" si="6"/>
        <v>409755</v>
      </c>
      <c r="I55" s="151">
        <f>SUM(I56:I57)</f>
        <v>343981</v>
      </c>
      <c r="J55" s="151">
        <f>SUM(J56:J57)</f>
        <v>65774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408222</v>
      </c>
      <c r="D57" s="74">
        <v>340084</v>
      </c>
      <c r="E57" s="74">
        <v>68138</v>
      </c>
      <c r="F57" s="74"/>
      <c r="G57" s="157"/>
      <c r="H57" s="72">
        <f t="shared" si="6"/>
        <v>409755</v>
      </c>
      <c r="I57" s="74">
        <v>343981</v>
      </c>
      <c r="J57" s="74">
        <v>65774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44140</v>
      </c>
      <c r="D58" s="160">
        <f>SUM(D59:D65)</f>
        <v>41585</v>
      </c>
      <c r="E58" s="160">
        <f>SUM(E59:E65)</f>
        <v>2555</v>
      </c>
      <c r="F58" s="160">
        <f>SUM(F59:F65)</f>
        <v>0</v>
      </c>
      <c r="G58" s="161">
        <f>SUM(G59:G65)</f>
        <v>0</v>
      </c>
      <c r="H58" s="72">
        <f t="shared" si="6"/>
        <v>38988</v>
      </c>
      <c r="I58" s="160">
        <f>SUM(I59:I65)</f>
        <v>37810</v>
      </c>
      <c r="J58" s="160">
        <f>SUM(J59:J65)</f>
        <v>1178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1705</v>
      </c>
      <c r="D61" s="74">
        <v>1364</v>
      </c>
      <c r="E61" s="74">
        <v>341</v>
      </c>
      <c r="F61" s="74"/>
      <c r="G61" s="157"/>
      <c r="H61" s="72">
        <f t="shared" si="6"/>
        <v>1654</v>
      </c>
      <c r="I61" s="74">
        <v>1364</v>
      </c>
      <c r="J61" s="74">
        <v>290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3257</v>
      </c>
      <c r="D62" s="74">
        <v>3257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5406</v>
      </c>
      <c r="D63" s="74">
        <v>4074</v>
      </c>
      <c r="E63" s="74">
        <v>1332</v>
      </c>
      <c r="F63" s="74"/>
      <c r="G63" s="157"/>
      <c r="H63" s="72">
        <f t="shared" si="6"/>
        <v>4202</v>
      </c>
      <c r="I63" s="74">
        <v>4202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25583</v>
      </c>
      <c r="D64" s="74">
        <v>25583</v>
      </c>
      <c r="E64" s="74"/>
      <c r="F64" s="74"/>
      <c r="G64" s="157"/>
      <c r="H64" s="72">
        <f t="shared" si="6"/>
        <v>24937</v>
      </c>
      <c r="I64" s="74">
        <v>24937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2988</v>
      </c>
      <c r="D65" s="74">
        <v>2106</v>
      </c>
      <c r="E65" s="74">
        <v>882</v>
      </c>
      <c r="F65" s="74"/>
      <c r="G65" s="157"/>
      <c r="H65" s="72">
        <f t="shared" si="6"/>
        <v>2994</v>
      </c>
      <c r="I65" s="74">
        <v>2106</v>
      </c>
      <c r="J65" s="74">
        <v>888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2138</v>
      </c>
      <c r="D66" s="163">
        <v>2138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146998</v>
      </c>
      <c r="D67" s="63">
        <f>SUM(D68:D69)</f>
        <v>129471</v>
      </c>
      <c r="E67" s="63">
        <f>SUM(E68:E69)</f>
        <v>17527</v>
      </c>
      <c r="F67" s="63">
        <f>SUM(F68:F69)</f>
        <v>0</v>
      </c>
      <c r="G67" s="166">
        <f>SUM(G68:G69)</f>
        <v>0</v>
      </c>
      <c r="H67" s="57">
        <f t="shared" si="6"/>
        <v>146857</v>
      </c>
      <c r="I67" s="63">
        <f>SUM(I68:I69)</f>
        <v>130108</v>
      </c>
      <c r="J67" s="63">
        <f>SUM(J68:J69)</f>
        <v>16749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114353</v>
      </c>
      <c r="D68" s="68">
        <v>97226</v>
      </c>
      <c r="E68" s="68">
        <v>17127</v>
      </c>
      <c r="F68" s="68"/>
      <c r="G68" s="154"/>
      <c r="H68" s="66">
        <f t="shared" si="6"/>
        <v>113700</v>
      </c>
      <c r="I68" s="68">
        <v>97451</v>
      </c>
      <c r="J68" s="68">
        <v>16249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32645</v>
      </c>
      <c r="D69" s="160">
        <f>SUM(D70:D74)</f>
        <v>32245</v>
      </c>
      <c r="E69" s="160">
        <f>SUM(E70:E74)</f>
        <v>400</v>
      </c>
      <c r="F69" s="160">
        <f>SUM(F70:F74)</f>
        <v>0</v>
      </c>
      <c r="G69" s="161">
        <f>SUM(G70:G74)</f>
        <v>0</v>
      </c>
      <c r="H69" s="72">
        <f t="shared" si="6"/>
        <v>33157</v>
      </c>
      <c r="I69" s="160">
        <f>SUM(I70:I74)</f>
        <v>32657</v>
      </c>
      <c r="J69" s="160">
        <f>SUM(J70:J74)</f>
        <v>500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20192</v>
      </c>
      <c r="D70" s="74">
        <v>19792</v>
      </c>
      <c r="E70" s="74">
        <v>400</v>
      </c>
      <c r="F70" s="74"/>
      <c r="G70" s="157"/>
      <c r="H70" s="72">
        <f t="shared" si="6"/>
        <v>20454</v>
      </c>
      <c r="I70" s="74">
        <v>19954</v>
      </c>
      <c r="J70" s="74">
        <v>500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11953</v>
      </c>
      <c r="D73" s="74">
        <v>11953</v>
      </c>
      <c r="E73" s="74"/>
      <c r="F73" s="74"/>
      <c r="G73" s="157"/>
      <c r="H73" s="72">
        <f t="shared" si="6"/>
        <v>11953</v>
      </c>
      <c r="I73" s="74">
        <v>11953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71175</v>
      </c>
      <c r="D75" s="144">
        <f>SUM(D76,D83,D130,D164,D165,D172)</f>
        <v>63208</v>
      </c>
      <c r="E75" s="144">
        <f>SUM(E76,E83,E130,E164,E165,E172)</f>
        <v>0</v>
      </c>
      <c r="F75" s="144">
        <f>SUM(F76,F83,F130,F164,F165,F172)</f>
        <v>7967</v>
      </c>
      <c r="G75" s="145">
        <f>SUM(G76,G83,G130,G164,G165,G172)</f>
        <v>0</v>
      </c>
      <c r="H75" s="143">
        <f t="shared" si="6"/>
        <v>70915</v>
      </c>
      <c r="I75" s="144">
        <f>SUM(I76,I83,I130,I164,I165,I172)</f>
        <v>62948</v>
      </c>
      <c r="J75" s="144">
        <f>SUM(J76,J83,J130,J164,J165,J172)</f>
        <v>0</v>
      </c>
      <c r="K75" s="144">
        <f>SUM(K76,K83,K130,K164,K165,K172)</f>
        <v>7967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84</v>
      </c>
      <c r="D76" s="63">
        <f>SUM(D77,D80)</f>
        <v>84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84</v>
      </c>
      <c r="I76" s="63">
        <f>SUM(I77,I80)</f>
        <v>84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84</v>
      </c>
      <c r="D77" s="169">
        <f>SUM(D78:D79)</f>
        <v>84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84</v>
      </c>
      <c r="I77" s="169">
        <f>SUM(I78:I79)</f>
        <v>84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84</v>
      </c>
      <c r="D79" s="74">
        <v>84</v>
      </c>
      <c r="E79" s="74"/>
      <c r="F79" s="74"/>
      <c r="G79" s="157"/>
      <c r="H79" s="72">
        <f t="shared" si="6"/>
        <v>84</v>
      </c>
      <c r="I79" s="74">
        <v>84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51988</v>
      </c>
      <c r="D83" s="63">
        <f>SUM(D84,D89,D95,D103,D112,D116,D122,D128)</f>
        <v>50923</v>
      </c>
      <c r="E83" s="63">
        <f>SUM(E84,E89,E95,E103,E112,E116,E122,E128)</f>
        <v>0</v>
      </c>
      <c r="F83" s="63">
        <f>SUM(F84,F89,F95,F103,F112,F116,F122,F128)</f>
        <v>1065</v>
      </c>
      <c r="G83" s="166">
        <f>SUM(G84,G89,G95,G103,G112,G116,G122,G128)</f>
        <v>0</v>
      </c>
      <c r="H83" s="57">
        <f t="shared" si="6"/>
        <v>53414</v>
      </c>
      <c r="I83" s="63">
        <f>SUM(I84,I89,I95,I103,I112,I116,I122,I128)</f>
        <v>52349</v>
      </c>
      <c r="J83" s="63">
        <f>SUM(J84,J89,J95,J103,J112,J116,J122,J128)</f>
        <v>0</v>
      </c>
      <c r="K83" s="63">
        <f>SUM(K84,K89,K95,K103,K112,K116,K122,K128)</f>
        <v>1065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680</v>
      </c>
      <c r="D84" s="151">
        <f>SUM(D85:D88)</f>
        <v>680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652</v>
      </c>
      <c r="I84" s="151">
        <f>SUM(I85:I88)</f>
        <v>652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529</v>
      </c>
      <c r="D86" s="74">
        <v>529</v>
      </c>
      <c r="E86" s="74"/>
      <c r="F86" s="74"/>
      <c r="G86" s="157"/>
      <c r="H86" s="72">
        <f t="shared" si="6"/>
        <v>531</v>
      </c>
      <c r="I86" s="74">
        <v>531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70</v>
      </c>
      <c r="I88" s="74">
        <v>70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46105</v>
      </c>
      <c r="D89" s="160">
        <f>SUM(D90:D94)</f>
        <v>45040</v>
      </c>
      <c r="E89" s="160">
        <f>SUM(E90:E94)</f>
        <v>0</v>
      </c>
      <c r="F89" s="160">
        <f>SUM(F90:F94)</f>
        <v>1065</v>
      </c>
      <c r="G89" s="161">
        <f>SUM(G90:G94)</f>
        <v>0</v>
      </c>
      <c r="H89" s="72">
        <f t="shared" si="6"/>
        <v>47820</v>
      </c>
      <c r="I89" s="160">
        <f>SUM(I90:I94)</f>
        <v>46755</v>
      </c>
      <c r="J89" s="160">
        <f>SUM(J90:J94)</f>
        <v>0</v>
      </c>
      <c r="K89" s="160">
        <f>SUM(K90:K94)</f>
        <v>1065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27561</v>
      </c>
      <c r="D90" s="74">
        <v>27354</v>
      </c>
      <c r="E90" s="74"/>
      <c r="F90" s="74">
        <v>207</v>
      </c>
      <c r="G90" s="157"/>
      <c r="H90" s="72">
        <f t="shared" si="6"/>
        <v>27671</v>
      </c>
      <c r="I90" s="74">
        <v>27464</v>
      </c>
      <c r="J90" s="74"/>
      <c r="K90" s="74">
        <v>207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6901</v>
      </c>
      <c r="D91" s="74">
        <v>6901</v>
      </c>
      <c r="E91" s="74"/>
      <c r="F91" s="74"/>
      <c r="G91" s="157"/>
      <c r="H91" s="72">
        <f t="shared" si="6"/>
        <v>7163</v>
      </c>
      <c r="I91" s="74">
        <v>7163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10372</v>
      </c>
      <c r="D92" s="74">
        <v>9686</v>
      </c>
      <c r="E92" s="74"/>
      <c r="F92" s="74">
        <v>686</v>
      </c>
      <c r="G92" s="157"/>
      <c r="H92" s="72">
        <f t="shared" si="6"/>
        <v>11474</v>
      </c>
      <c r="I92" s="74">
        <v>10788</v>
      </c>
      <c r="J92" s="74"/>
      <c r="K92" s="74">
        <v>686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1271</v>
      </c>
      <c r="D93" s="74">
        <v>1099</v>
      </c>
      <c r="E93" s="74"/>
      <c r="F93" s="74">
        <v>172</v>
      </c>
      <c r="G93" s="157"/>
      <c r="H93" s="72">
        <f t="shared" si="6"/>
        <v>1512</v>
      </c>
      <c r="I93" s="74">
        <v>1340</v>
      </c>
      <c r="J93" s="74"/>
      <c r="K93" s="74">
        <v>172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1046</v>
      </c>
      <c r="D95" s="160">
        <f>SUM(D96:D102)</f>
        <v>1046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1328</v>
      </c>
      <c r="I95" s="160">
        <f>SUM(I96:I102)</f>
        <v>1328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35</v>
      </c>
      <c r="D100" s="74">
        <v>35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1011</v>
      </c>
      <c r="D102" s="74">
        <v>1011</v>
      </c>
      <c r="E102" s="74"/>
      <c r="F102" s="74"/>
      <c r="G102" s="157"/>
      <c r="H102" s="72">
        <f t="shared" si="6"/>
        <v>1328</v>
      </c>
      <c r="I102" s="74">
        <f>350+978</f>
        <v>1328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3965</v>
      </c>
      <c r="D103" s="160">
        <f>SUM(D104:D111)</f>
        <v>3965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3257</v>
      </c>
      <c r="I103" s="160">
        <f>SUM(I104:I111)</f>
        <v>3257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778</v>
      </c>
      <c r="D106" s="74">
        <v>778</v>
      </c>
      <c r="E106" s="74"/>
      <c r="F106" s="74"/>
      <c r="G106" s="157"/>
      <c r="H106" s="72">
        <f t="shared" si="6"/>
        <v>778</v>
      </c>
      <c r="I106" s="74">
        <v>778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3042</v>
      </c>
      <c r="D107" s="74">
        <v>3042</v>
      </c>
      <c r="E107" s="74"/>
      <c r="F107" s="74"/>
      <c r="G107" s="157"/>
      <c r="H107" s="72">
        <f t="shared" si="6"/>
        <v>2334</v>
      </c>
      <c r="I107" s="74">
        <v>2334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145</v>
      </c>
      <c r="D111" s="74">
        <v>145</v>
      </c>
      <c r="E111" s="74"/>
      <c r="F111" s="74"/>
      <c r="G111" s="157"/>
      <c r="H111" s="72">
        <f t="shared" si="6"/>
        <v>145</v>
      </c>
      <c r="I111" s="74">
        <v>145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331</v>
      </c>
      <c r="I112" s="160">
        <f>SUM(I113:I115)</f>
        <v>331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165</v>
      </c>
      <c r="I114" s="74">
        <v>165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19103</v>
      </c>
      <c r="D130" s="63">
        <f>SUM(D131,D136,D140,D141,D144,D151,D159,D160,D163)</f>
        <v>12201</v>
      </c>
      <c r="E130" s="63">
        <f>SUM(E131,E136,E140,E141,E144,E151,E159,E160,E163)</f>
        <v>0</v>
      </c>
      <c r="F130" s="63">
        <f>SUM(F131,F136,F140,F141,F144,F151,F159,F160,F163)</f>
        <v>6902</v>
      </c>
      <c r="G130" s="166">
        <f>SUM(G131,G136,G140,G141,G144,G151,G159,G160,G163)</f>
        <v>0</v>
      </c>
      <c r="H130" s="57">
        <f t="shared" si="8"/>
        <v>17417</v>
      </c>
      <c r="I130" s="63">
        <f>SUM(I131,I136,I140,I141,I144,I151,I159,I160,I163)</f>
        <v>10515</v>
      </c>
      <c r="J130" s="63">
        <f>SUM(J131,J136,J140,J141,J144,J151,J159,J160,J163)</f>
        <v>0</v>
      </c>
      <c r="K130" s="63">
        <f>SUM(K131,K136,K140,K141,K144,K151,K159,K160,K163)</f>
        <v>6902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3692</v>
      </c>
      <c r="D131" s="169">
        <f>SUM(D132:D135)</f>
        <v>3692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3794</v>
      </c>
      <c r="I131" s="169">
        <f t="shared" si="10"/>
        <v>3794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585</v>
      </c>
      <c r="D132" s="74">
        <v>585</v>
      </c>
      <c r="E132" s="74"/>
      <c r="F132" s="74"/>
      <c r="G132" s="157"/>
      <c r="H132" s="72">
        <f t="shared" si="8"/>
        <v>585</v>
      </c>
      <c r="I132" s="74">
        <v>585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3007</v>
      </c>
      <c r="D133" s="74">
        <v>3007</v>
      </c>
      <c r="E133" s="74"/>
      <c r="F133" s="74"/>
      <c r="G133" s="157"/>
      <c r="H133" s="72">
        <f t="shared" si="8"/>
        <v>3099</v>
      </c>
      <c r="I133" s="74">
        <f>2599+500</f>
        <v>3099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60</v>
      </c>
      <c r="I134" s="74">
        <v>60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100</v>
      </c>
      <c r="D135" s="74">
        <v>100</v>
      </c>
      <c r="E135" s="74"/>
      <c r="F135" s="74"/>
      <c r="G135" s="157"/>
      <c r="H135" s="72">
        <f t="shared" si="8"/>
        <v>50</v>
      </c>
      <c r="I135" s="74">
        <v>50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54</v>
      </c>
      <c r="D136" s="160">
        <f>SUM(D137:D139)</f>
        <v>54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54</v>
      </c>
      <c r="I136" s="160">
        <f>SUM(I137:I139)</f>
        <v>54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54</v>
      </c>
      <c r="D138" s="74">
        <v>54</v>
      </c>
      <c r="E138" s="74"/>
      <c r="F138" s="74"/>
      <c r="G138" s="157"/>
      <c r="H138" s="72">
        <f t="shared" si="8"/>
        <v>54</v>
      </c>
      <c r="I138" s="74">
        <v>54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160</v>
      </c>
      <c r="D141" s="160">
        <f>SUM(D142:D143)</f>
        <v>160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160</v>
      </c>
      <c r="I141" s="160">
        <f>SUM(I142:I143)</f>
        <v>160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160</v>
      </c>
      <c r="D142" s="74">
        <v>160</v>
      </c>
      <c r="E142" s="74"/>
      <c r="F142" s="74"/>
      <c r="G142" s="157"/>
      <c r="H142" s="72">
        <f t="shared" si="8"/>
        <v>160</v>
      </c>
      <c r="I142" s="74">
        <v>160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4239</v>
      </c>
      <c r="D144" s="151">
        <f>SUM(D145:D150)</f>
        <v>4239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3710</v>
      </c>
      <c r="I144" s="151">
        <f>SUM(I145:I150)</f>
        <v>3710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600</v>
      </c>
      <c r="D145" s="68">
        <v>600</v>
      </c>
      <c r="E145" s="68"/>
      <c r="F145" s="68"/>
      <c r="G145" s="154"/>
      <c r="H145" s="66">
        <f t="shared" si="8"/>
        <v>555</v>
      </c>
      <c r="I145" s="68">
        <v>555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3639</v>
      </c>
      <c r="D146" s="74">
        <v>3639</v>
      </c>
      <c r="E146" s="74"/>
      <c r="F146" s="74"/>
      <c r="G146" s="157"/>
      <c r="H146" s="72">
        <f t="shared" si="8"/>
        <v>3155</v>
      </c>
      <c r="I146" s="74">
        <v>3155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7408</v>
      </c>
      <c r="D151" s="160">
        <f>SUM(D152:D158)</f>
        <v>506</v>
      </c>
      <c r="E151" s="160">
        <f>SUM(E152:E158)</f>
        <v>0</v>
      </c>
      <c r="F151" s="160">
        <f>SUM(F152:F158)</f>
        <v>6902</v>
      </c>
      <c r="G151" s="161">
        <f>SUM(G152:G158)</f>
        <v>0</v>
      </c>
      <c r="H151" s="72">
        <f t="shared" si="8"/>
        <v>7119</v>
      </c>
      <c r="I151" s="160">
        <f>SUM(I152:I158)</f>
        <v>217</v>
      </c>
      <c r="J151" s="160">
        <f>SUM(J152:J158)</f>
        <v>0</v>
      </c>
      <c r="K151" s="160">
        <f>SUM(K152:K158)</f>
        <v>6902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270</v>
      </c>
      <c r="D152" s="74">
        <v>270</v>
      </c>
      <c r="E152" s="74"/>
      <c r="F152" s="74"/>
      <c r="G152" s="157"/>
      <c r="H152" s="72">
        <f t="shared" si="8"/>
        <v>115</v>
      </c>
      <c r="I152" s="74">
        <v>115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236</v>
      </c>
      <c r="D153" s="74">
        <v>236</v>
      </c>
      <c r="E153" s="74"/>
      <c r="F153" s="74"/>
      <c r="G153" s="157"/>
      <c r="H153" s="72">
        <f t="shared" si="8"/>
        <v>102</v>
      </c>
      <c r="I153" s="74">
        <v>102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6902</v>
      </c>
      <c r="D154" s="74"/>
      <c r="E154" s="74"/>
      <c r="F154" s="74">
        <v>6902</v>
      </c>
      <c r="G154" s="157"/>
      <c r="H154" s="72">
        <f t="shared" si="8"/>
        <v>6902</v>
      </c>
      <c r="I154" s="74"/>
      <c r="J154" s="74"/>
      <c r="K154" s="74">
        <v>6902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3450</v>
      </c>
      <c r="D159" s="163">
        <v>3450</v>
      </c>
      <c r="E159" s="163"/>
      <c r="F159" s="163"/>
      <c r="G159" s="164"/>
      <c r="H159" s="117">
        <f t="shared" si="8"/>
        <v>2530</v>
      </c>
      <c r="I159" s="163">
        <v>2530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172</v>
      </c>
      <c r="C163" s="117">
        <f t="shared" si="7"/>
        <v>100</v>
      </c>
      <c r="D163" s="163">
        <v>100</v>
      </c>
      <c r="E163" s="163"/>
      <c r="F163" s="163"/>
      <c r="G163" s="164"/>
      <c r="H163" s="117">
        <f t="shared" si="8"/>
        <v>50</v>
      </c>
      <c r="I163" s="163">
        <v>50</v>
      </c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1218</v>
      </c>
      <c r="D194" s="139">
        <f>SUM(D195,D230,D269,D283)</f>
        <v>1218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2500</v>
      </c>
      <c r="I194" s="139">
        <f t="shared" ref="I194:L194" si="26">SUM(I195,I230,I269,I283)</f>
        <v>2500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1218</v>
      </c>
      <c r="D195" s="144">
        <f>D196+D204</f>
        <v>1218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2500</v>
      </c>
      <c r="I195" s="144">
        <f>I196+I204</f>
        <v>2500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1218</v>
      </c>
      <c r="D204" s="63">
        <f>D205+D215+D216+D225+D226+D227+D229</f>
        <v>1218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2500</v>
      </c>
      <c r="I204" s="63">
        <f>I205+I215+I216+I225+I226+I227+I229</f>
        <v>2500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1218</v>
      </c>
      <c r="D216" s="160">
        <f>SUM(D217:D224)</f>
        <v>1218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2500</v>
      </c>
      <c r="I216" s="160">
        <f>SUM(I217:I224)</f>
        <v>2500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279</v>
      </c>
      <c r="D218" s="74">
        <v>279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400</v>
      </c>
      <c r="D219" s="74">
        <v>400</v>
      </c>
      <c r="E219" s="74"/>
      <c r="F219" s="74"/>
      <c r="G219" s="157"/>
      <c r="H219" s="72">
        <f t="shared" si="24"/>
        <v>200</v>
      </c>
      <c r="I219" s="74">
        <v>200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2300</v>
      </c>
      <c r="I223" s="74">
        <f>2800-500</f>
        <v>2300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539</v>
      </c>
      <c r="D224" s="74">
        <v>539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673891</v>
      </c>
      <c r="D289" s="242">
        <f t="shared" ref="D289:L289" si="46">SUM(D286,D269,D230,D195,D187,D173,D75,D53,D283)</f>
        <v>577704</v>
      </c>
      <c r="E289" s="242">
        <f t="shared" si="46"/>
        <v>88220</v>
      </c>
      <c r="F289" s="242">
        <f t="shared" si="46"/>
        <v>7967</v>
      </c>
      <c r="G289" s="243">
        <f t="shared" si="46"/>
        <v>0</v>
      </c>
      <c r="H289" s="244">
        <f t="shared" si="46"/>
        <v>671803</v>
      </c>
      <c r="I289" s="242">
        <f t="shared" si="46"/>
        <v>580135</v>
      </c>
      <c r="J289" s="242">
        <f t="shared" si="46"/>
        <v>83701</v>
      </c>
      <c r="K289" s="242">
        <f t="shared" si="46"/>
        <v>7967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Noa/cp5tSn8fjxJdn5PdhFdz9k+qxQJeWK8vcj4u2NUkvm8cgryKZTJZUKvHcH1v8Ph5qIPN2p7rPUV+pkBXzw==" saltValue="LQR4MtCtDfJKmvAKmjMPiw==" spinCount="100000" sheet="1" objects="1" scenarios="1" formatCells="0" formatColumns="0" formatRows="0" insertHyperlinks="0"/>
  <autoFilter ref="A18:L301">
    <filterColumn colId="7">
      <filters blank="1">
        <filter val="1 029"/>
        <filter val="1 065"/>
        <filter val="1 328"/>
        <filter val="1 512"/>
        <filter val="1 654"/>
        <filter val="102"/>
        <filter val="11 474"/>
        <filter val="11 953"/>
        <filter val="113 700"/>
        <filter val="115"/>
        <filter val="145"/>
        <filter val="146 857"/>
        <filter val="160"/>
        <filter val="165"/>
        <filter val="166"/>
        <filter val="17 417"/>
        <filter val="2 300"/>
        <filter val="2 334"/>
        <filter val="2 500"/>
        <filter val="2 530"/>
        <filter val="2 788"/>
        <filter val="2 994"/>
        <filter val="20 454"/>
        <filter val="200"/>
        <filter val="24 937"/>
        <filter val="26"/>
        <filter val="27 671"/>
        <filter val="3 099"/>
        <filter val="3 155"/>
        <filter val="3 257"/>
        <filter val="3 710"/>
        <filter val="3 794"/>
        <filter val="33 157"/>
        <filter val="331"/>
        <filter val="38 988"/>
        <filter val="4 172"/>
        <filter val="4 202"/>
        <filter val="409 755"/>
        <filter val="451 531"/>
        <filter val="47 820"/>
        <filter val="50"/>
        <filter val="51"/>
        <filter val="53 414"/>
        <filter val="531"/>
        <filter val="54"/>
        <filter val="555"/>
        <filter val="585"/>
        <filter val="598 388"/>
        <filter val="6 902"/>
        <filter val="60"/>
        <filter val="652"/>
        <filter val="663 836"/>
        <filter val="669 303"/>
        <filter val="671 803"/>
        <filter val="7 119"/>
        <filter val="7 163"/>
        <filter val="7 967"/>
        <filter val="70"/>
        <filter val="70 915"/>
        <filter val="750"/>
        <filter val="778"/>
        <filter val="8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428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429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430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693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433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83030</v>
      </c>
      <c r="D20" s="28">
        <f>SUM(D21,D24,D25,D41,D43)</f>
        <v>83030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85062</v>
      </c>
      <c r="I20" s="28">
        <f>SUM(I21,I24,I25,I41,I43)</f>
        <v>85062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83030</v>
      </c>
      <c r="D24" s="51">
        <v>83030</v>
      </c>
      <c r="E24" s="51"/>
      <c r="F24" s="52" t="s">
        <v>36</v>
      </c>
      <c r="G24" s="53" t="s">
        <v>36</v>
      </c>
      <c r="H24" s="50">
        <f t="shared" si="1"/>
        <v>85062</v>
      </c>
      <c r="I24" s="51">
        <f>I51</f>
        <v>85062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83030</v>
      </c>
      <c r="D50" s="128">
        <f>SUM(D51,D286)</f>
        <v>83030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85062</v>
      </c>
      <c r="I50" s="128">
        <f>SUM(I51,I286)</f>
        <v>85062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83030</v>
      </c>
      <c r="D51" s="134">
        <f>SUM(D52,D194)</f>
        <v>83030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85062</v>
      </c>
      <c r="I51" s="134">
        <f>SUM(I52,I194)</f>
        <v>85062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83030</v>
      </c>
      <c r="D52" s="139">
        <f>SUM(D53,D75,D173,D187)</f>
        <v>83030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85062</v>
      </c>
      <c r="I52" s="139">
        <f>SUM(I53,I75,I173,I187)</f>
        <v>85062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83030</v>
      </c>
      <c r="D75" s="144">
        <f>SUM(D76,D83,D130,D164,D165,D172)</f>
        <v>83030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85062</v>
      </c>
      <c r="I75" s="144">
        <f>SUM(I76,I83,I130,I164,I165,I172)</f>
        <v>85062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83030</v>
      </c>
      <c r="D130" s="63">
        <f>SUM(D131,D136,D140,D141,D144,D151,D159,D160,D163)</f>
        <v>83030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85062</v>
      </c>
      <c r="I130" s="63">
        <f>SUM(I131,I136,I140,I141,I144,I151,I159,I160,I163)</f>
        <v>85062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83030</v>
      </c>
      <c r="D151" s="160">
        <f>SUM(D152:D158)</f>
        <v>83030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85062</v>
      </c>
      <c r="I151" s="160">
        <f>SUM(I152:I158)</f>
        <v>85062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83030</v>
      </c>
      <c r="D154" s="74">
        <v>83030</v>
      </c>
      <c r="E154" s="74"/>
      <c r="F154" s="74"/>
      <c r="G154" s="157"/>
      <c r="H154" s="72">
        <f t="shared" si="8"/>
        <v>85062</v>
      </c>
      <c r="I154" s="74">
        <v>85062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83030</v>
      </c>
      <c r="D289" s="242">
        <f t="shared" ref="D289:L289" si="46">SUM(D286,D269,D230,D195,D187,D173,D75,D53,D283)</f>
        <v>83030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85062</v>
      </c>
      <c r="I289" s="242">
        <f t="shared" si="46"/>
        <v>85062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zwcdyCjVpBhmCfUWGVTnpMn1cPSDWrDtwDjsSvCh2cks7ZCjPgcP5UgMLwiuU8kbnvPzp1lfeJIOFOMTZ+lEXA==" saltValue="P8vF/rzG4jknOuUlOLIROw==" spinCount="100000" sheet="1" objects="1" scenarios="1" formatCells="0" formatColumns="0" formatRows="0" insertHyperlinks="0"/>
  <autoFilter ref="A18:L301">
    <filterColumn colId="7">
      <filters>
        <filter val="85 06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332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2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x14ac:dyDescent="0.25">
      <c r="A7" s="4" t="s">
        <v>11</v>
      </c>
      <c r="B7" s="5"/>
      <c r="C7" s="836" t="s">
        <v>333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15520</v>
      </c>
      <c r="D20" s="28">
        <f>SUM(D21,D24,D25,D41,D43)</f>
        <v>15520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15520</v>
      </c>
      <c r="I20" s="28">
        <f>SUM(I21,I24,I25,I41,I43)</f>
        <v>15520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15520</v>
      </c>
      <c r="D24" s="51">
        <v>15520</v>
      </c>
      <c r="E24" s="51"/>
      <c r="F24" s="52" t="s">
        <v>36</v>
      </c>
      <c r="G24" s="53" t="s">
        <v>36</v>
      </c>
      <c r="H24" s="50">
        <f t="shared" si="1"/>
        <v>15520</v>
      </c>
      <c r="I24" s="51">
        <f>I51</f>
        <v>15520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15520</v>
      </c>
      <c r="D50" s="128">
        <f>SUM(D51,D286)</f>
        <v>15520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15520</v>
      </c>
      <c r="I50" s="128">
        <f>SUM(I51,I286)</f>
        <v>15520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15520</v>
      </c>
      <c r="D51" s="134">
        <f>SUM(D52,D194)</f>
        <v>15520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15520</v>
      </c>
      <c r="I51" s="134">
        <f>SUM(I52,I194)</f>
        <v>15520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15520</v>
      </c>
      <c r="D52" s="139">
        <f>SUM(D53,D75,D173,D187)</f>
        <v>15520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15520</v>
      </c>
      <c r="I52" s="139">
        <f>SUM(I53,I75,I173,I187)</f>
        <v>15520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64</v>
      </c>
      <c r="C53" s="143">
        <f t="shared" si="5"/>
        <v>4255</v>
      </c>
      <c r="D53" s="144">
        <f>SUM(D54,D67)</f>
        <v>4255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4255</v>
      </c>
      <c r="I53" s="144">
        <f>SUM(I54,I67)</f>
        <v>4255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65</v>
      </c>
      <c r="C54" s="57">
        <f t="shared" si="5"/>
        <v>3424</v>
      </c>
      <c r="D54" s="63">
        <f>SUM(D55,D58,D66)</f>
        <v>3424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3424</v>
      </c>
      <c r="I54" s="63">
        <f>SUM(I55,I58,I66)</f>
        <v>3424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77</v>
      </c>
      <c r="C66" s="117">
        <f t="shared" si="5"/>
        <v>3424</v>
      </c>
      <c r="D66" s="163">
        <v>3424</v>
      </c>
      <c r="E66" s="163"/>
      <c r="F66" s="163"/>
      <c r="G66" s="164"/>
      <c r="H66" s="117">
        <f t="shared" si="6"/>
        <v>3424</v>
      </c>
      <c r="I66" s="163">
        <v>3424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78</v>
      </c>
      <c r="C67" s="57">
        <f t="shared" si="5"/>
        <v>831</v>
      </c>
      <c r="D67" s="63">
        <f>SUM(D68:D69)</f>
        <v>831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831</v>
      </c>
      <c r="I67" s="63">
        <f>SUM(I68:I69)</f>
        <v>831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79</v>
      </c>
      <c r="C68" s="66">
        <f t="shared" si="5"/>
        <v>831</v>
      </c>
      <c r="D68" s="68">
        <v>831</v>
      </c>
      <c r="E68" s="68"/>
      <c r="F68" s="68"/>
      <c r="G68" s="154"/>
      <c r="H68" s="66">
        <f t="shared" si="6"/>
        <v>831</v>
      </c>
      <c r="I68" s="68">
        <v>831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11265</v>
      </c>
      <c r="D75" s="144">
        <f>SUM(D76,D83,D130,D164,D165,D172)</f>
        <v>11265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11265</v>
      </c>
      <c r="I75" s="144">
        <f>SUM(I76,I83,I130,I164,I165,I172)</f>
        <v>11265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1360</v>
      </c>
      <c r="D83" s="63">
        <f>SUM(D84,D89,D95,D103,D112,D116,D122,D128)</f>
        <v>1360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1360</v>
      </c>
      <c r="I83" s="63">
        <f>SUM(I84,I89,I95,I103,I112,I116,I122,I128)</f>
        <v>1360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125</v>
      </c>
      <c r="C116" s="72">
        <f t="shared" ref="C116:C187" si="7">SUM(D116:G116)</f>
        <v>1200</v>
      </c>
      <c r="D116" s="160">
        <f>SUM(D117:D121)</f>
        <v>1200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1200</v>
      </c>
      <c r="I116" s="160">
        <f>SUM(I117:I121)</f>
        <v>1200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127</v>
      </c>
      <c r="C118" s="72">
        <f t="shared" si="7"/>
        <v>1200</v>
      </c>
      <c r="D118" s="74">
        <v>1200</v>
      </c>
      <c r="E118" s="74"/>
      <c r="F118" s="74"/>
      <c r="G118" s="157"/>
      <c r="H118" s="72">
        <f t="shared" si="8"/>
        <v>1200</v>
      </c>
      <c r="I118" s="74">
        <v>1200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131</v>
      </c>
      <c r="C122" s="72">
        <f t="shared" si="7"/>
        <v>160</v>
      </c>
      <c r="D122" s="160">
        <f>SUM(D123:D127)</f>
        <v>160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160</v>
      </c>
      <c r="I122" s="160">
        <f>SUM(I123:I127)</f>
        <v>160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136</v>
      </c>
      <c r="C127" s="72">
        <f t="shared" si="7"/>
        <v>160</v>
      </c>
      <c r="D127" s="74">
        <v>160</v>
      </c>
      <c r="E127" s="74"/>
      <c r="F127" s="74"/>
      <c r="G127" s="157"/>
      <c r="H127" s="72">
        <f t="shared" si="8"/>
        <v>160</v>
      </c>
      <c r="I127" s="74">
        <v>160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139</v>
      </c>
      <c r="C130" s="57">
        <f t="shared" si="7"/>
        <v>9905</v>
      </c>
      <c r="D130" s="63">
        <f>SUM(D131,D136,D140,D141,D144,D151,D159,D160,D163)</f>
        <v>9905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9905</v>
      </c>
      <c r="I130" s="63">
        <f>SUM(I131,I136,I140,I141,I144,I151,I159,I160,I163)</f>
        <v>9905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140</v>
      </c>
      <c r="C131" s="66">
        <f t="shared" si="7"/>
        <v>9433</v>
      </c>
      <c r="D131" s="169">
        <f>SUM(D132:D135)</f>
        <v>9433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9433</v>
      </c>
      <c r="I131" s="169">
        <f t="shared" si="10"/>
        <v>9433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144</v>
      </c>
      <c r="C135" s="72">
        <f t="shared" si="7"/>
        <v>9433</v>
      </c>
      <c r="D135" s="74">
        <v>9433</v>
      </c>
      <c r="E135" s="74"/>
      <c r="F135" s="74"/>
      <c r="G135" s="157"/>
      <c r="H135" s="72">
        <f t="shared" si="8"/>
        <v>9433</v>
      </c>
      <c r="I135" s="74">
        <v>9433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160</v>
      </c>
      <c r="C151" s="72">
        <f t="shared" si="7"/>
        <v>472</v>
      </c>
      <c r="D151" s="160">
        <f>SUM(D152:D158)</f>
        <v>472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472</v>
      </c>
      <c r="I151" s="160">
        <f>SUM(I152:I158)</f>
        <v>472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163</v>
      </c>
      <c r="C154" s="72">
        <f t="shared" si="7"/>
        <v>472</v>
      </c>
      <c r="D154" s="74">
        <v>472</v>
      </c>
      <c r="E154" s="74"/>
      <c r="F154" s="74"/>
      <c r="G154" s="157"/>
      <c r="H154" s="72">
        <f t="shared" si="8"/>
        <v>472</v>
      </c>
      <c r="I154" s="74">
        <v>472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15520</v>
      </c>
      <c r="D289" s="242">
        <f t="shared" si="44"/>
        <v>15520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15520</v>
      </c>
      <c r="I289" s="242">
        <f t="shared" si="44"/>
        <v>15520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TSB0AXVWp/9OipIG8bCtoPcNBg7JMnPfbT2L+4h0hWj7db/Y80B0fzF3z98vl22u9yO9ljFHbaX2B0sMlIU5YA==" saltValue="612GCitDoxJ5aTwCHVCmtw==" spinCount="100000" sheet="1" objects="1" scenarios="1" formatCells="0" formatColumns="0" formatRows="0" insertHyperlinks="0"/>
  <autoFilter ref="A18:M301">
    <filterColumn colId="7">
      <filters blank="1">
        <filter val="1 200"/>
        <filter val="1 360"/>
        <filter val="11 265"/>
        <filter val="15 520"/>
        <filter val="160"/>
        <filter val="3 424"/>
        <filter val="4 255"/>
        <filter val="472"/>
        <filter val="831"/>
        <filter val="9 433"/>
        <filter val="9 90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36" sqref="J36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553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435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436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437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438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554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439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638627</v>
      </c>
      <c r="D20" s="28">
        <f>SUM(D21,D24,D25,D41,D43)</f>
        <v>547622</v>
      </c>
      <c r="E20" s="28">
        <f>SUM(E21,E24,E43)</f>
        <v>85022</v>
      </c>
      <c r="F20" s="28">
        <f>SUM(F21,F26,F43)</f>
        <v>5983</v>
      </c>
      <c r="G20" s="29">
        <f>SUM(G21,G45)</f>
        <v>0</v>
      </c>
      <c r="H20" s="27">
        <f>SUM(I20:L20)</f>
        <v>644518</v>
      </c>
      <c r="I20" s="28">
        <f>SUM(I21,I24,I25,I41,I43)</f>
        <v>552680</v>
      </c>
      <c r="J20" s="28">
        <f>SUM(J21,J24,J43)</f>
        <v>85804</v>
      </c>
      <c r="K20" s="28">
        <f>SUM(K21,K26,K43)</f>
        <v>6034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632644</v>
      </c>
      <c r="D24" s="51">
        <v>547622</v>
      </c>
      <c r="E24" s="51">
        <v>85022</v>
      </c>
      <c r="F24" s="52" t="s">
        <v>36</v>
      </c>
      <c r="G24" s="53" t="s">
        <v>36</v>
      </c>
      <c r="H24" s="50">
        <f t="shared" si="1"/>
        <v>638484</v>
      </c>
      <c r="I24" s="51">
        <f>I51</f>
        <v>552680</v>
      </c>
      <c r="J24" s="51">
        <f>J51</f>
        <v>85804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5983</v>
      </c>
      <c r="D26" s="59" t="s">
        <v>36</v>
      </c>
      <c r="E26" s="59" t="s">
        <v>36</v>
      </c>
      <c r="F26" s="63">
        <f>SUM(F27,F31,F33,F36)</f>
        <v>5983</v>
      </c>
      <c r="G26" s="60" t="s">
        <v>36</v>
      </c>
      <c r="H26" s="57">
        <f t="shared" si="1"/>
        <v>6034</v>
      </c>
      <c r="I26" s="59" t="s">
        <v>36</v>
      </c>
      <c r="J26" s="59" t="s">
        <v>36</v>
      </c>
      <c r="K26" s="63">
        <f>SUM(K27,K31,K33,K36)</f>
        <v>6034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937</v>
      </c>
      <c r="D33" s="59" t="s">
        <v>36</v>
      </c>
      <c r="E33" s="59" t="s">
        <v>36</v>
      </c>
      <c r="F33" s="63">
        <f>SUM(F34:F35)</f>
        <v>937</v>
      </c>
      <c r="G33" s="60" t="s">
        <v>36</v>
      </c>
      <c r="H33" s="57">
        <f t="shared" si="1"/>
        <v>937</v>
      </c>
      <c r="I33" s="59" t="s">
        <v>36</v>
      </c>
      <c r="J33" s="59" t="s">
        <v>36</v>
      </c>
      <c r="K33" s="63">
        <f>SUM(K34:K35)</f>
        <v>937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937</v>
      </c>
      <c r="D34" s="67" t="s">
        <v>36</v>
      </c>
      <c r="E34" s="67" t="s">
        <v>36</v>
      </c>
      <c r="F34" s="68">
        <v>937</v>
      </c>
      <c r="G34" s="69" t="s">
        <v>36</v>
      </c>
      <c r="H34" s="79">
        <f t="shared" si="1"/>
        <v>937</v>
      </c>
      <c r="I34" s="80" t="s">
        <v>36</v>
      </c>
      <c r="J34" s="80" t="s">
        <v>36</v>
      </c>
      <c r="K34" s="81">
        <v>937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5046</v>
      </c>
      <c r="D36" s="59" t="s">
        <v>36</v>
      </c>
      <c r="E36" s="59" t="s">
        <v>36</v>
      </c>
      <c r="F36" s="63">
        <f>SUM(F37:F40)</f>
        <v>5046</v>
      </c>
      <c r="G36" s="60" t="s">
        <v>36</v>
      </c>
      <c r="H36" s="57">
        <f t="shared" si="1"/>
        <v>5097</v>
      </c>
      <c r="I36" s="59" t="s">
        <v>36</v>
      </c>
      <c r="J36" s="59" t="s">
        <v>36</v>
      </c>
      <c r="K36" s="63">
        <f>SUM(K37:K40)</f>
        <v>5097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5046</v>
      </c>
      <c r="D40" s="87" t="s">
        <v>36</v>
      </c>
      <c r="E40" s="87" t="s">
        <v>36</v>
      </c>
      <c r="F40" s="88">
        <v>5046</v>
      </c>
      <c r="G40" s="89" t="s">
        <v>36</v>
      </c>
      <c r="H40" s="86">
        <f t="shared" si="1"/>
        <v>5097</v>
      </c>
      <c r="I40" s="87" t="s">
        <v>36</v>
      </c>
      <c r="J40" s="87" t="s">
        <v>36</v>
      </c>
      <c r="K40" s="88">
        <f>2808+2289</f>
        <v>5097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638627</v>
      </c>
      <c r="D50" s="128">
        <f>SUM(D51,D286)</f>
        <v>547622</v>
      </c>
      <c r="E50" s="128">
        <f>SUM(E51,E286)</f>
        <v>85022</v>
      </c>
      <c r="F50" s="128">
        <f>SUM(F51,F286)</f>
        <v>5983</v>
      </c>
      <c r="G50" s="129">
        <f>SUM(G51,G286)</f>
        <v>0</v>
      </c>
      <c r="H50" s="127">
        <f t="shared" ref="H50:H113" si="6">SUM(I50:L50)</f>
        <v>644518</v>
      </c>
      <c r="I50" s="128">
        <f>SUM(I51,I286)</f>
        <v>552680</v>
      </c>
      <c r="J50" s="128">
        <f>SUM(J51,J286)</f>
        <v>85804</v>
      </c>
      <c r="K50" s="128">
        <f>SUM(K51,K286)</f>
        <v>6034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638627</v>
      </c>
      <c r="D51" s="134">
        <f>SUM(D52,D194)</f>
        <v>547622</v>
      </c>
      <c r="E51" s="134">
        <f>SUM(E52,E194)</f>
        <v>85022</v>
      </c>
      <c r="F51" s="134">
        <f>SUM(F52,F194)</f>
        <v>5983</v>
      </c>
      <c r="G51" s="135">
        <f>SUM(G52,G194)</f>
        <v>0</v>
      </c>
      <c r="H51" s="133">
        <f t="shared" si="6"/>
        <v>644518</v>
      </c>
      <c r="I51" s="134">
        <f>SUM(I52,I194)</f>
        <v>552680</v>
      </c>
      <c r="J51" s="134">
        <f>SUM(J52,J194)</f>
        <v>85804</v>
      </c>
      <c r="K51" s="134">
        <f>SUM(K52,K194)</f>
        <v>6034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636977</v>
      </c>
      <c r="D52" s="139">
        <f>SUM(D53,D75,D173,D187)</f>
        <v>545972</v>
      </c>
      <c r="E52" s="139">
        <f>SUM(E53,E75,E173,E187)</f>
        <v>85022</v>
      </c>
      <c r="F52" s="139">
        <f>SUM(F53,F75,F173,F187)</f>
        <v>5983</v>
      </c>
      <c r="G52" s="140">
        <f>SUM(G53,G75,G173,G187)</f>
        <v>0</v>
      </c>
      <c r="H52" s="138">
        <f t="shared" si="6"/>
        <v>643218</v>
      </c>
      <c r="I52" s="139">
        <f>SUM(I53,I75,I173,I187)</f>
        <v>551380</v>
      </c>
      <c r="J52" s="139">
        <f>SUM(J53,J75,J173,J187)</f>
        <v>85804</v>
      </c>
      <c r="K52" s="139">
        <f>SUM(K53,K75,K173,K187)</f>
        <v>6034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582549</v>
      </c>
      <c r="D53" s="144">
        <f>SUM(D54,D67)</f>
        <v>497527</v>
      </c>
      <c r="E53" s="144">
        <f>SUM(E54,E67)</f>
        <v>85022</v>
      </c>
      <c r="F53" s="144">
        <f>SUM(F54,F67)</f>
        <v>0</v>
      </c>
      <c r="G53" s="145">
        <f>SUM(G54,G67)</f>
        <v>0</v>
      </c>
      <c r="H53" s="143">
        <f t="shared" si="6"/>
        <v>587995</v>
      </c>
      <c r="I53" s="144">
        <f>SUM(I54,I67)</f>
        <v>502191</v>
      </c>
      <c r="J53" s="144">
        <f>SUM(J54,J67)</f>
        <v>85804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441595</v>
      </c>
      <c r="D54" s="63">
        <f>SUM(D55,D58,D66)</f>
        <v>373329</v>
      </c>
      <c r="E54" s="63">
        <f>SUM(E55,E58,E66)</f>
        <v>68266</v>
      </c>
      <c r="F54" s="63">
        <f>SUM(F55,F58,F66)</f>
        <v>0</v>
      </c>
      <c r="G54" s="148">
        <f>SUM(G55,G58,G66)</f>
        <v>0</v>
      </c>
      <c r="H54" s="57">
        <f t="shared" si="6"/>
        <v>445979</v>
      </c>
      <c r="I54" s="63">
        <f>SUM(I55,I58,I66)</f>
        <v>376919</v>
      </c>
      <c r="J54" s="63">
        <f>SUM(J55,J58,J66)</f>
        <v>69060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389726</v>
      </c>
      <c r="D55" s="151">
        <f>SUM(D56:D57)</f>
        <v>327320</v>
      </c>
      <c r="E55" s="151">
        <f>SUM(E56:E57)</f>
        <v>62406</v>
      </c>
      <c r="F55" s="151">
        <f>SUM(F56:F57)</f>
        <v>0</v>
      </c>
      <c r="G55" s="152">
        <f>SUM(G56:G57)</f>
        <v>0</v>
      </c>
      <c r="H55" s="117">
        <f t="shared" si="6"/>
        <v>399043</v>
      </c>
      <c r="I55" s="151">
        <f>SUM(I56:I57)</f>
        <v>335165</v>
      </c>
      <c r="J55" s="151">
        <f>SUM(J56:J57)</f>
        <v>63878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389726</v>
      </c>
      <c r="D57" s="74">
        <v>327320</v>
      </c>
      <c r="E57" s="74">
        <v>62406</v>
      </c>
      <c r="F57" s="74"/>
      <c r="G57" s="157"/>
      <c r="H57" s="72">
        <f t="shared" si="6"/>
        <v>399043</v>
      </c>
      <c r="I57" s="74">
        <v>335165</v>
      </c>
      <c r="J57" s="74">
        <v>63878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49494</v>
      </c>
      <c r="D58" s="160">
        <f>SUM(D59:D65)</f>
        <v>43634</v>
      </c>
      <c r="E58" s="160">
        <f>SUM(E59:E65)</f>
        <v>5860</v>
      </c>
      <c r="F58" s="160">
        <f>SUM(F59:F65)</f>
        <v>0</v>
      </c>
      <c r="G58" s="161">
        <f>SUM(G59:G65)</f>
        <v>0</v>
      </c>
      <c r="H58" s="72">
        <f t="shared" si="6"/>
        <v>44587</v>
      </c>
      <c r="I58" s="160">
        <f>SUM(I59:I65)</f>
        <v>39405</v>
      </c>
      <c r="J58" s="160">
        <f>SUM(J59:J65)</f>
        <v>5182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5454</v>
      </c>
      <c r="D61" s="74">
        <v>2664</v>
      </c>
      <c r="E61" s="74">
        <v>2790</v>
      </c>
      <c r="F61" s="74"/>
      <c r="G61" s="157"/>
      <c r="H61" s="72">
        <f t="shared" si="6"/>
        <v>4994</v>
      </c>
      <c r="I61" s="74">
        <v>2664</v>
      </c>
      <c r="J61" s="74">
        <v>2330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5125</v>
      </c>
      <c r="D63" s="74">
        <v>3805</v>
      </c>
      <c r="E63" s="74">
        <v>1320</v>
      </c>
      <c r="F63" s="74"/>
      <c r="G63" s="157"/>
      <c r="H63" s="72">
        <f t="shared" si="6"/>
        <v>5101</v>
      </c>
      <c r="I63" s="74">
        <v>4001</v>
      </c>
      <c r="J63" s="74">
        <v>1100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29393</v>
      </c>
      <c r="D64" s="74">
        <v>29393</v>
      </c>
      <c r="E64" s="74"/>
      <c r="F64" s="74"/>
      <c r="G64" s="157"/>
      <c r="H64" s="72">
        <f t="shared" si="6"/>
        <v>24968</v>
      </c>
      <c r="I64" s="74">
        <v>24968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4321</v>
      </c>
      <c r="D65" s="74">
        <v>2571</v>
      </c>
      <c r="E65" s="74">
        <v>1750</v>
      </c>
      <c r="F65" s="74"/>
      <c r="G65" s="157"/>
      <c r="H65" s="72">
        <f t="shared" si="6"/>
        <v>4323</v>
      </c>
      <c r="I65" s="74">
        <v>2571</v>
      </c>
      <c r="J65" s="74">
        <v>1752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2375</v>
      </c>
      <c r="D66" s="163">
        <v>2375</v>
      </c>
      <c r="E66" s="163"/>
      <c r="F66" s="163"/>
      <c r="G66" s="164"/>
      <c r="H66" s="117">
        <f t="shared" si="6"/>
        <v>2349</v>
      </c>
      <c r="I66" s="163">
        <v>2349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140954</v>
      </c>
      <c r="D67" s="63">
        <f>SUM(D68:D69)</f>
        <v>124198</v>
      </c>
      <c r="E67" s="63">
        <f>SUM(E68:E69)</f>
        <v>16756</v>
      </c>
      <c r="F67" s="63">
        <f>SUM(F68:F69)</f>
        <v>0</v>
      </c>
      <c r="G67" s="166">
        <f>SUM(G68:G69)</f>
        <v>0</v>
      </c>
      <c r="H67" s="57">
        <f t="shared" si="6"/>
        <v>142016</v>
      </c>
      <c r="I67" s="63">
        <f>SUM(I68:I69)</f>
        <v>125272</v>
      </c>
      <c r="J67" s="63">
        <f>SUM(J68:J69)</f>
        <v>16744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110757</v>
      </c>
      <c r="D68" s="68">
        <v>94251</v>
      </c>
      <c r="E68" s="68">
        <v>16506</v>
      </c>
      <c r="F68" s="68"/>
      <c r="G68" s="154"/>
      <c r="H68" s="66">
        <f t="shared" si="6"/>
        <v>111552</v>
      </c>
      <c r="I68" s="68">
        <v>95108</v>
      </c>
      <c r="J68" s="68">
        <v>16444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30197</v>
      </c>
      <c r="D69" s="160">
        <f>SUM(D70:D74)</f>
        <v>29947</v>
      </c>
      <c r="E69" s="160">
        <f>SUM(E70:E74)</f>
        <v>250</v>
      </c>
      <c r="F69" s="160">
        <f>SUM(F70:F74)</f>
        <v>0</v>
      </c>
      <c r="G69" s="161">
        <f>SUM(G70:G74)</f>
        <v>0</v>
      </c>
      <c r="H69" s="72">
        <f t="shared" si="6"/>
        <v>30464</v>
      </c>
      <c r="I69" s="160">
        <f>SUM(I70:I74)</f>
        <v>30164</v>
      </c>
      <c r="J69" s="160">
        <f>SUM(J70:J74)</f>
        <v>300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18171</v>
      </c>
      <c r="D70" s="74">
        <v>17921</v>
      </c>
      <c r="E70" s="74">
        <v>250</v>
      </c>
      <c r="F70" s="74"/>
      <c r="G70" s="157"/>
      <c r="H70" s="72">
        <f t="shared" si="6"/>
        <v>18188</v>
      </c>
      <c r="I70" s="74">
        <v>17888</v>
      </c>
      <c r="J70" s="74">
        <v>300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11526</v>
      </c>
      <c r="D73" s="74">
        <v>11526</v>
      </c>
      <c r="E73" s="74"/>
      <c r="F73" s="74"/>
      <c r="G73" s="157"/>
      <c r="H73" s="72">
        <f t="shared" si="6"/>
        <v>11526</v>
      </c>
      <c r="I73" s="74">
        <v>11526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54428</v>
      </c>
      <c r="D75" s="144">
        <f>SUM(D76,D83,D130,D164,D165,D172)</f>
        <v>48445</v>
      </c>
      <c r="E75" s="144">
        <f>SUM(E76,E83,E130,E164,E165,E172)</f>
        <v>0</v>
      </c>
      <c r="F75" s="144">
        <f>SUM(F76,F83,F130,F164,F165,F172)</f>
        <v>5983</v>
      </c>
      <c r="G75" s="145">
        <f>SUM(G76,G83,G130,G164,G165,G172)</f>
        <v>0</v>
      </c>
      <c r="H75" s="143">
        <f t="shared" si="6"/>
        <v>55223</v>
      </c>
      <c r="I75" s="144">
        <f>SUM(I76,I83,I130,I164,I165,I172)</f>
        <v>49189</v>
      </c>
      <c r="J75" s="144">
        <f>SUM(J76,J83,J130,J164,J165,J172)</f>
        <v>0</v>
      </c>
      <c r="K75" s="144">
        <f>SUM(K76,K83,K130,K164,K165,K172)</f>
        <v>6034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41631</v>
      </c>
      <c r="D83" s="63">
        <f>SUM(D84,D89,D95,D103,D112,D116,D122,D128)</f>
        <v>38456</v>
      </c>
      <c r="E83" s="63">
        <f>SUM(E84,E89,E95,E103,E112,E116,E122,E128)</f>
        <v>0</v>
      </c>
      <c r="F83" s="63">
        <f>SUM(F84,F89,F95,F103,F112,F116,F122,F128)</f>
        <v>3175</v>
      </c>
      <c r="G83" s="166">
        <f>SUM(G84,G89,G95,G103,G112,G116,G122,G128)</f>
        <v>0</v>
      </c>
      <c r="H83" s="57">
        <f t="shared" si="6"/>
        <v>39657</v>
      </c>
      <c r="I83" s="63">
        <f>SUM(I84,I89,I95,I103,I112,I116,I122,I128)</f>
        <v>36431</v>
      </c>
      <c r="J83" s="63">
        <f>SUM(J84,J89,J95,J103,J112,J116,J122,J128)</f>
        <v>0</v>
      </c>
      <c r="K83" s="63">
        <f>SUM(K84,K89,K95,K103,K112,K116,K122,K128)</f>
        <v>3226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793</v>
      </c>
      <c r="D84" s="151">
        <f>SUM(D85:D88)</f>
        <v>793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788</v>
      </c>
      <c r="I84" s="151">
        <f>SUM(I85:I88)</f>
        <v>788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692</v>
      </c>
      <c r="D86" s="74">
        <v>692</v>
      </c>
      <c r="E86" s="74"/>
      <c r="F86" s="74"/>
      <c r="G86" s="157"/>
      <c r="H86" s="72">
        <f t="shared" si="6"/>
        <v>692</v>
      </c>
      <c r="I86" s="74">
        <v>692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45</v>
      </c>
      <c r="I88" s="74">
        <v>45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35077</v>
      </c>
      <c r="D89" s="160">
        <f>SUM(D90:D94)</f>
        <v>31902</v>
      </c>
      <c r="E89" s="160">
        <f>SUM(E90:E94)</f>
        <v>0</v>
      </c>
      <c r="F89" s="160">
        <f>SUM(F90:F94)</f>
        <v>3175</v>
      </c>
      <c r="G89" s="161">
        <f>SUM(G90:G94)</f>
        <v>0</v>
      </c>
      <c r="H89" s="72">
        <f t="shared" si="6"/>
        <v>33680</v>
      </c>
      <c r="I89" s="160">
        <f>SUM(I90:I94)</f>
        <v>30454</v>
      </c>
      <c r="J89" s="160">
        <f>SUM(J90:J94)</f>
        <v>0</v>
      </c>
      <c r="K89" s="160">
        <f>SUM(K90:K94)</f>
        <v>3226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18460</v>
      </c>
      <c r="D90" s="74">
        <v>17304</v>
      </c>
      <c r="E90" s="74"/>
      <c r="F90" s="74">
        <v>1156</v>
      </c>
      <c r="G90" s="157"/>
      <c r="H90" s="72">
        <f t="shared" si="6"/>
        <v>17214</v>
      </c>
      <c r="I90" s="74">
        <v>16064</v>
      </c>
      <c r="J90" s="74"/>
      <c r="K90" s="74">
        <v>1150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5516</v>
      </c>
      <c r="D91" s="74">
        <v>5136</v>
      </c>
      <c r="E91" s="74"/>
      <c r="F91" s="74">
        <v>380</v>
      </c>
      <c r="G91" s="157"/>
      <c r="H91" s="72">
        <f t="shared" si="6"/>
        <v>5016</v>
      </c>
      <c r="I91" s="74">
        <v>4645</v>
      </c>
      <c r="J91" s="74"/>
      <c r="K91" s="74">
        <v>371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9999</v>
      </c>
      <c r="D92" s="74">
        <v>8781</v>
      </c>
      <c r="E92" s="74"/>
      <c r="F92" s="74">
        <v>1218</v>
      </c>
      <c r="G92" s="157"/>
      <c r="H92" s="72">
        <f t="shared" si="6"/>
        <v>10347</v>
      </c>
      <c r="I92" s="74">
        <v>9068</v>
      </c>
      <c r="J92" s="74"/>
      <c r="K92" s="74">
        <v>1279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1102</v>
      </c>
      <c r="D93" s="74">
        <v>681</v>
      </c>
      <c r="E93" s="74"/>
      <c r="F93" s="74">
        <v>421</v>
      </c>
      <c r="G93" s="157"/>
      <c r="H93" s="72">
        <f t="shared" si="6"/>
        <v>1103</v>
      </c>
      <c r="I93" s="74">
        <v>677</v>
      </c>
      <c r="J93" s="74"/>
      <c r="K93" s="74">
        <v>426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1446</v>
      </c>
      <c r="D95" s="160">
        <f>SUM(D96:D102)</f>
        <v>1446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1150</v>
      </c>
      <c r="I95" s="160">
        <f>SUM(I96:I102)</f>
        <v>1150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500</v>
      </c>
      <c r="D100" s="74">
        <v>500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946</v>
      </c>
      <c r="D102" s="74">
        <v>946</v>
      </c>
      <c r="E102" s="74"/>
      <c r="F102" s="74"/>
      <c r="G102" s="157"/>
      <c r="H102" s="72">
        <f t="shared" si="6"/>
        <v>1150</v>
      </c>
      <c r="I102" s="74">
        <f>350+800</f>
        <v>1150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4061</v>
      </c>
      <c r="D103" s="160">
        <f>SUM(D104:D111)</f>
        <v>4061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3579</v>
      </c>
      <c r="I103" s="160">
        <f>SUM(I104:I111)</f>
        <v>3579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520</v>
      </c>
      <c r="D106" s="74">
        <v>520</v>
      </c>
      <c r="E106" s="74"/>
      <c r="F106" s="74"/>
      <c r="G106" s="157"/>
      <c r="H106" s="72">
        <f t="shared" si="6"/>
        <v>520</v>
      </c>
      <c r="I106" s="74">
        <v>520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3541</v>
      </c>
      <c r="D107" s="74">
        <v>3541</v>
      </c>
      <c r="E107" s="74"/>
      <c r="F107" s="74"/>
      <c r="G107" s="157"/>
      <c r="H107" s="72">
        <f t="shared" si="6"/>
        <v>3059</v>
      </c>
      <c r="I107" s="74">
        <v>3059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372</v>
      </c>
      <c r="I112" s="160">
        <f>SUM(I113:I115)</f>
        <v>372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206</v>
      </c>
      <c r="I114" s="74">
        <v>206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36</v>
      </c>
      <c r="D122" s="160">
        <f>SUM(D123:D127)</f>
        <v>36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36</v>
      </c>
      <c r="I122" s="160">
        <f>SUM(I123:I127)</f>
        <v>36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36</v>
      </c>
      <c r="D127" s="74">
        <v>36</v>
      </c>
      <c r="E127" s="74"/>
      <c r="F127" s="74"/>
      <c r="G127" s="157"/>
      <c r="H127" s="72">
        <f t="shared" si="8"/>
        <v>36</v>
      </c>
      <c r="I127" s="74">
        <v>36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12797</v>
      </c>
      <c r="D130" s="63">
        <f>SUM(D131,D136,D140,D141,D144,D151,D159,D160,D163)</f>
        <v>9989</v>
      </c>
      <c r="E130" s="63">
        <f>SUM(E131,E136,E140,E141,E144,E151,E159,E160,E163)</f>
        <v>0</v>
      </c>
      <c r="F130" s="63">
        <f>SUM(F131,F136,F140,F141,F144,F151,F159,F160,F163)</f>
        <v>2808</v>
      </c>
      <c r="G130" s="166">
        <f>SUM(G131,G136,G140,G141,G144,G151,G159,G160,G163)</f>
        <v>0</v>
      </c>
      <c r="H130" s="57">
        <f t="shared" si="8"/>
        <v>15566</v>
      </c>
      <c r="I130" s="63">
        <f>SUM(I131,I136,I140,I141,I144,I151,I159,I160,I163)</f>
        <v>12758</v>
      </c>
      <c r="J130" s="63">
        <f>SUM(J131,J136,J140,J141,J144,J151,J159,J160,J163)</f>
        <v>0</v>
      </c>
      <c r="K130" s="63">
        <f>SUM(K131,K136,K140,K141,K144,K151,K159,K160,K163)</f>
        <v>2808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3702</v>
      </c>
      <c r="D131" s="169">
        <f>SUM(D132:D135)</f>
        <v>3702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6357</v>
      </c>
      <c r="I131" s="169">
        <f t="shared" si="10"/>
        <v>6357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608</v>
      </c>
      <c r="D132" s="74">
        <v>608</v>
      </c>
      <c r="E132" s="74"/>
      <c r="F132" s="74"/>
      <c r="G132" s="157"/>
      <c r="H132" s="72">
        <f t="shared" si="8"/>
        <v>613</v>
      </c>
      <c r="I132" s="74">
        <v>613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3094</v>
      </c>
      <c r="D133" s="74">
        <v>3094</v>
      </c>
      <c r="E133" s="74"/>
      <c r="F133" s="74"/>
      <c r="G133" s="157"/>
      <c r="H133" s="72">
        <f t="shared" si="8"/>
        <v>5744</v>
      </c>
      <c r="I133" s="74">
        <f>4744+1000</f>
        <v>5744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60</v>
      </c>
      <c r="D136" s="160">
        <f>SUM(D137:D139)</f>
        <v>60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60</v>
      </c>
      <c r="I136" s="160">
        <f>SUM(I137:I139)</f>
        <v>60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60</v>
      </c>
      <c r="D138" s="74">
        <v>60</v>
      </c>
      <c r="E138" s="74"/>
      <c r="F138" s="74"/>
      <c r="G138" s="157"/>
      <c r="H138" s="72">
        <f t="shared" si="8"/>
        <v>60</v>
      </c>
      <c r="I138" s="74">
        <v>60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3554</v>
      </c>
      <c r="D144" s="151">
        <f>SUM(D145:D150)</f>
        <v>3554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3494</v>
      </c>
      <c r="I144" s="151">
        <f>SUM(I145:I150)</f>
        <v>3494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446</v>
      </c>
      <c r="D145" s="68">
        <v>446</v>
      </c>
      <c r="E145" s="68"/>
      <c r="F145" s="68"/>
      <c r="G145" s="154"/>
      <c r="H145" s="66">
        <f t="shared" si="8"/>
        <v>446</v>
      </c>
      <c r="I145" s="68">
        <v>446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3048</v>
      </c>
      <c r="D146" s="74">
        <v>3048</v>
      </c>
      <c r="E146" s="74"/>
      <c r="F146" s="74"/>
      <c r="G146" s="157"/>
      <c r="H146" s="72">
        <f t="shared" si="8"/>
        <v>3048</v>
      </c>
      <c r="I146" s="74">
        <v>3048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60</v>
      </c>
      <c r="D149" s="74">
        <v>60</v>
      </c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4231</v>
      </c>
      <c r="D151" s="160">
        <f>SUM(D152:D158)</f>
        <v>1423</v>
      </c>
      <c r="E151" s="160">
        <f>SUM(E152:E158)</f>
        <v>0</v>
      </c>
      <c r="F151" s="160">
        <f>SUM(F152:F158)</f>
        <v>2808</v>
      </c>
      <c r="G151" s="161">
        <f>SUM(G152:G158)</f>
        <v>0</v>
      </c>
      <c r="H151" s="72">
        <f t="shared" si="8"/>
        <v>4404</v>
      </c>
      <c r="I151" s="160">
        <f>SUM(I152:I158)</f>
        <v>1596</v>
      </c>
      <c r="J151" s="160">
        <f>SUM(J152:J158)</f>
        <v>0</v>
      </c>
      <c r="K151" s="160">
        <f>SUM(K152:K158)</f>
        <v>2808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1000</v>
      </c>
      <c r="D152" s="74">
        <v>1000</v>
      </c>
      <c r="E152" s="74"/>
      <c r="F152" s="74"/>
      <c r="G152" s="157"/>
      <c r="H152" s="72">
        <f t="shared" si="8"/>
        <v>1000</v>
      </c>
      <c r="I152" s="74">
        <v>1000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423</v>
      </c>
      <c r="D153" s="74">
        <v>423</v>
      </c>
      <c r="E153" s="74"/>
      <c r="F153" s="74"/>
      <c r="G153" s="157"/>
      <c r="H153" s="72">
        <f t="shared" si="8"/>
        <v>596</v>
      </c>
      <c r="I153" s="74">
        <v>596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2808</v>
      </c>
      <c r="D154" s="74"/>
      <c r="E154" s="74"/>
      <c r="F154" s="74">
        <v>2808</v>
      </c>
      <c r="G154" s="157"/>
      <c r="H154" s="72">
        <f t="shared" si="8"/>
        <v>2808</v>
      </c>
      <c r="I154" s="74"/>
      <c r="J154" s="74"/>
      <c r="K154" s="74">
        <v>2808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1200</v>
      </c>
      <c r="D159" s="163">
        <v>1200</v>
      </c>
      <c r="E159" s="163"/>
      <c r="F159" s="163"/>
      <c r="G159" s="164"/>
      <c r="H159" s="117">
        <f t="shared" si="8"/>
        <v>1201</v>
      </c>
      <c r="I159" s="163">
        <v>1201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1650</v>
      </c>
      <c r="D194" s="139">
        <f>SUM(D195,D230,D269,D283)</f>
        <v>1650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1300</v>
      </c>
      <c r="I194" s="139">
        <f t="shared" ref="I194:L194" si="26">SUM(I195,I230,I269,I283)</f>
        <v>1300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1650</v>
      </c>
      <c r="D195" s="144">
        <f>D196+D204</f>
        <v>1650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1300</v>
      </c>
      <c r="I195" s="144">
        <f>I196+I204</f>
        <v>1300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1650</v>
      </c>
      <c r="D204" s="63">
        <f>D205+D215+D216+D225+D226+D227+D229</f>
        <v>1650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1300</v>
      </c>
      <c r="I204" s="63">
        <f>I205+I215+I216+I225+I226+I227+I229</f>
        <v>1300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1650</v>
      </c>
      <c r="D216" s="160">
        <f>SUM(D217:D224)</f>
        <v>1650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1300</v>
      </c>
      <c r="I216" s="160">
        <f>SUM(I217:I224)</f>
        <v>1300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1650</v>
      </c>
      <c r="D218" s="74">
        <v>1650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1300</v>
      </c>
      <c r="I223" s="74">
        <f>2300-1000</f>
        <v>1300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638627</v>
      </c>
      <c r="D289" s="242">
        <f t="shared" ref="D289:L289" si="46">SUM(D286,D269,D230,D195,D187,D173,D75,D53,D283)</f>
        <v>547622</v>
      </c>
      <c r="E289" s="242">
        <f t="shared" si="46"/>
        <v>85022</v>
      </c>
      <c r="F289" s="242">
        <f t="shared" si="46"/>
        <v>5983</v>
      </c>
      <c r="G289" s="243">
        <f t="shared" si="46"/>
        <v>0</v>
      </c>
      <c r="H289" s="244">
        <f t="shared" si="46"/>
        <v>644518</v>
      </c>
      <c r="I289" s="242">
        <f t="shared" si="46"/>
        <v>552680</v>
      </c>
      <c r="J289" s="242">
        <f t="shared" si="46"/>
        <v>85804</v>
      </c>
      <c r="K289" s="242">
        <f t="shared" si="46"/>
        <v>6034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Z3QcytVMpOn6QVCNP2xtghENvQqanMzSB0Ie2GuSQRGrjr7Sss43uZTTbQY5vR6JpWWafNfWu3pOCNaF8TAD6Q==" saltValue="5pJeP9cQ8Tg+Jt8AUXqvMQ==" spinCount="100000" sheet="1" objects="1" scenarios="1" formatCells="0" formatColumns="0" formatRows="0" insertHyperlinks="0"/>
  <autoFilter ref="A18:L301">
    <filterColumn colId="7">
      <filters blank="1">
        <filter val="1 000"/>
        <filter val="1 029"/>
        <filter val="1 103"/>
        <filter val="1 150"/>
        <filter val="1 201"/>
        <filter val="1 300"/>
        <filter val="10 347"/>
        <filter val="11 526"/>
        <filter val="111 552"/>
        <filter val="142 016"/>
        <filter val="15 566"/>
        <filter val="166"/>
        <filter val="17 214"/>
        <filter val="18 188"/>
        <filter val="2 349"/>
        <filter val="2 808"/>
        <filter val="206"/>
        <filter val="24 968"/>
        <filter val="3 048"/>
        <filter val="3 059"/>
        <filter val="3 494"/>
        <filter val="3 579"/>
        <filter val="30 464"/>
        <filter val="33 680"/>
        <filter val="36"/>
        <filter val="372"/>
        <filter val="39 657"/>
        <filter val="399 043"/>
        <filter val="4 172"/>
        <filter val="4 323"/>
        <filter val="4 404"/>
        <filter val="4 994"/>
        <filter val="44 587"/>
        <filter val="445 979"/>
        <filter val="446"/>
        <filter val="45"/>
        <filter val="5 016"/>
        <filter val="5 097"/>
        <filter val="5 101"/>
        <filter val="5 744"/>
        <filter val="50"/>
        <filter val="51"/>
        <filter val="52"/>
        <filter val="520"/>
        <filter val="55 223"/>
        <filter val="587 995"/>
        <filter val="596"/>
        <filter val="6 034"/>
        <filter val="6 357"/>
        <filter val="60"/>
        <filter val="613"/>
        <filter val="638 484"/>
        <filter val="643 218"/>
        <filter val="644 518"/>
        <filter val="692"/>
        <filter val="750"/>
        <filter val="788"/>
        <filter val="937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434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435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436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437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438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439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82688</v>
      </c>
      <c r="D20" s="28">
        <f>SUM(D21,D24,D25,D41,D43)</f>
        <v>76532</v>
      </c>
      <c r="E20" s="28">
        <f>SUM(E21,E24,E43)</f>
        <v>0</v>
      </c>
      <c r="F20" s="28">
        <f>SUM(F21,F26,F43)</f>
        <v>6156</v>
      </c>
      <c r="G20" s="29">
        <f>SUM(G21,G45)</f>
        <v>0</v>
      </c>
      <c r="H20" s="27">
        <f>SUM(I20:L20)</f>
        <v>84561</v>
      </c>
      <c r="I20" s="28">
        <f>SUM(I21,I24,I25,I41,I43)</f>
        <v>78405</v>
      </c>
      <c r="J20" s="28">
        <f>SUM(J21,J24,J43)</f>
        <v>0</v>
      </c>
      <c r="K20" s="28">
        <f>SUM(K21,K26,K43)</f>
        <v>6156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76532</v>
      </c>
      <c r="D24" s="51">
        <v>76532</v>
      </c>
      <c r="E24" s="51"/>
      <c r="F24" s="52" t="s">
        <v>36</v>
      </c>
      <c r="G24" s="53" t="s">
        <v>36</v>
      </c>
      <c r="H24" s="50">
        <f t="shared" si="1"/>
        <v>78405</v>
      </c>
      <c r="I24" s="51">
        <f>I51</f>
        <v>78405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6156</v>
      </c>
      <c r="D26" s="59" t="s">
        <v>36</v>
      </c>
      <c r="E26" s="59" t="s">
        <v>36</v>
      </c>
      <c r="F26" s="63">
        <f>SUM(F27,F31,F33,F36)</f>
        <v>6156</v>
      </c>
      <c r="G26" s="60" t="s">
        <v>36</v>
      </c>
      <c r="H26" s="57">
        <f t="shared" si="1"/>
        <v>6156</v>
      </c>
      <c r="I26" s="59" t="s">
        <v>36</v>
      </c>
      <c r="J26" s="59" t="s">
        <v>36</v>
      </c>
      <c r="K26" s="63">
        <f>SUM(K27,K31,K33,K36)</f>
        <v>6156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6156</v>
      </c>
      <c r="D36" s="59" t="s">
        <v>36</v>
      </c>
      <c r="E36" s="59" t="s">
        <v>36</v>
      </c>
      <c r="F36" s="63">
        <f>SUM(F37:F40)</f>
        <v>6156</v>
      </c>
      <c r="G36" s="60" t="s">
        <v>36</v>
      </c>
      <c r="H36" s="57">
        <f t="shared" si="1"/>
        <v>6156</v>
      </c>
      <c r="I36" s="59" t="s">
        <v>36</v>
      </c>
      <c r="J36" s="59" t="s">
        <v>36</v>
      </c>
      <c r="K36" s="63">
        <f>SUM(K37:K40)</f>
        <v>6156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6156</v>
      </c>
      <c r="D40" s="87" t="s">
        <v>36</v>
      </c>
      <c r="E40" s="87" t="s">
        <v>36</v>
      </c>
      <c r="F40" s="88">
        <v>6156</v>
      </c>
      <c r="G40" s="89" t="s">
        <v>36</v>
      </c>
      <c r="H40" s="86">
        <f t="shared" si="1"/>
        <v>6156</v>
      </c>
      <c r="I40" s="87" t="s">
        <v>36</v>
      </c>
      <c r="J40" s="87" t="s">
        <v>36</v>
      </c>
      <c r="K40" s="88">
        <v>6156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82688</v>
      </c>
      <c r="D50" s="128">
        <f>SUM(D51,D286)</f>
        <v>76532</v>
      </c>
      <c r="E50" s="128">
        <f>SUM(E51,E286)</f>
        <v>0</v>
      </c>
      <c r="F50" s="128">
        <f>SUM(F51,F286)</f>
        <v>6156</v>
      </c>
      <c r="G50" s="129">
        <f>SUM(G51,G286)</f>
        <v>0</v>
      </c>
      <c r="H50" s="127">
        <f t="shared" ref="H50:H113" si="6">SUM(I50:L50)</f>
        <v>84561</v>
      </c>
      <c r="I50" s="128">
        <f>SUM(I51,I286)</f>
        <v>78405</v>
      </c>
      <c r="J50" s="128">
        <f>SUM(J51,J286)</f>
        <v>0</v>
      </c>
      <c r="K50" s="128">
        <f>SUM(K51,K286)</f>
        <v>6156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82688</v>
      </c>
      <c r="D51" s="134">
        <f>SUM(D52,D194)</f>
        <v>76532</v>
      </c>
      <c r="E51" s="134">
        <f>SUM(E52,E194)</f>
        <v>0</v>
      </c>
      <c r="F51" s="134">
        <f>SUM(F52,F194)</f>
        <v>6156</v>
      </c>
      <c r="G51" s="135">
        <f>SUM(G52,G194)</f>
        <v>0</v>
      </c>
      <c r="H51" s="133">
        <f t="shared" si="6"/>
        <v>84561</v>
      </c>
      <c r="I51" s="134">
        <f>SUM(I52,I194)</f>
        <v>78405</v>
      </c>
      <c r="J51" s="134">
        <f>SUM(J52,J194)</f>
        <v>0</v>
      </c>
      <c r="K51" s="134">
        <f>SUM(K52,K194)</f>
        <v>6156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82688</v>
      </c>
      <c r="D52" s="139">
        <f>SUM(D53,D75,D173,D187)</f>
        <v>76532</v>
      </c>
      <c r="E52" s="139">
        <f>SUM(E53,E75,E173,E187)</f>
        <v>0</v>
      </c>
      <c r="F52" s="139">
        <f>SUM(F53,F75,F173,F187)</f>
        <v>6156</v>
      </c>
      <c r="G52" s="140">
        <f>SUM(G53,G75,G173,G187)</f>
        <v>0</v>
      </c>
      <c r="H52" s="138">
        <f t="shared" si="6"/>
        <v>84561</v>
      </c>
      <c r="I52" s="139">
        <f>SUM(I53,I75,I173,I187)</f>
        <v>78405</v>
      </c>
      <c r="J52" s="139">
        <f>SUM(J53,J75,J173,J187)</f>
        <v>0</v>
      </c>
      <c r="K52" s="139">
        <f>SUM(K53,K75,K173,K187)</f>
        <v>6156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82688</v>
      </c>
      <c r="D75" s="144">
        <f>SUM(D76,D83,D130,D164,D165,D172)</f>
        <v>76532</v>
      </c>
      <c r="E75" s="144">
        <f>SUM(E76,E83,E130,E164,E165,E172)</f>
        <v>0</v>
      </c>
      <c r="F75" s="144">
        <f>SUM(F76,F83,F130,F164,F165,F172)</f>
        <v>6156</v>
      </c>
      <c r="G75" s="145">
        <f>SUM(G76,G83,G130,G164,G165,G172)</f>
        <v>0</v>
      </c>
      <c r="H75" s="143">
        <f t="shared" si="6"/>
        <v>84561</v>
      </c>
      <c r="I75" s="144">
        <f>SUM(I76,I83,I130,I164,I165,I172)</f>
        <v>78405</v>
      </c>
      <c r="J75" s="144">
        <f>SUM(J76,J83,J130,J164,J165,J172)</f>
        <v>0</v>
      </c>
      <c r="K75" s="144">
        <f>SUM(K76,K83,K130,K164,K165,K172)</f>
        <v>6156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82688</v>
      </c>
      <c r="D130" s="63">
        <f>SUM(D131,D136,D140,D141,D144,D151,D159,D160,D163)</f>
        <v>76532</v>
      </c>
      <c r="E130" s="63">
        <f>SUM(E131,E136,E140,E141,E144,E151,E159,E160,E163)</f>
        <v>0</v>
      </c>
      <c r="F130" s="63">
        <f>SUM(F131,F136,F140,F141,F144,F151,F159,F160,F163)</f>
        <v>6156</v>
      </c>
      <c r="G130" s="166">
        <f>SUM(G131,G136,G140,G141,G144,G151,G159,G160,G163)</f>
        <v>0</v>
      </c>
      <c r="H130" s="57">
        <f t="shared" si="8"/>
        <v>84561</v>
      </c>
      <c r="I130" s="63">
        <f>SUM(I131,I136,I140,I141,I144,I151,I159,I160,I163)</f>
        <v>78405</v>
      </c>
      <c r="J130" s="63">
        <f>SUM(J131,J136,J140,J141,J144,J151,J159,J160,J163)</f>
        <v>0</v>
      </c>
      <c r="K130" s="63">
        <f>SUM(K131,K136,K140,K141,K144,K151,K159,K160,K163)</f>
        <v>6156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82688</v>
      </c>
      <c r="D151" s="160">
        <f>SUM(D152:D158)</f>
        <v>76532</v>
      </c>
      <c r="E151" s="160">
        <f>SUM(E152:E158)</f>
        <v>0</v>
      </c>
      <c r="F151" s="160">
        <f>SUM(F152:F158)</f>
        <v>6156</v>
      </c>
      <c r="G151" s="161">
        <f>SUM(G152:G158)</f>
        <v>0</v>
      </c>
      <c r="H151" s="72">
        <f t="shared" si="8"/>
        <v>84561</v>
      </c>
      <c r="I151" s="160">
        <f>SUM(I152:I158)</f>
        <v>78405</v>
      </c>
      <c r="J151" s="160">
        <f>SUM(J152:J158)</f>
        <v>0</v>
      </c>
      <c r="K151" s="160">
        <f>SUM(K152:K158)</f>
        <v>6156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82688</v>
      </c>
      <c r="D154" s="74">
        <v>76532</v>
      </c>
      <c r="E154" s="74"/>
      <c r="F154" s="74">
        <v>6156</v>
      </c>
      <c r="G154" s="157"/>
      <c r="H154" s="72">
        <f t="shared" si="8"/>
        <v>84561</v>
      </c>
      <c r="I154" s="74">
        <v>78405</v>
      </c>
      <c r="J154" s="74"/>
      <c r="K154" s="74">
        <v>6156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82688</v>
      </c>
      <c r="D289" s="242">
        <f t="shared" ref="D289:L289" si="46">SUM(D286,D269,D230,D195,D187,D173,D75,D53,D283)</f>
        <v>76532</v>
      </c>
      <c r="E289" s="242">
        <f t="shared" si="46"/>
        <v>0</v>
      </c>
      <c r="F289" s="242">
        <f t="shared" si="46"/>
        <v>6156</v>
      </c>
      <c r="G289" s="243">
        <f t="shared" si="46"/>
        <v>0</v>
      </c>
      <c r="H289" s="244">
        <f t="shared" si="46"/>
        <v>84561</v>
      </c>
      <c r="I289" s="242">
        <f t="shared" si="46"/>
        <v>78405</v>
      </c>
      <c r="J289" s="242">
        <f t="shared" si="46"/>
        <v>0</v>
      </c>
      <c r="K289" s="242">
        <f t="shared" si="46"/>
        <v>6156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d11ZK9mY2MbyeiOzJozpwuadsqozG+//fpFhCOMoQ2BBvHRKDkd9O+y0s2G/0ixbSYaC21o09Qvgtz1bdpZ+1w==" saltValue="a2lh1RNfvVX7PQSjjO5OXg==" spinCount="100000" sheet="1" objects="1" scenarios="1" formatCells="0" formatColumns="0" formatRows="0" insertHyperlinks="0"/>
  <autoFilter ref="A18:L301">
    <filterColumn colId="7">
      <filters blank="1">
        <filter val="6 156"/>
        <filter val="78 405"/>
        <filter val="84 56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555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441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442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274"/>
      <c r="D5" s="570"/>
      <c r="E5" s="570"/>
      <c r="F5" s="571" t="s">
        <v>443</v>
      </c>
      <c r="G5" s="274"/>
      <c r="H5" s="570"/>
      <c r="I5" s="570"/>
      <c r="J5" s="570"/>
      <c r="K5" s="570"/>
      <c r="L5" s="572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6.2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444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556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557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331755</v>
      </c>
      <c r="D20" s="28">
        <f>SUM(D21,D24,D25,D41,D43)</f>
        <v>314398</v>
      </c>
      <c r="E20" s="28">
        <f>SUM(E21,E24,E43)</f>
        <v>17265</v>
      </c>
      <c r="F20" s="28">
        <f>SUM(F21,F26,F43)</f>
        <v>92</v>
      </c>
      <c r="G20" s="29">
        <f>SUM(G21,G45)</f>
        <v>0</v>
      </c>
      <c r="H20" s="27">
        <f>SUM(I20:L20)</f>
        <v>331285</v>
      </c>
      <c r="I20" s="28">
        <f>SUM(I21,I24,I25,I41,I43)</f>
        <v>314523</v>
      </c>
      <c r="J20" s="28">
        <f>SUM(J21,J24,J43)</f>
        <v>16669</v>
      </c>
      <c r="K20" s="28">
        <f>SUM(K21,K26,K43)</f>
        <v>93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331663</v>
      </c>
      <c r="D24" s="51">
        <v>314398</v>
      </c>
      <c r="E24" s="51">
        <v>17265</v>
      </c>
      <c r="F24" s="52" t="s">
        <v>36</v>
      </c>
      <c r="G24" s="53" t="s">
        <v>36</v>
      </c>
      <c r="H24" s="50">
        <f t="shared" si="1"/>
        <v>331192</v>
      </c>
      <c r="I24" s="51">
        <f>I51</f>
        <v>314523</v>
      </c>
      <c r="J24" s="51">
        <f>J51</f>
        <v>16669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92</v>
      </c>
      <c r="D26" s="59" t="s">
        <v>36</v>
      </c>
      <c r="E26" s="59" t="s">
        <v>36</v>
      </c>
      <c r="F26" s="63">
        <f>SUM(F27,F31,F33,F36)</f>
        <v>92</v>
      </c>
      <c r="G26" s="60" t="s">
        <v>36</v>
      </c>
      <c r="H26" s="57">
        <f t="shared" si="1"/>
        <v>92</v>
      </c>
      <c r="I26" s="59" t="s">
        <v>36</v>
      </c>
      <c r="J26" s="59" t="s">
        <v>36</v>
      </c>
      <c r="K26" s="63">
        <f>SUM(K27,K31,K33,K36)</f>
        <v>92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92</v>
      </c>
      <c r="D33" s="59" t="s">
        <v>36</v>
      </c>
      <c r="E33" s="59" t="s">
        <v>36</v>
      </c>
      <c r="F33" s="63">
        <f>SUM(F34:F35)</f>
        <v>92</v>
      </c>
      <c r="G33" s="60" t="s">
        <v>36</v>
      </c>
      <c r="H33" s="57">
        <f t="shared" si="1"/>
        <v>92</v>
      </c>
      <c r="I33" s="59" t="s">
        <v>36</v>
      </c>
      <c r="J33" s="59" t="s">
        <v>36</v>
      </c>
      <c r="K33" s="63">
        <f>SUM(K34:K35)</f>
        <v>92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92</v>
      </c>
      <c r="D34" s="67" t="s">
        <v>36</v>
      </c>
      <c r="E34" s="67" t="s">
        <v>36</v>
      </c>
      <c r="F34" s="68">
        <v>92</v>
      </c>
      <c r="G34" s="69" t="s">
        <v>36</v>
      </c>
      <c r="H34" s="79">
        <f t="shared" si="1"/>
        <v>92</v>
      </c>
      <c r="I34" s="80" t="s">
        <v>36</v>
      </c>
      <c r="J34" s="80" t="s">
        <v>36</v>
      </c>
      <c r="K34" s="81">
        <v>92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1</v>
      </c>
      <c r="I43" s="99">
        <f>I44</f>
        <v>0</v>
      </c>
      <c r="J43" s="99">
        <f t="shared" ref="J43:K43" si="4">J44</f>
        <v>0</v>
      </c>
      <c r="K43" s="99">
        <f t="shared" si="4"/>
        <v>1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1</v>
      </c>
      <c r="I44" s="101"/>
      <c r="J44" s="102"/>
      <c r="K44" s="101">
        <v>1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331755</v>
      </c>
      <c r="D50" s="128">
        <f>SUM(D51,D286)</f>
        <v>314398</v>
      </c>
      <c r="E50" s="128">
        <f>SUM(E51,E286)</f>
        <v>17265</v>
      </c>
      <c r="F50" s="128">
        <f>SUM(F51,F286)</f>
        <v>92</v>
      </c>
      <c r="G50" s="129">
        <f>SUM(G51,G286)</f>
        <v>0</v>
      </c>
      <c r="H50" s="127">
        <f t="shared" ref="H50:H113" si="6">SUM(I50:L50)</f>
        <v>331285</v>
      </c>
      <c r="I50" s="128">
        <f>SUM(I51,I286)</f>
        <v>314523</v>
      </c>
      <c r="J50" s="128">
        <f>SUM(J51,J286)</f>
        <v>16669</v>
      </c>
      <c r="K50" s="128">
        <f>SUM(K51,K286)</f>
        <v>93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331755</v>
      </c>
      <c r="D51" s="134">
        <f>SUM(D52,D194)</f>
        <v>314398</v>
      </c>
      <c r="E51" s="134">
        <f>SUM(E52,E194)</f>
        <v>17265</v>
      </c>
      <c r="F51" s="134">
        <f>SUM(F52,F194)</f>
        <v>92</v>
      </c>
      <c r="G51" s="135">
        <f>SUM(G52,G194)</f>
        <v>0</v>
      </c>
      <c r="H51" s="133">
        <f t="shared" si="6"/>
        <v>331285</v>
      </c>
      <c r="I51" s="134">
        <f>SUM(I52,I194)</f>
        <v>314523</v>
      </c>
      <c r="J51" s="134">
        <f>SUM(J52,J194)</f>
        <v>16669</v>
      </c>
      <c r="K51" s="134">
        <f>SUM(K52,K194)</f>
        <v>93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329048</v>
      </c>
      <c r="D52" s="139">
        <f>SUM(D53,D75,D173,D187)</f>
        <v>311691</v>
      </c>
      <c r="E52" s="139">
        <f>SUM(E53,E75,E173,E187)</f>
        <v>17265</v>
      </c>
      <c r="F52" s="139">
        <f>SUM(F53,F75,F173,F187)</f>
        <v>92</v>
      </c>
      <c r="G52" s="140">
        <f>SUM(G53,G75,G173,G187)</f>
        <v>0</v>
      </c>
      <c r="H52" s="138">
        <f t="shared" si="6"/>
        <v>328628</v>
      </c>
      <c r="I52" s="139">
        <f>SUM(I53,I75,I173,I187)</f>
        <v>311866</v>
      </c>
      <c r="J52" s="139">
        <f>SUM(J53,J75,J173,J187)</f>
        <v>16669</v>
      </c>
      <c r="K52" s="139">
        <f>SUM(K53,K75,K173,K187)</f>
        <v>93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295756</v>
      </c>
      <c r="D53" s="144">
        <f>SUM(D54,D67)</f>
        <v>278491</v>
      </c>
      <c r="E53" s="144">
        <f>SUM(E54,E67)</f>
        <v>17265</v>
      </c>
      <c r="F53" s="144">
        <f>SUM(F54,F67)</f>
        <v>0</v>
      </c>
      <c r="G53" s="145">
        <f>SUM(G54,G67)</f>
        <v>0</v>
      </c>
      <c r="H53" s="143">
        <f t="shared" si="6"/>
        <v>295132</v>
      </c>
      <c r="I53" s="144">
        <f>SUM(I54,I67)</f>
        <v>278463</v>
      </c>
      <c r="J53" s="144">
        <f>SUM(J54,J67)</f>
        <v>16669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223604</v>
      </c>
      <c r="D54" s="63">
        <f>SUM(D55,D58,D66)</f>
        <v>209841</v>
      </c>
      <c r="E54" s="63">
        <f>SUM(E55,E58,E66)</f>
        <v>13763</v>
      </c>
      <c r="F54" s="63">
        <f>SUM(F55,F58,F66)</f>
        <v>0</v>
      </c>
      <c r="G54" s="148">
        <f>SUM(G55,G58,G66)</f>
        <v>0</v>
      </c>
      <c r="H54" s="57">
        <f t="shared" si="6"/>
        <v>223323</v>
      </c>
      <c r="I54" s="63">
        <f>SUM(I55,I58,I66)</f>
        <v>210090</v>
      </c>
      <c r="J54" s="63">
        <f>SUM(J55,J58,J66)</f>
        <v>13233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198023</v>
      </c>
      <c r="D55" s="151">
        <f>SUM(D56:D57)</f>
        <v>184834</v>
      </c>
      <c r="E55" s="151">
        <f>SUM(E56:E57)</f>
        <v>13189</v>
      </c>
      <c r="F55" s="151">
        <f>SUM(F56:F57)</f>
        <v>0</v>
      </c>
      <c r="G55" s="152">
        <f>SUM(G56:G57)</f>
        <v>0</v>
      </c>
      <c r="H55" s="117">
        <f t="shared" si="6"/>
        <v>200390</v>
      </c>
      <c r="I55" s="151">
        <f>SUM(I56:I57)</f>
        <v>187294</v>
      </c>
      <c r="J55" s="151">
        <f>SUM(J56:J57)</f>
        <v>13096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198023</v>
      </c>
      <c r="D57" s="74">
        <v>184834</v>
      </c>
      <c r="E57" s="74">
        <v>13189</v>
      </c>
      <c r="F57" s="74"/>
      <c r="G57" s="157"/>
      <c r="H57" s="72">
        <f t="shared" si="6"/>
        <v>200390</v>
      </c>
      <c r="I57" s="74">
        <v>187294</v>
      </c>
      <c r="J57" s="74">
        <v>13096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23443</v>
      </c>
      <c r="D58" s="160">
        <f>SUM(D59:D65)</f>
        <v>22869</v>
      </c>
      <c r="E58" s="160">
        <f>SUM(E59:E65)</f>
        <v>574</v>
      </c>
      <c r="F58" s="160">
        <f>SUM(F59:F65)</f>
        <v>0</v>
      </c>
      <c r="G58" s="161">
        <f>SUM(G59:G65)</f>
        <v>0</v>
      </c>
      <c r="H58" s="72">
        <f t="shared" si="6"/>
        <v>20584</v>
      </c>
      <c r="I58" s="160">
        <f>SUM(I59:I65)</f>
        <v>20447</v>
      </c>
      <c r="J58" s="160">
        <f>SUM(J59:J65)</f>
        <v>137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2806</v>
      </c>
      <c r="D62" s="74">
        <v>2806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2562</v>
      </c>
      <c r="D63" s="74">
        <v>2474</v>
      </c>
      <c r="E63" s="74">
        <v>88</v>
      </c>
      <c r="F63" s="74"/>
      <c r="G63" s="157"/>
      <c r="H63" s="72">
        <f t="shared" si="6"/>
        <v>2588</v>
      </c>
      <c r="I63" s="74">
        <v>2451</v>
      </c>
      <c r="J63" s="74">
        <v>137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11173</v>
      </c>
      <c r="D64" s="74">
        <v>11173</v>
      </c>
      <c r="E64" s="74"/>
      <c r="F64" s="74"/>
      <c r="G64" s="157"/>
      <c r="H64" s="72">
        <f t="shared" si="6"/>
        <v>11580</v>
      </c>
      <c r="I64" s="74">
        <v>11580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1701</v>
      </c>
      <c r="D65" s="74">
        <v>1215</v>
      </c>
      <c r="E65" s="74">
        <v>486</v>
      </c>
      <c r="F65" s="74"/>
      <c r="G65" s="157"/>
      <c r="H65" s="72">
        <f t="shared" si="6"/>
        <v>1215</v>
      </c>
      <c r="I65" s="74">
        <v>1215</v>
      </c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2138</v>
      </c>
      <c r="D66" s="163">
        <v>2138</v>
      </c>
      <c r="E66" s="163"/>
      <c r="F66" s="163"/>
      <c r="G66" s="164"/>
      <c r="H66" s="117">
        <f t="shared" si="6"/>
        <v>2349</v>
      </c>
      <c r="I66" s="163">
        <v>2349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72152</v>
      </c>
      <c r="D67" s="63">
        <f>SUM(D68:D69)</f>
        <v>68650</v>
      </c>
      <c r="E67" s="63">
        <f>SUM(E68:E69)</f>
        <v>3502</v>
      </c>
      <c r="F67" s="63">
        <f>SUM(F68:F69)</f>
        <v>0</v>
      </c>
      <c r="G67" s="166">
        <f>SUM(G68:G69)</f>
        <v>0</v>
      </c>
      <c r="H67" s="57">
        <f t="shared" si="6"/>
        <v>71809</v>
      </c>
      <c r="I67" s="63">
        <f>SUM(I68:I69)</f>
        <v>68373</v>
      </c>
      <c r="J67" s="63">
        <f>SUM(J68:J69)</f>
        <v>3436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56200</v>
      </c>
      <c r="D68" s="68">
        <v>52848</v>
      </c>
      <c r="E68" s="68">
        <v>3352</v>
      </c>
      <c r="F68" s="68"/>
      <c r="G68" s="154"/>
      <c r="H68" s="66">
        <f t="shared" si="6"/>
        <v>56079</v>
      </c>
      <c r="I68" s="68">
        <v>52843</v>
      </c>
      <c r="J68" s="68">
        <v>3236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15952</v>
      </c>
      <c r="D69" s="160">
        <f>SUM(D70:D74)</f>
        <v>15802</v>
      </c>
      <c r="E69" s="160">
        <f>SUM(E70:E74)</f>
        <v>150</v>
      </c>
      <c r="F69" s="160">
        <f>SUM(F70:F74)</f>
        <v>0</v>
      </c>
      <c r="G69" s="161">
        <f>SUM(G70:G74)</f>
        <v>0</v>
      </c>
      <c r="H69" s="72">
        <f t="shared" si="6"/>
        <v>15730</v>
      </c>
      <c r="I69" s="160">
        <f>SUM(I70:I74)</f>
        <v>15530</v>
      </c>
      <c r="J69" s="160">
        <f>SUM(J70:J74)</f>
        <v>200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9689</v>
      </c>
      <c r="D70" s="74">
        <v>9539</v>
      </c>
      <c r="E70" s="74">
        <v>150</v>
      </c>
      <c r="F70" s="74"/>
      <c r="G70" s="157"/>
      <c r="H70" s="72">
        <f t="shared" si="6"/>
        <v>9467</v>
      </c>
      <c r="I70" s="74">
        <v>9267</v>
      </c>
      <c r="J70" s="74">
        <v>200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5763</v>
      </c>
      <c r="D73" s="74">
        <v>5763</v>
      </c>
      <c r="E73" s="74"/>
      <c r="F73" s="74"/>
      <c r="G73" s="157"/>
      <c r="H73" s="72">
        <f t="shared" si="6"/>
        <v>5763</v>
      </c>
      <c r="I73" s="74">
        <v>5763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33292</v>
      </c>
      <c r="D75" s="144">
        <f>SUM(D76,D83,D130,D164,D165,D172)</f>
        <v>33200</v>
      </c>
      <c r="E75" s="144">
        <f>SUM(E76,E83,E130,E164,E165,E172)</f>
        <v>0</v>
      </c>
      <c r="F75" s="144">
        <f>SUM(F76,F83,F130,F164,F165,F172)</f>
        <v>92</v>
      </c>
      <c r="G75" s="145">
        <f>SUM(G76,G83,G130,G164,G165,G172)</f>
        <v>0</v>
      </c>
      <c r="H75" s="143">
        <f t="shared" si="6"/>
        <v>33496</v>
      </c>
      <c r="I75" s="144">
        <f>SUM(I76,I83,I130,I164,I165,I172)</f>
        <v>33403</v>
      </c>
      <c r="J75" s="144">
        <f>SUM(J76,J83,J130,J164,J165,J172)</f>
        <v>0</v>
      </c>
      <c r="K75" s="144">
        <f>SUM(K76,K83,K130,K164,K165,K172)</f>
        <v>93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28252</v>
      </c>
      <c r="D83" s="63">
        <f>SUM(D84,D89,D95,D103,D112,D116,D122,D128)</f>
        <v>28160</v>
      </c>
      <c r="E83" s="63">
        <f>SUM(E84,E89,E95,E103,E112,E116,E122,E128)</f>
        <v>0</v>
      </c>
      <c r="F83" s="63">
        <f>SUM(F84,F89,F95,F103,F112,F116,F122,F128)</f>
        <v>92</v>
      </c>
      <c r="G83" s="166">
        <f>SUM(G84,G89,G95,G103,G112,G116,G122,G128)</f>
        <v>0</v>
      </c>
      <c r="H83" s="57">
        <f t="shared" si="6"/>
        <v>27884</v>
      </c>
      <c r="I83" s="63">
        <f>SUM(I84,I89,I95,I103,I112,I116,I122,I128)</f>
        <v>27792</v>
      </c>
      <c r="J83" s="63">
        <f>SUM(J84,J89,J95,J103,J112,J116,J122,J128)</f>
        <v>0</v>
      </c>
      <c r="K83" s="63">
        <f>SUM(K84,K89,K95,K103,K112,K116,K122,K128)</f>
        <v>92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878</v>
      </c>
      <c r="D84" s="151">
        <f>SUM(D85:D88)</f>
        <v>878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604</v>
      </c>
      <c r="I84" s="151">
        <f>SUM(I85:I88)</f>
        <v>604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759</v>
      </c>
      <c r="D86" s="74">
        <v>759</v>
      </c>
      <c r="E86" s="74"/>
      <c r="F86" s="74"/>
      <c r="G86" s="157"/>
      <c r="H86" s="72">
        <f t="shared" si="6"/>
        <v>485</v>
      </c>
      <c r="I86" s="74">
        <v>485</v>
      </c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119</v>
      </c>
      <c r="D88" s="74">
        <v>119</v>
      </c>
      <c r="E88" s="74"/>
      <c r="F88" s="74"/>
      <c r="G88" s="157"/>
      <c r="H88" s="72">
        <f t="shared" si="6"/>
        <v>119</v>
      </c>
      <c r="I88" s="74">
        <v>119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20308</v>
      </c>
      <c r="D89" s="160">
        <f>SUM(D90:D94)</f>
        <v>20216</v>
      </c>
      <c r="E89" s="160">
        <f>SUM(E90:E94)</f>
        <v>0</v>
      </c>
      <c r="F89" s="160">
        <f>SUM(F90:F94)</f>
        <v>92</v>
      </c>
      <c r="G89" s="161">
        <f>SUM(G90:G94)</f>
        <v>0</v>
      </c>
      <c r="H89" s="72">
        <f t="shared" si="6"/>
        <v>20181</v>
      </c>
      <c r="I89" s="160">
        <f>SUM(I90:I94)</f>
        <v>20089</v>
      </c>
      <c r="J89" s="160">
        <f>SUM(J90:J94)</f>
        <v>0</v>
      </c>
      <c r="K89" s="160">
        <f>SUM(K90:K94)</f>
        <v>92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9322</v>
      </c>
      <c r="D90" s="74">
        <v>9276</v>
      </c>
      <c r="E90" s="74"/>
      <c r="F90" s="74">
        <v>46</v>
      </c>
      <c r="G90" s="157"/>
      <c r="H90" s="72">
        <f t="shared" si="6"/>
        <v>8557</v>
      </c>
      <c r="I90" s="74">
        <v>8511</v>
      </c>
      <c r="J90" s="74"/>
      <c r="K90" s="74">
        <v>46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1810</v>
      </c>
      <c r="D91" s="74">
        <v>1810</v>
      </c>
      <c r="E91" s="74"/>
      <c r="F91" s="74"/>
      <c r="G91" s="157"/>
      <c r="H91" s="72">
        <f t="shared" si="6"/>
        <v>1869</v>
      </c>
      <c r="I91" s="74">
        <v>1869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8588</v>
      </c>
      <c r="D92" s="74">
        <v>8542</v>
      </c>
      <c r="E92" s="74"/>
      <c r="F92" s="74">
        <v>46</v>
      </c>
      <c r="G92" s="157"/>
      <c r="H92" s="72">
        <f t="shared" si="6"/>
        <v>9066</v>
      </c>
      <c r="I92" s="74">
        <v>9020</v>
      </c>
      <c r="J92" s="74"/>
      <c r="K92" s="74">
        <v>46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588</v>
      </c>
      <c r="D93" s="74">
        <v>588</v>
      </c>
      <c r="E93" s="74"/>
      <c r="F93" s="74"/>
      <c r="G93" s="157"/>
      <c r="H93" s="72">
        <f t="shared" si="6"/>
        <v>689</v>
      </c>
      <c r="I93" s="74">
        <v>689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1249</v>
      </c>
      <c r="D95" s="160">
        <f>SUM(D96:D102)</f>
        <v>1249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1249</v>
      </c>
      <c r="I95" s="160">
        <f>SUM(I96:I102)</f>
        <v>1249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250</v>
      </c>
      <c r="D100" s="74">
        <v>250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999</v>
      </c>
      <c r="D102" s="74">
        <v>999</v>
      </c>
      <c r="E102" s="74"/>
      <c r="F102" s="74"/>
      <c r="G102" s="157"/>
      <c r="H102" s="72">
        <f t="shared" si="6"/>
        <v>1249</v>
      </c>
      <c r="I102" s="74">
        <f>250+999</f>
        <v>1249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5625</v>
      </c>
      <c r="D103" s="160">
        <f>SUM(D104:D111)</f>
        <v>5625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5534</v>
      </c>
      <c r="I103" s="160">
        <f>SUM(I104:I111)</f>
        <v>5534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465</v>
      </c>
      <c r="D106" s="74">
        <v>465</v>
      </c>
      <c r="E106" s="74"/>
      <c r="F106" s="74"/>
      <c r="G106" s="157"/>
      <c r="H106" s="72">
        <f t="shared" si="6"/>
        <v>465</v>
      </c>
      <c r="I106" s="74">
        <v>465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5160</v>
      </c>
      <c r="D107" s="74">
        <v>5160</v>
      </c>
      <c r="E107" s="74"/>
      <c r="F107" s="74"/>
      <c r="G107" s="157"/>
      <c r="H107" s="72">
        <f t="shared" si="6"/>
        <v>5069</v>
      </c>
      <c r="I107" s="74">
        <v>5069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290</v>
      </c>
      <c r="I112" s="160">
        <f>SUM(I113:I115)</f>
        <v>290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124</v>
      </c>
      <c r="I114" s="74">
        <v>124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5040</v>
      </c>
      <c r="D130" s="63">
        <f>SUM(D131,D136,D140,D141,D144,D151,D159,D160,D163)</f>
        <v>5040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5611</v>
      </c>
      <c r="I130" s="63">
        <f>SUM(I131,I136,I140,I141,I144,I151,I159,I160,I163)</f>
        <v>5611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899</v>
      </c>
      <c r="D131" s="169">
        <f>SUM(D132:D135)</f>
        <v>899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1549</v>
      </c>
      <c r="I131" s="169">
        <f t="shared" si="10"/>
        <v>1549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300</v>
      </c>
      <c r="D132" s="74">
        <v>300</v>
      </c>
      <c r="E132" s="74"/>
      <c r="F132" s="74"/>
      <c r="G132" s="157"/>
      <c r="H132" s="72">
        <f t="shared" si="8"/>
        <v>300</v>
      </c>
      <c r="I132" s="74">
        <v>300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599</v>
      </c>
      <c r="D133" s="74">
        <v>599</v>
      </c>
      <c r="E133" s="74"/>
      <c r="F133" s="74"/>
      <c r="G133" s="157"/>
      <c r="H133" s="72">
        <f t="shared" si="8"/>
        <v>1249</v>
      </c>
      <c r="I133" s="74">
        <v>1249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78</v>
      </c>
      <c r="D136" s="160">
        <f>SUM(D137:D139)</f>
        <v>78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78</v>
      </c>
      <c r="I136" s="160">
        <f>SUM(I137:I139)</f>
        <v>78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78</v>
      </c>
      <c r="D138" s="74">
        <v>78</v>
      </c>
      <c r="E138" s="74"/>
      <c r="F138" s="74"/>
      <c r="G138" s="157"/>
      <c r="H138" s="72">
        <f t="shared" si="8"/>
        <v>78</v>
      </c>
      <c r="I138" s="74">
        <v>78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72</v>
      </c>
      <c r="D141" s="160">
        <f>SUM(D142:D143)</f>
        <v>72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72</v>
      </c>
      <c r="I141" s="160">
        <f>SUM(I142:I143)</f>
        <v>72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72</v>
      </c>
      <c r="D142" s="74">
        <v>72</v>
      </c>
      <c r="E142" s="74"/>
      <c r="F142" s="74"/>
      <c r="G142" s="157"/>
      <c r="H142" s="72">
        <f t="shared" si="8"/>
        <v>72</v>
      </c>
      <c r="I142" s="74">
        <v>72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2274</v>
      </c>
      <c r="D144" s="151">
        <f>SUM(D145:D150)</f>
        <v>2274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2195</v>
      </c>
      <c r="I144" s="151">
        <f>SUM(I145:I150)</f>
        <v>2195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300</v>
      </c>
      <c r="D145" s="68">
        <v>300</v>
      </c>
      <c r="E145" s="68"/>
      <c r="F145" s="68"/>
      <c r="G145" s="154"/>
      <c r="H145" s="66">
        <f t="shared" si="8"/>
        <v>300</v>
      </c>
      <c r="I145" s="68">
        <v>300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1815</v>
      </c>
      <c r="D146" s="74">
        <v>1815</v>
      </c>
      <c r="E146" s="74"/>
      <c r="F146" s="74"/>
      <c r="G146" s="157"/>
      <c r="H146" s="72">
        <f t="shared" si="8"/>
        <v>1815</v>
      </c>
      <c r="I146" s="74">
        <v>1815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159</v>
      </c>
      <c r="D149" s="74">
        <v>159</v>
      </c>
      <c r="E149" s="74"/>
      <c r="F149" s="74"/>
      <c r="G149" s="157"/>
      <c r="H149" s="72">
        <f t="shared" si="8"/>
        <v>80</v>
      </c>
      <c r="I149" s="74">
        <v>80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200</v>
      </c>
      <c r="D151" s="160">
        <f>SUM(D152:D158)</f>
        <v>200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200</v>
      </c>
      <c r="I151" s="160">
        <f>SUM(I152:I158)</f>
        <v>200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200</v>
      </c>
      <c r="D153" s="74">
        <v>200</v>
      </c>
      <c r="E153" s="74"/>
      <c r="F153" s="74"/>
      <c r="G153" s="157"/>
      <c r="H153" s="72">
        <f t="shared" si="8"/>
        <v>200</v>
      </c>
      <c r="I153" s="74">
        <v>200</v>
      </c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1517</v>
      </c>
      <c r="D159" s="163">
        <v>1517</v>
      </c>
      <c r="E159" s="163"/>
      <c r="F159" s="163"/>
      <c r="G159" s="164"/>
      <c r="H159" s="117">
        <f t="shared" si="8"/>
        <v>1517</v>
      </c>
      <c r="I159" s="163">
        <v>1517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1</v>
      </c>
      <c r="L165" s="172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1</v>
      </c>
      <c r="I171" s="74"/>
      <c r="J171" s="74"/>
      <c r="K171" s="74">
        <v>1</v>
      </c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2707</v>
      </c>
      <c r="D194" s="139">
        <f>SUM(D195,D230,D269,D283)</f>
        <v>2707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2657</v>
      </c>
      <c r="I194" s="139">
        <f t="shared" ref="I194:L194" si="26">SUM(I195,I230,I269,I283)</f>
        <v>2657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2707</v>
      </c>
      <c r="D195" s="144">
        <f>D196+D204</f>
        <v>2707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2657</v>
      </c>
      <c r="I195" s="144">
        <f>I196+I204</f>
        <v>2657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2707</v>
      </c>
      <c r="D204" s="63">
        <f>D205+D215+D216+D225+D226+D227+D229</f>
        <v>2707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2657</v>
      </c>
      <c r="I204" s="63">
        <f>I205+I215+I216+I225+I226+I227+I229</f>
        <v>2657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2707</v>
      </c>
      <c r="D216" s="160">
        <f>SUM(D217:D224)</f>
        <v>2707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2657</v>
      </c>
      <c r="I216" s="160">
        <f>SUM(I217:I224)</f>
        <v>2657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650</v>
      </c>
      <c r="D218" s="74">
        <v>650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57</v>
      </c>
      <c r="D219" s="74">
        <v>57</v>
      </c>
      <c r="E219" s="74"/>
      <c r="F219" s="74"/>
      <c r="G219" s="157"/>
      <c r="H219" s="72">
        <f t="shared" si="24"/>
        <v>57</v>
      </c>
      <c r="I219" s="74">
        <v>57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2000</v>
      </c>
      <c r="D223" s="74">
        <v>2000</v>
      </c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331755</v>
      </c>
      <c r="D289" s="242">
        <f t="shared" ref="D289:L289" si="46">SUM(D286,D269,D230,D195,D187,D173,D75,D53,D283)</f>
        <v>314398</v>
      </c>
      <c r="E289" s="242">
        <f t="shared" si="46"/>
        <v>17265</v>
      </c>
      <c r="F289" s="242">
        <f t="shared" si="46"/>
        <v>92</v>
      </c>
      <c r="G289" s="243">
        <f t="shared" si="46"/>
        <v>0</v>
      </c>
      <c r="H289" s="244">
        <f t="shared" si="46"/>
        <v>331285</v>
      </c>
      <c r="I289" s="242">
        <f t="shared" si="46"/>
        <v>314523</v>
      </c>
      <c r="J289" s="242">
        <f t="shared" si="46"/>
        <v>16669</v>
      </c>
      <c r="K289" s="242">
        <f t="shared" si="46"/>
        <v>93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CY6xfbn/SoFy+7cHu32ronFQJ9n/dH2v4aKW9ghfCp5+5DK2hUTZQAkoBa5bxhebXyBKTtmbl+mlxnHOXPtsWQ==" saltValue="zByBhvZxkypiLMm1hQvMPg==" spinCount="100000" sheet="1" objects="1" scenarios="1" formatCells="0" formatColumns="0" formatRows="0" insertHyperlinks="0"/>
  <autoFilter ref="A18:L301">
    <filterColumn colId="7">
      <filters blank="1">
        <filter val="1"/>
        <filter val="1 029"/>
        <filter val="1 215"/>
        <filter val="1 249"/>
        <filter val="1 517"/>
        <filter val="1 549"/>
        <filter val="1 815"/>
        <filter val="1 869"/>
        <filter val="11 580"/>
        <filter val="119"/>
        <filter val="124"/>
        <filter val="15 730"/>
        <filter val="166"/>
        <filter val="2 195"/>
        <filter val="2 349"/>
        <filter val="2 588"/>
        <filter val="2 600"/>
        <filter val="2 657"/>
        <filter val="20 181"/>
        <filter val="20 584"/>
        <filter val="200"/>
        <filter val="200 390"/>
        <filter val="223 323"/>
        <filter val="26"/>
        <filter val="27 884"/>
        <filter val="290"/>
        <filter val="295 132"/>
        <filter val="300"/>
        <filter val="328 628"/>
        <filter val="33 496"/>
        <filter val="331 192"/>
        <filter val="331 285"/>
        <filter val="4 172"/>
        <filter val="465"/>
        <filter val="485"/>
        <filter val="5 069"/>
        <filter val="5 534"/>
        <filter val="5 611"/>
        <filter val="5 763"/>
        <filter val="500"/>
        <filter val="56 079"/>
        <filter val="57"/>
        <filter val="604"/>
        <filter val="689"/>
        <filter val="71 809"/>
        <filter val="72"/>
        <filter val="78"/>
        <filter val="8 557"/>
        <filter val="80"/>
        <filter val="9 066"/>
        <filter val="9 467"/>
        <filter val="92"/>
      </filters>
    </filterColumn>
  </autoFilter>
  <mergeCells count="28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6:L6"/>
    <mergeCell ref="C7:L7"/>
    <mergeCell ref="C8:L8"/>
    <mergeCell ref="C9:L9"/>
    <mergeCell ref="C10:L10"/>
    <mergeCell ref="C11:L11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440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441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442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443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444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31816</v>
      </c>
      <c r="D20" s="28">
        <f>SUM(D21,D24,D25,D41,D43)</f>
        <v>31816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31436</v>
      </c>
      <c r="I20" s="28">
        <f>SUM(I21,I24,I25,I41,I43)</f>
        <v>31436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31816</v>
      </c>
      <c r="D24" s="51">
        <v>31816</v>
      </c>
      <c r="E24" s="51"/>
      <c r="F24" s="52" t="s">
        <v>36</v>
      </c>
      <c r="G24" s="53" t="s">
        <v>36</v>
      </c>
      <c r="H24" s="50">
        <f t="shared" si="1"/>
        <v>31436</v>
      </c>
      <c r="I24" s="51">
        <f>I51</f>
        <v>31436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31816</v>
      </c>
      <c r="D50" s="128">
        <f>SUM(D51,D286)</f>
        <v>31816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31436</v>
      </c>
      <c r="I50" s="128">
        <f>SUM(I51,I286)</f>
        <v>31436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31816</v>
      </c>
      <c r="D51" s="134">
        <f>SUM(D52,D194)</f>
        <v>31816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31436</v>
      </c>
      <c r="I51" s="134">
        <f>SUM(I52,I194)</f>
        <v>31436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31816</v>
      </c>
      <c r="D52" s="139">
        <f>SUM(D53,D75,D173,D187)</f>
        <v>31816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31436</v>
      </c>
      <c r="I52" s="139">
        <f>SUM(I53,I75,I173,I187)</f>
        <v>31436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31816</v>
      </c>
      <c r="D75" s="144">
        <f>SUM(D76,D83,D130,D164,D165,D172)</f>
        <v>31816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31436</v>
      </c>
      <c r="I75" s="144">
        <f>SUM(I76,I83,I130,I164,I165,I172)</f>
        <v>31436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31816</v>
      </c>
      <c r="D130" s="63">
        <f>SUM(D131,D136,D140,D141,D144,D151,D159,D160,D163)</f>
        <v>31816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31436</v>
      </c>
      <c r="I130" s="63">
        <f>SUM(I131,I136,I140,I141,I144,I151,I159,I160,I163)</f>
        <v>31436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31816</v>
      </c>
      <c r="D151" s="160">
        <f>SUM(D152:D158)</f>
        <v>31816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31436</v>
      </c>
      <c r="I151" s="160">
        <f>SUM(I152:I158)</f>
        <v>31436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31816</v>
      </c>
      <c r="D154" s="74">
        <v>31816</v>
      </c>
      <c r="E154" s="74"/>
      <c r="F154" s="74"/>
      <c r="G154" s="157"/>
      <c r="H154" s="72">
        <f t="shared" si="8"/>
        <v>31436</v>
      </c>
      <c r="I154" s="74">
        <v>31436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31816</v>
      </c>
      <c r="D289" s="242">
        <f t="shared" ref="D289:L289" si="46">SUM(D286,D269,D230,D195,D187,D173,D75,D53,D283)</f>
        <v>31816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31436</v>
      </c>
      <c r="I289" s="242">
        <f t="shared" si="46"/>
        <v>31436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6uo4Zsm+mNVtzjs3zFVIo6bKLHuWJpozRyHEeY95oFLIeo88PHDcppc7obzrVtAkGXXs0KWltY2fXRM2Np2kfg==" saltValue="za3zM9PCDG1S+LnYmfrDtA==" spinCount="100000" sheet="1" objects="1" scenarios="1" formatCells="0" formatColumns="0" formatRows="0" insertHyperlinks="0"/>
  <autoFilter ref="A18:L301">
    <filterColumn colId="7">
      <filters>
        <filter val="31 43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558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446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447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448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449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559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560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345692</v>
      </c>
      <c r="D20" s="28">
        <f>SUM(D21,D24,D25,D41,D43)</f>
        <v>172286</v>
      </c>
      <c r="E20" s="28">
        <f>SUM(E21,E24,E43)</f>
        <v>172428</v>
      </c>
      <c r="F20" s="28">
        <f>SUM(F21,F26,F43)</f>
        <v>978</v>
      </c>
      <c r="G20" s="29">
        <f>SUM(G21,G45)</f>
        <v>0</v>
      </c>
      <c r="H20" s="27">
        <f>SUM(I20:L20)</f>
        <v>335953</v>
      </c>
      <c r="I20" s="28">
        <f>SUM(I21,I24,I25,I41,I43)</f>
        <v>166947</v>
      </c>
      <c r="J20" s="28">
        <f>SUM(J21,J24,J43)</f>
        <v>168028</v>
      </c>
      <c r="K20" s="28">
        <f>SUM(K21,K26,K43)</f>
        <v>978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344714</v>
      </c>
      <c r="D24" s="51">
        <v>172286</v>
      </c>
      <c r="E24" s="51">
        <v>172428</v>
      </c>
      <c r="F24" s="52" t="s">
        <v>36</v>
      </c>
      <c r="G24" s="53" t="s">
        <v>36</v>
      </c>
      <c r="H24" s="50">
        <f t="shared" si="1"/>
        <v>334975</v>
      </c>
      <c r="I24" s="51">
        <f>I51</f>
        <v>166947</v>
      </c>
      <c r="J24" s="51">
        <f>J51</f>
        <v>168028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978</v>
      </c>
      <c r="D26" s="59" t="s">
        <v>36</v>
      </c>
      <c r="E26" s="59" t="s">
        <v>36</v>
      </c>
      <c r="F26" s="63">
        <f>SUM(F27,F31,F33,F36)</f>
        <v>978</v>
      </c>
      <c r="G26" s="60" t="s">
        <v>36</v>
      </c>
      <c r="H26" s="57">
        <f t="shared" si="1"/>
        <v>978</v>
      </c>
      <c r="I26" s="59" t="s">
        <v>36</v>
      </c>
      <c r="J26" s="59" t="s">
        <v>36</v>
      </c>
      <c r="K26" s="63">
        <f>SUM(K27,K31,K33,K36)</f>
        <v>978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978</v>
      </c>
      <c r="D36" s="59" t="s">
        <v>36</v>
      </c>
      <c r="E36" s="59" t="s">
        <v>36</v>
      </c>
      <c r="F36" s="63">
        <f>SUM(F37:F40)</f>
        <v>978</v>
      </c>
      <c r="G36" s="60" t="s">
        <v>36</v>
      </c>
      <c r="H36" s="57">
        <f t="shared" si="1"/>
        <v>978</v>
      </c>
      <c r="I36" s="59" t="s">
        <v>36</v>
      </c>
      <c r="J36" s="59" t="s">
        <v>36</v>
      </c>
      <c r="K36" s="63">
        <f>SUM(K37:K40)</f>
        <v>978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978</v>
      </c>
      <c r="D40" s="87" t="s">
        <v>36</v>
      </c>
      <c r="E40" s="87" t="s">
        <v>36</v>
      </c>
      <c r="F40" s="88">
        <v>978</v>
      </c>
      <c r="G40" s="89" t="s">
        <v>36</v>
      </c>
      <c r="H40" s="86">
        <f t="shared" si="1"/>
        <v>978</v>
      </c>
      <c r="I40" s="87" t="s">
        <v>36</v>
      </c>
      <c r="J40" s="87" t="s">
        <v>36</v>
      </c>
      <c r="K40" s="88">
        <v>978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345692</v>
      </c>
      <c r="D50" s="128">
        <f>SUM(D51,D286)</f>
        <v>172286</v>
      </c>
      <c r="E50" s="128">
        <f>SUM(E51,E286)</f>
        <v>172428</v>
      </c>
      <c r="F50" s="128">
        <f>SUM(F51,F286)</f>
        <v>978</v>
      </c>
      <c r="G50" s="129">
        <f>SUM(G51,G286)</f>
        <v>0</v>
      </c>
      <c r="H50" s="127">
        <f t="shared" ref="H50:H113" si="6">SUM(I50:L50)</f>
        <v>335953</v>
      </c>
      <c r="I50" s="128">
        <f>SUM(I51,I286)</f>
        <v>166947</v>
      </c>
      <c r="J50" s="128">
        <f>SUM(J51,J286)</f>
        <v>168028</v>
      </c>
      <c r="K50" s="128">
        <f>SUM(K51,K286)</f>
        <v>978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345692</v>
      </c>
      <c r="D51" s="134">
        <f>SUM(D52,D194)</f>
        <v>172286</v>
      </c>
      <c r="E51" s="134">
        <f>SUM(E52,E194)</f>
        <v>172428</v>
      </c>
      <c r="F51" s="134">
        <f>SUM(F52,F194)</f>
        <v>978</v>
      </c>
      <c r="G51" s="135">
        <f>SUM(G52,G194)</f>
        <v>0</v>
      </c>
      <c r="H51" s="133">
        <f t="shared" si="6"/>
        <v>335953</v>
      </c>
      <c r="I51" s="134">
        <f>SUM(I52,I194)</f>
        <v>166947</v>
      </c>
      <c r="J51" s="134">
        <f>SUM(J52,J194)</f>
        <v>168028</v>
      </c>
      <c r="K51" s="134">
        <f>SUM(K52,K194)</f>
        <v>978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345159</v>
      </c>
      <c r="D52" s="139">
        <f>SUM(D53,D75,D173,D187)</f>
        <v>171753</v>
      </c>
      <c r="E52" s="139">
        <f>SUM(E53,E75,E173,E187)</f>
        <v>172428</v>
      </c>
      <c r="F52" s="139">
        <f>SUM(F53,F75,F173,F187)</f>
        <v>978</v>
      </c>
      <c r="G52" s="140">
        <f>SUM(G53,G75,G173,G187)</f>
        <v>0</v>
      </c>
      <c r="H52" s="138">
        <f t="shared" si="6"/>
        <v>335953</v>
      </c>
      <c r="I52" s="139">
        <f>SUM(I53,I75,I173,I187)</f>
        <v>166947</v>
      </c>
      <c r="J52" s="139">
        <f>SUM(J53,J75,J173,J187)</f>
        <v>168028</v>
      </c>
      <c r="K52" s="139">
        <f>SUM(K53,K75,K173,K187)</f>
        <v>978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320486</v>
      </c>
      <c r="D53" s="144">
        <f>SUM(D54,D67)</f>
        <v>148058</v>
      </c>
      <c r="E53" s="144">
        <f>SUM(E54,E67)</f>
        <v>172428</v>
      </c>
      <c r="F53" s="144">
        <f>SUM(F54,F67)</f>
        <v>0</v>
      </c>
      <c r="G53" s="145">
        <f>SUM(G54,G67)</f>
        <v>0</v>
      </c>
      <c r="H53" s="143">
        <f t="shared" si="6"/>
        <v>314829</v>
      </c>
      <c r="I53" s="144">
        <f>SUM(I54,I67)</f>
        <v>146801</v>
      </c>
      <c r="J53" s="144">
        <f>SUM(J54,J67)</f>
        <v>168028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243252</v>
      </c>
      <c r="D54" s="63">
        <f>SUM(D55,D58,D66)</f>
        <v>104748</v>
      </c>
      <c r="E54" s="63">
        <f>SUM(E55,E58,E66)</f>
        <v>138504</v>
      </c>
      <c r="F54" s="63">
        <f>SUM(F55,F58,F66)</f>
        <v>0</v>
      </c>
      <c r="G54" s="148">
        <f>SUM(G55,G58,G66)</f>
        <v>0</v>
      </c>
      <c r="H54" s="57">
        <f t="shared" si="6"/>
        <v>238161</v>
      </c>
      <c r="I54" s="63">
        <f>SUM(I55,I58,I66)</f>
        <v>103653</v>
      </c>
      <c r="J54" s="63">
        <f>SUM(J55,J58,J66)</f>
        <v>134508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203686</v>
      </c>
      <c r="D55" s="151">
        <f>SUM(D56:D57)</f>
        <v>81960</v>
      </c>
      <c r="E55" s="151">
        <f>SUM(E56:E57)</f>
        <v>121726</v>
      </c>
      <c r="F55" s="151">
        <f>SUM(F56:F57)</f>
        <v>0</v>
      </c>
      <c r="G55" s="152">
        <f>SUM(G56:G57)</f>
        <v>0</v>
      </c>
      <c r="H55" s="117">
        <f t="shared" si="6"/>
        <v>202553</v>
      </c>
      <c r="I55" s="151">
        <f>SUM(I56:I57)</f>
        <v>82831</v>
      </c>
      <c r="J55" s="151">
        <f>SUM(J56:J57)</f>
        <v>119722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203686</v>
      </c>
      <c r="D57" s="74">
        <v>81960</v>
      </c>
      <c r="E57" s="74">
        <v>121726</v>
      </c>
      <c r="F57" s="74"/>
      <c r="G57" s="157"/>
      <c r="H57" s="72">
        <f t="shared" si="6"/>
        <v>202553</v>
      </c>
      <c r="I57" s="74">
        <v>82831</v>
      </c>
      <c r="J57" s="74">
        <v>119722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37903</v>
      </c>
      <c r="D58" s="160">
        <f>SUM(D59:D65)</f>
        <v>21125</v>
      </c>
      <c r="E58" s="160">
        <f>SUM(E59:E65)</f>
        <v>16778</v>
      </c>
      <c r="F58" s="160">
        <f>SUM(F59:F65)</f>
        <v>0</v>
      </c>
      <c r="G58" s="161">
        <f>SUM(G59:G65)</f>
        <v>0</v>
      </c>
      <c r="H58" s="72">
        <f t="shared" si="6"/>
        <v>32820</v>
      </c>
      <c r="I58" s="160">
        <f>SUM(I59:I65)</f>
        <v>18034</v>
      </c>
      <c r="J58" s="160">
        <f>SUM(J59:J65)</f>
        <v>14786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12445</v>
      </c>
      <c r="D61" s="74"/>
      <c r="E61" s="74">
        <v>12445</v>
      </c>
      <c r="F61" s="74"/>
      <c r="G61" s="157"/>
      <c r="H61" s="72">
        <f t="shared" si="6"/>
        <v>10370</v>
      </c>
      <c r="I61" s="74"/>
      <c r="J61" s="74">
        <v>10370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1925</v>
      </c>
      <c r="D63" s="74">
        <v>1925</v>
      </c>
      <c r="E63" s="74"/>
      <c r="F63" s="74"/>
      <c r="G63" s="157"/>
      <c r="H63" s="72">
        <f t="shared" si="6"/>
        <v>1739</v>
      </c>
      <c r="I63" s="74">
        <v>1739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13999</v>
      </c>
      <c r="D64" s="74">
        <v>13999</v>
      </c>
      <c r="E64" s="74"/>
      <c r="F64" s="74"/>
      <c r="G64" s="157"/>
      <c r="H64" s="72">
        <f t="shared" si="6"/>
        <v>11094</v>
      </c>
      <c r="I64" s="74">
        <v>11094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4333</v>
      </c>
      <c r="D65" s="74"/>
      <c r="E65" s="74">
        <v>4333</v>
      </c>
      <c r="F65" s="74"/>
      <c r="G65" s="157"/>
      <c r="H65" s="72">
        <f t="shared" si="6"/>
        <v>4416</v>
      </c>
      <c r="I65" s="74"/>
      <c r="J65" s="74">
        <v>4416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1663</v>
      </c>
      <c r="D66" s="163">
        <v>1663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77234</v>
      </c>
      <c r="D67" s="63">
        <f>SUM(D68:D69)</f>
        <v>43310</v>
      </c>
      <c r="E67" s="63">
        <f>SUM(E68:E69)</f>
        <v>33924</v>
      </c>
      <c r="F67" s="63">
        <f>SUM(F68:F69)</f>
        <v>0</v>
      </c>
      <c r="G67" s="166">
        <f>SUM(G68:G69)</f>
        <v>0</v>
      </c>
      <c r="H67" s="57">
        <f t="shared" si="6"/>
        <v>76668</v>
      </c>
      <c r="I67" s="63">
        <f>SUM(I68:I69)</f>
        <v>43148</v>
      </c>
      <c r="J67" s="63">
        <f>SUM(J68:J69)</f>
        <v>33520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61006</v>
      </c>
      <c r="D68" s="68">
        <v>27532</v>
      </c>
      <c r="E68" s="68">
        <v>33474</v>
      </c>
      <c r="F68" s="68"/>
      <c r="G68" s="154"/>
      <c r="H68" s="66">
        <f t="shared" si="6"/>
        <v>59908</v>
      </c>
      <c r="I68" s="68">
        <v>27288</v>
      </c>
      <c r="J68" s="68">
        <v>32620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16228</v>
      </c>
      <c r="D69" s="160">
        <f>SUM(D70:D74)</f>
        <v>15778</v>
      </c>
      <c r="E69" s="160">
        <f>SUM(E70:E74)</f>
        <v>450</v>
      </c>
      <c r="F69" s="160">
        <f>SUM(F70:F74)</f>
        <v>0</v>
      </c>
      <c r="G69" s="161">
        <f>SUM(G70:G74)</f>
        <v>0</v>
      </c>
      <c r="H69" s="72">
        <f t="shared" si="6"/>
        <v>16760</v>
      </c>
      <c r="I69" s="160">
        <f>SUM(I70:I74)</f>
        <v>15860</v>
      </c>
      <c r="J69" s="160">
        <f>SUM(J70:J74)</f>
        <v>900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9992</v>
      </c>
      <c r="D70" s="74">
        <v>9542</v>
      </c>
      <c r="E70" s="74">
        <v>450</v>
      </c>
      <c r="F70" s="74"/>
      <c r="G70" s="157"/>
      <c r="H70" s="72">
        <f t="shared" si="6"/>
        <v>10524</v>
      </c>
      <c r="I70" s="74">
        <f>9026+238+360</f>
        <v>9624</v>
      </c>
      <c r="J70" s="74">
        <v>900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5736</v>
      </c>
      <c r="D73" s="74">
        <v>5736</v>
      </c>
      <c r="E73" s="74"/>
      <c r="F73" s="74"/>
      <c r="G73" s="157"/>
      <c r="H73" s="72">
        <f t="shared" si="6"/>
        <v>5736</v>
      </c>
      <c r="I73" s="74">
        <v>5736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24673</v>
      </c>
      <c r="D75" s="144">
        <f>SUM(D76,D83,D130,D164,D165,D172)</f>
        <v>23695</v>
      </c>
      <c r="E75" s="144">
        <f>SUM(E76,E83,E130,E164,E165,E172)</f>
        <v>0</v>
      </c>
      <c r="F75" s="144">
        <f>SUM(F76,F83,F130,F164,F165,F172)</f>
        <v>978</v>
      </c>
      <c r="G75" s="145">
        <f>SUM(G76,G83,G130,G164,G165,G172)</f>
        <v>0</v>
      </c>
      <c r="H75" s="143">
        <f t="shared" si="6"/>
        <v>21124</v>
      </c>
      <c r="I75" s="144">
        <f>SUM(I76,I83,I130,I164,I165,I172)</f>
        <v>20146</v>
      </c>
      <c r="J75" s="144">
        <f>SUM(J76,J83,J130,J164,J165,J172)</f>
        <v>0</v>
      </c>
      <c r="K75" s="144">
        <f>SUM(K76,K83,K130,K164,K165,K172)</f>
        <v>978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18018</v>
      </c>
      <c r="D83" s="63">
        <f>SUM(D84,D89,D95,D103,D112,D116,D122,D128)</f>
        <v>18018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17207</v>
      </c>
      <c r="I83" s="63">
        <f>SUM(I84,I89,I95,I103,I112,I116,I122,I128)</f>
        <v>17207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491</v>
      </c>
      <c r="D84" s="151">
        <f>SUM(D85:D88)</f>
        <v>491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483</v>
      </c>
      <c r="I84" s="151">
        <f>SUM(I85:I88)</f>
        <v>483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420</v>
      </c>
      <c r="D86" s="74">
        <v>420</v>
      </c>
      <c r="E86" s="74"/>
      <c r="F86" s="74"/>
      <c r="G86" s="157"/>
      <c r="H86" s="72">
        <f t="shared" si="6"/>
        <v>412</v>
      </c>
      <c r="I86" s="74">
        <v>412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20</v>
      </c>
      <c r="D88" s="74">
        <v>20</v>
      </c>
      <c r="E88" s="74"/>
      <c r="F88" s="74"/>
      <c r="G88" s="157"/>
      <c r="H88" s="72">
        <f t="shared" si="6"/>
        <v>20</v>
      </c>
      <c r="I88" s="74">
        <v>20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13138</v>
      </c>
      <c r="D89" s="160">
        <f>SUM(D90:D94)</f>
        <v>13138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13163</v>
      </c>
      <c r="I89" s="160">
        <f>SUM(I90:I94)</f>
        <v>13163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7527</v>
      </c>
      <c r="D90" s="74">
        <v>7527</v>
      </c>
      <c r="E90" s="74"/>
      <c r="F90" s="74"/>
      <c r="G90" s="157"/>
      <c r="H90" s="72">
        <f t="shared" si="6"/>
        <v>7333</v>
      </c>
      <c r="I90" s="74">
        <v>7333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1458</v>
      </c>
      <c r="D91" s="74">
        <v>1458</v>
      </c>
      <c r="E91" s="74"/>
      <c r="F91" s="74"/>
      <c r="G91" s="157"/>
      <c r="H91" s="72">
        <f t="shared" si="6"/>
        <v>1366</v>
      </c>
      <c r="I91" s="74">
        <v>1366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3649</v>
      </c>
      <c r="D92" s="74">
        <v>3649</v>
      </c>
      <c r="E92" s="74"/>
      <c r="F92" s="74"/>
      <c r="G92" s="157"/>
      <c r="H92" s="72">
        <f t="shared" si="6"/>
        <v>3952</v>
      </c>
      <c r="I92" s="74">
        <v>3952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504</v>
      </c>
      <c r="D93" s="74">
        <v>504</v>
      </c>
      <c r="E93" s="74"/>
      <c r="F93" s="74"/>
      <c r="G93" s="157"/>
      <c r="H93" s="72">
        <f t="shared" si="6"/>
        <v>512</v>
      </c>
      <c r="I93" s="74">
        <v>512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1078</v>
      </c>
      <c r="D95" s="160">
        <f>SUM(D96:D102)</f>
        <v>1078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852</v>
      </c>
      <c r="I95" s="160">
        <f>SUM(I96:I102)</f>
        <v>852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1078</v>
      </c>
      <c r="D102" s="74">
        <v>1078</v>
      </c>
      <c r="E102" s="74"/>
      <c r="F102" s="74"/>
      <c r="G102" s="157"/>
      <c r="H102" s="72">
        <f t="shared" si="6"/>
        <v>852</v>
      </c>
      <c r="I102" s="74">
        <f>250+602</f>
        <v>852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3109</v>
      </c>
      <c r="D103" s="160">
        <f>SUM(D104:D111)</f>
        <v>3109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2383</v>
      </c>
      <c r="I103" s="160">
        <f>SUM(I104:I111)</f>
        <v>2383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385</v>
      </c>
      <c r="D106" s="74">
        <v>385</v>
      </c>
      <c r="E106" s="74"/>
      <c r="F106" s="74"/>
      <c r="G106" s="157"/>
      <c r="H106" s="72">
        <f t="shared" si="6"/>
        <v>385</v>
      </c>
      <c r="I106" s="74">
        <v>385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1998</v>
      </c>
      <c r="D107" s="74">
        <v>1998</v>
      </c>
      <c r="E107" s="74"/>
      <c r="F107" s="74"/>
      <c r="G107" s="157"/>
      <c r="H107" s="72">
        <f t="shared" si="6"/>
        <v>1272</v>
      </c>
      <c r="I107" s="74">
        <v>1272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726</v>
      </c>
      <c r="D111" s="74">
        <v>726</v>
      </c>
      <c r="E111" s="74"/>
      <c r="F111" s="74"/>
      <c r="G111" s="157"/>
      <c r="H111" s="72">
        <f t="shared" si="6"/>
        <v>726</v>
      </c>
      <c r="I111" s="74">
        <v>726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290</v>
      </c>
      <c r="I112" s="160">
        <f>SUM(I113:I115)</f>
        <v>290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124</v>
      </c>
      <c r="I114" s="74">
        <v>124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10</v>
      </c>
      <c r="D122" s="160">
        <f>SUM(D123:D127)</f>
        <v>10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</v>
      </c>
      <c r="I122" s="160">
        <f>SUM(I123:I127)</f>
        <v>10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10</v>
      </c>
      <c r="D127" s="74">
        <v>10</v>
      </c>
      <c r="E127" s="74"/>
      <c r="F127" s="74"/>
      <c r="G127" s="157"/>
      <c r="H127" s="72">
        <f t="shared" si="8"/>
        <v>10</v>
      </c>
      <c r="I127" s="74">
        <v>10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6655</v>
      </c>
      <c r="D130" s="63">
        <f>SUM(D131,D136,D140,D141,D144,D151,D159,D160,D163)</f>
        <v>5677</v>
      </c>
      <c r="E130" s="63">
        <f>SUM(E131,E136,E140,E141,E144,E151,E159,E160,E163)</f>
        <v>0</v>
      </c>
      <c r="F130" s="63">
        <f>SUM(F131,F136,F140,F141,F144,F151,F159,F160,F163)</f>
        <v>978</v>
      </c>
      <c r="G130" s="166">
        <f>SUM(G131,G136,G140,G141,G144,G151,G159,G160,G163)</f>
        <v>0</v>
      </c>
      <c r="H130" s="57">
        <f t="shared" si="8"/>
        <v>3917</v>
      </c>
      <c r="I130" s="63">
        <f>SUM(I131,I136,I140,I141,I144,I151,I159,I160,I163)</f>
        <v>2939</v>
      </c>
      <c r="J130" s="63">
        <f>SUM(J131,J136,J140,J141,J144,J151,J159,J160,J163)</f>
        <v>0</v>
      </c>
      <c r="K130" s="63">
        <f>SUM(K131,K136,K140,K141,K144,K151,K159,K160,K163)</f>
        <v>978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2467</v>
      </c>
      <c r="D131" s="169">
        <f>SUM(D132:D135)</f>
        <v>2467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830</v>
      </c>
      <c r="I131" s="169">
        <f t="shared" si="10"/>
        <v>830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500</v>
      </c>
      <c r="D132" s="74">
        <v>500</v>
      </c>
      <c r="E132" s="74"/>
      <c r="F132" s="74"/>
      <c r="G132" s="157"/>
      <c r="H132" s="72">
        <f t="shared" si="8"/>
        <v>66</v>
      </c>
      <c r="I132" s="74">
        <v>66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1822</v>
      </c>
      <c r="D133" s="74">
        <v>1822</v>
      </c>
      <c r="E133" s="74"/>
      <c r="F133" s="74"/>
      <c r="G133" s="157"/>
      <c r="H133" s="72">
        <f t="shared" si="8"/>
        <v>764</v>
      </c>
      <c r="I133" s="74">
        <v>764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145</v>
      </c>
      <c r="D134" s="74">
        <v>145</v>
      </c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33</v>
      </c>
      <c r="D136" s="160">
        <f>SUM(D137:D139)</f>
        <v>33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33</v>
      </c>
      <c r="I136" s="160">
        <f>SUM(I137:I139)</f>
        <v>33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33</v>
      </c>
      <c r="D138" s="74">
        <v>33</v>
      </c>
      <c r="E138" s="74"/>
      <c r="F138" s="74"/>
      <c r="G138" s="157"/>
      <c r="H138" s="72">
        <f t="shared" si="8"/>
        <v>33</v>
      </c>
      <c r="I138" s="74">
        <v>33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35</v>
      </c>
      <c r="D141" s="160">
        <f>SUM(D142:D143)</f>
        <v>35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35</v>
      </c>
      <c r="I141" s="160">
        <f>SUM(I142:I143)</f>
        <v>35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35</v>
      </c>
      <c r="D142" s="74">
        <v>35</v>
      </c>
      <c r="E142" s="74"/>
      <c r="F142" s="74"/>
      <c r="G142" s="157"/>
      <c r="H142" s="72">
        <f t="shared" si="8"/>
        <v>35</v>
      </c>
      <c r="I142" s="74">
        <v>35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2455</v>
      </c>
      <c r="D144" s="151">
        <f>SUM(D145:D150)</f>
        <v>2455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1354</v>
      </c>
      <c r="I144" s="151">
        <f>SUM(I145:I150)</f>
        <v>1354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270</v>
      </c>
      <c r="D145" s="68">
        <v>270</v>
      </c>
      <c r="E145" s="68"/>
      <c r="F145" s="68"/>
      <c r="G145" s="154"/>
      <c r="H145" s="66">
        <f t="shared" si="8"/>
        <v>270</v>
      </c>
      <c r="I145" s="68">
        <v>270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2135</v>
      </c>
      <c r="D146" s="74">
        <v>2135</v>
      </c>
      <c r="E146" s="74"/>
      <c r="F146" s="74"/>
      <c r="G146" s="157"/>
      <c r="H146" s="72">
        <f t="shared" si="8"/>
        <v>1034</v>
      </c>
      <c r="I146" s="74">
        <v>1034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50</v>
      </c>
      <c r="D149" s="74">
        <v>50</v>
      </c>
      <c r="E149" s="74"/>
      <c r="F149" s="74"/>
      <c r="G149" s="157"/>
      <c r="H149" s="72">
        <f t="shared" si="8"/>
        <v>50</v>
      </c>
      <c r="I149" s="74">
        <v>50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1083</v>
      </c>
      <c r="D151" s="160">
        <f>SUM(D152:D158)</f>
        <v>105</v>
      </c>
      <c r="E151" s="160">
        <f>SUM(E152:E158)</f>
        <v>0</v>
      </c>
      <c r="F151" s="160">
        <f>SUM(F152:F158)</f>
        <v>978</v>
      </c>
      <c r="G151" s="161">
        <f>SUM(G152:G158)</f>
        <v>0</v>
      </c>
      <c r="H151" s="72">
        <f t="shared" si="8"/>
        <v>1083</v>
      </c>
      <c r="I151" s="160">
        <f>SUM(I152:I158)</f>
        <v>105</v>
      </c>
      <c r="J151" s="160">
        <f>SUM(J152:J158)</f>
        <v>0</v>
      </c>
      <c r="K151" s="160">
        <f>SUM(K152:K158)</f>
        <v>978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105</v>
      </c>
      <c r="D153" s="74">
        <v>105</v>
      </c>
      <c r="E153" s="74"/>
      <c r="F153" s="74"/>
      <c r="G153" s="157"/>
      <c r="H153" s="72">
        <f t="shared" si="8"/>
        <v>105</v>
      </c>
      <c r="I153" s="74">
        <v>105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978</v>
      </c>
      <c r="D154" s="74"/>
      <c r="E154" s="74"/>
      <c r="F154" s="74">
        <v>978</v>
      </c>
      <c r="G154" s="157"/>
      <c r="H154" s="72">
        <f t="shared" si="8"/>
        <v>978</v>
      </c>
      <c r="I154" s="74"/>
      <c r="J154" s="74"/>
      <c r="K154" s="74">
        <v>978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582</v>
      </c>
      <c r="D159" s="163">
        <v>582</v>
      </c>
      <c r="E159" s="163"/>
      <c r="F159" s="163"/>
      <c r="G159" s="164"/>
      <c r="H159" s="117">
        <f t="shared" si="8"/>
        <v>582</v>
      </c>
      <c r="I159" s="163">
        <v>582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533</v>
      </c>
      <c r="D194" s="139">
        <f>SUM(D195,D230,D269,D283)</f>
        <v>533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533</v>
      </c>
      <c r="D195" s="144">
        <f>D196+D204</f>
        <v>533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533</v>
      </c>
      <c r="D204" s="63">
        <f>D205+D215+D216+D225+D226+D227+D229</f>
        <v>533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533</v>
      </c>
      <c r="D216" s="160">
        <f>SUM(D217:D224)</f>
        <v>533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533</v>
      </c>
      <c r="D218" s="74">
        <v>533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345692</v>
      </c>
      <c r="D289" s="242">
        <f t="shared" ref="D289:L289" si="46">SUM(D286,D269,D230,D195,D187,D173,D75,D53,D283)</f>
        <v>172286</v>
      </c>
      <c r="E289" s="242">
        <f t="shared" si="46"/>
        <v>172428</v>
      </c>
      <c r="F289" s="242">
        <f t="shared" si="46"/>
        <v>978</v>
      </c>
      <c r="G289" s="243">
        <f t="shared" si="46"/>
        <v>0</v>
      </c>
      <c r="H289" s="244">
        <f t="shared" si="46"/>
        <v>335953</v>
      </c>
      <c r="I289" s="242">
        <f t="shared" si="46"/>
        <v>166947</v>
      </c>
      <c r="J289" s="242">
        <f t="shared" si="46"/>
        <v>168028</v>
      </c>
      <c r="K289" s="242">
        <f t="shared" si="46"/>
        <v>978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NsSVo55IFaSi+bCnFfibDHTodFtfPXnd9QU4QaTIU2RD6zddfpS330NKPl15b+c1XFhcHEA67VtEM65CbjMH+A==" saltValue="2QrNtZTVz3T121Nu0glFjQ==" spinCount="100000" sheet="1" objects="1" scenarios="1" formatCells="0" formatColumns="0" formatRows="0" insertHyperlinks="0"/>
  <autoFilter ref="A18:L301">
    <filterColumn colId="7">
      <filters blank="1">
        <filter val="1 029"/>
        <filter val="1 034"/>
        <filter val="1 083"/>
        <filter val="1 272"/>
        <filter val="1 354"/>
        <filter val="1 366"/>
        <filter val="1 739"/>
        <filter val="10"/>
        <filter val="10 370"/>
        <filter val="10 524"/>
        <filter val="105"/>
        <filter val="11 094"/>
        <filter val="124"/>
        <filter val="13 163"/>
        <filter val="16 760"/>
        <filter val="166"/>
        <filter val="17 207"/>
        <filter val="2 383"/>
        <filter val="2 788"/>
        <filter val="20"/>
        <filter val="202 553"/>
        <filter val="21 124"/>
        <filter val="238 161"/>
        <filter val="26"/>
        <filter val="270"/>
        <filter val="290"/>
        <filter val="3 917"/>
        <filter val="3 952"/>
        <filter val="314 829"/>
        <filter val="32 820"/>
        <filter val="33"/>
        <filter val="334 975"/>
        <filter val="335 953"/>
        <filter val="35"/>
        <filter val="385"/>
        <filter val="4 172"/>
        <filter val="4 416"/>
        <filter val="412"/>
        <filter val="483"/>
        <filter val="5 736"/>
        <filter val="50"/>
        <filter val="500"/>
        <filter val="51"/>
        <filter val="512"/>
        <filter val="582"/>
        <filter val="59 908"/>
        <filter val="66"/>
        <filter val="7 333"/>
        <filter val="726"/>
        <filter val="76 668"/>
        <filter val="764"/>
        <filter val="830"/>
        <filter val="852"/>
        <filter val="97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445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446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447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448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955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449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19494</v>
      </c>
      <c r="D20" s="28">
        <f>SUM(D21,D24,D25,D41,D43)</f>
        <v>19494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21081</v>
      </c>
      <c r="I20" s="28">
        <f>SUM(I21,I24,I25,I41,I43)</f>
        <v>21081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19494</v>
      </c>
      <c r="D24" s="51">
        <v>19494</v>
      </c>
      <c r="E24" s="51"/>
      <c r="F24" s="52" t="s">
        <v>36</v>
      </c>
      <c r="G24" s="53" t="s">
        <v>36</v>
      </c>
      <c r="H24" s="50">
        <f t="shared" si="1"/>
        <v>21081</v>
      </c>
      <c r="I24" s="51">
        <f>I51</f>
        <v>21081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19494</v>
      </c>
      <c r="D50" s="128">
        <f>SUM(D51,D286)</f>
        <v>19494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21081</v>
      </c>
      <c r="I50" s="128">
        <f>SUM(I51,I286)</f>
        <v>21081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19494</v>
      </c>
      <c r="D51" s="134">
        <f>SUM(D52,D194)</f>
        <v>19494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21081</v>
      </c>
      <c r="I51" s="134">
        <f>SUM(I52,I194)</f>
        <v>21081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19494</v>
      </c>
      <c r="D52" s="139">
        <f>SUM(D53,D75,D173,D187)</f>
        <v>19494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21081</v>
      </c>
      <c r="I52" s="139">
        <f>SUM(I53,I75,I173,I187)</f>
        <v>21081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19494</v>
      </c>
      <c r="D75" s="144">
        <f>SUM(D76,D83,D130,D164,D165,D172)</f>
        <v>19494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21081</v>
      </c>
      <c r="I75" s="144">
        <f>SUM(I76,I83,I130,I164,I165,I172)</f>
        <v>21081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19494</v>
      </c>
      <c r="D130" s="63">
        <f>SUM(D131,D136,D140,D141,D144,D151,D159,D160,D163)</f>
        <v>19494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21081</v>
      </c>
      <c r="I130" s="63">
        <f>SUM(I131,I136,I140,I141,I144,I151,I159,I160,I163)</f>
        <v>21081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19494</v>
      </c>
      <c r="D151" s="160">
        <f>SUM(D152:D158)</f>
        <v>19494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21081</v>
      </c>
      <c r="I151" s="160">
        <f>SUM(I152:I158)</f>
        <v>21081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19494</v>
      </c>
      <c r="D154" s="74">
        <v>19494</v>
      </c>
      <c r="E154" s="74"/>
      <c r="F154" s="74"/>
      <c r="G154" s="157"/>
      <c r="H154" s="72">
        <f t="shared" si="8"/>
        <v>21081</v>
      </c>
      <c r="I154" s="74">
        <v>21081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19494</v>
      </c>
      <c r="D289" s="242">
        <f t="shared" ref="D289:L289" si="46">SUM(D286,D269,D230,D195,D187,D173,D75,D53,D283)</f>
        <v>19494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21081</v>
      </c>
      <c r="I289" s="242">
        <f t="shared" si="46"/>
        <v>21081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bIvhZydHiYCKrFl9DYRjpSs2gp2i9DD8m4jYgNOTx96NCvPL2PP5sVjKbNJiuV4OQphQx7L5q4zofIeg6Zb/4A==" saltValue="4pogri+TqHMFXgkRhNUdUw==" spinCount="100000" sheet="1" objects="1" scenarios="1" formatCells="0" formatColumns="0" formatRows="0" insertHyperlinks="0"/>
  <autoFilter ref="A18:L301">
    <filterColumn colId="7">
      <filters>
        <filter val="21 08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561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451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452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453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454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562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563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665041</v>
      </c>
      <c r="D20" s="28">
        <f>SUM(D21,D24,D25,D41,D43)</f>
        <v>611503</v>
      </c>
      <c r="E20" s="28">
        <f>SUM(E21,E24,E43)</f>
        <v>47337</v>
      </c>
      <c r="F20" s="28">
        <f>SUM(F21,F26,F43)</f>
        <v>6201</v>
      </c>
      <c r="G20" s="29">
        <f>SUM(G21,G45)</f>
        <v>0</v>
      </c>
      <c r="H20" s="27">
        <f>SUM(I20:L20)</f>
        <v>662588</v>
      </c>
      <c r="I20" s="28">
        <f>SUM(I21,I24,I25,I41,I43)</f>
        <v>613785</v>
      </c>
      <c r="J20" s="28">
        <f>SUM(J21,J24,J43)</f>
        <v>42602</v>
      </c>
      <c r="K20" s="28">
        <f>SUM(K21,K26,K43)</f>
        <v>6201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658840</v>
      </c>
      <c r="D24" s="51">
        <v>611503</v>
      </c>
      <c r="E24" s="51">
        <v>47337</v>
      </c>
      <c r="F24" s="52" t="s">
        <v>36</v>
      </c>
      <c r="G24" s="53" t="s">
        <v>36</v>
      </c>
      <c r="H24" s="50">
        <f t="shared" si="1"/>
        <v>656387</v>
      </c>
      <c r="I24" s="51">
        <f>I51</f>
        <v>613785</v>
      </c>
      <c r="J24" s="51">
        <f>J51</f>
        <v>42602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6201</v>
      </c>
      <c r="D26" s="59" t="s">
        <v>36</v>
      </c>
      <c r="E26" s="59" t="s">
        <v>36</v>
      </c>
      <c r="F26" s="63">
        <f>SUM(F27,F31,F33,F36)</f>
        <v>6201</v>
      </c>
      <c r="G26" s="60" t="s">
        <v>36</v>
      </c>
      <c r="H26" s="57">
        <f t="shared" si="1"/>
        <v>6201</v>
      </c>
      <c r="I26" s="59" t="s">
        <v>36</v>
      </c>
      <c r="J26" s="59" t="s">
        <v>36</v>
      </c>
      <c r="K26" s="63">
        <f>SUM(K27,K31,K33,K36)</f>
        <v>6201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1000</v>
      </c>
      <c r="D33" s="59" t="s">
        <v>36</v>
      </c>
      <c r="E33" s="59" t="s">
        <v>36</v>
      </c>
      <c r="F33" s="63">
        <f>SUM(F34:F35)</f>
        <v>1000</v>
      </c>
      <c r="G33" s="60" t="s">
        <v>36</v>
      </c>
      <c r="H33" s="57">
        <f t="shared" si="1"/>
        <v>1000</v>
      </c>
      <c r="I33" s="59" t="s">
        <v>36</v>
      </c>
      <c r="J33" s="59" t="s">
        <v>36</v>
      </c>
      <c r="K33" s="63">
        <f>SUM(K34:K35)</f>
        <v>1000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1000</v>
      </c>
      <c r="D34" s="67" t="s">
        <v>36</v>
      </c>
      <c r="E34" s="67" t="s">
        <v>36</v>
      </c>
      <c r="F34" s="68">
        <v>1000</v>
      </c>
      <c r="G34" s="69" t="s">
        <v>36</v>
      </c>
      <c r="H34" s="79">
        <f t="shared" si="1"/>
        <v>1000</v>
      </c>
      <c r="I34" s="80" t="s">
        <v>36</v>
      </c>
      <c r="J34" s="80" t="s">
        <v>36</v>
      </c>
      <c r="K34" s="81">
        <v>1000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5201</v>
      </c>
      <c r="D36" s="59" t="s">
        <v>36</v>
      </c>
      <c r="E36" s="59" t="s">
        <v>36</v>
      </c>
      <c r="F36" s="63">
        <f>SUM(F37:F40)</f>
        <v>5201</v>
      </c>
      <c r="G36" s="60" t="s">
        <v>36</v>
      </c>
      <c r="H36" s="57">
        <f t="shared" si="1"/>
        <v>5201</v>
      </c>
      <c r="I36" s="59" t="s">
        <v>36</v>
      </c>
      <c r="J36" s="59" t="s">
        <v>36</v>
      </c>
      <c r="K36" s="63">
        <f>SUM(K37:K40)</f>
        <v>5201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5201</v>
      </c>
      <c r="D40" s="87" t="s">
        <v>36</v>
      </c>
      <c r="E40" s="87" t="s">
        <v>36</v>
      </c>
      <c r="F40" s="88">
        <v>5201</v>
      </c>
      <c r="G40" s="89" t="s">
        <v>36</v>
      </c>
      <c r="H40" s="86">
        <f t="shared" si="1"/>
        <v>5201</v>
      </c>
      <c r="I40" s="87" t="s">
        <v>36</v>
      </c>
      <c r="J40" s="87" t="s">
        <v>36</v>
      </c>
      <c r="K40" s="88">
        <v>5201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665041</v>
      </c>
      <c r="D50" s="128">
        <f>SUM(D51,D286)</f>
        <v>611503</v>
      </c>
      <c r="E50" s="128">
        <f>SUM(E51,E286)</f>
        <v>47337</v>
      </c>
      <c r="F50" s="128">
        <f>SUM(F51,F286)</f>
        <v>6201</v>
      </c>
      <c r="G50" s="129">
        <f>SUM(G51,G286)</f>
        <v>0</v>
      </c>
      <c r="H50" s="127">
        <f t="shared" ref="H50:H113" si="6">SUM(I50:L50)</f>
        <v>662588</v>
      </c>
      <c r="I50" s="128">
        <f>SUM(I51,I286)</f>
        <v>613785</v>
      </c>
      <c r="J50" s="128">
        <f>SUM(J51,J286)</f>
        <v>42602</v>
      </c>
      <c r="K50" s="128">
        <f>SUM(K51,K286)</f>
        <v>6201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665041</v>
      </c>
      <c r="D51" s="134">
        <f>SUM(D52,D194)</f>
        <v>611503</v>
      </c>
      <c r="E51" s="134">
        <f>SUM(E52,E194)</f>
        <v>47337</v>
      </c>
      <c r="F51" s="134">
        <f>SUM(F52,F194)</f>
        <v>6201</v>
      </c>
      <c r="G51" s="135">
        <f>SUM(G52,G194)</f>
        <v>0</v>
      </c>
      <c r="H51" s="133">
        <f t="shared" si="6"/>
        <v>662588</v>
      </c>
      <c r="I51" s="134">
        <f>SUM(I52,I194)</f>
        <v>613785</v>
      </c>
      <c r="J51" s="134">
        <f>SUM(J52,J194)</f>
        <v>42602</v>
      </c>
      <c r="K51" s="134">
        <f>SUM(K52,K194)</f>
        <v>6201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659111</v>
      </c>
      <c r="D52" s="139">
        <f>SUM(D53,D75,D173,D187)</f>
        <v>605573</v>
      </c>
      <c r="E52" s="139">
        <f>SUM(E53,E75,E173,E187)</f>
        <v>47337</v>
      </c>
      <c r="F52" s="139">
        <f>SUM(F53,F75,F173,F187)</f>
        <v>6201</v>
      </c>
      <c r="G52" s="140">
        <f>SUM(G53,G75,G173,G187)</f>
        <v>0</v>
      </c>
      <c r="H52" s="138">
        <f t="shared" si="6"/>
        <v>657893</v>
      </c>
      <c r="I52" s="139">
        <f>SUM(I53,I75,I173,I187)</f>
        <v>609090</v>
      </c>
      <c r="J52" s="139">
        <f>SUM(J53,J75,J173,J187)</f>
        <v>42602</v>
      </c>
      <c r="K52" s="139">
        <f>SUM(K53,K75,K173,K187)</f>
        <v>6201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592792</v>
      </c>
      <c r="D53" s="144">
        <f>SUM(D54,D67)</f>
        <v>545455</v>
      </c>
      <c r="E53" s="144">
        <f>SUM(E54,E67)</f>
        <v>47337</v>
      </c>
      <c r="F53" s="144">
        <f>SUM(F54,F67)</f>
        <v>0</v>
      </c>
      <c r="G53" s="145">
        <f>SUM(G54,G67)</f>
        <v>0</v>
      </c>
      <c r="H53" s="143">
        <f t="shared" si="6"/>
        <v>586298</v>
      </c>
      <c r="I53" s="144">
        <f>SUM(I54,I67)</f>
        <v>543696</v>
      </c>
      <c r="J53" s="144">
        <f>SUM(J54,J67)</f>
        <v>42602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445395</v>
      </c>
      <c r="D54" s="63">
        <f>SUM(D55,D58,D66)</f>
        <v>407748</v>
      </c>
      <c r="E54" s="63">
        <f>SUM(E55,E58,E66)</f>
        <v>37647</v>
      </c>
      <c r="F54" s="63">
        <f>SUM(F55,F58,F66)</f>
        <v>0</v>
      </c>
      <c r="G54" s="148">
        <f>SUM(G55,G58,G66)</f>
        <v>0</v>
      </c>
      <c r="H54" s="57">
        <f t="shared" si="6"/>
        <v>440308</v>
      </c>
      <c r="I54" s="63">
        <f>SUM(I55,I58,I66)</f>
        <v>406368</v>
      </c>
      <c r="J54" s="63">
        <f>SUM(J55,J58,J66)</f>
        <v>33940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402708</v>
      </c>
      <c r="D55" s="151">
        <f>SUM(D56:D57)</f>
        <v>367842</v>
      </c>
      <c r="E55" s="151">
        <f>SUM(E56:E57)</f>
        <v>34866</v>
      </c>
      <c r="F55" s="151">
        <f>SUM(F56:F57)</f>
        <v>0</v>
      </c>
      <c r="G55" s="152">
        <f>SUM(G56:G57)</f>
        <v>0</v>
      </c>
      <c r="H55" s="117">
        <f t="shared" si="6"/>
        <v>403882</v>
      </c>
      <c r="I55" s="151">
        <f>SUM(I56:I57)</f>
        <v>370502</v>
      </c>
      <c r="J55" s="151">
        <f>SUM(J56:J57)</f>
        <v>33380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402708</v>
      </c>
      <c r="D57" s="74">
        <v>367842</v>
      </c>
      <c r="E57" s="74">
        <v>34866</v>
      </c>
      <c r="F57" s="74"/>
      <c r="G57" s="157"/>
      <c r="H57" s="72">
        <f t="shared" si="6"/>
        <v>403882</v>
      </c>
      <c r="I57" s="74">
        <v>370502</v>
      </c>
      <c r="J57" s="74">
        <v>33380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41024</v>
      </c>
      <c r="D58" s="160">
        <f>SUM(D59:D65)</f>
        <v>38243</v>
      </c>
      <c r="E58" s="160">
        <f>SUM(E59:E65)</f>
        <v>2781</v>
      </c>
      <c r="F58" s="160">
        <f>SUM(F59:F65)</f>
        <v>0</v>
      </c>
      <c r="G58" s="161">
        <f>SUM(G59:G65)</f>
        <v>0</v>
      </c>
      <c r="H58" s="72">
        <f t="shared" si="6"/>
        <v>34763</v>
      </c>
      <c r="I58" s="160">
        <f>SUM(I59:I65)</f>
        <v>34203</v>
      </c>
      <c r="J58" s="160">
        <f>SUM(J59:J65)</f>
        <v>560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4721</v>
      </c>
      <c r="D63" s="74">
        <v>4049</v>
      </c>
      <c r="E63" s="74">
        <v>672</v>
      </c>
      <c r="F63" s="74"/>
      <c r="G63" s="157"/>
      <c r="H63" s="72">
        <f t="shared" si="6"/>
        <v>4682</v>
      </c>
      <c r="I63" s="74">
        <v>4122</v>
      </c>
      <c r="J63" s="74">
        <v>560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31102</v>
      </c>
      <c r="D64" s="74">
        <v>28993</v>
      </c>
      <c r="E64" s="74">
        <v>2109</v>
      </c>
      <c r="F64" s="74"/>
      <c r="G64" s="157"/>
      <c r="H64" s="72">
        <f t="shared" si="6"/>
        <v>24880</v>
      </c>
      <c r="I64" s="74">
        <v>24880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1663</v>
      </c>
      <c r="D66" s="163">
        <v>1663</v>
      </c>
      <c r="E66" s="163"/>
      <c r="F66" s="163"/>
      <c r="G66" s="164"/>
      <c r="H66" s="117">
        <f t="shared" si="6"/>
        <v>1663</v>
      </c>
      <c r="I66" s="163">
        <v>1663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147397</v>
      </c>
      <c r="D67" s="63">
        <f>SUM(D68:D69)</f>
        <v>137707</v>
      </c>
      <c r="E67" s="63">
        <f>SUM(E68:E69)</f>
        <v>9690</v>
      </c>
      <c r="F67" s="63">
        <f>SUM(F68:F69)</f>
        <v>0</v>
      </c>
      <c r="G67" s="166">
        <f>SUM(G68:G69)</f>
        <v>0</v>
      </c>
      <c r="H67" s="57">
        <f t="shared" si="6"/>
        <v>145990</v>
      </c>
      <c r="I67" s="63">
        <f>SUM(I68:I69)</f>
        <v>137328</v>
      </c>
      <c r="J67" s="63">
        <f>SUM(J68:J69)</f>
        <v>8662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112456</v>
      </c>
      <c r="D68" s="68">
        <v>103266</v>
      </c>
      <c r="E68" s="68">
        <v>9190</v>
      </c>
      <c r="F68" s="68"/>
      <c r="G68" s="154"/>
      <c r="H68" s="66">
        <f t="shared" si="6"/>
        <v>111038</v>
      </c>
      <c r="I68" s="68">
        <v>102876</v>
      </c>
      <c r="J68" s="68">
        <v>8162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34941</v>
      </c>
      <c r="D69" s="160">
        <f>SUM(D70:D74)</f>
        <v>34441</v>
      </c>
      <c r="E69" s="160">
        <f>SUM(E70:E74)</f>
        <v>500</v>
      </c>
      <c r="F69" s="160">
        <f>SUM(F70:F74)</f>
        <v>0</v>
      </c>
      <c r="G69" s="161">
        <f>SUM(G70:G74)</f>
        <v>0</v>
      </c>
      <c r="H69" s="72">
        <f t="shared" si="6"/>
        <v>34952</v>
      </c>
      <c r="I69" s="160">
        <f>SUM(I70:I74)</f>
        <v>34452</v>
      </c>
      <c r="J69" s="160">
        <f>SUM(J70:J74)</f>
        <v>500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21421</v>
      </c>
      <c r="D70" s="74">
        <v>20921</v>
      </c>
      <c r="E70" s="74">
        <v>500</v>
      </c>
      <c r="F70" s="74"/>
      <c r="G70" s="157"/>
      <c r="H70" s="72">
        <f t="shared" si="6"/>
        <v>21182</v>
      </c>
      <c r="I70" s="74">
        <v>20682</v>
      </c>
      <c r="J70" s="74">
        <v>500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13020</v>
      </c>
      <c r="D73" s="74">
        <v>13020</v>
      </c>
      <c r="E73" s="74"/>
      <c r="F73" s="74"/>
      <c r="G73" s="157"/>
      <c r="H73" s="72">
        <f t="shared" si="6"/>
        <v>13020</v>
      </c>
      <c r="I73" s="74">
        <v>13020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66319</v>
      </c>
      <c r="D75" s="144">
        <f>SUM(D76,D83,D130,D164,D165,D172)</f>
        <v>60118</v>
      </c>
      <c r="E75" s="144">
        <f>SUM(E76,E83,E130,E164,E165,E172)</f>
        <v>0</v>
      </c>
      <c r="F75" s="144">
        <f>SUM(F76,F83,F130,F164,F165,F172)</f>
        <v>6201</v>
      </c>
      <c r="G75" s="145">
        <f>SUM(G76,G83,G130,G164,G165,G172)</f>
        <v>0</v>
      </c>
      <c r="H75" s="143">
        <f t="shared" si="6"/>
        <v>71595</v>
      </c>
      <c r="I75" s="144">
        <f>SUM(I76,I83,I130,I164,I165,I172)</f>
        <v>65394</v>
      </c>
      <c r="J75" s="144">
        <f>SUM(J76,J83,J130,J164,J165,J172)</f>
        <v>0</v>
      </c>
      <c r="K75" s="144">
        <f>SUM(K76,K83,K130,K164,K165,K172)</f>
        <v>6201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51103</v>
      </c>
      <c r="D83" s="63">
        <f>SUM(D84,D89,D95,D103,D112,D116,D122,D128)</f>
        <v>50103</v>
      </c>
      <c r="E83" s="63">
        <f>SUM(E84,E89,E95,E103,E112,E116,E122,E128)</f>
        <v>0</v>
      </c>
      <c r="F83" s="63">
        <f>SUM(F84,F89,F95,F103,F112,F116,F122,F128)</f>
        <v>1000</v>
      </c>
      <c r="G83" s="166">
        <f>SUM(G84,G89,G95,G103,G112,G116,G122,G128)</f>
        <v>0</v>
      </c>
      <c r="H83" s="57">
        <f t="shared" si="6"/>
        <v>55324</v>
      </c>
      <c r="I83" s="63">
        <f>SUM(I84,I89,I95,I103,I112,I116,I122,I128)</f>
        <v>54324</v>
      </c>
      <c r="J83" s="63">
        <f>SUM(J84,J89,J95,J103,J112,J116,J122,J128)</f>
        <v>0</v>
      </c>
      <c r="K83" s="63">
        <f>SUM(K84,K89,K95,K103,K112,K116,K122,K128)</f>
        <v>1000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728</v>
      </c>
      <c r="D84" s="151">
        <f>SUM(D85:D88)</f>
        <v>728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728</v>
      </c>
      <c r="I84" s="151">
        <f>SUM(I85:I88)</f>
        <v>728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586</v>
      </c>
      <c r="D86" s="74">
        <v>586</v>
      </c>
      <c r="E86" s="74"/>
      <c r="F86" s="74"/>
      <c r="G86" s="157"/>
      <c r="H86" s="72">
        <f t="shared" si="6"/>
        <v>586</v>
      </c>
      <c r="I86" s="74">
        <v>586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102</v>
      </c>
      <c r="D87" s="74">
        <v>102</v>
      </c>
      <c r="E87" s="74"/>
      <c r="F87" s="74"/>
      <c r="G87" s="157"/>
      <c r="H87" s="72">
        <f t="shared" si="6"/>
        <v>102</v>
      </c>
      <c r="I87" s="74">
        <v>102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40</v>
      </c>
      <c r="D88" s="74">
        <v>40</v>
      </c>
      <c r="E88" s="74"/>
      <c r="F88" s="74"/>
      <c r="G88" s="157"/>
      <c r="H88" s="72">
        <f t="shared" si="6"/>
        <v>40</v>
      </c>
      <c r="I88" s="74">
        <v>40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36344</v>
      </c>
      <c r="D89" s="160">
        <f>SUM(D90:D94)</f>
        <v>35344</v>
      </c>
      <c r="E89" s="160">
        <f>SUM(E90:E94)</f>
        <v>0</v>
      </c>
      <c r="F89" s="160">
        <f>SUM(F90:F94)</f>
        <v>1000</v>
      </c>
      <c r="G89" s="161">
        <f>SUM(G90:G94)</f>
        <v>0</v>
      </c>
      <c r="H89" s="72">
        <f t="shared" si="6"/>
        <v>36938</v>
      </c>
      <c r="I89" s="160">
        <f>SUM(I90:I94)</f>
        <v>35938</v>
      </c>
      <c r="J89" s="160">
        <f>SUM(J90:J94)</f>
        <v>0</v>
      </c>
      <c r="K89" s="160">
        <f>SUM(K90:K94)</f>
        <v>1000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18540</v>
      </c>
      <c r="D90" s="74">
        <v>18540</v>
      </c>
      <c r="E90" s="74"/>
      <c r="F90" s="74"/>
      <c r="G90" s="157"/>
      <c r="H90" s="72">
        <f t="shared" si="6"/>
        <v>18161</v>
      </c>
      <c r="I90" s="74">
        <v>18161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6302</v>
      </c>
      <c r="D91" s="74">
        <v>6002</v>
      </c>
      <c r="E91" s="74"/>
      <c r="F91" s="74">
        <v>300</v>
      </c>
      <c r="G91" s="157"/>
      <c r="H91" s="72">
        <f t="shared" si="6"/>
        <v>5834</v>
      </c>
      <c r="I91" s="74">
        <v>5534</v>
      </c>
      <c r="J91" s="74"/>
      <c r="K91" s="74">
        <v>300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9739</v>
      </c>
      <c r="D92" s="74">
        <v>9139</v>
      </c>
      <c r="E92" s="74"/>
      <c r="F92" s="74">
        <v>600</v>
      </c>
      <c r="G92" s="157"/>
      <c r="H92" s="72">
        <f t="shared" si="6"/>
        <v>10460</v>
      </c>
      <c r="I92" s="74">
        <v>9860</v>
      </c>
      <c r="J92" s="74"/>
      <c r="K92" s="74">
        <v>600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1763</v>
      </c>
      <c r="D93" s="74">
        <v>1663</v>
      </c>
      <c r="E93" s="74"/>
      <c r="F93" s="74">
        <v>100</v>
      </c>
      <c r="G93" s="157"/>
      <c r="H93" s="72">
        <f t="shared" si="6"/>
        <v>2483</v>
      </c>
      <c r="I93" s="74">
        <v>2383</v>
      </c>
      <c r="J93" s="74"/>
      <c r="K93" s="74">
        <v>100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1992</v>
      </c>
      <c r="D95" s="160">
        <f>SUM(D96:D102)</f>
        <v>1992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1942</v>
      </c>
      <c r="I95" s="160">
        <f>SUM(I96:I102)</f>
        <v>1942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300</v>
      </c>
      <c r="D100" s="74">
        <v>300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1692</v>
      </c>
      <c r="D102" s="74">
        <v>1692</v>
      </c>
      <c r="E102" s="74"/>
      <c r="F102" s="74"/>
      <c r="G102" s="157"/>
      <c r="H102" s="72">
        <f t="shared" si="6"/>
        <v>1942</v>
      </c>
      <c r="I102" s="74">
        <f>350+1592</f>
        <v>1942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4203</v>
      </c>
      <c r="D103" s="160">
        <f>SUM(D104:D111)</f>
        <v>4203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7715</v>
      </c>
      <c r="I103" s="160">
        <f>SUM(I104:I111)</f>
        <v>7715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1062</v>
      </c>
      <c r="D106" s="74">
        <v>1062</v>
      </c>
      <c r="E106" s="74"/>
      <c r="F106" s="74"/>
      <c r="G106" s="157"/>
      <c r="H106" s="72">
        <f t="shared" si="6"/>
        <v>1017</v>
      </c>
      <c r="I106" s="74">
        <v>1017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3141</v>
      </c>
      <c r="D107" s="74">
        <v>3141</v>
      </c>
      <c r="E107" s="74"/>
      <c r="F107" s="74"/>
      <c r="G107" s="157"/>
      <c r="H107" s="72">
        <f t="shared" si="6"/>
        <v>3553</v>
      </c>
      <c r="I107" s="74">
        <v>3553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3145</v>
      </c>
      <c r="I111" s="74">
        <v>3145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331</v>
      </c>
      <c r="I112" s="160">
        <f>SUM(I113:I115)</f>
        <v>331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165</v>
      </c>
      <c r="I114" s="74">
        <v>165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7670</v>
      </c>
      <c r="D116" s="160">
        <f>SUM(D117:D121)</f>
        <v>7670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7670</v>
      </c>
      <c r="I116" s="160">
        <f>SUM(I117:I121)</f>
        <v>7670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128</v>
      </c>
      <c r="C119" s="72">
        <f t="shared" si="7"/>
        <v>7618</v>
      </c>
      <c r="D119" s="74">
        <v>7618</v>
      </c>
      <c r="E119" s="74"/>
      <c r="F119" s="74"/>
      <c r="G119" s="157"/>
      <c r="H119" s="72">
        <f t="shared" si="8"/>
        <v>7618</v>
      </c>
      <c r="I119" s="74">
        <v>7618</v>
      </c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15216</v>
      </c>
      <c r="D130" s="63">
        <f>SUM(D131,D136,D140,D141,D144,D151,D159,D160,D163)</f>
        <v>10015</v>
      </c>
      <c r="E130" s="63">
        <f>SUM(E131,E136,E140,E141,E144,E151,E159,E160,E163)</f>
        <v>0</v>
      </c>
      <c r="F130" s="63">
        <f>SUM(F131,F136,F140,F141,F144,F151,F159,F160,F163)</f>
        <v>5201</v>
      </c>
      <c r="G130" s="166">
        <f>SUM(G131,G136,G140,G141,G144,G151,G159,G160,G163)</f>
        <v>0</v>
      </c>
      <c r="H130" s="57">
        <f t="shared" si="8"/>
        <v>16271</v>
      </c>
      <c r="I130" s="63">
        <f>SUM(I131,I136,I140,I141,I144,I151,I159,I160,I163)</f>
        <v>11070</v>
      </c>
      <c r="J130" s="63">
        <f>SUM(J131,J136,J140,J141,J144,J151,J159,J160,J163)</f>
        <v>0</v>
      </c>
      <c r="K130" s="63">
        <f>SUM(K131,K136,K140,K141,K144,K151,K159,K160,K163)</f>
        <v>5201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2667</v>
      </c>
      <c r="D131" s="169">
        <f>SUM(D132:D135)</f>
        <v>2667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4142</v>
      </c>
      <c r="I131" s="169">
        <f t="shared" si="10"/>
        <v>4142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386</v>
      </c>
      <c r="D132" s="74">
        <v>386</v>
      </c>
      <c r="E132" s="74"/>
      <c r="F132" s="74"/>
      <c r="G132" s="157"/>
      <c r="H132" s="72">
        <f t="shared" si="8"/>
        <v>386</v>
      </c>
      <c r="I132" s="74">
        <v>386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2151</v>
      </c>
      <c r="D133" s="74">
        <v>2151</v>
      </c>
      <c r="E133" s="74"/>
      <c r="F133" s="74"/>
      <c r="G133" s="157"/>
      <c r="H133" s="72">
        <f t="shared" si="8"/>
        <v>3371</v>
      </c>
      <c r="I133" s="74">
        <v>3371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130</v>
      </c>
      <c r="D134" s="74">
        <v>130</v>
      </c>
      <c r="E134" s="74"/>
      <c r="F134" s="74"/>
      <c r="G134" s="157"/>
      <c r="H134" s="72">
        <f t="shared" si="8"/>
        <v>385</v>
      </c>
      <c r="I134" s="74">
        <v>385</v>
      </c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67</v>
      </c>
      <c r="D136" s="160">
        <f>SUM(D137:D139)</f>
        <v>67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67</v>
      </c>
      <c r="I136" s="160">
        <f>SUM(I137:I139)</f>
        <v>67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67</v>
      </c>
      <c r="D138" s="74">
        <v>67</v>
      </c>
      <c r="E138" s="74"/>
      <c r="F138" s="74"/>
      <c r="G138" s="157"/>
      <c r="H138" s="72">
        <f t="shared" si="8"/>
        <v>67</v>
      </c>
      <c r="I138" s="74">
        <v>67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5136</v>
      </c>
      <c r="D144" s="151">
        <f>SUM(D145:D150)</f>
        <v>5136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4594</v>
      </c>
      <c r="I144" s="151">
        <f>SUM(I145:I150)</f>
        <v>4594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600</v>
      </c>
      <c r="D145" s="68">
        <v>600</v>
      </c>
      <c r="E145" s="68"/>
      <c r="F145" s="68"/>
      <c r="G145" s="154"/>
      <c r="H145" s="66">
        <f t="shared" si="8"/>
        <v>490</v>
      </c>
      <c r="I145" s="68">
        <v>490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4496</v>
      </c>
      <c r="D146" s="74">
        <v>4496</v>
      </c>
      <c r="E146" s="74"/>
      <c r="F146" s="74"/>
      <c r="G146" s="157"/>
      <c r="H146" s="72">
        <f t="shared" si="8"/>
        <v>4064</v>
      </c>
      <c r="I146" s="74">
        <v>4064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40</v>
      </c>
      <c r="D149" s="74">
        <v>40</v>
      </c>
      <c r="E149" s="74"/>
      <c r="F149" s="74"/>
      <c r="G149" s="157"/>
      <c r="H149" s="72">
        <f t="shared" si="8"/>
        <v>40</v>
      </c>
      <c r="I149" s="74">
        <v>40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6266</v>
      </c>
      <c r="D151" s="160">
        <f>SUM(D152:D158)</f>
        <v>1065</v>
      </c>
      <c r="E151" s="160">
        <f>SUM(E152:E158)</f>
        <v>0</v>
      </c>
      <c r="F151" s="160">
        <f>SUM(F152:F158)</f>
        <v>5201</v>
      </c>
      <c r="G151" s="161">
        <f>SUM(G152:G158)</f>
        <v>0</v>
      </c>
      <c r="H151" s="72">
        <f t="shared" si="8"/>
        <v>6400</v>
      </c>
      <c r="I151" s="160">
        <f>SUM(I152:I158)</f>
        <v>1199</v>
      </c>
      <c r="J151" s="160">
        <f>SUM(J152:J158)</f>
        <v>0</v>
      </c>
      <c r="K151" s="160">
        <f>SUM(K152:K158)</f>
        <v>5201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450</v>
      </c>
      <c r="D152" s="74">
        <v>450</v>
      </c>
      <c r="E152" s="74"/>
      <c r="F152" s="74"/>
      <c r="G152" s="157"/>
      <c r="H152" s="72">
        <f t="shared" si="8"/>
        <v>584</v>
      </c>
      <c r="I152" s="74">
        <v>584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615</v>
      </c>
      <c r="D153" s="74">
        <v>615</v>
      </c>
      <c r="E153" s="74"/>
      <c r="F153" s="74"/>
      <c r="G153" s="157"/>
      <c r="H153" s="72">
        <f t="shared" si="8"/>
        <v>615</v>
      </c>
      <c r="I153" s="74">
        <v>615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5201</v>
      </c>
      <c r="D154" s="74"/>
      <c r="E154" s="74"/>
      <c r="F154" s="74">
        <v>5201</v>
      </c>
      <c r="G154" s="157"/>
      <c r="H154" s="72">
        <f t="shared" si="8"/>
        <v>5201</v>
      </c>
      <c r="I154" s="74"/>
      <c r="J154" s="74"/>
      <c r="K154" s="74">
        <v>5201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1030</v>
      </c>
      <c r="D159" s="163">
        <v>1030</v>
      </c>
      <c r="E159" s="163"/>
      <c r="F159" s="163"/>
      <c r="G159" s="164"/>
      <c r="H159" s="117">
        <f t="shared" si="8"/>
        <v>1018</v>
      </c>
      <c r="I159" s="163">
        <v>1018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5930</v>
      </c>
      <c r="D194" s="139">
        <f>SUM(D195,D230,D269,D283)</f>
        <v>5930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4695</v>
      </c>
      <c r="I194" s="139">
        <f t="shared" ref="I194:L194" si="26">SUM(I195,I230,I269,I283)</f>
        <v>4695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5930</v>
      </c>
      <c r="D195" s="144">
        <f>D196+D204</f>
        <v>5930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4695</v>
      </c>
      <c r="I195" s="144">
        <f>I196+I204</f>
        <v>4695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130</v>
      </c>
      <c r="D196" s="63">
        <f>D197+D198+D201+D202+D203</f>
        <v>130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130</v>
      </c>
      <c r="D198" s="160">
        <f>D199+D200</f>
        <v>130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130</v>
      </c>
      <c r="D199" s="74">
        <v>130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5800</v>
      </c>
      <c r="D204" s="63">
        <f>D205+D215+D216+D225+D226+D227+D229</f>
        <v>5800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4695</v>
      </c>
      <c r="I204" s="63">
        <f>I205+I215+I216+I225+I226+I227+I229</f>
        <v>4695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5800</v>
      </c>
      <c r="D216" s="160">
        <f>SUM(D217:D224)</f>
        <v>5800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4695</v>
      </c>
      <c r="I216" s="160">
        <f>SUM(I217:I224)</f>
        <v>4695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227</v>
      </c>
      <c r="C218" s="72">
        <f t="shared" si="23"/>
        <v>3195</v>
      </c>
      <c r="D218" s="74">
        <v>3195</v>
      </c>
      <c r="E218" s="74"/>
      <c r="F218" s="74"/>
      <c r="G218" s="157"/>
      <c r="H218" s="72">
        <f t="shared" si="24"/>
        <v>1890</v>
      </c>
      <c r="I218" s="74">
        <v>1890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205</v>
      </c>
      <c r="D219" s="74">
        <v>205</v>
      </c>
      <c r="E219" s="74"/>
      <c r="F219" s="74"/>
      <c r="G219" s="157"/>
      <c r="H219" s="72">
        <f t="shared" si="24"/>
        <v>205</v>
      </c>
      <c r="I219" s="74">
        <v>205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2400</v>
      </c>
      <c r="D223" s="74">
        <v>2400</v>
      </c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665041</v>
      </c>
      <c r="D289" s="242">
        <f t="shared" ref="D289:L289" si="46">SUM(D286,D269,D230,D195,D187,D173,D75,D53,D283)</f>
        <v>611503</v>
      </c>
      <c r="E289" s="242">
        <f t="shared" si="46"/>
        <v>47337</v>
      </c>
      <c r="F289" s="242">
        <f t="shared" si="46"/>
        <v>6201</v>
      </c>
      <c r="G289" s="243">
        <f t="shared" si="46"/>
        <v>0</v>
      </c>
      <c r="H289" s="244">
        <f t="shared" si="46"/>
        <v>662588</v>
      </c>
      <c r="I289" s="242">
        <f t="shared" si="46"/>
        <v>613785</v>
      </c>
      <c r="J289" s="242">
        <f t="shared" si="46"/>
        <v>42602</v>
      </c>
      <c r="K289" s="242">
        <f t="shared" si="46"/>
        <v>6201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N6sl8ykNCFZxnZ3opSixePOBhJIu6innXEwn8SmHy7/VH73ixxWKhZJIobNUYKmI+OzUbW2bSioc+tMdw/SKg==" saltValue="vdokiJvnQ2ACeZ1dRMNwOA==" spinCount="100000" sheet="1" objects="1" scenarios="1" formatCells="0" formatColumns="0" formatRows="0" insertHyperlinks="0"/>
  <autoFilter ref="A18:L301">
    <filterColumn colId="7">
      <filters blank="1">
        <filter val="1 000"/>
        <filter val="1 017"/>
        <filter val="1 018"/>
        <filter val="1 029"/>
        <filter val="1 663"/>
        <filter val="1 890"/>
        <filter val="1 942"/>
        <filter val="10 460"/>
        <filter val="102"/>
        <filter val="111 038"/>
        <filter val="13 020"/>
        <filter val="145 990"/>
        <filter val="16 271"/>
        <filter val="165"/>
        <filter val="166"/>
        <filter val="18 161"/>
        <filter val="2 483"/>
        <filter val="2 600"/>
        <filter val="205"/>
        <filter val="21 182"/>
        <filter val="24 880"/>
        <filter val="3 145"/>
        <filter val="3 371"/>
        <filter val="3 553"/>
        <filter val="331"/>
        <filter val="34 763"/>
        <filter val="34 952"/>
        <filter val="36 938"/>
        <filter val="385"/>
        <filter val="386"/>
        <filter val="4 064"/>
        <filter val="4 142"/>
        <filter val="4 172"/>
        <filter val="4 594"/>
        <filter val="4 682"/>
        <filter val="4 695"/>
        <filter val="40"/>
        <filter val="403 882"/>
        <filter val="440 308"/>
        <filter val="490"/>
        <filter val="5 201"/>
        <filter val="5 834"/>
        <filter val="50"/>
        <filter val="52"/>
        <filter val="55 324"/>
        <filter val="584"/>
        <filter val="586"/>
        <filter val="586 298"/>
        <filter val="6 201"/>
        <filter val="6 400"/>
        <filter val="615"/>
        <filter val="656 387"/>
        <filter val="657 893"/>
        <filter val="662 588"/>
        <filter val="67"/>
        <filter val="7 618"/>
        <filter val="7 670"/>
        <filter val="7 715"/>
        <filter val="71 595"/>
        <filter val="728"/>
        <filter val="75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450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451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452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453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454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73872</v>
      </c>
      <c r="D20" s="28">
        <f>SUM(D21,D24,D25,D41,D43)</f>
        <v>73872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79884</v>
      </c>
      <c r="I20" s="28">
        <f>SUM(I21,I24,I25,I41,I43)</f>
        <v>79884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73872</v>
      </c>
      <c r="D24" s="51">
        <v>73872</v>
      </c>
      <c r="E24" s="51"/>
      <c r="F24" s="52" t="s">
        <v>36</v>
      </c>
      <c r="G24" s="53" t="s">
        <v>36</v>
      </c>
      <c r="H24" s="50">
        <f t="shared" si="1"/>
        <v>79884</v>
      </c>
      <c r="I24" s="51">
        <f>I51</f>
        <v>79884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73872</v>
      </c>
      <c r="D50" s="128">
        <f>SUM(D51,D286)</f>
        <v>73872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79884</v>
      </c>
      <c r="I50" s="128">
        <f>SUM(I51,I286)</f>
        <v>79884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73872</v>
      </c>
      <c r="D51" s="134">
        <f>SUM(D52,D194)</f>
        <v>73872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79884</v>
      </c>
      <c r="I51" s="134">
        <f>SUM(I52,I194)</f>
        <v>79884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73872</v>
      </c>
      <c r="D52" s="139">
        <f>SUM(D53,D75,D173,D187)</f>
        <v>73872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79884</v>
      </c>
      <c r="I52" s="139">
        <f>SUM(I53,I75,I173,I187)</f>
        <v>79884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73872</v>
      </c>
      <c r="D75" s="144">
        <f>SUM(D76,D83,D130,D164,D165,D172)</f>
        <v>73872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79884</v>
      </c>
      <c r="I75" s="144">
        <f>SUM(I76,I83,I130,I164,I165,I172)</f>
        <v>79884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73872</v>
      </c>
      <c r="D130" s="63">
        <f>SUM(D131,D136,D140,D141,D144,D151,D159,D160,D163)</f>
        <v>73872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79884</v>
      </c>
      <c r="I130" s="63">
        <f>SUM(I131,I136,I140,I141,I144,I151,I159,I160,I163)</f>
        <v>79884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73872</v>
      </c>
      <c r="D151" s="160">
        <f>SUM(D152:D158)</f>
        <v>73872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79884</v>
      </c>
      <c r="I151" s="160">
        <f>SUM(I152:I158)</f>
        <v>79884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73872</v>
      </c>
      <c r="D154" s="74">
        <v>73872</v>
      </c>
      <c r="E154" s="74"/>
      <c r="F154" s="74"/>
      <c r="G154" s="157"/>
      <c r="H154" s="72">
        <f t="shared" si="8"/>
        <v>79884</v>
      </c>
      <c r="I154" s="74">
        <v>79884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73872</v>
      </c>
      <c r="D289" s="242">
        <f t="shared" ref="D289:L289" si="46">SUM(D286,D269,D230,D195,D187,D173,D75,D53,D283)</f>
        <v>73872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79884</v>
      </c>
      <c r="I289" s="242">
        <f t="shared" si="46"/>
        <v>79884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SCXto6cA/8ixy0OD+kN+bb1GRanTrSzRTaoDjNxHQXWoVSHNe2nS+pXUB14bU0jLOhW/3TzoBnGZI7m6UPVzRA==" saltValue="rblFqFz6J0xsB0CkBLNiLw==" spinCount="100000" sheet="1" objects="1" scenarios="1" formatCells="0" formatColumns="0" formatRows="0" insertHyperlinks="0"/>
  <autoFilter ref="A18:L301">
    <filterColumn colId="7">
      <filters>
        <filter val="79 88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B48" sqref="B48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564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456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457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458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539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459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565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460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 t="s">
        <v>566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400596</v>
      </c>
      <c r="D20" s="28">
        <f>SUM(D21,D24,D25,D41,D43)</f>
        <v>367861</v>
      </c>
      <c r="E20" s="28">
        <f>SUM(E21,E24,E43)</f>
        <v>30726</v>
      </c>
      <c r="F20" s="28">
        <f>SUM(F21,F26,F43)</f>
        <v>2009</v>
      </c>
      <c r="G20" s="29">
        <f>SUM(G21,G45)</f>
        <v>0</v>
      </c>
      <c r="H20" s="27">
        <f>SUM(I20:L20)</f>
        <v>407798</v>
      </c>
      <c r="I20" s="28">
        <f>SUM(I21,I24,I25,I41,I43)</f>
        <v>375064</v>
      </c>
      <c r="J20" s="28">
        <f>SUM(J21,J24,J43)</f>
        <v>30638</v>
      </c>
      <c r="K20" s="28">
        <f>SUM(K21,K26,K43)</f>
        <v>2096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398587</v>
      </c>
      <c r="D24" s="51">
        <v>367861</v>
      </c>
      <c r="E24" s="51">
        <v>30726</v>
      </c>
      <c r="F24" s="52" t="s">
        <v>36</v>
      </c>
      <c r="G24" s="53" t="s">
        <v>36</v>
      </c>
      <c r="H24" s="50">
        <f t="shared" si="1"/>
        <v>405702</v>
      </c>
      <c r="I24" s="51">
        <f>I51</f>
        <v>375064</v>
      </c>
      <c r="J24" s="51">
        <f>J51</f>
        <v>30638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2009</v>
      </c>
      <c r="D26" s="59" t="s">
        <v>36</v>
      </c>
      <c r="E26" s="59" t="s">
        <v>36</v>
      </c>
      <c r="F26" s="63">
        <f>SUM(F27,F31,F33,F36)</f>
        <v>2009</v>
      </c>
      <c r="G26" s="60" t="s">
        <v>36</v>
      </c>
      <c r="H26" s="57">
        <f t="shared" si="1"/>
        <v>2096</v>
      </c>
      <c r="I26" s="59" t="s">
        <v>36</v>
      </c>
      <c r="J26" s="59" t="s">
        <v>36</v>
      </c>
      <c r="K26" s="63">
        <f>SUM(K27,K31,K33,K36)</f>
        <v>2096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263</v>
      </c>
      <c r="D33" s="59" t="s">
        <v>36</v>
      </c>
      <c r="E33" s="59" t="s">
        <v>36</v>
      </c>
      <c r="F33" s="63">
        <f>SUM(F34:F35)</f>
        <v>263</v>
      </c>
      <c r="G33" s="60" t="s">
        <v>36</v>
      </c>
      <c r="H33" s="57">
        <f t="shared" si="1"/>
        <v>263</v>
      </c>
      <c r="I33" s="59" t="s">
        <v>36</v>
      </c>
      <c r="J33" s="59" t="s">
        <v>36</v>
      </c>
      <c r="K33" s="63">
        <f>SUM(K34:K35)</f>
        <v>263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263</v>
      </c>
      <c r="D34" s="67" t="s">
        <v>36</v>
      </c>
      <c r="E34" s="67" t="s">
        <v>36</v>
      </c>
      <c r="F34" s="68">
        <v>263</v>
      </c>
      <c r="G34" s="69" t="s">
        <v>36</v>
      </c>
      <c r="H34" s="79">
        <f t="shared" si="1"/>
        <v>263</v>
      </c>
      <c r="I34" s="80" t="s">
        <v>36</v>
      </c>
      <c r="J34" s="80" t="s">
        <v>36</v>
      </c>
      <c r="K34" s="81">
        <v>263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1746</v>
      </c>
      <c r="D36" s="59" t="s">
        <v>36</v>
      </c>
      <c r="E36" s="59" t="s">
        <v>36</v>
      </c>
      <c r="F36" s="63">
        <f>SUM(F37:F40)</f>
        <v>1746</v>
      </c>
      <c r="G36" s="60" t="s">
        <v>36</v>
      </c>
      <c r="H36" s="57">
        <f t="shared" si="1"/>
        <v>1833</v>
      </c>
      <c r="I36" s="59" t="s">
        <v>36</v>
      </c>
      <c r="J36" s="59" t="s">
        <v>36</v>
      </c>
      <c r="K36" s="63">
        <f>SUM(K37:K40)</f>
        <v>1833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1746</v>
      </c>
      <c r="D40" s="87" t="s">
        <v>36</v>
      </c>
      <c r="E40" s="87" t="s">
        <v>36</v>
      </c>
      <c r="F40" s="88">
        <v>1746</v>
      </c>
      <c r="G40" s="89" t="s">
        <v>36</v>
      </c>
      <c r="H40" s="86">
        <f t="shared" si="1"/>
        <v>1833</v>
      </c>
      <c r="I40" s="87" t="s">
        <v>36</v>
      </c>
      <c r="J40" s="87" t="s">
        <v>36</v>
      </c>
      <c r="K40" s="88">
        <v>1833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400596</v>
      </c>
      <c r="D50" s="128">
        <f>SUM(D51,D286)</f>
        <v>367861</v>
      </c>
      <c r="E50" s="128">
        <f>SUM(E51,E286)</f>
        <v>30726</v>
      </c>
      <c r="F50" s="128">
        <f>SUM(F51,F286)</f>
        <v>2009</v>
      </c>
      <c r="G50" s="129">
        <f>SUM(G51,G286)</f>
        <v>0</v>
      </c>
      <c r="H50" s="127">
        <f t="shared" ref="H50:H113" si="6">SUM(I50:L50)</f>
        <v>407798</v>
      </c>
      <c r="I50" s="128">
        <f>SUM(I51,I286)</f>
        <v>375064</v>
      </c>
      <c r="J50" s="128">
        <f>SUM(J51,J286)</f>
        <v>30638</v>
      </c>
      <c r="K50" s="128">
        <f>SUM(K51,K286)</f>
        <v>2096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400596</v>
      </c>
      <c r="D51" s="134">
        <f>SUM(D52,D194)</f>
        <v>367861</v>
      </c>
      <c r="E51" s="134">
        <f>SUM(E52,E194)</f>
        <v>30726</v>
      </c>
      <c r="F51" s="134">
        <f>SUM(F52,F194)</f>
        <v>2009</v>
      </c>
      <c r="G51" s="135">
        <f>SUM(G52,G194)</f>
        <v>0</v>
      </c>
      <c r="H51" s="133">
        <f t="shared" si="6"/>
        <v>407798</v>
      </c>
      <c r="I51" s="134">
        <f>SUM(I52,I194)</f>
        <v>375064</v>
      </c>
      <c r="J51" s="134">
        <f>SUM(J52,J194)</f>
        <v>30638</v>
      </c>
      <c r="K51" s="134">
        <f>SUM(K52,K194)</f>
        <v>2096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399676</v>
      </c>
      <c r="D52" s="139">
        <f>SUM(D53,D75,D173,D187)</f>
        <v>366941</v>
      </c>
      <c r="E52" s="139">
        <f>SUM(E53,E75,E173,E187)</f>
        <v>30726</v>
      </c>
      <c r="F52" s="139">
        <f>SUM(F53,F75,F173,F187)</f>
        <v>2009</v>
      </c>
      <c r="G52" s="140">
        <f>SUM(G53,G75,G173,G187)</f>
        <v>0</v>
      </c>
      <c r="H52" s="138">
        <f t="shared" si="6"/>
        <v>405168</v>
      </c>
      <c r="I52" s="139">
        <f>SUM(I53,I75,I173,I187)</f>
        <v>372434</v>
      </c>
      <c r="J52" s="139">
        <f>SUM(J53,J75,J173,J187)</f>
        <v>30638</v>
      </c>
      <c r="K52" s="139">
        <f>SUM(K53,K75,K173,K187)</f>
        <v>2096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371816</v>
      </c>
      <c r="D53" s="144">
        <f>SUM(D54,D67)</f>
        <v>341090</v>
      </c>
      <c r="E53" s="144">
        <f>SUM(E54,E67)</f>
        <v>30726</v>
      </c>
      <c r="F53" s="144">
        <f>SUM(F54,F67)</f>
        <v>0</v>
      </c>
      <c r="G53" s="145">
        <f>SUM(G54,G67)</f>
        <v>0</v>
      </c>
      <c r="H53" s="143">
        <f t="shared" si="6"/>
        <v>375796</v>
      </c>
      <c r="I53" s="144">
        <f>SUM(I54,I67)</f>
        <v>345158</v>
      </c>
      <c r="J53" s="144">
        <f>SUM(J54,J67)</f>
        <v>30638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281022</v>
      </c>
      <c r="D54" s="63">
        <f>SUM(D55,D58,D66)</f>
        <v>256411</v>
      </c>
      <c r="E54" s="63">
        <f>SUM(E55,E58,E66)</f>
        <v>24611</v>
      </c>
      <c r="F54" s="63">
        <f>SUM(F55,F58,F66)</f>
        <v>0</v>
      </c>
      <c r="G54" s="148">
        <f>SUM(G55,G58,G66)</f>
        <v>0</v>
      </c>
      <c r="H54" s="57">
        <f t="shared" si="6"/>
        <v>284638</v>
      </c>
      <c r="I54" s="63">
        <f>SUM(I55,I58,I66)</f>
        <v>259970</v>
      </c>
      <c r="J54" s="63">
        <f>SUM(J55,J58,J66)</f>
        <v>24668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252845</v>
      </c>
      <c r="D55" s="151">
        <f>SUM(D56:D57)</f>
        <v>228713</v>
      </c>
      <c r="E55" s="151">
        <f>SUM(E56:E57)</f>
        <v>24132</v>
      </c>
      <c r="F55" s="151">
        <f>SUM(F56:F57)</f>
        <v>0</v>
      </c>
      <c r="G55" s="152">
        <f>SUM(G56:G57)</f>
        <v>0</v>
      </c>
      <c r="H55" s="117">
        <f t="shared" si="6"/>
        <v>257997</v>
      </c>
      <c r="I55" s="151">
        <f>SUM(I56:I57)</f>
        <v>233729</v>
      </c>
      <c r="J55" s="151">
        <f>SUM(J56:J57)</f>
        <v>24268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252845</v>
      </c>
      <c r="D57" s="74">
        <v>228713</v>
      </c>
      <c r="E57" s="74">
        <v>24132</v>
      </c>
      <c r="F57" s="74"/>
      <c r="G57" s="157"/>
      <c r="H57" s="72">
        <f t="shared" si="6"/>
        <v>257997</v>
      </c>
      <c r="I57" s="74">
        <v>233729</v>
      </c>
      <c r="J57" s="74">
        <v>24268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26514</v>
      </c>
      <c r="D58" s="160">
        <f>SUM(D59:D65)</f>
        <v>26035</v>
      </c>
      <c r="E58" s="160">
        <f>SUM(E59:E65)</f>
        <v>479</v>
      </c>
      <c r="F58" s="160">
        <f>SUM(F59:F65)</f>
        <v>0</v>
      </c>
      <c r="G58" s="161">
        <f>SUM(G59:G65)</f>
        <v>0</v>
      </c>
      <c r="H58" s="72">
        <f t="shared" si="6"/>
        <v>23853</v>
      </c>
      <c r="I58" s="160">
        <f>SUM(I59:I65)</f>
        <v>23453</v>
      </c>
      <c r="J58" s="160">
        <f>SUM(J59:J65)</f>
        <v>400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1066</v>
      </c>
      <c r="D60" s="74">
        <v>1066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3211</v>
      </c>
      <c r="D63" s="74">
        <v>2732</v>
      </c>
      <c r="E63" s="74">
        <v>479</v>
      </c>
      <c r="F63" s="74"/>
      <c r="G63" s="157"/>
      <c r="H63" s="72">
        <f t="shared" si="6"/>
        <v>3179</v>
      </c>
      <c r="I63" s="74">
        <v>2779</v>
      </c>
      <c r="J63" s="74">
        <v>400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18065</v>
      </c>
      <c r="D64" s="74">
        <v>18065</v>
      </c>
      <c r="E64" s="74"/>
      <c r="F64" s="74"/>
      <c r="G64" s="157"/>
      <c r="H64" s="72">
        <f t="shared" si="6"/>
        <v>15473</v>
      </c>
      <c r="I64" s="74">
        <v>15473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1663</v>
      </c>
      <c r="D66" s="163">
        <v>1663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90794</v>
      </c>
      <c r="D67" s="63">
        <f>SUM(D68:D69)</f>
        <v>84679</v>
      </c>
      <c r="E67" s="63">
        <f>SUM(E68:E69)</f>
        <v>6115</v>
      </c>
      <c r="F67" s="63">
        <f>SUM(F68:F69)</f>
        <v>0</v>
      </c>
      <c r="G67" s="166">
        <f>SUM(G68:G69)</f>
        <v>0</v>
      </c>
      <c r="H67" s="57">
        <f t="shared" si="6"/>
        <v>91158</v>
      </c>
      <c r="I67" s="63">
        <f>SUM(I68:I69)</f>
        <v>85188</v>
      </c>
      <c r="J67" s="63">
        <f>SUM(J68:J69)</f>
        <v>5970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70634</v>
      </c>
      <c r="D68" s="68">
        <v>64669</v>
      </c>
      <c r="E68" s="68">
        <v>5965</v>
      </c>
      <c r="F68" s="68"/>
      <c r="G68" s="154"/>
      <c r="H68" s="66">
        <f t="shared" si="6"/>
        <v>71329</v>
      </c>
      <c r="I68" s="68">
        <v>65459</v>
      </c>
      <c r="J68" s="68">
        <v>5870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20160</v>
      </c>
      <c r="D69" s="160">
        <f>SUM(D70:D74)</f>
        <v>20010</v>
      </c>
      <c r="E69" s="160">
        <f>SUM(E70:E74)</f>
        <v>150</v>
      </c>
      <c r="F69" s="160">
        <f>SUM(F70:F74)</f>
        <v>0</v>
      </c>
      <c r="G69" s="161">
        <f>SUM(G70:G74)</f>
        <v>0</v>
      </c>
      <c r="H69" s="72">
        <f t="shared" si="6"/>
        <v>19829</v>
      </c>
      <c r="I69" s="160">
        <f>SUM(I70:I74)</f>
        <v>19729</v>
      </c>
      <c r="J69" s="160">
        <f>SUM(J70:J74)</f>
        <v>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12189</v>
      </c>
      <c r="D70" s="74">
        <v>12039</v>
      </c>
      <c r="E70" s="74">
        <v>150</v>
      </c>
      <c r="F70" s="74"/>
      <c r="G70" s="157"/>
      <c r="H70" s="72">
        <f t="shared" si="6"/>
        <v>11858</v>
      </c>
      <c r="I70" s="74">
        <f>11617+141</f>
        <v>11758</v>
      </c>
      <c r="J70" s="74">
        <v>100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7471</v>
      </c>
      <c r="D73" s="74">
        <v>7471</v>
      </c>
      <c r="E73" s="74"/>
      <c r="F73" s="74"/>
      <c r="G73" s="157"/>
      <c r="H73" s="72">
        <f t="shared" si="6"/>
        <v>7471</v>
      </c>
      <c r="I73" s="74">
        <v>7471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27860</v>
      </c>
      <c r="D75" s="144">
        <f>SUM(D76,D83,D130,D164,D165,D172)</f>
        <v>25851</v>
      </c>
      <c r="E75" s="144">
        <f>SUM(E76,E83,E130,E164,E165,E172)</f>
        <v>0</v>
      </c>
      <c r="F75" s="144">
        <f>SUM(F76,F83,F130,F164,F165,F172)</f>
        <v>2009</v>
      </c>
      <c r="G75" s="145">
        <f>SUM(G76,G83,G130,G164,G165,G172)</f>
        <v>0</v>
      </c>
      <c r="H75" s="143">
        <f t="shared" si="6"/>
        <v>29372</v>
      </c>
      <c r="I75" s="144">
        <f>SUM(I76,I83,I130,I164,I165,I172)</f>
        <v>27276</v>
      </c>
      <c r="J75" s="144">
        <f>SUM(J76,J83,J130,J164,J165,J172)</f>
        <v>0</v>
      </c>
      <c r="K75" s="144">
        <f>SUM(K76,K83,K130,K164,K165,K172)</f>
        <v>2096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22426</v>
      </c>
      <c r="D83" s="63">
        <f>SUM(D84,D89,D95,D103,D112,D116,D122,D128)</f>
        <v>20417</v>
      </c>
      <c r="E83" s="63">
        <f>SUM(E84,E89,E95,E103,E112,E116,E122,E128)</f>
        <v>0</v>
      </c>
      <c r="F83" s="63">
        <f>SUM(F84,F89,F95,F103,F112,F116,F122,F128)</f>
        <v>2009</v>
      </c>
      <c r="G83" s="166">
        <f>SUM(G84,G89,G95,G103,G112,G116,G122,G128)</f>
        <v>0</v>
      </c>
      <c r="H83" s="57">
        <f t="shared" si="6"/>
        <v>23646</v>
      </c>
      <c r="I83" s="63">
        <f>SUM(I84,I89,I95,I103,I112,I116,I122,I128)</f>
        <v>21550</v>
      </c>
      <c r="J83" s="63">
        <f>SUM(J84,J89,J95,J103,J112,J116,J122,J128)</f>
        <v>0</v>
      </c>
      <c r="K83" s="63">
        <f>SUM(K84,K89,K95,K103,K112,K116,K122,K128)</f>
        <v>2096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600</v>
      </c>
      <c r="D84" s="151">
        <f>SUM(D85:D88)</f>
        <v>600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505</v>
      </c>
      <c r="I84" s="151">
        <f>SUM(I85:I88)</f>
        <v>505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499</v>
      </c>
      <c r="D86" s="74">
        <v>499</v>
      </c>
      <c r="E86" s="74"/>
      <c r="F86" s="74"/>
      <c r="G86" s="157"/>
      <c r="H86" s="72">
        <f t="shared" si="6"/>
        <v>404</v>
      </c>
      <c r="I86" s="74">
        <v>404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51</v>
      </c>
      <c r="D87" s="74">
        <v>51</v>
      </c>
      <c r="E87" s="74"/>
      <c r="F87" s="74"/>
      <c r="G87" s="157"/>
      <c r="H87" s="72">
        <f t="shared" si="6"/>
        <v>51</v>
      </c>
      <c r="I87" s="74">
        <v>51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50</v>
      </c>
      <c r="I88" s="74">
        <v>50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16232</v>
      </c>
      <c r="D89" s="160">
        <f>SUM(D90:D94)</f>
        <v>14223</v>
      </c>
      <c r="E89" s="160">
        <f>SUM(E90:E94)</f>
        <v>0</v>
      </c>
      <c r="F89" s="160">
        <f>SUM(F90:F94)</f>
        <v>2009</v>
      </c>
      <c r="G89" s="161">
        <f>SUM(G90:G94)</f>
        <v>0</v>
      </c>
      <c r="H89" s="72">
        <f t="shared" si="6"/>
        <v>17761</v>
      </c>
      <c r="I89" s="160">
        <f>SUM(I90:I94)</f>
        <v>15665</v>
      </c>
      <c r="J89" s="160">
        <f>SUM(J90:J94)</f>
        <v>0</v>
      </c>
      <c r="K89" s="160">
        <f>SUM(K90:K94)</f>
        <v>2096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7140</v>
      </c>
      <c r="D90" s="74">
        <v>6299</v>
      </c>
      <c r="E90" s="74"/>
      <c r="F90" s="74">
        <v>841</v>
      </c>
      <c r="G90" s="157"/>
      <c r="H90" s="72">
        <f t="shared" si="6"/>
        <v>6968</v>
      </c>
      <c r="I90" s="74">
        <v>6252</v>
      </c>
      <c r="J90" s="74"/>
      <c r="K90" s="74">
        <v>716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3681</v>
      </c>
      <c r="D91" s="74">
        <v>3291</v>
      </c>
      <c r="E91" s="74"/>
      <c r="F91" s="74">
        <v>390</v>
      </c>
      <c r="G91" s="157"/>
      <c r="H91" s="72">
        <f t="shared" si="6"/>
        <v>3512</v>
      </c>
      <c r="I91" s="74">
        <v>3115</v>
      </c>
      <c r="J91" s="74"/>
      <c r="K91" s="74">
        <v>397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4817</v>
      </c>
      <c r="D92" s="74">
        <v>4103</v>
      </c>
      <c r="E92" s="74"/>
      <c r="F92" s="74">
        <v>714</v>
      </c>
      <c r="G92" s="157"/>
      <c r="H92" s="72">
        <f t="shared" si="6"/>
        <v>6656</v>
      </c>
      <c r="I92" s="74">
        <v>5738</v>
      </c>
      <c r="J92" s="74"/>
      <c r="K92" s="74">
        <v>918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594</v>
      </c>
      <c r="D93" s="74">
        <v>530</v>
      </c>
      <c r="E93" s="74"/>
      <c r="F93" s="74">
        <v>64</v>
      </c>
      <c r="G93" s="157"/>
      <c r="H93" s="72">
        <f t="shared" si="6"/>
        <v>625</v>
      </c>
      <c r="I93" s="74">
        <v>560</v>
      </c>
      <c r="J93" s="74"/>
      <c r="K93" s="74">
        <v>65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960</v>
      </c>
      <c r="D95" s="160">
        <f>SUM(D96:D102)</f>
        <v>960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710</v>
      </c>
      <c r="I95" s="160">
        <f>SUM(I96:I102)</f>
        <v>710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500</v>
      </c>
      <c r="D100" s="74">
        <v>500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460</v>
      </c>
      <c r="D102" s="74">
        <v>460</v>
      </c>
      <c r="E102" s="74"/>
      <c r="F102" s="74"/>
      <c r="G102" s="157"/>
      <c r="H102" s="72">
        <f t="shared" si="6"/>
        <v>710</v>
      </c>
      <c r="I102" s="74">
        <f>250+460</f>
        <v>710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4372</v>
      </c>
      <c r="D103" s="160">
        <f>SUM(D104:D111)</f>
        <v>4372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4161</v>
      </c>
      <c r="I103" s="160">
        <f>SUM(I104:I111)</f>
        <v>4161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480</v>
      </c>
      <c r="D106" s="74">
        <v>480</v>
      </c>
      <c r="E106" s="74"/>
      <c r="F106" s="74"/>
      <c r="G106" s="157"/>
      <c r="H106" s="72">
        <f t="shared" si="6"/>
        <v>480</v>
      </c>
      <c r="I106" s="74">
        <v>480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2392</v>
      </c>
      <c r="D107" s="74">
        <v>2392</v>
      </c>
      <c r="E107" s="74"/>
      <c r="F107" s="74"/>
      <c r="G107" s="157"/>
      <c r="H107" s="72">
        <f t="shared" si="6"/>
        <v>2184</v>
      </c>
      <c r="I107" s="74">
        <v>2184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1500</v>
      </c>
      <c r="D111" s="74">
        <v>1500</v>
      </c>
      <c r="E111" s="74"/>
      <c r="F111" s="74"/>
      <c r="G111" s="157"/>
      <c r="H111" s="72">
        <f t="shared" si="6"/>
        <v>1497</v>
      </c>
      <c r="I111" s="74">
        <v>1497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413</v>
      </c>
      <c r="I112" s="160">
        <f>SUM(I113:I115)</f>
        <v>413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247</v>
      </c>
      <c r="I114" s="74">
        <v>247</v>
      </c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166</v>
      </c>
      <c r="D115" s="74">
        <v>166</v>
      </c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70</v>
      </c>
      <c r="D122" s="160">
        <f>SUM(D123:D127)</f>
        <v>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70</v>
      </c>
      <c r="I122" s="160">
        <f>SUM(I123:I127)</f>
        <v>70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70</v>
      </c>
      <c r="D127" s="74">
        <v>70</v>
      </c>
      <c r="E127" s="74"/>
      <c r="F127" s="74"/>
      <c r="G127" s="157"/>
      <c r="H127" s="72">
        <f t="shared" si="8"/>
        <v>70</v>
      </c>
      <c r="I127" s="74">
        <v>70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5434</v>
      </c>
      <c r="D130" s="63">
        <f>SUM(D131,D136,D140,D141,D144,D151,D159,D160,D163)</f>
        <v>5434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5726</v>
      </c>
      <c r="I130" s="63">
        <f>SUM(I131,I136,I140,I141,I144,I151,I159,I160,I163)</f>
        <v>5726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1440</v>
      </c>
      <c r="D131" s="169">
        <f>SUM(D132:D135)</f>
        <v>1440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1440</v>
      </c>
      <c r="I131" s="169">
        <f t="shared" si="10"/>
        <v>1440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350</v>
      </c>
      <c r="D132" s="74">
        <v>350</v>
      </c>
      <c r="E132" s="74"/>
      <c r="F132" s="74"/>
      <c r="G132" s="157"/>
      <c r="H132" s="72">
        <f t="shared" si="8"/>
        <v>350</v>
      </c>
      <c r="I132" s="74">
        <v>350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1090</v>
      </c>
      <c r="D133" s="74">
        <v>1090</v>
      </c>
      <c r="E133" s="74"/>
      <c r="F133" s="74"/>
      <c r="G133" s="157"/>
      <c r="H133" s="72">
        <f t="shared" si="8"/>
        <v>1090</v>
      </c>
      <c r="I133" s="74">
        <v>1090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30</v>
      </c>
      <c r="D136" s="160">
        <f>SUM(D137:D139)</f>
        <v>30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30</v>
      </c>
      <c r="I136" s="160">
        <f>SUM(I137:I139)</f>
        <v>30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30</v>
      </c>
      <c r="D138" s="74">
        <v>30</v>
      </c>
      <c r="E138" s="74"/>
      <c r="F138" s="74"/>
      <c r="G138" s="157"/>
      <c r="H138" s="72">
        <f t="shared" si="8"/>
        <v>30</v>
      </c>
      <c r="I138" s="74">
        <v>30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2429</v>
      </c>
      <c r="D144" s="151">
        <f>SUM(D145:D150)</f>
        <v>2429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2429</v>
      </c>
      <c r="I144" s="151">
        <f>SUM(I145:I150)</f>
        <v>2429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625</v>
      </c>
      <c r="D145" s="68">
        <v>625</v>
      </c>
      <c r="E145" s="68"/>
      <c r="F145" s="68"/>
      <c r="G145" s="154"/>
      <c r="H145" s="66">
        <f t="shared" si="8"/>
        <v>625</v>
      </c>
      <c r="I145" s="68">
        <v>625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1804</v>
      </c>
      <c r="D146" s="74">
        <v>1804</v>
      </c>
      <c r="E146" s="74"/>
      <c r="F146" s="74"/>
      <c r="G146" s="157"/>
      <c r="H146" s="72">
        <f t="shared" si="8"/>
        <v>1804</v>
      </c>
      <c r="I146" s="74">
        <v>1804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653</v>
      </c>
      <c r="D151" s="160">
        <f>SUM(D152:D158)</f>
        <v>653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945</v>
      </c>
      <c r="I151" s="160">
        <f>SUM(I152:I158)</f>
        <v>945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528</v>
      </c>
      <c r="D152" s="74">
        <v>528</v>
      </c>
      <c r="E152" s="74"/>
      <c r="F152" s="74"/>
      <c r="G152" s="157"/>
      <c r="H152" s="72">
        <f t="shared" si="8"/>
        <v>528</v>
      </c>
      <c r="I152" s="74">
        <v>528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125</v>
      </c>
      <c r="D153" s="74">
        <v>125</v>
      </c>
      <c r="E153" s="74"/>
      <c r="F153" s="74"/>
      <c r="G153" s="157"/>
      <c r="H153" s="72">
        <f t="shared" si="8"/>
        <v>417</v>
      </c>
      <c r="I153" s="74">
        <v>417</v>
      </c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832</v>
      </c>
      <c r="D159" s="163">
        <v>832</v>
      </c>
      <c r="E159" s="163"/>
      <c r="F159" s="163"/>
      <c r="G159" s="164"/>
      <c r="H159" s="117">
        <f t="shared" si="8"/>
        <v>832</v>
      </c>
      <c r="I159" s="163">
        <v>832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920</v>
      </c>
      <c r="D194" s="139">
        <f>SUM(D195,D230,D269,D283)</f>
        <v>920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2630</v>
      </c>
      <c r="I194" s="139">
        <f t="shared" ref="I194:L194" si="26">SUM(I195,I230,I269,I283)</f>
        <v>2630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920</v>
      </c>
      <c r="D195" s="144">
        <f>D196+D204</f>
        <v>920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2630</v>
      </c>
      <c r="I195" s="144">
        <f>I196+I204</f>
        <v>2630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920</v>
      </c>
      <c r="D204" s="63">
        <f>D205+D215+D216+D225+D226+D227+D229</f>
        <v>920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2630</v>
      </c>
      <c r="I204" s="63">
        <f>I205+I215+I216+I225+I226+I227+I229</f>
        <v>2630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920</v>
      </c>
      <c r="D216" s="160">
        <f>SUM(D217:D224)</f>
        <v>920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2630</v>
      </c>
      <c r="I216" s="160">
        <f>SUM(I217:I224)</f>
        <v>2630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227</v>
      </c>
      <c r="C218" s="72">
        <f t="shared" si="23"/>
        <v>920</v>
      </c>
      <c r="D218" s="74">
        <v>920</v>
      </c>
      <c r="E218" s="74"/>
      <c r="F218" s="74"/>
      <c r="G218" s="157"/>
      <c r="H218" s="72">
        <f t="shared" si="24"/>
        <v>1330</v>
      </c>
      <c r="I218" s="74">
        <v>1330</v>
      </c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1300</v>
      </c>
      <c r="I223" s="74">
        <v>1300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400596</v>
      </c>
      <c r="D289" s="242">
        <f t="shared" ref="D289:L289" si="46">SUM(D286,D269,D230,D195,D187,D173,D75,D53,D283)</f>
        <v>367861</v>
      </c>
      <c r="E289" s="242">
        <f t="shared" si="46"/>
        <v>30726</v>
      </c>
      <c r="F289" s="242">
        <f t="shared" si="46"/>
        <v>2009</v>
      </c>
      <c r="G289" s="243">
        <f t="shared" si="46"/>
        <v>0</v>
      </c>
      <c r="H289" s="244">
        <f t="shared" si="46"/>
        <v>407798</v>
      </c>
      <c r="I289" s="242">
        <f t="shared" si="46"/>
        <v>375064</v>
      </c>
      <c r="J289" s="242">
        <f t="shared" si="46"/>
        <v>30638</v>
      </c>
      <c r="K289" s="242">
        <f t="shared" si="46"/>
        <v>2096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FXq5Efmn0uCwoAcI94wSmylWfMacfCvAyUIj3WiyESH5gxzVRLG/XBh8tYzDl07zEp0O2aWySiG42KAzBat2A==" saltValue="UlW80RNjinpPmubvwI982A==" spinCount="100000" sheet="1" objects="1" scenarios="1" formatCells="0" formatColumns="0" formatRows="0" insertHyperlinks="0"/>
  <autoFilter ref="A18:L301">
    <filterColumn colId="7">
      <filters blank="1">
        <filter val="1 029"/>
        <filter val="1 090"/>
        <filter val="1 300"/>
        <filter val="1 330"/>
        <filter val="1 440"/>
        <filter val="1 497"/>
        <filter val="1 804"/>
        <filter val="1 833"/>
        <filter val="11 858"/>
        <filter val="15 473"/>
        <filter val="166"/>
        <filter val="17 761"/>
        <filter val="19 829"/>
        <filter val="2 096"/>
        <filter val="2 184"/>
        <filter val="2 429"/>
        <filter val="2 630"/>
        <filter val="2 788"/>
        <filter val="23 646"/>
        <filter val="23 853"/>
        <filter val="247"/>
        <filter val="257 997"/>
        <filter val="26"/>
        <filter val="263"/>
        <filter val="284 638"/>
        <filter val="29 372"/>
        <filter val="3 179"/>
        <filter val="3 512"/>
        <filter val="30"/>
        <filter val="350"/>
        <filter val="375 796"/>
        <filter val="4 161"/>
        <filter val="4 172"/>
        <filter val="404"/>
        <filter val="405 168"/>
        <filter val="405 702"/>
        <filter val="407 798"/>
        <filter val="413"/>
        <filter val="417"/>
        <filter val="480"/>
        <filter val="5 726"/>
        <filter val="50"/>
        <filter val="500"/>
        <filter val="505"/>
        <filter val="51"/>
        <filter val="528"/>
        <filter val="6 656"/>
        <filter val="6 968"/>
        <filter val="625"/>
        <filter val="7 471"/>
        <filter val="70"/>
        <filter val="71 329"/>
        <filter val="710"/>
        <filter val="832"/>
        <filter val="91 158"/>
        <filter val="94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455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456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457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458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12" customHeight="1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459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0"/>
      <c r="D11" s="830"/>
      <c r="E11" s="830"/>
      <c r="F11" s="830"/>
      <c r="G11" s="830"/>
      <c r="H11" s="830"/>
      <c r="I11" s="830"/>
      <c r="J11" s="830"/>
      <c r="K11" s="830"/>
      <c r="L11" s="831"/>
    </row>
    <row r="12" spans="1:12" ht="12.75" customHeight="1" x14ac:dyDescent="0.25">
      <c r="A12" s="4"/>
      <c r="B12" s="5" t="s">
        <v>18</v>
      </c>
      <c r="C12" s="830" t="s">
        <v>460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46170</v>
      </c>
      <c r="D20" s="28">
        <f>SUM(D21,D24,D25,D41,D43)</f>
        <v>40356</v>
      </c>
      <c r="E20" s="28">
        <f>SUM(E21,E24,E43)</f>
        <v>0</v>
      </c>
      <c r="F20" s="28">
        <f>SUM(F21,F26,F43)</f>
        <v>5814</v>
      </c>
      <c r="G20" s="29">
        <f>SUM(G21,G45)</f>
        <v>0</v>
      </c>
      <c r="H20" s="27">
        <f>SUM(I20:L20)</f>
        <v>49455</v>
      </c>
      <c r="I20" s="28">
        <f>SUM(I21,I24,I25,I41,I43)</f>
        <v>43641</v>
      </c>
      <c r="J20" s="28">
        <f>SUM(J21,J24,J43)</f>
        <v>0</v>
      </c>
      <c r="K20" s="28">
        <f>SUM(K21,K26,K43)</f>
        <v>5814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40356</v>
      </c>
      <c r="D24" s="51">
        <v>40356</v>
      </c>
      <c r="E24" s="51"/>
      <c r="F24" s="52" t="s">
        <v>36</v>
      </c>
      <c r="G24" s="53" t="s">
        <v>36</v>
      </c>
      <c r="H24" s="50">
        <f t="shared" si="1"/>
        <v>43641</v>
      </c>
      <c r="I24" s="51">
        <f>I51</f>
        <v>43641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5814</v>
      </c>
      <c r="D26" s="59" t="s">
        <v>36</v>
      </c>
      <c r="E26" s="59" t="s">
        <v>36</v>
      </c>
      <c r="F26" s="63">
        <f>SUM(F27,F31,F33,F36)</f>
        <v>5814</v>
      </c>
      <c r="G26" s="60" t="s">
        <v>36</v>
      </c>
      <c r="H26" s="57">
        <f t="shared" si="1"/>
        <v>5814</v>
      </c>
      <c r="I26" s="59" t="s">
        <v>36</v>
      </c>
      <c r="J26" s="59" t="s">
        <v>36</v>
      </c>
      <c r="K26" s="63">
        <f>SUM(K27,K31,K33,K36)</f>
        <v>5814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5814</v>
      </c>
      <c r="D36" s="59" t="s">
        <v>36</v>
      </c>
      <c r="E36" s="59" t="s">
        <v>36</v>
      </c>
      <c r="F36" s="63">
        <f>SUM(F37:F40)</f>
        <v>5814</v>
      </c>
      <c r="G36" s="60" t="s">
        <v>36</v>
      </c>
      <c r="H36" s="57">
        <f t="shared" si="1"/>
        <v>5814</v>
      </c>
      <c r="I36" s="59" t="s">
        <v>36</v>
      </c>
      <c r="J36" s="59" t="s">
        <v>36</v>
      </c>
      <c r="K36" s="63">
        <f>SUM(K37:K40)</f>
        <v>5814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5814</v>
      </c>
      <c r="D40" s="87" t="s">
        <v>36</v>
      </c>
      <c r="E40" s="87" t="s">
        <v>36</v>
      </c>
      <c r="F40" s="88">
        <v>5814</v>
      </c>
      <c r="G40" s="89" t="s">
        <v>36</v>
      </c>
      <c r="H40" s="86">
        <f t="shared" si="1"/>
        <v>5814</v>
      </c>
      <c r="I40" s="87" t="s">
        <v>36</v>
      </c>
      <c r="J40" s="87" t="s">
        <v>36</v>
      </c>
      <c r="K40" s="88">
        <v>5814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46170</v>
      </c>
      <c r="D50" s="128">
        <f>SUM(D51,D286)</f>
        <v>40356</v>
      </c>
      <c r="E50" s="128">
        <f>SUM(E51,E286)</f>
        <v>0</v>
      </c>
      <c r="F50" s="128">
        <f>SUM(F51,F286)</f>
        <v>5814</v>
      </c>
      <c r="G50" s="129">
        <f>SUM(G51,G286)</f>
        <v>0</v>
      </c>
      <c r="H50" s="127">
        <f t="shared" ref="H50:H113" si="6">SUM(I50:L50)</f>
        <v>49455</v>
      </c>
      <c r="I50" s="128">
        <f>SUM(I51,I286)</f>
        <v>43641</v>
      </c>
      <c r="J50" s="128">
        <f>SUM(J51,J286)</f>
        <v>0</v>
      </c>
      <c r="K50" s="128">
        <f>SUM(K51,K286)</f>
        <v>5814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46170</v>
      </c>
      <c r="D51" s="134">
        <f>SUM(D52,D194)</f>
        <v>40356</v>
      </c>
      <c r="E51" s="134">
        <f>SUM(E52,E194)</f>
        <v>0</v>
      </c>
      <c r="F51" s="134">
        <f>SUM(F52,F194)</f>
        <v>5814</v>
      </c>
      <c r="G51" s="135">
        <f>SUM(G52,G194)</f>
        <v>0</v>
      </c>
      <c r="H51" s="133">
        <f t="shared" si="6"/>
        <v>49455</v>
      </c>
      <c r="I51" s="134">
        <f>SUM(I52,I194)</f>
        <v>43641</v>
      </c>
      <c r="J51" s="134">
        <f>SUM(J52,J194)</f>
        <v>0</v>
      </c>
      <c r="K51" s="134">
        <f>SUM(K52,K194)</f>
        <v>5814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46170</v>
      </c>
      <c r="D52" s="139">
        <f>SUM(D53,D75,D173,D187)</f>
        <v>40356</v>
      </c>
      <c r="E52" s="139">
        <f>SUM(E53,E75,E173,E187)</f>
        <v>0</v>
      </c>
      <c r="F52" s="139">
        <f>SUM(F53,F75,F173,F187)</f>
        <v>5814</v>
      </c>
      <c r="G52" s="140">
        <f>SUM(G53,G75,G173,G187)</f>
        <v>0</v>
      </c>
      <c r="H52" s="138">
        <f t="shared" si="6"/>
        <v>49455</v>
      </c>
      <c r="I52" s="139">
        <f>SUM(I53,I75,I173,I187)</f>
        <v>43641</v>
      </c>
      <c r="J52" s="139">
        <f>SUM(J53,J75,J173,J187)</f>
        <v>0</v>
      </c>
      <c r="K52" s="139">
        <f>SUM(K53,K75,K173,K187)</f>
        <v>5814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46170</v>
      </c>
      <c r="D75" s="144">
        <f>SUM(D76,D83,D130,D164,D165,D172)</f>
        <v>40356</v>
      </c>
      <c r="E75" s="144">
        <f>SUM(E76,E83,E130,E164,E165,E172)</f>
        <v>0</v>
      </c>
      <c r="F75" s="144">
        <f>SUM(F76,F83,F130,F164,F165,F172)</f>
        <v>5814</v>
      </c>
      <c r="G75" s="145">
        <f>SUM(G76,G83,G130,G164,G165,G172)</f>
        <v>0</v>
      </c>
      <c r="H75" s="143">
        <f t="shared" si="6"/>
        <v>49455</v>
      </c>
      <c r="I75" s="144">
        <f>SUM(I76,I83,I130,I164,I165,I172)</f>
        <v>43641</v>
      </c>
      <c r="J75" s="144">
        <f>SUM(J76,J83,J130,J164,J165,J172)</f>
        <v>0</v>
      </c>
      <c r="K75" s="144">
        <f>SUM(K76,K83,K130,K164,K165,K172)</f>
        <v>5814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46170</v>
      </c>
      <c r="D130" s="63">
        <f>SUM(D131,D136,D140,D141,D144,D151,D159,D160,D163)</f>
        <v>40356</v>
      </c>
      <c r="E130" s="63">
        <f>SUM(E131,E136,E140,E141,E144,E151,E159,E160,E163)</f>
        <v>0</v>
      </c>
      <c r="F130" s="63">
        <f>SUM(F131,F136,F140,F141,F144,F151,F159,F160,F163)</f>
        <v>5814</v>
      </c>
      <c r="G130" s="166">
        <f>SUM(G131,G136,G140,G141,G144,G151,G159,G160,G163)</f>
        <v>0</v>
      </c>
      <c r="H130" s="57">
        <f t="shared" si="8"/>
        <v>49455</v>
      </c>
      <c r="I130" s="63">
        <f>SUM(I131,I136,I140,I141,I144,I151,I159,I160,I163)</f>
        <v>43641</v>
      </c>
      <c r="J130" s="63">
        <f>SUM(J131,J136,J140,J141,J144,J151,J159,J160,J163)</f>
        <v>0</v>
      </c>
      <c r="K130" s="63">
        <f>SUM(K131,K136,K140,K141,K144,K151,K159,K160,K163)</f>
        <v>5814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46170</v>
      </c>
      <c r="D151" s="160">
        <f>SUM(D152:D158)</f>
        <v>40356</v>
      </c>
      <c r="E151" s="160">
        <f>SUM(E152:E158)</f>
        <v>0</v>
      </c>
      <c r="F151" s="160">
        <f>SUM(F152:F158)</f>
        <v>5814</v>
      </c>
      <c r="G151" s="161">
        <f>SUM(G152:G158)</f>
        <v>0</v>
      </c>
      <c r="H151" s="72">
        <f t="shared" si="8"/>
        <v>49455</v>
      </c>
      <c r="I151" s="160">
        <f>SUM(I152:I158)</f>
        <v>43641</v>
      </c>
      <c r="J151" s="160">
        <f>SUM(J152:J158)</f>
        <v>0</v>
      </c>
      <c r="K151" s="160">
        <f>SUM(K152:K158)</f>
        <v>5814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46170</v>
      </c>
      <c r="D154" s="74">
        <v>40356</v>
      </c>
      <c r="E154" s="74"/>
      <c r="F154" s="74">
        <v>5814</v>
      </c>
      <c r="G154" s="157"/>
      <c r="H154" s="72">
        <f t="shared" si="8"/>
        <v>49455</v>
      </c>
      <c r="I154" s="74">
        <v>43641</v>
      </c>
      <c r="J154" s="74"/>
      <c r="K154" s="74">
        <v>5814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46170</v>
      </c>
      <c r="D289" s="242">
        <f t="shared" ref="D289:L289" si="46">SUM(D286,D269,D230,D195,D187,D173,D75,D53,D283)</f>
        <v>40356</v>
      </c>
      <c r="E289" s="242">
        <f t="shared" si="46"/>
        <v>0</v>
      </c>
      <c r="F289" s="242">
        <f t="shared" si="46"/>
        <v>5814</v>
      </c>
      <c r="G289" s="243">
        <f t="shared" si="46"/>
        <v>0</v>
      </c>
      <c r="H289" s="244">
        <f t="shared" si="46"/>
        <v>49455</v>
      </c>
      <c r="I289" s="242">
        <f t="shared" si="46"/>
        <v>43641</v>
      </c>
      <c r="J289" s="242">
        <f t="shared" si="46"/>
        <v>0</v>
      </c>
      <c r="K289" s="242">
        <f t="shared" si="46"/>
        <v>5814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cEO14DrJElBzMyz+4xGV3UikhvSjkpGnB/tI62T/GvWIz5rCeMJvVdXhW5ZHqgizp12lHZXwMgd3bW7LwgnTFg==" saltValue="gt0zB0M7UehR//jWZdBbDg==" spinCount="100000" sheet="1" objects="1" scenarios="1" formatCells="0" formatColumns="0" formatRows="0" insertHyperlinks="0"/>
  <autoFilter ref="A18:L301">
    <filterColumn colId="7">
      <filters blank="1">
        <filter val="43 641"/>
        <filter val="49 455"/>
        <filter val="5 81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334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2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ht="24.75" customHeight="1" x14ac:dyDescent="0.25">
      <c r="A7" s="4" t="s">
        <v>11</v>
      </c>
      <c r="B7" s="5"/>
      <c r="C7" s="836" t="s">
        <v>335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140490</v>
      </c>
      <c r="D20" s="28">
        <f>SUM(D21,D24,D25,D41,D43)</f>
        <v>140490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140490</v>
      </c>
      <c r="I20" s="28">
        <f>SUM(I21,I24,I25,I41,I43)</f>
        <v>140490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140490</v>
      </c>
      <c r="D24" s="51">
        <v>140490</v>
      </c>
      <c r="E24" s="51"/>
      <c r="F24" s="52" t="s">
        <v>36</v>
      </c>
      <c r="G24" s="53" t="s">
        <v>36</v>
      </c>
      <c r="H24" s="50">
        <f t="shared" si="1"/>
        <v>140490</v>
      </c>
      <c r="I24" s="51">
        <f>I51</f>
        <v>140490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140490</v>
      </c>
      <c r="D50" s="128">
        <f>SUM(D51,D286)</f>
        <v>140490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140490</v>
      </c>
      <c r="I50" s="128">
        <f>SUM(I51,I286)</f>
        <v>140490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140490</v>
      </c>
      <c r="D51" s="134">
        <f>SUM(D52,D194)</f>
        <v>140490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140490</v>
      </c>
      <c r="I51" s="134">
        <f>SUM(I52,I194)</f>
        <v>140490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116057</v>
      </c>
      <c r="D52" s="139">
        <f>SUM(D53,D75,D173,D187)</f>
        <v>116057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116057</v>
      </c>
      <c r="I52" s="139">
        <f>SUM(I53,I75,I173,I187)</f>
        <v>116057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64</v>
      </c>
      <c r="C53" s="143">
        <f t="shared" si="5"/>
        <v>12081</v>
      </c>
      <c r="D53" s="144">
        <f>SUM(D54,D67)</f>
        <v>12081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12081</v>
      </c>
      <c r="I53" s="144">
        <f>SUM(I54,I67)</f>
        <v>12081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65</v>
      </c>
      <c r="C54" s="57">
        <f t="shared" si="5"/>
        <v>10262</v>
      </c>
      <c r="D54" s="63">
        <f>SUM(D55,D58,D66)</f>
        <v>10262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10262</v>
      </c>
      <c r="I54" s="63">
        <f>SUM(I55,I58,I66)</f>
        <v>10262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77</v>
      </c>
      <c r="C66" s="117">
        <f t="shared" si="5"/>
        <v>10262</v>
      </c>
      <c r="D66" s="163">
        <v>10262</v>
      </c>
      <c r="E66" s="163"/>
      <c r="F66" s="163"/>
      <c r="G66" s="164"/>
      <c r="H66" s="117">
        <f t="shared" si="6"/>
        <v>10262</v>
      </c>
      <c r="I66" s="163">
        <v>10262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78</v>
      </c>
      <c r="C67" s="57">
        <f t="shared" si="5"/>
        <v>1819</v>
      </c>
      <c r="D67" s="63">
        <f>SUM(D68:D69)</f>
        <v>1819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1819</v>
      </c>
      <c r="I67" s="63">
        <f>SUM(I68:I69)</f>
        <v>1819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79</v>
      </c>
      <c r="C68" s="66">
        <f t="shared" si="5"/>
        <v>1819</v>
      </c>
      <c r="D68" s="68">
        <v>1819</v>
      </c>
      <c r="E68" s="68"/>
      <c r="F68" s="68"/>
      <c r="G68" s="154"/>
      <c r="H68" s="66">
        <f t="shared" si="6"/>
        <v>1819</v>
      </c>
      <c r="I68" s="68">
        <v>1819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103976</v>
      </c>
      <c r="D75" s="144">
        <f>SUM(D76,D83,D130,D164,D165,D172)</f>
        <v>103976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103976</v>
      </c>
      <c r="I75" s="144">
        <f>SUM(I76,I83,I130,I164,I165,I172)</f>
        <v>103976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94255</v>
      </c>
      <c r="D83" s="63">
        <f>SUM(D84,D89,D95,D103,D112,D116,D122,D128)</f>
        <v>94255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94255</v>
      </c>
      <c r="I83" s="63">
        <f>SUM(I84,I89,I95,I103,I112,I116,I122,I128)</f>
        <v>94255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104</v>
      </c>
      <c r="C95" s="72">
        <f t="shared" si="5"/>
        <v>8124</v>
      </c>
      <c r="D95" s="160">
        <f>SUM(D96:D102)</f>
        <v>8124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8124</v>
      </c>
      <c r="I95" s="160">
        <f>SUM(I96:I102)</f>
        <v>8124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105</v>
      </c>
      <c r="C96" s="72">
        <f t="shared" si="5"/>
        <v>4524</v>
      </c>
      <c r="D96" s="74">
        <v>4524</v>
      </c>
      <c r="E96" s="74"/>
      <c r="F96" s="74"/>
      <c r="G96" s="157"/>
      <c r="H96" s="72">
        <f t="shared" si="6"/>
        <v>4524</v>
      </c>
      <c r="I96" s="74">
        <v>4524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109</v>
      </c>
      <c r="C100" s="72">
        <f t="shared" si="5"/>
        <v>3600</v>
      </c>
      <c r="D100" s="74">
        <v>3600</v>
      </c>
      <c r="E100" s="74"/>
      <c r="F100" s="74"/>
      <c r="G100" s="157"/>
      <c r="H100" s="72">
        <f t="shared" si="6"/>
        <v>3600</v>
      </c>
      <c r="I100" s="74">
        <v>3600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125</v>
      </c>
      <c r="C116" s="72">
        <f t="shared" ref="C116:C187" si="7">SUM(D116:G116)</f>
        <v>3620</v>
      </c>
      <c r="D116" s="160">
        <f>SUM(D117:D121)</f>
        <v>3620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3620</v>
      </c>
      <c r="I116" s="160">
        <f>SUM(I117:I121)</f>
        <v>3620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127</v>
      </c>
      <c r="C118" s="72">
        <f t="shared" si="7"/>
        <v>3020</v>
      </c>
      <c r="D118" s="74">
        <v>3020</v>
      </c>
      <c r="E118" s="74"/>
      <c r="F118" s="74"/>
      <c r="G118" s="157"/>
      <c r="H118" s="72">
        <f t="shared" si="8"/>
        <v>3020</v>
      </c>
      <c r="I118" s="74">
        <v>3020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128</v>
      </c>
      <c r="C119" s="72">
        <f t="shared" si="7"/>
        <v>600</v>
      </c>
      <c r="D119" s="74">
        <v>600</v>
      </c>
      <c r="E119" s="74"/>
      <c r="F119" s="74"/>
      <c r="G119" s="157"/>
      <c r="H119" s="72">
        <f t="shared" si="8"/>
        <v>600</v>
      </c>
      <c r="I119" s="74">
        <v>600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131</v>
      </c>
      <c r="C122" s="72">
        <f t="shared" si="7"/>
        <v>82511</v>
      </c>
      <c r="D122" s="160">
        <f>SUM(D123:D127)</f>
        <v>82511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82511</v>
      </c>
      <c r="I122" s="160">
        <f>SUM(I123:I127)</f>
        <v>82511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136</v>
      </c>
      <c r="C127" s="72">
        <f t="shared" si="7"/>
        <v>82511</v>
      </c>
      <c r="D127" s="74">
        <v>82511</v>
      </c>
      <c r="E127" s="74"/>
      <c r="F127" s="74"/>
      <c r="G127" s="157"/>
      <c r="H127" s="72">
        <f t="shared" si="8"/>
        <v>82511</v>
      </c>
      <c r="I127" s="74">
        <v>82511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139</v>
      </c>
      <c r="C130" s="57">
        <f t="shared" si="7"/>
        <v>9721</v>
      </c>
      <c r="D130" s="63">
        <f>SUM(D131,D136,D140,D141,D144,D151,D159,D160,D163)</f>
        <v>9721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9721</v>
      </c>
      <c r="I130" s="63">
        <f>SUM(I131,I136,I140,I141,I144,I151,I159,I160,I163)</f>
        <v>9721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140</v>
      </c>
      <c r="C131" s="66">
        <f t="shared" si="7"/>
        <v>8771</v>
      </c>
      <c r="D131" s="169">
        <f>SUM(D132:D135)</f>
        <v>8771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8771</v>
      </c>
      <c r="I131" s="169">
        <f t="shared" si="10"/>
        <v>8771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144</v>
      </c>
      <c r="C135" s="72">
        <f t="shared" si="7"/>
        <v>8771</v>
      </c>
      <c r="D135" s="74">
        <v>8771</v>
      </c>
      <c r="E135" s="74"/>
      <c r="F135" s="74"/>
      <c r="G135" s="157"/>
      <c r="H135" s="72">
        <f t="shared" si="8"/>
        <v>8771</v>
      </c>
      <c r="I135" s="74">
        <v>8771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160</v>
      </c>
      <c r="C151" s="72">
        <f t="shared" si="7"/>
        <v>950</v>
      </c>
      <c r="D151" s="160">
        <f>SUM(D152:D158)</f>
        <v>950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950</v>
      </c>
      <c r="I151" s="160">
        <f>SUM(I152:I158)</f>
        <v>950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163</v>
      </c>
      <c r="C154" s="72">
        <f t="shared" si="7"/>
        <v>950</v>
      </c>
      <c r="D154" s="74">
        <v>950</v>
      </c>
      <c r="E154" s="74"/>
      <c r="F154" s="74"/>
      <c r="G154" s="157"/>
      <c r="H154" s="72">
        <f t="shared" si="8"/>
        <v>950</v>
      </c>
      <c r="I154" s="74">
        <v>950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24433</v>
      </c>
      <c r="D194" s="139">
        <f>SUM(D195,D230,D269,D283)</f>
        <v>24433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24433</v>
      </c>
      <c r="I194" s="139">
        <f>SUM(I195,I230,I269,I283)</f>
        <v>24433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239</v>
      </c>
      <c r="C230" s="203">
        <f t="shared" si="23"/>
        <v>24433</v>
      </c>
      <c r="D230" s="144">
        <f>D231+D251+D259</f>
        <v>24433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24433</v>
      </c>
      <c r="I230" s="144">
        <f>I231+I251+I259</f>
        <v>24433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268</v>
      </c>
      <c r="C259" s="184">
        <f>SUM(D259:G259)</f>
        <v>24433</v>
      </c>
      <c r="D259" s="63">
        <f>SUM(D260,D264)</f>
        <v>24433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24433</v>
      </c>
      <c r="I259" s="63">
        <f>SUM(I260,I264)</f>
        <v>24433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x14ac:dyDescent="0.25">
      <c r="A264" s="159">
        <v>6420</v>
      </c>
      <c r="B264" s="71" t="s">
        <v>273</v>
      </c>
      <c r="C264" s="201">
        <f t="shared" si="23"/>
        <v>24433</v>
      </c>
      <c r="D264" s="160">
        <f>SUM(D265:D268)</f>
        <v>24433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24433</v>
      </c>
      <c r="I264" s="160">
        <f>SUM(I265:I268)</f>
        <v>24433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275</v>
      </c>
      <c r="C266" s="201">
        <f t="shared" si="36"/>
        <v>24433</v>
      </c>
      <c r="D266" s="74">
        <v>24433</v>
      </c>
      <c r="E266" s="74"/>
      <c r="F266" s="74"/>
      <c r="G266" s="157"/>
      <c r="H266" s="208">
        <f t="shared" si="37"/>
        <v>24433</v>
      </c>
      <c r="I266" s="74">
        <v>24433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140490</v>
      </c>
      <c r="D289" s="242">
        <f t="shared" si="44"/>
        <v>140490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140490</v>
      </c>
      <c r="I289" s="242">
        <f t="shared" si="44"/>
        <v>140490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oIG67c5zu+yW+7shO5zZZC99aE3oy8brePNqRArX8yy1o+05Bgo0tKvHM+/qHA8bdC5ZxLQQxxXFVn/Ex/uwQA==" saltValue="UTEcYlUqMo+TVns3vp7I8Q==" spinCount="100000" sheet="1" objects="1" scenarios="1" formatCells="0" formatColumns="0" formatRows="0" insertHyperlinks="0"/>
  <autoFilter ref="A18:M301">
    <filterColumn colId="7">
      <filters blank="1">
        <filter val="1 819"/>
        <filter val="10 262"/>
        <filter val="103 976"/>
        <filter val="116 057"/>
        <filter val="12 081"/>
        <filter val="140 490"/>
        <filter val="24 433"/>
        <filter val="3 020"/>
        <filter val="3 600"/>
        <filter val="3 620"/>
        <filter val="4 524"/>
        <filter val="600"/>
        <filter val="8 124"/>
        <filter val="8 771"/>
        <filter val="82 511"/>
        <filter val="9 721"/>
        <filter val="94 255"/>
        <filter val="95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I11" sqref="I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667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464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465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466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274"/>
      <c r="D11" s="274"/>
      <c r="E11" s="274"/>
      <c r="F11" s="274"/>
      <c r="G11" s="274"/>
      <c r="H11" s="274"/>
      <c r="I11" s="274"/>
      <c r="J11" s="274"/>
      <c r="K11" s="274"/>
      <c r="L11" s="275"/>
    </row>
    <row r="12" spans="1:12" ht="12.75" customHeight="1" x14ac:dyDescent="0.25">
      <c r="A12" s="4"/>
      <c r="B12" s="5" t="s">
        <v>18</v>
      </c>
      <c r="C12" s="830" t="s">
        <v>668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546710</v>
      </c>
      <c r="D20" s="28">
        <f>SUM(D21,D24,D25,D41,D43)</f>
        <v>513890</v>
      </c>
      <c r="E20" s="28">
        <f>SUM(E21,E24,E43)</f>
        <v>0</v>
      </c>
      <c r="F20" s="28">
        <f>SUM(F21,F26,F43)</f>
        <v>32820</v>
      </c>
      <c r="G20" s="29">
        <f>SUM(G21,G45)</f>
        <v>0</v>
      </c>
      <c r="H20" s="27">
        <f>SUM(I20:L20)</f>
        <v>1500893</v>
      </c>
      <c r="I20" s="28">
        <f>SUM(I21,I24,I25,I41,I43)</f>
        <v>506018</v>
      </c>
      <c r="J20" s="28">
        <f>SUM(J21,J24,J43)</f>
        <v>962055</v>
      </c>
      <c r="K20" s="28">
        <f>SUM(K21,K26,K43)</f>
        <v>32820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513890</v>
      </c>
      <c r="D24" s="51">
        <v>513890</v>
      </c>
      <c r="E24" s="51"/>
      <c r="F24" s="52" t="s">
        <v>36</v>
      </c>
      <c r="G24" s="53" t="s">
        <v>36</v>
      </c>
      <c r="H24" s="50">
        <f t="shared" si="1"/>
        <v>1468073</v>
      </c>
      <c r="I24" s="51">
        <v>506018</v>
      </c>
      <c r="J24" s="51">
        <v>962055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32820</v>
      </c>
      <c r="D26" s="59" t="s">
        <v>36</v>
      </c>
      <c r="E26" s="59" t="s">
        <v>36</v>
      </c>
      <c r="F26" s="63">
        <f>SUM(F27,F31,F33,F36)</f>
        <v>32820</v>
      </c>
      <c r="G26" s="60" t="s">
        <v>36</v>
      </c>
      <c r="H26" s="57">
        <f t="shared" si="1"/>
        <v>32820</v>
      </c>
      <c r="I26" s="59" t="s">
        <v>36</v>
      </c>
      <c r="J26" s="59" t="s">
        <v>36</v>
      </c>
      <c r="K26" s="63">
        <f>SUM(K27,K31,K33,K36)</f>
        <v>32820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28908</v>
      </c>
      <c r="D33" s="59" t="s">
        <v>36</v>
      </c>
      <c r="E33" s="59" t="s">
        <v>36</v>
      </c>
      <c r="F33" s="63">
        <f>SUM(F34:F35)</f>
        <v>28908</v>
      </c>
      <c r="G33" s="60" t="s">
        <v>36</v>
      </c>
      <c r="H33" s="57">
        <f t="shared" si="1"/>
        <v>28908</v>
      </c>
      <c r="I33" s="59" t="s">
        <v>36</v>
      </c>
      <c r="J33" s="59" t="s">
        <v>36</v>
      </c>
      <c r="K33" s="63">
        <f>SUM(K34:K35)</f>
        <v>28908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28908</v>
      </c>
      <c r="D34" s="67" t="s">
        <v>36</v>
      </c>
      <c r="E34" s="67" t="s">
        <v>36</v>
      </c>
      <c r="F34" s="68">
        <v>28908</v>
      </c>
      <c r="G34" s="69" t="s">
        <v>36</v>
      </c>
      <c r="H34" s="79">
        <f t="shared" si="1"/>
        <v>28908</v>
      </c>
      <c r="I34" s="80" t="s">
        <v>36</v>
      </c>
      <c r="J34" s="80" t="s">
        <v>36</v>
      </c>
      <c r="K34" s="81">
        <v>28908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3912</v>
      </c>
      <c r="D36" s="59" t="s">
        <v>36</v>
      </c>
      <c r="E36" s="59" t="s">
        <v>36</v>
      </c>
      <c r="F36" s="63">
        <f>SUM(F37:F40)</f>
        <v>3912</v>
      </c>
      <c r="G36" s="60" t="s">
        <v>36</v>
      </c>
      <c r="H36" s="57">
        <f t="shared" si="1"/>
        <v>3912</v>
      </c>
      <c r="I36" s="59" t="s">
        <v>36</v>
      </c>
      <c r="J36" s="59" t="s">
        <v>36</v>
      </c>
      <c r="K36" s="63">
        <f>SUM(K37:K40)</f>
        <v>3912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3912</v>
      </c>
      <c r="D40" s="87" t="s">
        <v>36</v>
      </c>
      <c r="E40" s="87" t="s">
        <v>36</v>
      </c>
      <c r="F40" s="88">
        <v>3912</v>
      </c>
      <c r="G40" s="89" t="s">
        <v>36</v>
      </c>
      <c r="H40" s="86">
        <f t="shared" si="1"/>
        <v>3912</v>
      </c>
      <c r="I40" s="87" t="s">
        <v>36</v>
      </c>
      <c r="J40" s="87" t="s">
        <v>36</v>
      </c>
      <c r="K40" s="88">
        <v>3912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546710</v>
      </c>
      <c r="D50" s="128">
        <f>SUM(D51,D286)</f>
        <v>513890</v>
      </c>
      <c r="E50" s="128">
        <f>SUM(E51,E286)</f>
        <v>0</v>
      </c>
      <c r="F50" s="128">
        <f>SUM(F51,F286)</f>
        <v>32820</v>
      </c>
      <c r="G50" s="129">
        <f>SUM(G51,G286)</f>
        <v>0</v>
      </c>
      <c r="H50" s="127">
        <f t="shared" ref="H50:H113" si="6">SUM(I50:L50)</f>
        <v>1500893</v>
      </c>
      <c r="I50" s="128">
        <f>SUM(I51,I286)</f>
        <v>506018</v>
      </c>
      <c r="J50" s="128">
        <f>SUM(J51,J286)</f>
        <v>962055</v>
      </c>
      <c r="K50" s="128">
        <f>SUM(K51,K286)</f>
        <v>32820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546710</v>
      </c>
      <c r="D51" s="134">
        <f>SUM(D52,D194)</f>
        <v>513890</v>
      </c>
      <c r="E51" s="134">
        <f>SUM(E52,E194)</f>
        <v>0</v>
      </c>
      <c r="F51" s="134">
        <f>SUM(F52,F194)</f>
        <v>32820</v>
      </c>
      <c r="G51" s="135">
        <f>SUM(G52,G194)</f>
        <v>0</v>
      </c>
      <c r="H51" s="133">
        <f t="shared" si="6"/>
        <v>1500893</v>
      </c>
      <c r="I51" s="134">
        <f>SUM(I52,I194)</f>
        <v>506018</v>
      </c>
      <c r="J51" s="134">
        <f>SUM(J52,J194)</f>
        <v>962055</v>
      </c>
      <c r="K51" s="134">
        <f>SUM(K52,K194)</f>
        <v>32820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539151</v>
      </c>
      <c r="D52" s="139">
        <f>SUM(D53,D75,D173,D187)</f>
        <v>506331</v>
      </c>
      <c r="E52" s="139">
        <f>SUM(E53,E75,E173,E187)</f>
        <v>0</v>
      </c>
      <c r="F52" s="139">
        <f>SUM(F53,F75,F173,F187)</f>
        <v>32820</v>
      </c>
      <c r="G52" s="140">
        <f>SUM(G53,G75,G173,G187)</f>
        <v>0</v>
      </c>
      <c r="H52" s="138">
        <f t="shared" si="6"/>
        <v>1493334</v>
      </c>
      <c r="I52" s="139">
        <f>SUM(I53,I75,I173,I187)</f>
        <v>498459</v>
      </c>
      <c r="J52" s="139">
        <f>SUM(J53,J75,J173,J187)</f>
        <v>962055</v>
      </c>
      <c r="K52" s="139">
        <f>SUM(K53,K75,K173,K187)</f>
        <v>32820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424620</v>
      </c>
      <c r="D53" s="144">
        <f>SUM(D54,D67)</f>
        <v>424620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1369074</v>
      </c>
      <c r="I53" s="144">
        <f>SUM(I54,I67)</f>
        <v>407019</v>
      </c>
      <c r="J53" s="144">
        <f>SUM(J54,J67)</f>
        <v>962055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291095</v>
      </c>
      <c r="D54" s="63">
        <f>SUM(D55,D58,D66)</f>
        <v>291095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1047695</v>
      </c>
      <c r="I54" s="63">
        <f>SUM(I55,I58,I66)</f>
        <v>275156</v>
      </c>
      <c r="J54" s="63">
        <f>SUM(J55,J58,J66)</f>
        <v>772539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249277</v>
      </c>
      <c r="D55" s="151">
        <f>SUM(D56:D57)</f>
        <v>249277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972549</v>
      </c>
      <c r="I55" s="151">
        <f>SUM(I56:I57)</f>
        <v>233894</v>
      </c>
      <c r="J55" s="151">
        <f>SUM(J56:J57)</f>
        <v>738655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249277</v>
      </c>
      <c r="D57" s="74">
        <v>249277</v>
      </c>
      <c r="E57" s="74"/>
      <c r="F57" s="74"/>
      <c r="G57" s="157"/>
      <c r="H57" s="72">
        <f t="shared" si="6"/>
        <v>972549</v>
      </c>
      <c r="I57" s="74">
        <v>233894</v>
      </c>
      <c r="J57" s="74">
        <v>738655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39469</v>
      </c>
      <c r="D58" s="160">
        <f>SUM(D59:D65)</f>
        <v>39469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72358</v>
      </c>
      <c r="I58" s="160">
        <f>SUM(I59:I65)</f>
        <v>38474</v>
      </c>
      <c r="J58" s="160">
        <f>SUM(J59:J65)</f>
        <v>33884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4178</v>
      </c>
      <c r="D59" s="74">
        <v>4178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1030</v>
      </c>
      <c r="D60" s="74">
        <v>1030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1416</v>
      </c>
      <c r="D62" s="74">
        <v>1416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4131</v>
      </c>
      <c r="D63" s="74">
        <v>4131</v>
      </c>
      <c r="E63" s="74"/>
      <c r="F63" s="74"/>
      <c r="G63" s="157"/>
      <c r="H63" s="72">
        <f t="shared" si="6"/>
        <v>10745</v>
      </c>
      <c r="I63" s="74">
        <v>3945</v>
      </c>
      <c r="J63" s="74">
        <v>6800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28714</v>
      </c>
      <c r="D64" s="74">
        <v>28714</v>
      </c>
      <c r="E64" s="74"/>
      <c r="F64" s="74"/>
      <c r="G64" s="157"/>
      <c r="H64" s="72">
        <f t="shared" si="6"/>
        <v>29328</v>
      </c>
      <c r="I64" s="74">
        <v>29328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27084</v>
      </c>
      <c r="I65" s="74"/>
      <c r="J65" s="74">
        <v>27084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2349</v>
      </c>
      <c r="D66" s="163">
        <v>2349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133525</v>
      </c>
      <c r="D67" s="63">
        <f>SUM(D68:D69)</f>
        <v>133525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321379</v>
      </c>
      <c r="I67" s="63">
        <f>SUM(I68:I69)</f>
        <v>131863</v>
      </c>
      <c r="J67" s="63">
        <f>SUM(J68:J69)</f>
        <v>189516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79436</v>
      </c>
      <c r="D68" s="68">
        <v>79436</v>
      </c>
      <c r="E68" s="68"/>
      <c r="F68" s="68"/>
      <c r="G68" s="154"/>
      <c r="H68" s="66">
        <f t="shared" si="6"/>
        <v>262783</v>
      </c>
      <c r="I68" s="68">
        <v>76017</v>
      </c>
      <c r="J68" s="68">
        <v>186766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54089</v>
      </c>
      <c r="D69" s="160">
        <f>SUM(D70:D74)</f>
        <v>54089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58596</v>
      </c>
      <c r="I69" s="160">
        <f>SUM(I70:I74)</f>
        <v>55846</v>
      </c>
      <c r="J69" s="160">
        <f>SUM(J70:J74)</f>
        <v>2750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38649</v>
      </c>
      <c r="D70" s="74">
        <v>38649</v>
      </c>
      <c r="E70" s="74"/>
      <c r="F70" s="74"/>
      <c r="G70" s="157"/>
      <c r="H70" s="72">
        <f t="shared" si="6"/>
        <v>42655</v>
      </c>
      <c r="I70" s="74">
        <v>39905</v>
      </c>
      <c r="J70" s="74">
        <v>2750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14940</v>
      </c>
      <c r="D73" s="74">
        <v>14940</v>
      </c>
      <c r="E73" s="74"/>
      <c r="F73" s="74"/>
      <c r="G73" s="157"/>
      <c r="H73" s="72">
        <f t="shared" si="6"/>
        <v>14941</v>
      </c>
      <c r="I73" s="74">
        <v>14941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1000</v>
      </c>
      <c r="I74" s="74">
        <v>1000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114531</v>
      </c>
      <c r="D75" s="144">
        <f>SUM(D76,D83,D130,D164,D165,D172)</f>
        <v>81711</v>
      </c>
      <c r="E75" s="144">
        <f>SUM(E76,E83,E130,E164,E165,E172)</f>
        <v>0</v>
      </c>
      <c r="F75" s="144">
        <f>SUM(F76,F83,F130,F164,F165,F172)</f>
        <v>32820</v>
      </c>
      <c r="G75" s="145">
        <f>SUM(G76,G83,G130,G164,G165,G172)</f>
        <v>0</v>
      </c>
      <c r="H75" s="143">
        <f t="shared" si="6"/>
        <v>124260</v>
      </c>
      <c r="I75" s="144">
        <f>SUM(I76,I83,I130,I164,I165,I172)</f>
        <v>91440</v>
      </c>
      <c r="J75" s="144">
        <f>SUM(J76,J83,J130,J164,J165,J172)</f>
        <v>0</v>
      </c>
      <c r="K75" s="144">
        <f>SUM(K76,K83,K130,K164,K165,K172)</f>
        <v>32820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85988</v>
      </c>
      <c r="D83" s="63">
        <f>SUM(D84,D89,D95,D103,D112,D116,D122,D128)</f>
        <v>54279</v>
      </c>
      <c r="E83" s="63">
        <f>SUM(E84,E89,E95,E103,E112,E116,E122,E128)</f>
        <v>0</v>
      </c>
      <c r="F83" s="63">
        <f>SUM(F84,F89,F95,F103,F112,F116,F122,F128)</f>
        <v>31709</v>
      </c>
      <c r="G83" s="166">
        <f>SUM(G84,G89,G95,G103,G112,G116,G122,G128)</f>
        <v>0</v>
      </c>
      <c r="H83" s="57">
        <f t="shared" si="6"/>
        <v>88448</v>
      </c>
      <c r="I83" s="63">
        <f>SUM(I84,I89,I95,I103,I112,I116,I122,I128)</f>
        <v>56706</v>
      </c>
      <c r="J83" s="63">
        <f>SUM(J84,J89,J95,J103,J112,J116,J122,J128)</f>
        <v>0</v>
      </c>
      <c r="K83" s="63">
        <f>SUM(K84,K89,K95,K103,K112,K116,K122,K128)</f>
        <v>31742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1453</v>
      </c>
      <c r="D84" s="151">
        <f>SUM(D85:D88)</f>
        <v>1453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939</v>
      </c>
      <c r="I84" s="151">
        <f>SUM(I85:I88)</f>
        <v>939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1271</v>
      </c>
      <c r="D86" s="74">
        <v>1271</v>
      </c>
      <c r="E86" s="74"/>
      <c r="F86" s="74"/>
      <c r="G86" s="157"/>
      <c r="H86" s="72">
        <f t="shared" si="6"/>
        <v>757</v>
      </c>
      <c r="I86" s="74">
        <v>757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167</v>
      </c>
      <c r="D87" s="74">
        <v>167</v>
      </c>
      <c r="E87" s="74"/>
      <c r="F87" s="74"/>
      <c r="G87" s="157"/>
      <c r="H87" s="72">
        <f t="shared" si="6"/>
        <v>167</v>
      </c>
      <c r="I87" s="74">
        <v>167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15</v>
      </c>
      <c r="D88" s="74">
        <v>15</v>
      </c>
      <c r="E88" s="74"/>
      <c r="F88" s="74"/>
      <c r="G88" s="157"/>
      <c r="H88" s="72">
        <f t="shared" si="6"/>
        <v>15</v>
      </c>
      <c r="I88" s="74">
        <v>15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67958</v>
      </c>
      <c r="D89" s="160">
        <f>SUM(D90:D94)</f>
        <v>36249</v>
      </c>
      <c r="E89" s="160">
        <f>SUM(E90:E94)</f>
        <v>0</v>
      </c>
      <c r="F89" s="160">
        <f>SUM(F90:F94)</f>
        <v>31709</v>
      </c>
      <c r="G89" s="161">
        <f>SUM(G90:G94)</f>
        <v>0</v>
      </c>
      <c r="H89" s="72">
        <f t="shared" si="6"/>
        <v>66437</v>
      </c>
      <c r="I89" s="160">
        <f>SUM(I90:I94)</f>
        <v>34695</v>
      </c>
      <c r="J89" s="160">
        <f>SUM(J90:J94)</f>
        <v>0</v>
      </c>
      <c r="K89" s="160">
        <f>SUM(K90:K94)</f>
        <v>31742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38875</v>
      </c>
      <c r="D90" s="74">
        <v>22384</v>
      </c>
      <c r="E90" s="74"/>
      <c r="F90" s="74">
        <v>16491</v>
      </c>
      <c r="G90" s="157"/>
      <c r="H90" s="72">
        <f t="shared" si="6"/>
        <v>34686</v>
      </c>
      <c r="I90" s="74">
        <v>18195</v>
      </c>
      <c r="J90" s="74"/>
      <c r="K90" s="74">
        <v>16491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7246</v>
      </c>
      <c r="D91" s="74">
        <v>2234</v>
      </c>
      <c r="E91" s="74"/>
      <c r="F91" s="74">
        <v>5012</v>
      </c>
      <c r="G91" s="157"/>
      <c r="H91" s="72">
        <f t="shared" si="6"/>
        <v>7126</v>
      </c>
      <c r="I91" s="74">
        <v>2114</v>
      </c>
      <c r="J91" s="74"/>
      <c r="K91" s="74">
        <v>5012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21042</v>
      </c>
      <c r="D92" s="74">
        <v>10836</v>
      </c>
      <c r="E92" s="74"/>
      <c r="F92" s="74">
        <v>10206</v>
      </c>
      <c r="G92" s="157"/>
      <c r="H92" s="72">
        <f t="shared" si="6"/>
        <v>23792</v>
      </c>
      <c r="I92" s="74">
        <v>13553</v>
      </c>
      <c r="J92" s="74"/>
      <c r="K92" s="74">
        <v>10239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795</v>
      </c>
      <c r="D93" s="74">
        <v>795</v>
      </c>
      <c r="E93" s="74"/>
      <c r="F93" s="74"/>
      <c r="G93" s="157"/>
      <c r="H93" s="72">
        <f t="shared" si="6"/>
        <v>833</v>
      </c>
      <c r="I93" s="74">
        <v>833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1706</v>
      </c>
      <c r="D95" s="160">
        <f>SUM(D96:D102)</f>
        <v>1706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2111</v>
      </c>
      <c r="I95" s="160">
        <f>SUM(I96:I102)</f>
        <v>2111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121</v>
      </c>
      <c r="D100" s="74">
        <v>121</v>
      </c>
      <c r="E100" s="74"/>
      <c r="F100" s="74"/>
      <c r="G100" s="157"/>
      <c r="H100" s="72">
        <f t="shared" si="6"/>
        <v>121</v>
      </c>
      <c r="I100" s="74">
        <v>121</v>
      </c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1585</v>
      </c>
      <c r="D102" s="74">
        <v>1585</v>
      </c>
      <c r="E102" s="74"/>
      <c r="F102" s="74"/>
      <c r="G102" s="157"/>
      <c r="H102" s="72">
        <f t="shared" si="6"/>
        <v>1990</v>
      </c>
      <c r="I102" s="74">
        <f>1585+405</f>
        <v>1990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8570</v>
      </c>
      <c r="D103" s="160">
        <f>SUM(D104:D111)</f>
        <v>8570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8570</v>
      </c>
      <c r="I103" s="160">
        <f>SUM(I104:I111)</f>
        <v>8570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963</v>
      </c>
      <c r="D106" s="74">
        <v>963</v>
      </c>
      <c r="E106" s="74"/>
      <c r="F106" s="74"/>
      <c r="G106" s="157"/>
      <c r="H106" s="72">
        <f t="shared" si="6"/>
        <v>963</v>
      </c>
      <c r="I106" s="74">
        <v>963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7123</v>
      </c>
      <c r="D107" s="74">
        <v>7123</v>
      </c>
      <c r="E107" s="74"/>
      <c r="F107" s="74"/>
      <c r="G107" s="157"/>
      <c r="H107" s="72">
        <f t="shared" si="6"/>
        <v>7123</v>
      </c>
      <c r="I107" s="74">
        <v>7123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484</v>
      </c>
      <c r="D111" s="74">
        <v>484</v>
      </c>
      <c r="E111" s="74"/>
      <c r="F111" s="74"/>
      <c r="G111" s="157"/>
      <c r="H111" s="72">
        <f t="shared" si="6"/>
        <v>484</v>
      </c>
      <c r="I111" s="74">
        <v>484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499</v>
      </c>
      <c r="D112" s="160">
        <f>SUM(D113:D115)</f>
        <v>499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2552</v>
      </c>
      <c r="I112" s="160">
        <f>SUM(I113:I115)</f>
        <v>2552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2053</v>
      </c>
      <c r="I114" s="74">
        <v>2053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414</v>
      </c>
      <c r="D115" s="74">
        <v>414</v>
      </c>
      <c r="E115" s="74"/>
      <c r="F115" s="74"/>
      <c r="G115" s="157"/>
      <c r="H115" s="72">
        <f>SUM(I115:L115)</f>
        <v>414</v>
      </c>
      <c r="I115" s="74">
        <v>414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5802</v>
      </c>
      <c r="D116" s="160">
        <f>SUM(D117:D121)</f>
        <v>5802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5802</v>
      </c>
      <c r="I116" s="160">
        <f>SUM(I117:I121)</f>
        <v>5802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5750</v>
      </c>
      <c r="D117" s="74">
        <v>5750</v>
      </c>
      <c r="E117" s="74"/>
      <c r="F117" s="74"/>
      <c r="G117" s="157"/>
      <c r="H117" s="72">
        <f t="shared" si="8"/>
        <v>5750</v>
      </c>
      <c r="I117" s="74">
        <v>5750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2037</v>
      </c>
      <c r="I122" s="160">
        <f>SUM(I123:I127)</f>
        <v>2037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2037</v>
      </c>
      <c r="I125" s="74">
        <v>2037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28480</v>
      </c>
      <c r="D130" s="63">
        <f>SUM(D131,D136,D140,D141,D144,D151,D159,D160,D163)</f>
        <v>27369</v>
      </c>
      <c r="E130" s="63">
        <f>SUM(E131,E136,E140,E141,E144,E151,E159,E160,E163)</f>
        <v>0</v>
      </c>
      <c r="F130" s="63">
        <f>SUM(F131,F136,F140,F141,F144,F151,F159,F160,F163)</f>
        <v>1111</v>
      </c>
      <c r="G130" s="166">
        <f>SUM(G131,G136,G140,G141,G144,G151,G159,G160,G163)</f>
        <v>0</v>
      </c>
      <c r="H130" s="57">
        <f t="shared" si="8"/>
        <v>35749</v>
      </c>
      <c r="I130" s="63">
        <f>SUM(I131,I136,I140,I141,I144,I151,I159,I160,I163)</f>
        <v>34671</v>
      </c>
      <c r="J130" s="63">
        <f>SUM(J131,J136,J140,J141,J144,J151,J159,J160,J163)</f>
        <v>0</v>
      </c>
      <c r="K130" s="63">
        <f>SUM(K131,K136,K140,K141,K144,K151,K159,K160,K163)</f>
        <v>1078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9476</v>
      </c>
      <c r="D131" s="169">
        <f>SUM(D132:D135)</f>
        <v>9476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12885</v>
      </c>
      <c r="I131" s="169">
        <f t="shared" si="10"/>
        <v>12885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1670</v>
      </c>
      <c r="D132" s="74">
        <v>1670</v>
      </c>
      <c r="E132" s="74"/>
      <c r="F132" s="74"/>
      <c r="G132" s="157"/>
      <c r="H132" s="72">
        <f t="shared" si="8"/>
        <v>1670</v>
      </c>
      <c r="I132" s="74">
        <v>1670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7764</v>
      </c>
      <c r="D133" s="74">
        <v>7764</v>
      </c>
      <c r="E133" s="74"/>
      <c r="F133" s="74"/>
      <c r="G133" s="157"/>
      <c r="H133" s="72">
        <f t="shared" si="8"/>
        <v>11173</v>
      </c>
      <c r="I133" s="74">
        <v>11173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42</v>
      </c>
      <c r="D135" s="74">
        <v>42</v>
      </c>
      <c r="E135" s="74"/>
      <c r="F135" s="74"/>
      <c r="G135" s="157"/>
      <c r="H135" s="72">
        <f t="shared" si="8"/>
        <v>42</v>
      </c>
      <c r="I135" s="74">
        <v>42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551</v>
      </c>
      <c r="D136" s="160">
        <f>SUM(D137:D139)</f>
        <v>360</v>
      </c>
      <c r="E136" s="160">
        <f>SUM(E137:E139)</f>
        <v>0</v>
      </c>
      <c r="F136" s="160">
        <f>SUM(F137:F139)</f>
        <v>191</v>
      </c>
      <c r="G136" s="161">
        <f>SUM(G137:G139)</f>
        <v>0</v>
      </c>
      <c r="H136" s="72">
        <f t="shared" si="8"/>
        <v>411</v>
      </c>
      <c r="I136" s="160">
        <f>SUM(I137:I139)</f>
        <v>253</v>
      </c>
      <c r="J136" s="160">
        <f>SUM(J137:J139)</f>
        <v>0</v>
      </c>
      <c r="K136" s="160">
        <f>SUM(K137:K139)</f>
        <v>158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551</v>
      </c>
      <c r="D138" s="74">
        <v>360</v>
      </c>
      <c r="E138" s="74"/>
      <c r="F138" s="74">
        <v>191</v>
      </c>
      <c r="G138" s="157"/>
      <c r="H138" s="72">
        <f t="shared" si="8"/>
        <v>411</v>
      </c>
      <c r="I138" s="74">
        <v>253</v>
      </c>
      <c r="J138" s="74"/>
      <c r="K138" s="74">
        <v>158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260</v>
      </c>
      <c r="D141" s="160">
        <f>SUM(D142:D143)</f>
        <v>260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260</v>
      </c>
      <c r="I141" s="160">
        <f>SUM(I142:I143)</f>
        <v>260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260</v>
      </c>
      <c r="D142" s="74">
        <v>260</v>
      </c>
      <c r="E142" s="74"/>
      <c r="F142" s="74"/>
      <c r="G142" s="157"/>
      <c r="H142" s="72">
        <f t="shared" si="8"/>
        <v>260</v>
      </c>
      <c r="I142" s="74">
        <v>260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5943</v>
      </c>
      <c r="D144" s="151">
        <f>SUM(D145:D150)</f>
        <v>5023</v>
      </c>
      <c r="E144" s="151">
        <f>SUM(E145:E150)</f>
        <v>0</v>
      </c>
      <c r="F144" s="151">
        <f>SUM(F145:F150)</f>
        <v>920</v>
      </c>
      <c r="G144" s="152">
        <f>SUM(G145:G150)</f>
        <v>0</v>
      </c>
      <c r="H144" s="117">
        <f t="shared" si="8"/>
        <v>5943</v>
      </c>
      <c r="I144" s="151">
        <f>SUM(I145:I150)</f>
        <v>5023</v>
      </c>
      <c r="J144" s="151">
        <f>SUM(J145:J150)</f>
        <v>0</v>
      </c>
      <c r="K144" s="151">
        <f>SUM(K145:K150)</f>
        <v>920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894</v>
      </c>
      <c r="D145" s="68">
        <v>894</v>
      </c>
      <c r="E145" s="68"/>
      <c r="F145" s="68"/>
      <c r="G145" s="154"/>
      <c r="H145" s="66">
        <f t="shared" si="8"/>
        <v>894</v>
      </c>
      <c r="I145" s="68">
        <v>894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3940</v>
      </c>
      <c r="D146" s="74">
        <v>3020</v>
      </c>
      <c r="E146" s="74"/>
      <c r="F146" s="74">
        <v>920</v>
      </c>
      <c r="G146" s="157"/>
      <c r="H146" s="72">
        <f t="shared" si="8"/>
        <v>3940</v>
      </c>
      <c r="I146" s="74">
        <v>3020</v>
      </c>
      <c r="J146" s="74"/>
      <c r="K146" s="74">
        <v>920</v>
      </c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449</v>
      </c>
      <c r="D147" s="74">
        <v>449</v>
      </c>
      <c r="E147" s="74"/>
      <c r="F147" s="74"/>
      <c r="G147" s="157"/>
      <c r="H147" s="72">
        <f t="shared" si="8"/>
        <v>449</v>
      </c>
      <c r="I147" s="74">
        <v>449</v>
      </c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660</v>
      </c>
      <c r="D149" s="74">
        <v>660</v>
      </c>
      <c r="E149" s="74"/>
      <c r="F149" s="74"/>
      <c r="G149" s="157"/>
      <c r="H149" s="72">
        <f t="shared" si="8"/>
        <v>660</v>
      </c>
      <c r="I149" s="74">
        <v>660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680</v>
      </c>
      <c r="D151" s="160">
        <f>SUM(D152:D158)</f>
        <v>680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680</v>
      </c>
      <c r="I151" s="160">
        <f>SUM(I152:I158)</f>
        <v>680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680</v>
      </c>
      <c r="D152" s="74">
        <v>680</v>
      </c>
      <c r="E152" s="74"/>
      <c r="F152" s="74"/>
      <c r="G152" s="157"/>
      <c r="H152" s="72">
        <f t="shared" si="8"/>
        <v>680</v>
      </c>
      <c r="I152" s="74">
        <v>680</v>
      </c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11570</v>
      </c>
      <c r="D159" s="163">
        <v>11570</v>
      </c>
      <c r="E159" s="163"/>
      <c r="F159" s="163"/>
      <c r="G159" s="164"/>
      <c r="H159" s="117">
        <f t="shared" si="8"/>
        <v>15570</v>
      </c>
      <c r="I159" s="163">
        <v>15570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173</v>
      </c>
      <c r="C164" s="57">
        <f t="shared" si="7"/>
        <v>63</v>
      </c>
      <c r="D164" s="177">
        <v>63</v>
      </c>
      <c r="E164" s="177"/>
      <c r="F164" s="177"/>
      <c r="G164" s="178"/>
      <c r="H164" s="57">
        <f t="shared" si="8"/>
        <v>63</v>
      </c>
      <c r="I164" s="177">
        <v>63</v>
      </c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7559</v>
      </c>
      <c r="D194" s="139">
        <f>SUM(D195,D230,D269,D283)</f>
        <v>7559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7559</v>
      </c>
      <c r="I194" s="139">
        <f t="shared" ref="I194:L194" si="26">SUM(I195,I230,I269,I283)</f>
        <v>7559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7559</v>
      </c>
      <c r="D195" s="144">
        <f>D196+D204</f>
        <v>7559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7559</v>
      </c>
      <c r="I195" s="144">
        <f>I196+I204</f>
        <v>7559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7559</v>
      </c>
      <c r="D204" s="63">
        <f>D205+D215+D216+D225+D226+D227+D229</f>
        <v>7559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7559</v>
      </c>
      <c r="I204" s="63">
        <f>I205+I215+I216+I225+I226+I227+I229</f>
        <v>7559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7559</v>
      </c>
      <c r="D216" s="160">
        <f>SUM(D217:D224)</f>
        <v>7559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7559</v>
      </c>
      <c r="I216" s="160">
        <f>SUM(I217:I224)</f>
        <v>7559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5900</v>
      </c>
      <c r="D219" s="74">
        <v>5900</v>
      </c>
      <c r="E219" s="74"/>
      <c r="F219" s="74"/>
      <c r="G219" s="157"/>
      <c r="H219" s="72">
        <f t="shared" si="24"/>
        <v>5900</v>
      </c>
      <c r="I219" s="74">
        <v>5900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1659</v>
      </c>
      <c r="D224" s="74">
        <v>1659</v>
      </c>
      <c r="E224" s="74"/>
      <c r="F224" s="74"/>
      <c r="G224" s="157"/>
      <c r="H224" s="72">
        <f t="shared" si="24"/>
        <v>1659</v>
      </c>
      <c r="I224" s="74">
        <v>1659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546710</v>
      </c>
      <c r="D289" s="242">
        <f t="shared" ref="D289:L289" si="46">SUM(D286,D269,D230,D195,D187,D173,D75,D53,D283)</f>
        <v>513890</v>
      </c>
      <c r="E289" s="242">
        <f t="shared" si="46"/>
        <v>0</v>
      </c>
      <c r="F289" s="242">
        <f t="shared" si="46"/>
        <v>32820</v>
      </c>
      <c r="G289" s="243">
        <f t="shared" si="46"/>
        <v>0</v>
      </c>
      <c r="H289" s="244">
        <f t="shared" si="46"/>
        <v>1500893</v>
      </c>
      <c r="I289" s="242">
        <f t="shared" si="46"/>
        <v>506018</v>
      </c>
      <c r="J289" s="242">
        <f t="shared" si="46"/>
        <v>962055</v>
      </c>
      <c r="K289" s="242">
        <f t="shared" si="46"/>
        <v>32820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YrD6drYSZT6bPqBbI+jSDotKqapgKEcBbk+pAeHCftNPk9GcInPcb2YEMKCD87LW/bfxSiV1GLKSR0hyJmfZQ==" saltValue="wTTzG7XCx5RCqG+d5vQevA==" spinCount="100000" sheet="1" objects="1" scenarios="1" formatCells="0" formatColumns="0" formatRows="0" insertHyperlinks="0"/>
  <autoFilter ref="A18:L301">
    <filterColumn colId="7">
      <filters blank="1">
        <filter val="1 000"/>
        <filter val="1 029"/>
        <filter val="1 047 695"/>
        <filter val="1 369 074"/>
        <filter val="1 468 073"/>
        <filter val="1 493 334"/>
        <filter val="1 500 893"/>
        <filter val="1 659"/>
        <filter val="1 670"/>
        <filter val="1 990"/>
        <filter val="10 745"/>
        <filter val="11 173"/>
        <filter val="12 885"/>
        <filter val="121"/>
        <filter val="124 260"/>
        <filter val="14 941"/>
        <filter val="15"/>
        <filter val="15 570"/>
        <filter val="167"/>
        <filter val="2 037"/>
        <filter val="2 053"/>
        <filter val="2 111"/>
        <filter val="2 552"/>
        <filter val="2 788"/>
        <filter val="23 792"/>
        <filter val="260"/>
        <filter val="262 783"/>
        <filter val="27 084"/>
        <filter val="28 908"/>
        <filter val="29 328"/>
        <filter val="3 912"/>
        <filter val="3 940"/>
        <filter val="32 820"/>
        <filter val="321 379"/>
        <filter val="34 686"/>
        <filter val="35 749"/>
        <filter val="4 172"/>
        <filter val="411"/>
        <filter val="414"/>
        <filter val="42"/>
        <filter val="42 655"/>
        <filter val="449"/>
        <filter val="484"/>
        <filter val="5 750"/>
        <filter val="5 802"/>
        <filter val="5 900"/>
        <filter val="5 943"/>
        <filter val="52"/>
        <filter val="58 596"/>
        <filter val="63"/>
        <filter val="66 437"/>
        <filter val="660"/>
        <filter val="680"/>
        <filter val="7 123"/>
        <filter val="7 126"/>
        <filter val="7 559"/>
        <filter val="72 358"/>
        <filter val="757"/>
        <filter val="8 570"/>
        <filter val="833"/>
        <filter val="85"/>
        <filter val="88 448"/>
        <filter val="894"/>
        <filter val="939"/>
        <filter val="963"/>
        <filter val="972 549"/>
      </filters>
    </filterColumn>
  </autoFilter>
  <mergeCells count="28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461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464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465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466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274"/>
      <c r="D11" s="274"/>
      <c r="E11" s="274"/>
      <c r="F11" s="274"/>
      <c r="G11" s="274"/>
      <c r="H11" s="274"/>
      <c r="I11" s="274"/>
      <c r="J11" s="274"/>
      <c r="K11" s="274"/>
      <c r="L11" s="275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121417</v>
      </c>
      <c r="D20" s="28">
        <f>SUM(D21,D24,D25,D41,D43)</f>
        <v>121417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171927</v>
      </c>
      <c r="I20" s="28">
        <f>SUM(I21,I24,I25,I41,I43)</f>
        <v>123908</v>
      </c>
      <c r="J20" s="28">
        <f>SUM(J21,J24,J43)</f>
        <v>48019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121417</v>
      </c>
      <c r="D24" s="51">
        <v>121417</v>
      </c>
      <c r="E24" s="51"/>
      <c r="F24" s="52" t="s">
        <v>36</v>
      </c>
      <c r="G24" s="53" t="s">
        <v>36</v>
      </c>
      <c r="H24" s="50">
        <f t="shared" si="1"/>
        <v>171927</v>
      </c>
      <c r="I24" s="51">
        <f>I51</f>
        <v>123908</v>
      </c>
      <c r="J24" s="51">
        <f>J51</f>
        <v>48019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121417</v>
      </c>
      <c r="D50" s="128">
        <f>SUM(D51,D286)</f>
        <v>121417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171927</v>
      </c>
      <c r="I50" s="128">
        <f>SUM(I51,I286)</f>
        <v>123908</v>
      </c>
      <c r="J50" s="128">
        <f>SUM(J51,J286)</f>
        <v>48019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121417</v>
      </c>
      <c r="D51" s="134">
        <f>SUM(D52,D194)</f>
        <v>121417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171927</v>
      </c>
      <c r="I51" s="134">
        <f>SUM(I52,I194)</f>
        <v>123908</v>
      </c>
      <c r="J51" s="134">
        <f>SUM(J52,J194)</f>
        <v>48019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121417</v>
      </c>
      <c r="D52" s="139">
        <f>SUM(D53,D75,D173,D187)</f>
        <v>121417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171927</v>
      </c>
      <c r="I52" s="139">
        <f>SUM(I53,I75,I173,I187)</f>
        <v>123908</v>
      </c>
      <c r="J52" s="139">
        <f>SUM(J53,J75,J173,J187)</f>
        <v>48019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121417</v>
      </c>
      <c r="D75" s="144">
        <f>SUM(D76,D83,D130,D164,D165,D172)</f>
        <v>121417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171927</v>
      </c>
      <c r="I75" s="144">
        <f>SUM(I76,I83,I130,I164,I165,I172)</f>
        <v>123908</v>
      </c>
      <c r="J75" s="144">
        <f>SUM(J76,J83,J130,J164,J165,J172)</f>
        <v>48019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121417</v>
      </c>
      <c r="D130" s="63">
        <f>SUM(D131,D136,D140,D141,D144,D151,D159,D160,D163)</f>
        <v>121417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171927</v>
      </c>
      <c r="I130" s="63">
        <f>SUM(I131,I136,I140,I141,I144,I151,I159,I160,I163)</f>
        <v>123908</v>
      </c>
      <c r="J130" s="63">
        <f>SUM(J131,J136,J140,J141,J144,J151,J159,J160,J163)</f>
        <v>48019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121417</v>
      </c>
      <c r="D151" s="160">
        <f>SUM(D152:D158)</f>
        <v>121417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171927</v>
      </c>
      <c r="I151" s="160">
        <f>SUM(I152:I158)</f>
        <v>123908</v>
      </c>
      <c r="J151" s="160">
        <f>SUM(J152:J158)</f>
        <v>48019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121417</v>
      </c>
      <c r="D154" s="74">
        <v>121417</v>
      </c>
      <c r="E154" s="74"/>
      <c r="F154" s="74"/>
      <c r="G154" s="157"/>
      <c r="H154" s="72">
        <f t="shared" si="8"/>
        <v>171927</v>
      </c>
      <c r="I154" s="74">
        <v>123908</v>
      </c>
      <c r="J154" s="74">
        <v>48019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121417</v>
      </c>
      <c r="D289" s="242">
        <f t="shared" ref="D289:L289" si="46">SUM(D286,D269,D230,D195,D187,D173,D75,D53,D283)</f>
        <v>121417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171927</v>
      </c>
      <c r="I289" s="242">
        <f t="shared" si="46"/>
        <v>123908</v>
      </c>
      <c r="J289" s="242">
        <f t="shared" si="46"/>
        <v>48019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5BcBOoLXwxHLHl+bxXxdT7ZX/olPi0ZSr4JW9GRsoy68RXheyvYLRzoyKd0klytw5dV3ZLfjaeusUYLVULvEHg==" saltValue="ZoMFv/R26GKJcEstrB42Ng==" spinCount="100000" sheet="1" objects="1" scenarios="1" formatCells="0" formatColumns="0" formatRows="0" insertHyperlinks="0"/>
  <autoFilter ref="A18:L301">
    <filterColumn colId="7">
      <filters>
        <filter val="171 927"/>
      </filters>
    </filterColumn>
  </autoFilter>
  <mergeCells count="28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632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633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634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695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2960</v>
      </c>
      <c r="D20" s="28">
        <f>SUM(D21,D24,D25,D41,D43)</f>
        <v>2960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2960</v>
      </c>
      <c r="I20" s="28">
        <f>SUM(I21,I24,I25,I41,I43)</f>
        <v>2960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</v>
      </c>
      <c r="D21" s="34">
        <f>SUM(D22:D23)</f>
        <v>1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</v>
      </c>
      <c r="I21" s="34">
        <f>SUM(I22:I23)</f>
        <v>1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1</v>
      </c>
      <c r="D22" s="40">
        <v>1</v>
      </c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1</v>
      </c>
      <c r="I23" s="46">
        <v>1</v>
      </c>
      <c r="J23" s="46"/>
      <c r="K23" s="46"/>
      <c r="L23" s="48"/>
    </row>
    <row r="24" spans="1:12" s="24" customFormat="1" ht="24.75" hidden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0</v>
      </c>
      <c r="I24" s="51"/>
      <c r="J24" s="51"/>
      <c r="K24" s="52" t="s">
        <v>36</v>
      </c>
      <c r="L24" s="54" t="s">
        <v>36</v>
      </c>
    </row>
    <row r="25" spans="1:12" s="24" customFormat="1" ht="24" x14ac:dyDescent="0.25">
      <c r="A25" s="55">
        <v>18630</v>
      </c>
      <c r="B25" s="56" t="s">
        <v>37</v>
      </c>
      <c r="C25" s="57">
        <f t="shared" si="0"/>
        <v>2959</v>
      </c>
      <c r="D25" s="58">
        <v>2959</v>
      </c>
      <c r="E25" s="59" t="s">
        <v>36</v>
      </c>
      <c r="F25" s="59" t="s">
        <v>36</v>
      </c>
      <c r="G25" s="60" t="s">
        <v>36</v>
      </c>
      <c r="H25" s="57">
        <f t="shared" si="1"/>
        <v>2959</v>
      </c>
      <c r="I25" s="58">
        <v>2959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2960</v>
      </c>
      <c r="D50" s="128">
        <f>SUM(D51,D286)</f>
        <v>2960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2960</v>
      </c>
      <c r="I50" s="128">
        <f>SUM(I51,I286)</f>
        <v>2960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0</v>
      </c>
      <c r="D51" s="134">
        <f>SUM(D52,D194)</f>
        <v>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</v>
      </c>
      <c r="I51" s="134">
        <f>SUM(I52,I194)</f>
        <v>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825"/>
      <c r="B194" s="826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827">
        <f t="shared" si="24"/>
        <v>1</v>
      </c>
      <c r="I194" s="828">
        <f t="shared" ref="I194:L194" si="26">SUM(I195,I230,I269,I283)</f>
        <v>1</v>
      </c>
      <c r="J194" s="828">
        <f t="shared" si="26"/>
        <v>0</v>
      </c>
      <c r="K194" s="828">
        <f t="shared" si="26"/>
        <v>0</v>
      </c>
      <c r="L194" s="829">
        <f t="shared" si="26"/>
        <v>0</v>
      </c>
    </row>
    <row r="195" spans="1:12" hidden="1" x14ac:dyDescent="0.25">
      <c r="A195" s="220">
        <v>5000</v>
      </c>
      <c r="B195" s="220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223">
        <f t="shared" si="24"/>
        <v>0</v>
      </c>
      <c r="I195" s="222">
        <f>I196+I204</f>
        <v>0</v>
      </c>
      <c r="J195" s="222">
        <f>J196+J204</f>
        <v>0</v>
      </c>
      <c r="K195" s="222">
        <f>K196+K204</f>
        <v>0</v>
      </c>
      <c r="L195" s="824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1</v>
      </c>
      <c r="I269" s="222">
        <f>SUM(I270,I281)</f>
        <v>1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1</v>
      </c>
      <c r="I270" s="63">
        <f>SUM(I271,I272,I275,I276,I280)</f>
        <v>1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1</v>
      </c>
      <c r="I275" s="74">
        <v>1</v>
      </c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2960</v>
      </c>
      <c r="D286" s="160">
        <f>SUM(D287:D288)</f>
        <v>2960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2959</v>
      </c>
      <c r="I286" s="160">
        <f>SUM(I287:I288)</f>
        <v>2959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272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2960</v>
      </c>
      <c r="D288" s="68">
        <v>2960</v>
      </c>
      <c r="E288" s="68"/>
      <c r="F288" s="68"/>
      <c r="G288" s="154"/>
      <c r="H288" s="66">
        <f t="shared" si="39"/>
        <v>2959</v>
      </c>
      <c r="I288" s="68">
        <f>2960-1</f>
        <v>2959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2960</v>
      </c>
      <c r="D289" s="242">
        <f t="shared" ref="D289:L289" si="46">SUM(D286,D269,D230,D195,D187,D173,D75,D53,D283)</f>
        <v>2960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2960</v>
      </c>
      <c r="I289" s="242">
        <f t="shared" si="46"/>
        <v>2960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2959</v>
      </c>
      <c r="D290" s="247">
        <f>SUM(D24,D25,D41)-D51</f>
        <v>2959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2958</v>
      </c>
      <c r="I290" s="247">
        <f>SUM(I24,I25,I41)-I51</f>
        <v>2958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-2959</v>
      </c>
      <c r="D291" s="251">
        <f t="shared" si="47"/>
        <v>-2959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-2958</v>
      </c>
      <c r="I291" s="251">
        <f t="shared" si="47"/>
        <v>-2958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-2959</v>
      </c>
      <c r="D292" s="128">
        <f t="shared" si="48"/>
        <v>-2959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-2958</v>
      </c>
      <c r="I292" s="128">
        <f t="shared" si="48"/>
        <v>-2958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0bW3ukQ1OZZaOQjGFu0Cc9PKFm+AoCel+fYTED3npMmjWWapCd2ogMWG8XQ1H/yocZqAGY/AZm5JeObw68zXoA==" saltValue="bcqVCC24HIlUJnbMNBLhww==" spinCount="100000" sheet="1" objects="1" scenarios="1" formatCells="0" formatColumns="0" formatRows="0" insertHyperlinks="0"/>
  <autoFilter ref="A18:L301">
    <filterColumn colId="7">
      <filters blank="1">
        <filter val="1"/>
        <filter val="2 958"/>
        <filter val="-2 958"/>
        <filter val="2 959"/>
        <filter val="2 960"/>
      </filters>
    </filterColumn>
  </autoFilter>
  <mergeCells count="29"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  <mergeCell ref="C13:L13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2:L12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635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633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636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637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16572</v>
      </c>
      <c r="D20" s="28">
        <f>SUM(D21,D24,D25,D41,D43)</f>
        <v>16572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16572</v>
      </c>
      <c r="I20" s="28">
        <f>SUM(I21,I24,I25,I41,I43)</f>
        <v>16572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8708</v>
      </c>
      <c r="D21" s="34">
        <f>SUM(D22:D23)</f>
        <v>8708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8708</v>
      </c>
      <c r="I21" s="34">
        <f>SUM(I22:I23)</f>
        <v>8708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8708</v>
      </c>
      <c r="D23" s="46">
        <v>8708</v>
      </c>
      <c r="E23" s="46"/>
      <c r="F23" s="46"/>
      <c r="G23" s="47"/>
      <c r="H23" s="45">
        <f t="shared" si="1"/>
        <v>8708</v>
      </c>
      <c r="I23" s="46">
        <v>8708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3932</v>
      </c>
      <c r="D24" s="51">
        <v>3932</v>
      </c>
      <c r="E24" s="51"/>
      <c r="F24" s="52" t="s">
        <v>36</v>
      </c>
      <c r="G24" s="53" t="s">
        <v>36</v>
      </c>
      <c r="H24" s="50">
        <f t="shared" si="1"/>
        <v>3932</v>
      </c>
      <c r="I24" s="51">
        <v>3932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21192</v>
      </c>
      <c r="B25" s="56" t="s">
        <v>37</v>
      </c>
      <c r="C25" s="57">
        <f t="shared" si="0"/>
        <v>3932</v>
      </c>
      <c r="D25" s="58">
        <v>3932</v>
      </c>
      <c r="E25" s="59" t="s">
        <v>36</v>
      </c>
      <c r="F25" s="59" t="s">
        <v>36</v>
      </c>
      <c r="G25" s="60" t="s">
        <v>36</v>
      </c>
      <c r="H25" s="57">
        <f t="shared" si="1"/>
        <v>3932</v>
      </c>
      <c r="I25" s="58">
        <v>3932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16572</v>
      </c>
      <c r="D50" s="128">
        <f>SUM(D51,D286)</f>
        <v>16572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16572</v>
      </c>
      <c r="I50" s="128">
        <f>SUM(I51,I286)</f>
        <v>16572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12640</v>
      </c>
      <c r="D51" s="134">
        <f>SUM(D52,D194)</f>
        <v>12640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12640</v>
      </c>
      <c r="I51" s="134">
        <f>SUM(I52,I194)</f>
        <v>12640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12640</v>
      </c>
      <c r="D52" s="139">
        <f>SUM(D53,D75,D173,D187)</f>
        <v>12640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12640</v>
      </c>
      <c r="I52" s="139">
        <f>SUM(I53,I75,I173,I187)</f>
        <v>12640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12640</v>
      </c>
      <c r="D75" s="144">
        <f>SUM(D76,D83,D130,D164,D165,D172)</f>
        <v>12640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12640</v>
      </c>
      <c r="I75" s="144">
        <f>SUM(I76,I83,I130,I164,I165,I172)</f>
        <v>12640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2220</v>
      </c>
      <c r="D76" s="63">
        <f>SUM(D77,D80)</f>
        <v>2220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1642</v>
      </c>
      <c r="I76" s="63">
        <f>SUM(I77,I80)</f>
        <v>1642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2220</v>
      </c>
      <c r="D80" s="160">
        <f>SUM(D81:D82)</f>
        <v>2220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1642</v>
      </c>
      <c r="I80" s="160">
        <f>SUM(I81:I82)</f>
        <v>1642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1050</v>
      </c>
      <c r="D81" s="74">
        <v>1050</v>
      </c>
      <c r="E81" s="74"/>
      <c r="F81" s="74"/>
      <c r="G81" s="157"/>
      <c r="H81" s="72">
        <f t="shared" si="6"/>
        <v>1050</v>
      </c>
      <c r="I81" s="74">
        <v>1050</v>
      </c>
      <c r="J81" s="74"/>
      <c r="K81" s="74"/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1170</v>
      </c>
      <c r="D82" s="74">
        <v>1170</v>
      </c>
      <c r="E82" s="74"/>
      <c r="F82" s="74"/>
      <c r="G82" s="157"/>
      <c r="H82" s="72">
        <f t="shared" si="6"/>
        <v>592</v>
      </c>
      <c r="I82" s="74">
        <v>592</v>
      </c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10420</v>
      </c>
      <c r="D83" s="63">
        <f>SUM(D84,D89,D95,D103,D112,D116,D122,D128)</f>
        <v>10420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10998</v>
      </c>
      <c r="I83" s="63">
        <f>SUM(I84,I89,I95,I103,I112,I116,I122,I128)</f>
        <v>10998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2020</v>
      </c>
      <c r="D95" s="160">
        <f>SUM(D96:D102)</f>
        <v>2020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2020</v>
      </c>
      <c r="D96" s="74">
        <v>2020</v>
      </c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8400</v>
      </c>
      <c r="D122" s="160">
        <f>SUM(D123:D127)</f>
        <v>8400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10998</v>
      </c>
      <c r="I122" s="160">
        <f>SUM(I123:I127)</f>
        <v>10998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8400</v>
      </c>
      <c r="D127" s="74">
        <v>8400</v>
      </c>
      <c r="E127" s="74"/>
      <c r="F127" s="74"/>
      <c r="G127" s="157"/>
      <c r="H127" s="72">
        <f t="shared" si="8"/>
        <v>10998</v>
      </c>
      <c r="I127" s="74">
        <v>10998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3932</v>
      </c>
      <c r="D286" s="160">
        <f>SUM(D287:D288)</f>
        <v>3932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3932</v>
      </c>
      <c r="I286" s="160">
        <f>SUM(I287:I288)</f>
        <v>3932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3932</v>
      </c>
      <c r="D288" s="68">
        <v>3932</v>
      </c>
      <c r="E288" s="68"/>
      <c r="F288" s="68"/>
      <c r="G288" s="154"/>
      <c r="H288" s="66">
        <f t="shared" si="39"/>
        <v>3932</v>
      </c>
      <c r="I288" s="68">
        <v>3932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16572</v>
      </c>
      <c r="D289" s="242">
        <f t="shared" ref="D289:L289" si="46">SUM(D286,D269,D230,D195,D187,D173,D75,D53,D283)</f>
        <v>16572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16572</v>
      </c>
      <c r="I289" s="242">
        <f t="shared" si="46"/>
        <v>16572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-4776</v>
      </c>
      <c r="D290" s="247">
        <f>SUM(D24,D25,D41)-D51</f>
        <v>-4776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-4776</v>
      </c>
      <c r="I290" s="247">
        <f>SUM(I24,I25,I41)-I51</f>
        <v>-4776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4776</v>
      </c>
      <c r="D291" s="251">
        <f t="shared" si="47"/>
        <v>4776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4776</v>
      </c>
      <c r="I291" s="251">
        <f t="shared" si="47"/>
        <v>4776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4776</v>
      </c>
      <c r="D292" s="128">
        <f t="shared" si="48"/>
        <v>4776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4776</v>
      </c>
      <c r="I292" s="128">
        <f t="shared" si="48"/>
        <v>4776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+WFP4fBBGzHFhHd2dKAHgMF6JSnY2Aed105tni0egXsdUro4mvB0W3ExXlpz52UvPSaSLd57rw7En7Bk/g6ayQ==" saltValue="RNTlBVGMOTjcap6mbgOnmA==" spinCount="100000" sheet="1" objects="1" scenarios="1" formatCells="0" formatColumns="0" formatRows="0" insertHyperlinks="0"/>
  <autoFilter ref="A18:L301">
    <filterColumn colId="7">
      <filters blank="1">
        <filter val="1 050"/>
        <filter val="1 642"/>
        <filter val="10 998"/>
        <filter val="12 640"/>
        <filter val="16 572"/>
        <filter val="3 932"/>
        <filter val="4 776"/>
        <filter val="-4 776"/>
        <filter val="592"/>
        <filter val="8 70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H15" sqref="H15:L15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669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470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471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472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670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727164</v>
      </c>
      <c r="D20" s="28">
        <f>SUM(D21,D24,D25,D41,D43)</f>
        <v>304460</v>
      </c>
      <c r="E20" s="28">
        <f>SUM(E21,E24,E43)</f>
        <v>410304</v>
      </c>
      <c r="F20" s="28">
        <f>SUM(F21,F26,F43)</f>
        <v>12400</v>
      </c>
      <c r="G20" s="29">
        <f>SUM(G21,G45)</f>
        <v>0</v>
      </c>
      <c r="H20" s="27">
        <f>SUM(I20:L20)</f>
        <v>733944</v>
      </c>
      <c r="I20" s="28">
        <f>SUM(I21,I24,I25,I41,I43)</f>
        <v>311113</v>
      </c>
      <c r="J20" s="28">
        <f>SUM(J21,J24,J43)</f>
        <v>410406</v>
      </c>
      <c r="K20" s="28">
        <f>SUM(K21,K26,K43)</f>
        <v>12425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714764</v>
      </c>
      <c r="D24" s="51">
        <v>304460</v>
      </c>
      <c r="E24" s="51">
        <v>410304</v>
      </c>
      <c r="F24" s="52" t="s">
        <v>36</v>
      </c>
      <c r="G24" s="53" t="s">
        <v>36</v>
      </c>
      <c r="H24" s="50">
        <f t="shared" si="1"/>
        <v>721519</v>
      </c>
      <c r="I24" s="51">
        <v>311113</v>
      </c>
      <c r="J24" s="51">
        <v>410406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12400</v>
      </c>
      <c r="D26" s="59" t="s">
        <v>36</v>
      </c>
      <c r="E26" s="59" t="s">
        <v>36</v>
      </c>
      <c r="F26" s="63">
        <f>SUM(F27,F31,F33,F36)</f>
        <v>12400</v>
      </c>
      <c r="G26" s="60" t="s">
        <v>36</v>
      </c>
      <c r="H26" s="57">
        <f t="shared" si="1"/>
        <v>12400</v>
      </c>
      <c r="I26" s="59" t="s">
        <v>36</v>
      </c>
      <c r="J26" s="59" t="s">
        <v>36</v>
      </c>
      <c r="K26" s="63">
        <f>SUM(K27,K31,K33,K36)</f>
        <v>12400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6273</v>
      </c>
      <c r="D33" s="59" t="s">
        <v>36</v>
      </c>
      <c r="E33" s="59" t="s">
        <v>36</v>
      </c>
      <c r="F33" s="63">
        <f>SUM(F34:F35)</f>
        <v>6273</v>
      </c>
      <c r="G33" s="60" t="s">
        <v>36</v>
      </c>
      <c r="H33" s="57">
        <f t="shared" si="1"/>
        <v>6273</v>
      </c>
      <c r="I33" s="59" t="s">
        <v>36</v>
      </c>
      <c r="J33" s="59" t="s">
        <v>36</v>
      </c>
      <c r="K33" s="63">
        <f>SUM(K34:K35)</f>
        <v>6273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6273</v>
      </c>
      <c r="D34" s="67" t="s">
        <v>36</v>
      </c>
      <c r="E34" s="67" t="s">
        <v>36</v>
      </c>
      <c r="F34" s="68">
        <v>6273</v>
      </c>
      <c r="G34" s="69" t="s">
        <v>36</v>
      </c>
      <c r="H34" s="66">
        <f t="shared" si="1"/>
        <v>6273</v>
      </c>
      <c r="I34" s="67" t="s">
        <v>36</v>
      </c>
      <c r="J34" s="67" t="s">
        <v>36</v>
      </c>
      <c r="K34" s="68">
        <v>6273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6127</v>
      </c>
      <c r="D36" s="59" t="s">
        <v>36</v>
      </c>
      <c r="E36" s="59" t="s">
        <v>36</v>
      </c>
      <c r="F36" s="63">
        <f>SUM(F37:F40)</f>
        <v>6127</v>
      </c>
      <c r="G36" s="60" t="s">
        <v>36</v>
      </c>
      <c r="H36" s="57">
        <f t="shared" si="1"/>
        <v>6127</v>
      </c>
      <c r="I36" s="59" t="s">
        <v>36</v>
      </c>
      <c r="J36" s="59" t="s">
        <v>36</v>
      </c>
      <c r="K36" s="63">
        <f>SUM(K37:K40)</f>
        <v>6127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6127</v>
      </c>
      <c r="D40" s="87" t="s">
        <v>36</v>
      </c>
      <c r="E40" s="87" t="s">
        <v>36</v>
      </c>
      <c r="F40" s="88">
        <v>6127</v>
      </c>
      <c r="G40" s="89" t="s">
        <v>36</v>
      </c>
      <c r="H40" s="86">
        <f t="shared" si="1"/>
        <v>6127</v>
      </c>
      <c r="I40" s="87" t="s">
        <v>36</v>
      </c>
      <c r="J40" s="87" t="s">
        <v>36</v>
      </c>
      <c r="K40" s="88">
        <v>6127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25</v>
      </c>
      <c r="I43" s="99">
        <f>I44</f>
        <v>0</v>
      </c>
      <c r="J43" s="99">
        <f t="shared" ref="J43:K43" si="4">J44</f>
        <v>0</v>
      </c>
      <c r="K43" s="99">
        <f t="shared" si="4"/>
        <v>25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25</v>
      </c>
      <c r="I44" s="101"/>
      <c r="J44" s="102"/>
      <c r="K44" s="101">
        <v>25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727164.23</v>
      </c>
      <c r="D50" s="128">
        <f>SUM(D51,D286)</f>
        <v>304460.23</v>
      </c>
      <c r="E50" s="128">
        <f>SUM(E51,E286)</f>
        <v>410304</v>
      </c>
      <c r="F50" s="128">
        <f>SUM(F51,F286)</f>
        <v>12400</v>
      </c>
      <c r="G50" s="129">
        <f>SUM(G51,G286)</f>
        <v>0</v>
      </c>
      <c r="H50" s="127">
        <f t="shared" ref="H50:H113" si="6">SUM(I50:L50)</f>
        <v>733944</v>
      </c>
      <c r="I50" s="128">
        <f>SUM(I51,I286)</f>
        <v>311113</v>
      </c>
      <c r="J50" s="128">
        <f>SUM(J51,J286)</f>
        <v>410406</v>
      </c>
      <c r="K50" s="128">
        <f>SUM(K51,K286)</f>
        <v>12425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727164.23</v>
      </c>
      <c r="D51" s="134">
        <f>SUM(D52,D194)</f>
        <v>304460.23</v>
      </c>
      <c r="E51" s="134">
        <f>SUM(E52,E194)</f>
        <v>410304</v>
      </c>
      <c r="F51" s="134">
        <f>SUM(F52,F194)</f>
        <v>12400</v>
      </c>
      <c r="G51" s="135">
        <f>SUM(G52,G194)</f>
        <v>0</v>
      </c>
      <c r="H51" s="133">
        <f t="shared" si="6"/>
        <v>733944</v>
      </c>
      <c r="I51" s="134">
        <f>SUM(I52,I194)</f>
        <v>311113</v>
      </c>
      <c r="J51" s="134">
        <f>SUM(J52,J194)</f>
        <v>410406</v>
      </c>
      <c r="K51" s="134">
        <f>SUM(K52,K194)</f>
        <v>12425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720654.23</v>
      </c>
      <c r="D52" s="139">
        <f>SUM(D53,D75,D173,D187)</f>
        <v>300260.23</v>
      </c>
      <c r="E52" s="139">
        <f>SUM(E53,E75,E173,E187)</f>
        <v>410304</v>
      </c>
      <c r="F52" s="139">
        <f>SUM(F53,F75,F173,F187)</f>
        <v>10090</v>
      </c>
      <c r="G52" s="140">
        <f>SUM(G53,G75,G173,G187)</f>
        <v>0</v>
      </c>
      <c r="H52" s="138">
        <f t="shared" si="6"/>
        <v>727019</v>
      </c>
      <c r="I52" s="139">
        <f>SUM(I53,I75,I173,I187)</f>
        <v>304188</v>
      </c>
      <c r="J52" s="139">
        <f>SUM(J53,J75,J173,J187)</f>
        <v>410406</v>
      </c>
      <c r="K52" s="139">
        <f>SUM(K53,K75,K173,K187)</f>
        <v>12425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642796.23</v>
      </c>
      <c r="D53" s="144">
        <f>SUM(D54,D67)</f>
        <v>232492.22999999998</v>
      </c>
      <c r="E53" s="144">
        <f>SUM(E54,E67)</f>
        <v>410304</v>
      </c>
      <c r="F53" s="144">
        <f>SUM(F54,F67)</f>
        <v>0</v>
      </c>
      <c r="G53" s="145">
        <f>SUM(G54,G67)</f>
        <v>0</v>
      </c>
      <c r="H53" s="143">
        <f t="shared" si="6"/>
        <v>650679</v>
      </c>
      <c r="I53" s="144">
        <f>SUM(I54,I67)</f>
        <v>240273</v>
      </c>
      <c r="J53" s="144">
        <f>SUM(J54,J67)</f>
        <v>410406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488919.17</v>
      </c>
      <c r="D54" s="63">
        <f>SUM(D55,D58,D66)</f>
        <v>158269.16999999998</v>
      </c>
      <c r="E54" s="63">
        <f>SUM(E55,E58,E66)</f>
        <v>330650</v>
      </c>
      <c r="F54" s="63">
        <f>SUM(F55,F58,F66)</f>
        <v>0</v>
      </c>
      <c r="G54" s="148">
        <f>SUM(G55,G58,G66)</f>
        <v>0</v>
      </c>
      <c r="H54" s="57">
        <f t="shared" si="6"/>
        <v>491556</v>
      </c>
      <c r="I54" s="63">
        <f>SUM(I55,I58,I66)</f>
        <v>162924</v>
      </c>
      <c r="J54" s="63">
        <f>SUM(J55,J58,J66)</f>
        <v>328632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451930.74</v>
      </c>
      <c r="D55" s="151">
        <f>SUM(D56:D57)</f>
        <v>132652.74</v>
      </c>
      <c r="E55" s="151">
        <f>SUM(E56:E57)</f>
        <v>319278</v>
      </c>
      <c r="F55" s="151">
        <f>SUM(F56:F57)</f>
        <v>0</v>
      </c>
      <c r="G55" s="152">
        <f>SUM(G56:G57)</f>
        <v>0</v>
      </c>
      <c r="H55" s="117">
        <f t="shared" si="6"/>
        <v>453290</v>
      </c>
      <c r="I55" s="151">
        <f>SUM(I56:I57)</f>
        <v>136046</v>
      </c>
      <c r="J55" s="151">
        <f>SUM(J56:J57)</f>
        <v>317244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451930.74</v>
      </c>
      <c r="D57" s="74">
        <v>132652.74</v>
      </c>
      <c r="E57" s="74">
        <v>319278</v>
      </c>
      <c r="F57" s="74"/>
      <c r="G57" s="157"/>
      <c r="H57" s="72">
        <f t="shared" si="6"/>
        <v>453290</v>
      </c>
      <c r="I57" s="74">
        <v>136046</v>
      </c>
      <c r="J57" s="74">
        <v>317244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34613.43</v>
      </c>
      <c r="D58" s="160">
        <f>SUM(D59:D65)</f>
        <v>23241.43</v>
      </c>
      <c r="E58" s="160">
        <f>SUM(E59:E65)</f>
        <v>11372</v>
      </c>
      <c r="F58" s="160">
        <f>SUM(F59:F65)</f>
        <v>0</v>
      </c>
      <c r="G58" s="161">
        <f>SUM(G59:G65)</f>
        <v>0</v>
      </c>
      <c r="H58" s="72">
        <f t="shared" si="6"/>
        <v>35478</v>
      </c>
      <c r="I58" s="160">
        <f>SUM(I59:I65)</f>
        <v>24090</v>
      </c>
      <c r="J58" s="160">
        <f>SUM(J59:J65)</f>
        <v>11388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3759</v>
      </c>
      <c r="D59" s="74">
        <v>3759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927</v>
      </c>
      <c r="D60" s="74">
        <v>927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219</v>
      </c>
      <c r="D62" s="74">
        <v>219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3290</v>
      </c>
      <c r="D63" s="74">
        <v>3290</v>
      </c>
      <c r="E63" s="74"/>
      <c r="F63" s="74"/>
      <c r="G63" s="157"/>
      <c r="H63" s="72">
        <f t="shared" si="6"/>
        <v>2388</v>
      </c>
      <c r="I63" s="74">
        <v>2388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15046.43</v>
      </c>
      <c r="D64" s="74">
        <v>15046.43</v>
      </c>
      <c r="E64" s="74"/>
      <c r="F64" s="74"/>
      <c r="G64" s="157"/>
      <c r="H64" s="72">
        <f t="shared" si="6"/>
        <v>15961</v>
      </c>
      <c r="I64" s="74">
        <v>15961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11372</v>
      </c>
      <c r="D65" s="74"/>
      <c r="E65" s="74">
        <v>11372</v>
      </c>
      <c r="F65" s="74"/>
      <c r="G65" s="157"/>
      <c r="H65" s="72">
        <f t="shared" si="6"/>
        <v>11928</v>
      </c>
      <c r="I65" s="74">
        <v>540</v>
      </c>
      <c r="J65" s="74">
        <v>11388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2375</v>
      </c>
      <c r="D66" s="163">
        <v>2375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153877.06</v>
      </c>
      <c r="D67" s="63">
        <f>SUM(D68:D69)</f>
        <v>74223.06</v>
      </c>
      <c r="E67" s="63">
        <f>SUM(E68:E69)</f>
        <v>79654</v>
      </c>
      <c r="F67" s="63">
        <f>SUM(F68:F69)</f>
        <v>0</v>
      </c>
      <c r="G67" s="166">
        <f>SUM(G68:G69)</f>
        <v>0</v>
      </c>
      <c r="H67" s="57">
        <f t="shared" si="6"/>
        <v>159123</v>
      </c>
      <c r="I67" s="63">
        <f>SUM(I68:I69)</f>
        <v>77349</v>
      </c>
      <c r="J67" s="63">
        <f>SUM(J68:J69)</f>
        <v>81774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122633.92</v>
      </c>
      <c r="D68" s="68">
        <v>42979.92</v>
      </c>
      <c r="E68" s="68">
        <v>79654</v>
      </c>
      <c r="F68" s="68"/>
      <c r="G68" s="154"/>
      <c r="H68" s="66">
        <f t="shared" si="6"/>
        <v>124150</v>
      </c>
      <c r="I68" s="68">
        <v>44476</v>
      </c>
      <c r="J68" s="68">
        <v>79674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31243.14</v>
      </c>
      <c r="D69" s="160">
        <f>SUM(D70:D74)</f>
        <v>31243.14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34973</v>
      </c>
      <c r="I69" s="160">
        <f>SUM(I70:I74)</f>
        <v>32873</v>
      </c>
      <c r="J69" s="160">
        <f>SUM(J70:J74)</f>
        <v>2100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20144.78</v>
      </c>
      <c r="D70" s="74">
        <v>20144.78</v>
      </c>
      <c r="E70" s="74"/>
      <c r="F70" s="74"/>
      <c r="G70" s="157"/>
      <c r="H70" s="72">
        <f t="shared" si="6"/>
        <v>23801</v>
      </c>
      <c r="I70" s="74">
        <v>21701</v>
      </c>
      <c r="J70" s="74">
        <v>2100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10671.5</v>
      </c>
      <c r="D73" s="74">
        <v>10671.5</v>
      </c>
      <c r="E73" s="74"/>
      <c r="F73" s="74"/>
      <c r="G73" s="157"/>
      <c r="H73" s="72">
        <f t="shared" si="6"/>
        <v>10672</v>
      </c>
      <c r="I73" s="74">
        <v>10672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426.86</v>
      </c>
      <c r="D74" s="74">
        <v>426.86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77858</v>
      </c>
      <c r="D75" s="144">
        <f>SUM(D76,D83,D130,D164,D165,D172)</f>
        <v>67768</v>
      </c>
      <c r="E75" s="144">
        <f>SUM(E76,E83,E130,E164,E165,E172)</f>
        <v>0</v>
      </c>
      <c r="F75" s="144">
        <f>SUM(F76,F83,F130,F164,F165,F172)</f>
        <v>10090</v>
      </c>
      <c r="G75" s="145">
        <f>SUM(G76,G83,G130,G164,G165,G172)</f>
        <v>0</v>
      </c>
      <c r="H75" s="143">
        <f t="shared" si="6"/>
        <v>76340</v>
      </c>
      <c r="I75" s="144">
        <f>SUM(I76,I83,I130,I164,I165,I172)</f>
        <v>63915</v>
      </c>
      <c r="J75" s="144">
        <f>SUM(J76,J83,J130,J164,J165,J172)</f>
        <v>0</v>
      </c>
      <c r="K75" s="144">
        <f>SUM(K76,K83,K130,K164,K165,K172)</f>
        <v>12425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51523</v>
      </c>
      <c r="D83" s="63">
        <f>SUM(D84,D89,D95,D103,D112,D116,D122,D128)</f>
        <v>42515</v>
      </c>
      <c r="E83" s="63">
        <f>SUM(E84,E89,E95,E103,E112,E116,E122,E128)</f>
        <v>0</v>
      </c>
      <c r="F83" s="63">
        <f>SUM(F84,F89,F95,F103,F112,F116,F122,F128)</f>
        <v>9008</v>
      </c>
      <c r="G83" s="166">
        <f>SUM(G84,G89,G95,G103,G112,G116,G122,G128)</f>
        <v>0</v>
      </c>
      <c r="H83" s="57">
        <f t="shared" si="6"/>
        <v>52483</v>
      </c>
      <c r="I83" s="63">
        <f>SUM(I84,I89,I95,I103,I112,I116,I122,I128)</f>
        <v>40088</v>
      </c>
      <c r="J83" s="63">
        <f>SUM(J84,J89,J95,J103,J112,J116,J122,J128)</f>
        <v>0</v>
      </c>
      <c r="K83" s="63">
        <f>SUM(K84,K89,K95,K103,K112,K116,K122,K128)</f>
        <v>12395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1647</v>
      </c>
      <c r="D84" s="151">
        <f>SUM(D85:D88)</f>
        <v>1622</v>
      </c>
      <c r="E84" s="151">
        <f>SUM(E85:E88)</f>
        <v>0</v>
      </c>
      <c r="F84" s="151">
        <f>SUM(F85:F88)</f>
        <v>25</v>
      </c>
      <c r="G84" s="151">
        <f>SUM(G85:G88)</f>
        <v>0</v>
      </c>
      <c r="H84" s="117">
        <f t="shared" si="6"/>
        <v>887</v>
      </c>
      <c r="I84" s="151">
        <f>SUM(I85:I88)</f>
        <v>862</v>
      </c>
      <c r="J84" s="151">
        <f>SUM(J85:J88)</f>
        <v>0</v>
      </c>
      <c r="K84" s="151">
        <f>SUM(K85:K88)</f>
        <v>25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1350</v>
      </c>
      <c r="D86" s="74">
        <v>1350</v>
      </c>
      <c r="E86" s="74"/>
      <c r="F86" s="74"/>
      <c r="G86" s="157"/>
      <c r="H86" s="72">
        <f t="shared" si="6"/>
        <v>590</v>
      </c>
      <c r="I86" s="74">
        <v>590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230</v>
      </c>
      <c r="D87" s="74">
        <v>205</v>
      </c>
      <c r="E87" s="74"/>
      <c r="F87" s="74">
        <v>25</v>
      </c>
      <c r="G87" s="157"/>
      <c r="H87" s="72">
        <f t="shared" si="6"/>
        <v>230</v>
      </c>
      <c r="I87" s="74">
        <v>205</v>
      </c>
      <c r="J87" s="74"/>
      <c r="K87" s="74">
        <v>25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67</v>
      </c>
      <c r="D88" s="74">
        <v>67</v>
      </c>
      <c r="E88" s="74"/>
      <c r="F88" s="74"/>
      <c r="G88" s="157"/>
      <c r="H88" s="72">
        <f t="shared" si="6"/>
        <v>67</v>
      </c>
      <c r="I88" s="74">
        <v>67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38360</v>
      </c>
      <c r="D89" s="160">
        <f>SUM(D90:D94)</f>
        <v>29851</v>
      </c>
      <c r="E89" s="160">
        <f>SUM(E90:E94)</f>
        <v>0</v>
      </c>
      <c r="F89" s="160">
        <f>SUM(F90:F94)</f>
        <v>8509</v>
      </c>
      <c r="G89" s="161">
        <f>SUM(G90:G94)</f>
        <v>0</v>
      </c>
      <c r="H89" s="72">
        <f t="shared" si="6"/>
        <v>36432</v>
      </c>
      <c r="I89" s="160">
        <f>SUM(I90:I94)</f>
        <v>24062</v>
      </c>
      <c r="J89" s="160">
        <f>SUM(J90:J94)</f>
        <v>0</v>
      </c>
      <c r="K89" s="160">
        <f>SUM(K90:K94)</f>
        <v>12370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23063</v>
      </c>
      <c r="D90" s="74">
        <v>20963</v>
      </c>
      <c r="E90" s="74"/>
      <c r="F90" s="74">
        <v>2100</v>
      </c>
      <c r="G90" s="157"/>
      <c r="H90" s="72">
        <f t="shared" si="6"/>
        <v>21609</v>
      </c>
      <c r="I90" s="74">
        <v>15286</v>
      </c>
      <c r="J90" s="74"/>
      <c r="K90" s="74">
        <v>6323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3800</v>
      </c>
      <c r="D91" s="74">
        <v>1800</v>
      </c>
      <c r="E91" s="74"/>
      <c r="F91" s="74">
        <v>2000</v>
      </c>
      <c r="G91" s="157"/>
      <c r="H91" s="72">
        <f t="shared" si="6"/>
        <v>2428</v>
      </c>
      <c r="I91" s="74">
        <v>1214</v>
      </c>
      <c r="J91" s="74"/>
      <c r="K91" s="74">
        <v>1214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10897</v>
      </c>
      <c r="D92" s="74">
        <v>6488</v>
      </c>
      <c r="E92" s="74"/>
      <c r="F92" s="74">
        <f>3600+809</f>
        <v>4409</v>
      </c>
      <c r="G92" s="157"/>
      <c r="H92" s="72">
        <f t="shared" si="6"/>
        <v>11669</v>
      </c>
      <c r="I92" s="74">
        <v>6836</v>
      </c>
      <c r="J92" s="74"/>
      <c r="K92" s="74">
        <f>4409+424</f>
        <v>4833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600</v>
      </c>
      <c r="D93" s="74">
        <v>600</v>
      </c>
      <c r="E93" s="74"/>
      <c r="F93" s="74"/>
      <c r="G93" s="157"/>
      <c r="H93" s="72">
        <f t="shared" si="6"/>
        <v>726</v>
      </c>
      <c r="I93" s="74">
        <v>726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3945</v>
      </c>
      <c r="D95" s="160">
        <f>SUM(D96:D102)</f>
        <v>3945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3002</v>
      </c>
      <c r="I95" s="160">
        <f>SUM(I96:I102)</f>
        <v>3002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3945</v>
      </c>
      <c r="D102" s="74">
        <v>3945</v>
      </c>
      <c r="E102" s="74"/>
      <c r="F102" s="74"/>
      <c r="G102" s="157"/>
      <c r="H102" s="72">
        <f t="shared" si="6"/>
        <v>3002</v>
      </c>
      <c r="I102" s="74">
        <v>3002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5753</v>
      </c>
      <c r="D103" s="160">
        <f>SUM(D104:D111)</f>
        <v>5329</v>
      </c>
      <c r="E103" s="160">
        <f>SUM(E104:E111)</f>
        <v>0</v>
      </c>
      <c r="F103" s="160">
        <f>SUM(F104:F111)</f>
        <v>424</v>
      </c>
      <c r="G103" s="161">
        <f>SUM(G104:G111)</f>
        <v>0</v>
      </c>
      <c r="H103" s="72">
        <f t="shared" si="6"/>
        <v>3797</v>
      </c>
      <c r="I103" s="160">
        <f>SUM(I104:I111)</f>
        <v>3797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550</v>
      </c>
      <c r="D106" s="74">
        <v>550</v>
      </c>
      <c r="E106" s="74"/>
      <c r="F106" s="74"/>
      <c r="G106" s="157"/>
      <c r="H106" s="72">
        <f t="shared" si="6"/>
        <v>418</v>
      </c>
      <c r="I106" s="74">
        <v>418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4503</v>
      </c>
      <c r="D107" s="74">
        <v>4079</v>
      </c>
      <c r="E107" s="74"/>
      <c r="F107" s="74">
        <v>424</v>
      </c>
      <c r="G107" s="157"/>
      <c r="H107" s="72">
        <f t="shared" si="6"/>
        <v>3379</v>
      </c>
      <c r="I107" s="74">
        <v>3379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700</v>
      </c>
      <c r="D111" s="74">
        <v>700</v>
      </c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528</v>
      </c>
      <c r="D112" s="160">
        <f>SUM(D113:D115)</f>
        <v>528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2088</v>
      </c>
      <c r="I112" s="160">
        <f>SUM(I113:I115)</f>
        <v>2088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1560</v>
      </c>
      <c r="I114" s="74">
        <v>1560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443</v>
      </c>
      <c r="D115" s="74">
        <v>443</v>
      </c>
      <c r="E115" s="74"/>
      <c r="F115" s="74"/>
      <c r="G115" s="157"/>
      <c r="H115" s="72">
        <f>SUM(I115:L115)</f>
        <v>443</v>
      </c>
      <c r="I115" s="74">
        <v>443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1170</v>
      </c>
      <c r="D116" s="160">
        <f>SUM(D117:D121)</f>
        <v>1170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1170</v>
      </c>
      <c r="I116" s="160">
        <f>SUM(I117:I121)</f>
        <v>1170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128</v>
      </c>
      <c r="C119" s="72">
        <f t="shared" si="7"/>
        <v>1170</v>
      </c>
      <c r="D119" s="74">
        <v>1170</v>
      </c>
      <c r="E119" s="74"/>
      <c r="F119" s="74"/>
      <c r="G119" s="157"/>
      <c r="H119" s="72">
        <f t="shared" si="8"/>
        <v>1170</v>
      </c>
      <c r="I119" s="74">
        <v>1170</v>
      </c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120</v>
      </c>
      <c r="D122" s="160">
        <f>SUM(D123:D127)</f>
        <v>70</v>
      </c>
      <c r="E122" s="160">
        <f>SUM(E123:E127)</f>
        <v>0</v>
      </c>
      <c r="F122" s="160">
        <f>SUM(F123:F127)</f>
        <v>50</v>
      </c>
      <c r="G122" s="161">
        <f>SUM(G123:G127)</f>
        <v>0</v>
      </c>
      <c r="H122" s="72">
        <f t="shared" si="8"/>
        <v>5107</v>
      </c>
      <c r="I122" s="160">
        <f>SUM(I123:I127)</f>
        <v>5107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5037</v>
      </c>
      <c r="I125" s="74">
        <v>5037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120</v>
      </c>
      <c r="D127" s="74">
        <v>70</v>
      </c>
      <c r="E127" s="74"/>
      <c r="F127" s="74">
        <v>50</v>
      </c>
      <c r="G127" s="157"/>
      <c r="H127" s="72">
        <f t="shared" si="8"/>
        <v>70</v>
      </c>
      <c r="I127" s="74">
        <v>70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26335</v>
      </c>
      <c r="D130" s="63">
        <f>SUM(D131,D136,D140,D141,D144,D151,D159,D160,D163)</f>
        <v>25253</v>
      </c>
      <c r="E130" s="63">
        <f>SUM(E131,E136,E140,E141,E144,E151,E159,E160,E163)</f>
        <v>0</v>
      </c>
      <c r="F130" s="63">
        <f>SUM(F131,F136,F140,F141,F144,F151,F159,F160,F163)</f>
        <v>1082</v>
      </c>
      <c r="G130" s="166">
        <f>SUM(G131,G136,G140,G141,G144,G151,G159,G160,G163)</f>
        <v>0</v>
      </c>
      <c r="H130" s="57">
        <f t="shared" si="8"/>
        <v>23857</v>
      </c>
      <c r="I130" s="63">
        <f>SUM(I131,I136,I140,I141,I144,I151,I159,I160,I163)</f>
        <v>23827</v>
      </c>
      <c r="J130" s="63">
        <f>SUM(J131,J136,J140,J141,J144,J151,J159,J160,J163)</f>
        <v>0</v>
      </c>
      <c r="K130" s="63">
        <f>SUM(K131,K136,K140,K141,K144,K151,K159,K160,K163)</f>
        <v>30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14499</v>
      </c>
      <c r="D131" s="169">
        <f>SUM(D132:D135)</f>
        <v>13627</v>
      </c>
      <c r="E131" s="169">
        <f t="shared" ref="E131:L131" si="10">SUM(E132:E135)</f>
        <v>0</v>
      </c>
      <c r="F131" s="169">
        <f t="shared" si="10"/>
        <v>872</v>
      </c>
      <c r="G131" s="170">
        <f t="shared" si="10"/>
        <v>0</v>
      </c>
      <c r="H131" s="66">
        <f t="shared" si="8"/>
        <v>12297</v>
      </c>
      <c r="I131" s="169">
        <f t="shared" si="10"/>
        <v>12297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4208</v>
      </c>
      <c r="D132" s="74">
        <v>4058</v>
      </c>
      <c r="E132" s="74"/>
      <c r="F132" s="74">
        <v>150</v>
      </c>
      <c r="G132" s="157"/>
      <c r="H132" s="72">
        <f t="shared" si="8"/>
        <v>2628</v>
      </c>
      <c r="I132" s="74">
        <v>2628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9891</v>
      </c>
      <c r="D133" s="74">
        <v>9169</v>
      </c>
      <c r="E133" s="74"/>
      <c r="F133" s="74">
        <v>722</v>
      </c>
      <c r="G133" s="157"/>
      <c r="H133" s="72">
        <f t="shared" si="8"/>
        <v>9269</v>
      </c>
      <c r="I133" s="74">
        <v>9269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400</v>
      </c>
      <c r="D135" s="74">
        <v>400</v>
      </c>
      <c r="E135" s="74"/>
      <c r="F135" s="74"/>
      <c r="G135" s="157"/>
      <c r="H135" s="72">
        <f t="shared" si="8"/>
        <v>400</v>
      </c>
      <c r="I135" s="74">
        <v>400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60</v>
      </c>
      <c r="D136" s="160">
        <f>SUM(D137:D139)</f>
        <v>0</v>
      </c>
      <c r="E136" s="160">
        <f>SUM(E137:E139)</f>
        <v>0</v>
      </c>
      <c r="F136" s="160">
        <f>SUM(F137:F139)</f>
        <v>60</v>
      </c>
      <c r="G136" s="161">
        <f>SUM(G137:G139)</f>
        <v>0</v>
      </c>
      <c r="H136" s="72">
        <f t="shared" si="8"/>
        <v>30</v>
      </c>
      <c r="I136" s="160">
        <f>SUM(I137:I139)</f>
        <v>0</v>
      </c>
      <c r="J136" s="160">
        <f>SUM(J137:J139)</f>
        <v>0</v>
      </c>
      <c r="K136" s="160">
        <f>SUM(K137:K139)</f>
        <v>30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60</v>
      </c>
      <c r="D138" s="74"/>
      <c r="E138" s="74"/>
      <c r="F138" s="74">
        <v>60</v>
      </c>
      <c r="G138" s="157"/>
      <c r="H138" s="72">
        <f t="shared" si="8"/>
        <v>30</v>
      </c>
      <c r="I138" s="74"/>
      <c r="J138" s="74"/>
      <c r="K138" s="74">
        <v>30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250</v>
      </c>
      <c r="D141" s="160">
        <f>SUM(D142:D143)</f>
        <v>250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250</v>
      </c>
      <c r="I141" s="160">
        <f>SUM(I142:I143)</f>
        <v>250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250</v>
      </c>
      <c r="D142" s="74">
        <v>250</v>
      </c>
      <c r="E142" s="74"/>
      <c r="F142" s="74"/>
      <c r="G142" s="157"/>
      <c r="H142" s="72">
        <f t="shared" si="8"/>
        <v>250</v>
      </c>
      <c r="I142" s="74">
        <v>250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5526</v>
      </c>
      <c r="D144" s="151">
        <f>SUM(D145:D150)</f>
        <v>5376</v>
      </c>
      <c r="E144" s="151">
        <f>SUM(E145:E150)</f>
        <v>0</v>
      </c>
      <c r="F144" s="151">
        <f>SUM(F145:F150)</f>
        <v>150</v>
      </c>
      <c r="G144" s="152">
        <f>SUM(G145:G150)</f>
        <v>0</v>
      </c>
      <c r="H144" s="117">
        <f t="shared" si="8"/>
        <v>5280</v>
      </c>
      <c r="I144" s="151">
        <f>SUM(I145:I150)</f>
        <v>5280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950</v>
      </c>
      <c r="D145" s="68">
        <v>800</v>
      </c>
      <c r="E145" s="68"/>
      <c r="F145" s="68">
        <v>150</v>
      </c>
      <c r="G145" s="154"/>
      <c r="H145" s="66">
        <f t="shared" si="8"/>
        <v>950</v>
      </c>
      <c r="I145" s="68">
        <v>950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4376</v>
      </c>
      <c r="D146" s="74">
        <v>4376</v>
      </c>
      <c r="E146" s="74"/>
      <c r="F146" s="74"/>
      <c r="G146" s="157"/>
      <c r="H146" s="72">
        <f t="shared" si="8"/>
        <v>4130</v>
      </c>
      <c r="I146" s="74">
        <v>4130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200</v>
      </c>
      <c r="D149" s="74">
        <v>200</v>
      </c>
      <c r="E149" s="74"/>
      <c r="F149" s="74"/>
      <c r="G149" s="157"/>
      <c r="H149" s="72">
        <f t="shared" si="8"/>
        <v>200</v>
      </c>
      <c r="I149" s="74">
        <v>200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6000</v>
      </c>
      <c r="D159" s="163">
        <v>6000</v>
      </c>
      <c r="E159" s="163"/>
      <c r="F159" s="163"/>
      <c r="G159" s="164"/>
      <c r="H159" s="117">
        <f t="shared" si="8"/>
        <v>6000</v>
      </c>
      <c r="I159" s="163">
        <v>6000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6510</v>
      </c>
      <c r="D194" s="139">
        <f>SUM(D195,D230,D269,D283)</f>
        <v>4200</v>
      </c>
      <c r="E194" s="139">
        <f t="shared" ref="E194:G194" si="25">SUM(E195,E230,E269,E283)</f>
        <v>0</v>
      </c>
      <c r="F194" s="139">
        <f t="shared" si="25"/>
        <v>2310</v>
      </c>
      <c r="G194" s="139">
        <f t="shared" si="25"/>
        <v>0</v>
      </c>
      <c r="H194" s="138">
        <f t="shared" si="24"/>
        <v>6925</v>
      </c>
      <c r="I194" s="139">
        <f t="shared" ref="I194:L194" si="26">SUM(I195,I230,I269,I283)</f>
        <v>6925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6510</v>
      </c>
      <c r="D195" s="144">
        <f>D196+D204</f>
        <v>4200</v>
      </c>
      <c r="E195" s="144">
        <f>E196+E204</f>
        <v>0</v>
      </c>
      <c r="F195" s="144">
        <f>F196+F204</f>
        <v>2310</v>
      </c>
      <c r="G195" s="144">
        <f>G196+G204</f>
        <v>0</v>
      </c>
      <c r="H195" s="143">
        <f t="shared" si="24"/>
        <v>6925</v>
      </c>
      <c r="I195" s="144">
        <f>I196+I204</f>
        <v>6925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6510</v>
      </c>
      <c r="D204" s="63">
        <f>D205+D215+D216+D225+D226+D227+D229</f>
        <v>4200</v>
      </c>
      <c r="E204" s="63">
        <f>E205+E215+E216+E225+E226+E227+E229</f>
        <v>0</v>
      </c>
      <c r="F204" s="63">
        <f>F205+F215+F216+F225+F226+F227+F229</f>
        <v>2310</v>
      </c>
      <c r="G204" s="166">
        <f>G205+G215+G216+G225+G226+G227+G229</f>
        <v>0</v>
      </c>
      <c r="H204" s="57">
        <f t="shared" si="24"/>
        <v>6925</v>
      </c>
      <c r="I204" s="63">
        <f>I205+I215+I216+I225+I226+I227+I229</f>
        <v>6925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6510</v>
      </c>
      <c r="D216" s="160">
        <f>SUM(D217:D224)</f>
        <v>4200</v>
      </c>
      <c r="E216" s="160">
        <f>SUM(E217:E224)</f>
        <v>0</v>
      </c>
      <c r="F216" s="160">
        <f>SUM(F217:F224)</f>
        <v>2310</v>
      </c>
      <c r="G216" s="161">
        <f>SUM(G217:G224)</f>
        <v>0</v>
      </c>
      <c r="H216" s="72">
        <f t="shared" si="24"/>
        <v>6925</v>
      </c>
      <c r="I216" s="160">
        <f>SUM(I217:I224)</f>
        <v>6925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3000</v>
      </c>
      <c r="D219" s="74">
        <v>3000</v>
      </c>
      <c r="E219" s="74"/>
      <c r="F219" s="74"/>
      <c r="G219" s="157"/>
      <c r="H219" s="72">
        <f t="shared" si="24"/>
        <v>3000</v>
      </c>
      <c r="I219" s="74">
        <v>3000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3510</v>
      </c>
      <c r="D224" s="74">
        <v>1200</v>
      </c>
      <c r="E224" s="74"/>
      <c r="F224" s="74">
        <v>2310</v>
      </c>
      <c r="G224" s="157"/>
      <c r="H224" s="72">
        <f t="shared" si="24"/>
        <v>1325</v>
      </c>
      <c r="I224" s="74">
        <v>1325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727164.23</v>
      </c>
      <c r="D289" s="242">
        <f t="shared" ref="D289:L289" si="46">SUM(D286,D269,D230,D195,D187,D173,D75,D53,D283)</f>
        <v>304460.23</v>
      </c>
      <c r="E289" s="242">
        <f t="shared" si="46"/>
        <v>410304</v>
      </c>
      <c r="F289" s="242">
        <f t="shared" si="46"/>
        <v>12400</v>
      </c>
      <c r="G289" s="243">
        <f t="shared" si="46"/>
        <v>0</v>
      </c>
      <c r="H289" s="244">
        <f t="shared" si="46"/>
        <v>733944</v>
      </c>
      <c r="I289" s="242">
        <f t="shared" si="46"/>
        <v>311113</v>
      </c>
      <c r="J289" s="242">
        <f t="shared" si="46"/>
        <v>410406</v>
      </c>
      <c r="K289" s="242">
        <f t="shared" si="46"/>
        <v>12425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-0.22999999998137355</v>
      </c>
      <c r="D290" s="247">
        <f>SUM(D24,D25,D41)-D51</f>
        <v>-0.22999999998137355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Dh/PfKnI/RH0R5e4URKMRbPQiDDpGhGE2KbT4tRPYfSAS+0sa1MzqyYT7fo4aDx63gTu6qlsR2PMckoXyAclcg==" saltValue="anYZxywlHwSE9u2j5KwwQQ==" spinCount="100000" sheet="1" objects="1" scenarios="1" formatCells="0" formatColumns="0" formatRows="0" insertHyperlinks="0"/>
  <autoFilter ref="A18:L301">
    <filterColumn colId="7">
      <filters blank="1">
        <filter val="1 029"/>
        <filter val="1 170"/>
        <filter val="1 325"/>
        <filter val="1 560"/>
        <filter val="10 672"/>
        <filter val="11 669"/>
        <filter val="11 928"/>
        <filter val="12 297"/>
        <filter val="12 400"/>
        <filter val="124 150"/>
        <filter val="15 961"/>
        <filter val="159 123"/>
        <filter val="2 088"/>
        <filter val="2 388"/>
        <filter val="2 428"/>
        <filter val="2 600"/>
        <filter val="2 628"/>
        <filter val="2 788"/>
        <filter val="200"/>
        <filter val="21 609"/>
        <filter val="23 801"/>
        <filter val="23 857"/>
        <filter val="230"/>
        <filter val="25"/>
        <filter val="250"/>
        <filter val="3 000"/>
        <filter val="3 002"/>
        <filter val="3 379"/>
        <filter val="3 797"/>
        <filter val="30"/>
        <filter val="34 973"/>
        <filter val="35 478"/>
        <filter val="36 432"/>
        <filter val="4 130"/>
        <filter val="4 172"/>
        <filter val="400"/>
        <filter val="418"/>
        <filter val="443"/>
        <filter val="453 290"/>
        <filter val="491 556"/>
        <filter val="5 037"/>
        <filter val="5 107"/>
        <filter val="5 280"/>
        <filter val="500"/>
        <filter val="52 483"/>
        <filter val="590"/>
        <filter val="6 000"/>
        <filter val="6 127"/>
        <filter val="6 273"/>
        <filter val="6 925"/>
        <filter val="650 679"/>
        <filter val="67"/>
        <filter val="70"/>
        <filter val="721 519"/>
        <filter val="726"/>
        <filter val="727 019"/>
        <filter val="733 944"/>
        <filter val="76 340"/>
        <filter val="85"/>
        <filter val="887"/>
        <filter val="9 269"/>
        <filter val="95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view="pageLayout" zoomScaleNormal="100" workbookViewId="0">
      <selection activeCell="C11" sqref="C11:L11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467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3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x14ac:dyDescent="0.25">
      <c r="A3" s="2" t="s">
        <v>3</v>
      </c>
      <c r="B3" s="3"/>
      <c r="C3" s="836" t="s">
        <v>468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x14ac:dyDescent="0.25">
      <c r="A4" s="2" t="s">
        <v>5</v>
      </c>
      <c r="B4" s="3"/>
      <c r="C4" s="836" t="s">
        <v>469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x14ac:dyDescent="0.25">
      <c r="A5" s="4" t="s">
        <v>7</v>
      </c>
      <c r="B5" s="5"/>
      <c r="C5" s="830" t="s">
        <v>470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x14ac:dyDescent="0.25">
      <c r="A9" s="4"/>
      <c r="B9" s="5" t="s">
        <v>14</v>
      </c>
      <c r="C9" s="830" t="s">
        <v>471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x14ac:dyDescent="0.25">
      <c r="A10" s="4"/>
      <c r="B10" s="5" t="s">
        <v>16</v>
      </c>
      <c r="C10" s="830" t="s">
        <v>472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48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95027</v>
      </c>
      <c r="D20" s="28">
        <f>SUM(D21,D24,D25,D41,D43)</f>
        <v>39552</v>
      </c>
      <c r="E20" s="28">
        <f>SUM(E21,E24,E43)</f>
        <v>55475</v>
      </c>
      <c r="F20" s="28">
        <f>SUM(F21,F26,F43)</f>
        <v>0</v>
      </c>
      <c r="G20" s="29">
        <f>SUM(G21,G45)</f>
        <v>0</v>
      </c>
      <c r="H20" s="27">
        <f>SUM(I20:L20)</f>
        <v>89615</v>
      </c>
      <c r="I20" s="28">
        <f>SUM(I21,I24,I25,I41,I43)</f>
        <v>33816</v>
      </c>
      <c r="J20" s="28">
        <f>SUM(J21,J24,J43)</f>
        <v>55799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95027</v>
      </c>
      <c r="D24" s="51">
        <v>39552</v>
      </c>
      <c r="E24" s="51">
        <v>55475</v>
      </c>
      <c r="F24" s="52" t="s">
        <v>36</v>
      </c>
      <c r="G24" s="53" t="s">
        <v>36</v>
      </c>
      <c r="H24" s="50">
        <f t="shared" si="1"/>
        <v>89615</v>
      </c>
      <c r="I24" s="51">
        <f>I51</f>
        <v>33816</v>
      </c>
      <c r="J24" s="51">
        <f>J51</f>
        <v>55799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36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4.75" hidden="1" thickTop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4.75" hidden="1" thickTop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24.75" hidden="1" thickTop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95027</v>
      </c>
      <c r="D50" s="128">
        <f>SUM(D51,D286)</f>
        <v>39552</v>
      </c>
      <c r="E50" s="128">
        <f>SUM(E51,E286)</f>
        <v>55475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89615</v>
      </c>
      <c r="I50" s="128">
        <f>SUM(I51,I286)</f>
        <v>33816</v>
      </c>
      <c r="J50" s="128">
        <f>SUM(J51,J286)</f>
        <v>55799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95027</v>
      </c>
      <c r="D51" s="134">
        <f>SUM(D52,D194)</f>
        <v>39552</v>
      </c>
      <c r="E51" s="134">
        <f>SUM(E52,E194)</f>
        <v>55475</v>
      </c>
      <c r="F51" s="134">
        <f>SUM(F52,F194)</f>
        <v>0</v>
      </c>
      <c r="G51" s="135">
        <f>SUM(G52,G194)</f>
        <v>0</v>
      </c>
      <c r="H51" s="133">
        <f t="shared" si="6"/>
        <v>89615</v>
      </c>
      <c r="I51" s="134">
        <f>SUM(I52,I194)</f>
        <v>33816</v>
      </c>
      <c r="J51" s="134">
        <f>SUM(J52,J194)</f>
        <v>55799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95027</v>
      </c>
      <c r="D52" s="139">
        <f>SUM(D53,D75,D173,D187)</f>
        <v>39552</v>
      </c>
      <c r="E52" s="139">
        <f>SUM(E53,E75,E173,E187)</f>
        <v>55475</v>
      </c>
      <c r="F52" s="139">
        <f>SUM(F53,F75,F173,F187)</f>
        <v>0</v>
      </c>
      <c r="G52" s="140">
        <f>SUM(G53,G75,G173,G187)</f>
        <v>0</v>
      </c>
      <c r="H52" s="138">
        <f t="shared" si="6"/>
        <v>89615</v>
      </c>
      <c r="I52" s="139">
        <f>SUM(I53,I75,I173,I187)</f>
        <v>33816</v>
      </c>
      <c r="J52" s="139">
        <f>SUM(J53,J75,J173,J187)</f>
        <v>55799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" hidden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4" hidden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36" hidden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95027</v>
      </c>
      <c r="D75" s="144">
        <f>SUM(D76,D83,D130,D164,D165,D172)</f>
        <v>39552</v>
      </c>
      <c r="E75" s="144">
        <f>SUM(E76,E83,E130,E164,E165,E172)</f>
        <v>55475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89615</v>
      </c>
      <c r="I75" s="144">
        <f>SUM(I76,I83,I130,I164,I165,I172)</f>
        <v>33816</v>
      </c>
      <c r="J75" s="144">
        <f>SUM(J76,J83,J130,J164,J165,J172)</f>
        <v>55799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36" hidden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6" x14ac:dyDescent="0.25">
      <c r="A130" s="56">
        <v>2300</v>
      </c>
      <c r="B130" s="147" t="s">
        <v>139</v>
      </c>
      <c r="C130" s="57">
        <f t="shared" si="7"/>
        <v>95027</v>
      </c>
      <c r="D130" s="63">
        <f>SUM(D131,D136,D140,D141,D144,D151,D159,D160,D163)</f>
        <v>39552</v>
      </c>
      <c r="E130" s="63">
        <f>SUM(E131,E136,E140,E141,E144,E151,E159,E160,E163)</f>
        <v>55475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89615</v>
      </c>
      <c r="I130" s="63">
        <f>SUM(I131,I136,I140,I141,I144,I151,I159,I160,I163)</f>
        <v>33816</v>
      </c>
      <c r="J130" s="63">
        <f>SUM(J131,J136,J140,J141,J144,J151,J159,J160,J163)</f>
        <v>55799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48" hidden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idden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" x14ac:dyDescent="0.25">
      <c r="A151" s="159">
        <v>2360</v>
      </c>
      <c r="B151" s="71" t="s">
        <v>160</v>
      </c>
      <c r="C151" s="72">
        <f t="shared" si="7"/>
        <v>95027</v>
      </c>
      <c r="D151" s="160">
        <f>SUM(D152:D158)</f>
        <v>39552</v>
      </c>
      <c r="E151" s="160">
        <f>SUM(E152:E158)</f>
        <v>55475</v>
      </c>
      <c r="F151" s="160">
        <f>SUM(F152:F158)</f>
        <v>0</v>
      </c>
      <c r="G151" s="161">
        <f>SUM(G152:G158)</f>
        <v>0</v>
      </c>
      <c r="H151" s="72">
        <f t="shared" si="8"/>
        <v>89615</v>
      </c>
      <c r="I151" s="160">
        <f>SUM(I152:I158)</f>
        <v>33816</v>
      </c>
      <c r="J151" s="160">
        <f>SUM(J152:J158)</f>
        <v>55799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95027</v>
      </c>
      <c r="D154" s="74">
        <v>39552</v>
      </c>
      <c r="E154" s="74">
        <v>55475</v>
      </c>
      <c r="F154" s="74"/>
      <c r="G154" s="157"/>
      <c r="H154" s="72">
        <f t="shared" si="8"/>
        <v>89615</v>
      </c>
      <c r="I154" s="74">
        <v>33816</v>
      </c>
      <c r="J154" s="74">
        <v>55799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idden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24" hidden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48" hidden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60" hidden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24" hidden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idden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idden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idden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idden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4" hidden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idden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idden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6" hidden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96" hidden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95027</v>
      </c>
      <c r="D289" s="242">
        <f t="shared" ref="D289:L289" si="46">SUM(D286,D269,D230,D195,D187,D173,D75,D53,D283)</f>
        <v>39552</v>
      </c>
      <c r="E289" s="242">
        <f t="shared" si="46"/>
        <v>55475</v>
      </c>
      <c r="F289" s="242">
        <f t="shared" si="46"/>
        <v>0</v>
      </c>
      <c r="G289" s="243">
        <f t="shared" si="46"/>
        <v>0</v>
      </c>
      <c r="H289" s="244">
        <f t="shared" si="46"/>
        <v>89615</v>
      </c>
      <c r="I289" s="242">
        <f t="shared" si="46"/>
        <v>33816</v>
      </c>
      <c r="J289" s="242">
        <f t="shared" si="46"/>
        <v>55799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8NGoRClX8LQSiTXTlTsSjAn4mEbh5ZsgeKt9NPECz/9bZV5+NRkzVsLWyWWC9B5ziBlDY9LJeqOf6Cmkpdj2Cw==" saltValue="RWPoQcSzkhMZcqNmyJv4PA==" spinCount="100000" sheet="1" objects="1" scenarios="1" formatCells="0" formatColumns="0" formatRows="0" insertColumns="0" insertRows="0" insertHyperlinks="0"/>
  <autoFilter ref="A18:L301">
    <filterColumn colId="7">
      <filters>
        <filter val="89 61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300" r:id="rId1"/>
  <headerFooter>
    <oddHeader xml:space="preserve">&amp;C                               </oddHeader>
    <oddFooter>&amp;R&amp;"Times New Roman,Regular"&amp;10&amp;P (&amp;N)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638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468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469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470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" customHeight="1" x14ac:dyDescent="0.25">
      <c r="A7" s="4" t="s">
        <v>11</v>
      </c>
      <c r="B7" s="5"/>
      <c r="C7" s="836" t="s">
        <v>609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639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4731</v>
      </c>
      <c r="D20" s="28">
        <f>SUM(D21,D24,D25,D41,D43)</f>
        <v>4731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4731</v>
      </c>
      <c r="I20" s="28">
        <f>SUM(I21,I24,I25,I41,I43)</f>
        <v>4731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4731</v>
      </c>
      <c r="D24" s="51">
        <v>4731</v>
      </c>
      <c r="E24" s="51"/>
      <c r="F24" s="52" t="s">
        <v>36</v>
      </c>
      <c r="G24" s="53" t="s">
        <v>36</v>
      </c>
      <c r="H24" s="50">
        <f t="shared" si="1"/>
        <v>4731</v>
      </c>
      <c r="I24" s="51">
        <v>4731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4731</v>
      </c>
      <c r="D50" s="128">
        <f>SUM(D51,D286)</f>
        <v>4731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4731</v>
      </c>
      <c r="I50" s="128">
        <f>SUM(I51,I286)</f>
        <v>4731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4731</v>
      </c>
      <c r="D51" s="134">
        <f>SUM(D52,D194)</f>
        <v>4731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4731</v>
      </c>
      <c r="I51" s="134">
        <f>SUM(I52,I194)</f>
        <v>4731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4731</v>
      </c>
      <c r="D52" s="139">
        <f>SUM(D53,D75,D173,D187)</f>
        <v>4731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4731</v>
      </c>
      <c r="I52" s="139">
        <f>SUM(I53,I75,I173,I187)</f>
        <v>4731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4731</v>
      </c>
      <c r="D53" s="144">
        <f>SUM(D54,D67)</f>
        <v>4731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4731</v>
      </c>
      <c r="I53" s="144">
        <f>SUM(I54,I67)</f>
        <v>4731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3749</v>
      </c>
      <c r="D54" s="63">
        <f>SUM(D55,D58,D66)</f>
        <v>3749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3749</v>
      </c>
      <c r="I54" s="63">
        <f>SUM(I55,I58,I66)</f>
        <v>3749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3749</v>
      </c>
      <c r="D55" s="151">
        <f>SUM(D56:D57)</f>
        <v>3749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3749</v>
      </c>
      <c r="I55" s="151">
        <f>SUM(I56:I57)</f>
        <v>3749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3749</v>
      </c>
      <c r="D57" s="74">
        <v>3749</v>
      </c>
      <c r="E57" s="74"/>
      <c r="F57" s="74"/>
      <c r="G57" s="157"/>
      <c r="H57" s="72">
        <f t="shared" si="6"/>
        <v>3749</v>
      </c>
      <c r="I57" s="74">
        <v>3749</v>
      </c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982</v>
      </c>
      <c r="D67" s="63">
        <f>SUM(D68:D69)</f>
        <v>982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982</v>
      </c>
      <c r="I67" s="63">
        <f>SUM(I68:I69)</f>
        <v>982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904</v>
      </c>
      <c r="D68" s="68">
        <v>904</v>
      </c>
      <c r="E68" s="68"/>
      <c r="F68" s="68"/>
      <c r="G68" s="154"/>
      <c r="H68" s="66">
        <f t="shared" si="6"/>
        <v>904</v>
      </c>
      <c r="I68" s="68">
        <v>904</v>
      </c>
      <c r="J68" s="68"/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78</v>
      </c>
      <c r="D69" s="160">
        <f>SUM(D70:D74)</f>
        <v>78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78</v>
      </c>
      <c r="I69" s="160">
        <f>SUM(I70:I74)</f>
        <v>78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78</v>
      </c>
      <c r="D73" s="74">
        <v>78</v>
      </c>
      <c r="E73" s="74"/>
      <c r="F73" s="74"/>
      <c r="G73" s="157"/>
      <c r="H73" s="72">
        <f t="shared" si="6"/>
        <v>78</v>
      </c>
      <c r="I73" s="74">
        <v>78</v>
      </c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4731</v>
      </c>
      <c r="D289" s="242">
        <f t="shared" ref="D289:L289" si="46">SUM(D286,D269,D230,D195,D187,D173,D75,D53,D283)</f>
        <v>4731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4731</v>
      </c>
      <c r="I289" s="242">
        <f t="shared" si="46"/>
        <v>4731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34ZFO94yf9Gj0Lgc3evzFILw9gAf+9xU0esUavZcnbS+Kzhcra6b9lc9E3v8Z/umvr9jH0CU/ST12KORRmafqg==" saltValue="vEgD79ny7hQD3ppG3tMlrA==" spinCount="100000" sheet="1" objects="1" scenarios="1" formatCells="0" formatColumns="0" formatRows="0" insertHyperlinks="0"/>
  <autoFilter ref="A18:L301">
    <filterColumn colId="7">
      <filters blank="1">
        <filter val="3 749"/>
        <filter val="4 731"/>
        <filter val="78"/>
        <filter val="904"/>
        <filter val="98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K11" sqref="K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671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474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475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476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6"/>
      <c r="D8" s="956"/>
      <c r="E8" s="956"/>
      <c r="F8" s="956"/>
      <c r="G8" s="956"/>
      <c r="H8" s="956"/>
      <c r="I8" s="956"/>
      <c r="J8" s="956"/>
      <c r="K8" s="956"/>
      <c r="L8" s="957"/>
    </row>
    <row r="9" spans="1:12" ht="12.75" customHeight="1" x14ac:dyDescent="0.25">
      <c r="A9" s="4"/>
      <c r="B9" s="5" t="s">
        <v>14</v>
      </c>
      <c r="C9" s="830" t="s">
        <v>672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478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18</v>
      </c>
      <c r="C12" s="830" t="s">
        <v>673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281"/>
      <c r="D13" s="281"/>
      <c r="E13" s="281"/>
      <c r="F13" s="281"/>
      <c r="G13" s="281"/>
      <c r="H13" s="281"/>
      <c r="I13" s="281"/>
      <c r="J13" s="281"/>
      <c r="K13" s="281"/>
      <c r="L13" s="282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713641</v>
      </c>
      <c r="D20" s="28">
        <f>SUM(D21,D24,D25,D41,D43)</f>
        <v>521720</v>
      </c>
      <c r="E20" s="28">
        <f>SUM(E21,E24,E43)</f>
        <v>172560</v>
      </c>
      <c r="F20" s="28">
        <f>SUM(F21,F26,F43)</f>
        <v>19361</v>
      </c>
      <c r="G20" s="29">
        <f>SUM(G21,G45)</f>
        <v>0</v>
      </c>
      <c r="H20" s="27">
        <f>SUM(I20:L20)</f>
        <v>718678</v>
      </c>
      <c r="I20" s="28">
        <f>SUM(I21,I24,I25,I41,I43)</f>
        <v>529234</v>
      </c>
      <c r="J20" s="28">
        <f>SUM(J21,J24,J43)</f>
        <v>170083</v>
      </c>
      <c r="K20" s="28">
        <f>SUM(K21,K26,K43)</f>
        <v>19361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694280</v>
      </c>
      <c r="D24" s="51">
        <v>521720</v>
      </c>
      <c r="E24" s="51">
        <v>172560</v>
      </c>
      <c r="F24" s="52" t="s">
        <v>36</v>
      </c>
      <c r="G24" s="53" t="s">
        <v>36</v>
      </c>
      <c r="H24" s="50">
        <f t="shared" si="1"/>
        <v>699317</v>
      </c>
      <c r="I24" s="51">
        <v>529234</v>
      </c>
      <c r="J24" s="51">
        <v>170083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19286</v>
      </c>
      <c r="D26" s="59" t="s">
        <v>36</v>
      </c>
      <c r="E26" s="59" t="s">
        <v>36</v>
      </c>
      <c r="F26" s="63">
        <f>SUM(F27,F31,F33,F36)</f>
        <v>19286</v>
      </c>
      <c r="G26" s="60" t="s">
        <v>36</v>
      </c>
      <c r="H26" s="57">
        <f t="shared" si="1"/>
        <v>19286</v>
      </c>
      <c r="I26" s="59" t="s">
        <v>36</v>
      </c>
      <c r="J26" s="59" t="s">
        <v>36</v>
      </c>
      <c r="K26" s="63">
        <f>SUM(K27,K31,K33,K36)</f>
        <v>19286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19286</v>
      </c>
      <c r="D36" s="59" t="s">
        <v>36</v>
      </c>
      <c r="E36" s="59" t="s">
        <v>36</v>
      </c>
      <c r="F36" s="63">
        <f>SUM(F37:F40)</f>
        <v>19286</v>
      </c>
      <c r="G36" s="60" t="s">
        <v>36</v>
      </c>
      <c r="H36" s="57">
        <f t="shared" si="1"/>
        <v>19286</v>
      </c>
      <c r="I36" s="59" t="s">
        <v>36</v>
      </c>
      <c r="J36" s="59" t="s">
        <v>36</v>
      </c>
      <c r="K36" s="63">
        <f>SUM(K37:K40)</f>
        <v>19286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19286</v>
      </c>
      <c r="D40" s="87" t="s">
        <v>36</v>
      </c>
      <c r="E40" s="87" t="s">
        <v>36</v>
      </c>
      <c r="F40" s="88">
        <v>19286</v>
      </c>
      <c r="G40" s="89" t="s">
        <v>36</v>
      </c>
      <c r="H40" s="86">
        <f t="shared" si="1"/>
        <v>19286</v>
      </c>
      <c r="I40" s="87" t="s">
        <v>36</v>
      </c>
      <c r="J40" s="87" t="s">
        <v>36</v>
      </c>
      <c r="K40" s="88">
        <v>19286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75</v>
      </c>
      <c r="D43" s="99">
        <f>D44</f>
        <v>0</v>
      </c>
      <c r="E43" s="99">
        <f t="shared" ref="E43:F43" si="3">E44</f>
        <v>0</v>
      </c>
      <c r="F43" s="99">
        <f t="shared" si="3"/>
        <v>75</v>
      </c>
      <c r="G43" s="60" t="s">
        <v>36</v>
      </c>
      <c r="H43" s="100">
        <f t="shared" si="2"/>
        <v>75</v>
      </c>
      <c r="I43" s="99">
        <f>I44</f>
        <v>0</v>
      </c>
      <c r="J43" s="99">
        <f t="shared" ref="J43:K43" si="4">J44</f>
        <v>0</v>
      </c>
      <c r="K43" s="99">
        <f t="shared" si="4"/>
        <v>75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75</v>
      </c>
      <c r="D44" s="101"/>
      <c r="E44" s="102"/>
      <c r="F44" s="102">
        <v>75</v>
      </c>
      <c r="G44" s="103" t="s">
        <v>36</v>
      </c>
      <c r="H44" s="104">
        <f t="shared" si="2"/>
        <v>75</v>
      </c>
      <c r="I44" s="101"/>
      <c r="J44" s="102"/>
      <c r="K44" s="101">
        <v>75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713641</v>
      </c>
      <c r="D50" s="128">
        <f>SUM(D51,D286)</f>
        <v>521720</v>
      </c>
      <c r="E50" s="128">
        <f>SUM(E51,E286)</f>
        <v>172560</v>
      </c>
      <c r="F50" s="128">
        <f>SUM(F51,F286)</f>
        <v>19361</v>
      </c>
      <c r="G50" s="129">
        <f>SUM(G51,G286)</f>
        <v>0</v>
      </c>
      <c r="H50" s="127">
        <f t="shared" ref="H50:H113" si="6">SUM(I50:L50)</f>
        <v>718678</v>
      </c>
      <c r="I50" s="128">
        <f>SUM(I51,I286)</f>
        <v>529234</v>
      </c>
      <c r="J50" s="128">
        <f>SUM(J51,J286)</f>
        <v>170083</v>
      </c>
      <c r="K50" s="128">
        <f>SUM(K51,K286)</f>
        <v>19361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713641</v>
      </c>
      <c r="D51" s="134">
        <f>SUM(D52,D194)</f>
        <v>521720</v>
      </c>
      <c r="E51" s="134">
        <f>SUM(E52,E194)</f>
        <v>172560</v>
      </c>
      <c r="F51" s="134">
        <f>SUM(F52,F194)</f>
        <v>19361</v>
      </c>
      <c r="G51" s="135">
        <f>SUM(G52,G194)</f>
        <v>0</v>
      </c>
      <c r="H51" s="133">
        <f t="shared" si="6"/>
        <v>718678</v>
      </c>
      <c r="I51" s="134">
        <f>SUM(I52,I194)</f>
        <v>529234</v>
      </c>
      <c r="J51" s="134">
        <f>SUM(J52,J194)</f>
        <v>170083</v>
      </c>
      <c r="K51" s="134">
        <f>SUM(K52,K194)</f>
        <v>19361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710211</v>
      </c>
      <c r="D52" s="139">
        <f>SUM(D53,D75,D173,D187)</f>
        <v>518290</v>
      </c>
      <c r="E52" s="139">
        <f>SUM(E53,E75,E173,E187)</f>
        <v>172560</v>
      </c>
      <c r="F52" s="139">
        <f>SUM(F53,F75,F173,F187)</f>
        <v>19361</v>
      </c>
      <c r="G52" s="140">
        <f>SUM(G53,G75,G173,G187)</f>
        <v>0</v>
      </c>
      <c r="H52" s="138">
        <f t="shared" si="6"/>
        <v>708348</v>
      </c>
      <c r="I52" s="139">
        <f>SUM(I53,I75,I173,I187)</f>
        <v>518904</v>
      </c>
      <c r="J52" s="139">
        <f>SUM(J53,J75,J173,J187)</f>
        <v>170083</v>
      </c>
      <c r="K52" s="139">
        <f>SUM(K53,K75,K173,K187)</f>
        <v>19361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634307</v>
      </c>
      <c r="D53" s="144">
        <f>SUM(D54,D67)</f>
        <v>461747</v>
      </c>
      <c r="E53" s="144">
        <f>SUM(E54,E67)</f>
        <v>172560</v>
      </c>
      <c r="F53" s="144">
        <f>SUM(F54,F67)</f>
        <v>0</v>
      </c>
      <c r="G53" s="145">
        <f>SUM(G54,G67)</f>
        <v>0</v>
      </c>
      <c r="H53" s="143">
        <f t="shared" si="6"/>
        <v>630220</v>
      </c>
      <c r="I53" s="144">
        <f>SUM(I54,I67)</f>
        <v>460137</v>
      </c>
      <c r="J53" s="144">
        <f>SUM(J54,J67)</f>
        <v>170083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478728</v>
      </c>
      <c r="D54" s="63">
        <f>SUM(D55,D58,D66)</f>
        <v>340468</v>
      </c>
      <c r="E54" s="63">
        <f>SUM(E55,E58,E66)</f>
        <v>138260</v>
      </c>
      <c r="F54" s="63">
        <f>SUM(F55,F58,F66)</f>
        <v>0</v>
      </c>
      <c r="G54" s="148">
        <f>SUM(G55,G58,G66)</f>
        <v>0</v>
      </c>
      <c r="H54" s="57">
        <f t="shared" si="6"/>
        <v>473429</v>
      </c>
      <c r="I54" s="63">
        <f>SUM(I55,I58,I66)</f>
        <v>337855</v>
      </c>
      <c r="J54" s="63">
        <f>SUM(J55,J58,J66)</f>
        <v>135574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433663</v>
      </c>
      <c r="D55" s="151">
        <f>SUM(D56:D57)</f>
        <v>296281</v>
      </c>
      <c r="E55" s="151">
        <f>SUM(E56:E57)</f>
        <v>137382</v>
      </c>
      <c r="F55" s="151">
        <f>SUM(F56:F57)</f>
        <v>0</v>
      </c>
      <c r="G55" s="152">
        <f>SUM(G56:G57)</f>
        <v>0</v>
      </c>
      <c r="H55" s="117">
        <f t="shared" si="6"/>
        <v>434717</v>
      </c>
      <c r="I55" s="151">
        <f>SUM(I56:I57)</f>
        <v>299873</v>
      </c>
      <c r="J55" s="151">
        <f>SUM(J56:J57)</f>
        <v>134844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433663</v>
      </c>
      <c r="D57" s="74">
        <v>296281</v>
      </c>
      <c r="E57" s="74">
        <v>137382</v>
      </c>
      <c r="F57" s="74"/>
      <c r="G57" s="157"/>
      <c r="H57" s="72">
        <f t="shared" si="6"/>
        <v>434717</v>
      </c>
      <c r="I57" s="74">
        <v>299873</v>
      </c>
      <c r="J57" s="74">
        <v>134844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43402</v>
      </c>
      <c r="D58" s="160">
        <f>SUM(D59:D65)</f>
        <v>42524</v>
      </c>
      <c r="E58" s="160">
        <f>SUM(E59:E65)</f>
        <v>878</v>
      </c>
      <c r="F58" s="160">
        <f>SUM(F59:F65)</f>
        <v>0</v>
      </c>
      <c r="G58" s="161">
        <f>SUM(G59:G65)</f>
        <v>0</v>
      </c>
      <c r="H58" s="72">
        <f t="shared" si="6"/>
        <v>35924</v>
      </c>
      <c r="I58" s="160">
        <f>SUM(I59:I65)</f>
        <v>35194</v>
      </c>
      <c r="J58" s="160">
        <f>SUM(J59:J65)</f>
        <v>730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4172</v>
      </c>
      <c r="D59" s="74">
        <v>4172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1029</v>
      </c>
      <c r="D60" s="74">
        <v>1029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2685</v>
      </c>
      <c r="D61" s="74">
        <v>1807</v>
      </c>
      <c r="E61" s="74">
        <v>878</v>
      </c>
      <c r="F61" s="74"/>
      <c r="G61" s="157"/>
      <c r="H61" s="72">
        <f t="shared" si="6"/>
        <v>2537</v>
      </c>
      <c r="I61" s="74">
        <v>1807</v>
      </c>
      <c r="J61" s="74">
        <v>730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3848</v>
      </c>
      <c r="D63" s="74">
        <v>3848</v>
      </c>
      <c r="E63" s="74"/>
      <c r="F63" s="74"/>
      <c r="G63" s="157"/>
      <c r="H63" s="72">
        <f t="shared" si="6"/>
        <v>3995</v>
      </c>
      <c r="I63" s="74">
        <v>3995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31182</v>
      </c>
      <c r="D64" s="74">
        <v>31182</v>
      </c>
      <c r="E64" s="74"/>
      <c r="F64" s="74"/>
      <c r="G64" s="157"/>
      <c r="H64" s="72">
        <f t="shared" si="6"/>
        <v>23705</v>
      </c>
      <c r="I64" s="74">
        <v>23705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486</v>
      </c>
      <c r="D65" s="74">
        <v>486</v>
      </c>
      <c r="E65" s="74"/>
      <c r="F65" s="74"/>
      <c r="G65" s="157"/>
      <c r="H65" s="72">
        <f t="shared" si="6"/>
        <v>486</v>
      </c>
      <c r="I65" s="74">
        <v>486</v>
      </c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1663</v>
      </c>
      <c r="D66" s="163">
        <v>1663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155579</v>
      </c>
      <c r="D67" s="63">
        <f>SUM(D68:D69)</f>
        <v>121279</v>
      </c>
      <c r="E67" s="63">
        <f>SUM(E68:E69)</f>
        <v>34300</v>
      </c>
      <c r="F67" s="63">
        <f>SUM(F68:F69)</f>
        <v>0</v>
      </c>
      <c r="G67" s="166">
        <f>SUM(G68:G69)</f>
        <v>0</v>
      </c>
      <c r="H67" s="57">
        <f t="shared" si="6"/>
        <v>156791</v>
      </c>
      <c r="I67" s="63">
        <f>SUM(I68:I69)</f>
        <v>122282</v>
      </c>
      <c r="J67" s="63">
        <f>SUM(J68:J69)</f>
        <v>34509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120598</v>
      </c>
      <c r="D68" s="68">
        <v>87098</v>
      </c>
      <c r="E68" s="68">
        <v>33500</v>
      </c>
      <c r="F68" s="68"/>
      <c r="G68" s="154"/>
      <c r="H68" s="66">
        <f t="shared" si="6"/>
        <v>119805</v>
      </c>
      <c r="I68" s="68">
        <v>86786</v>
      </c>
      <c r="J68" s="68">
        <v>33019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34981</v>
      </c>
      <c r="D69" s="160">
        <f>SUM(D70:D74)</f>
        <v>34181</v>
      </c>
      <c r="E69" s="160">
        <f>SUM(E70:E74)</f>
        <v>800</v>
      </c>
      <c r="F69" s="160">
        <f>SUM(F70:F74)</f>
        <v>0</v>
      </c>
      <c r="G69" s="161">
        <f>SUM(G70:G74)</f>
        <v>0</v>
      </c>
      <c r="H69" s="72">
        <f t="shared" si="6"/>
        <v>36986</v>
      </c>
      <c r="I69" s="160">
        <f>SUM(I70:I74)</f>
        <v>35496</v>
      </c>
      <c r="J69" s="160">
        <f>SUM(J70:J74)</f>
        <v>1490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21888</v>
      </c>
      <c r="D70" s="74">
        <v>21088</v>
      </c>
      <c r="E70" s="74">
        <v>800</v>
      </c>
      <c r="F70" s="74"/>
      <c r="G70" s="157"/>
      <c r="H70" s="72">
        <f t="shared" si="6"/>
        <v>23893</v>
      </c>
      <c r="I70" s="74">
        <v>22403</v>
      </c>
      <c r="J70" s="74">
        <v>1490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12593</v>
      </c>
      <c r="D73" s="74">
        <v>12593</v>
      </c>
      <c r="E73" s="74"/>
      <c r="F73" s="74"/>
      <c r="G73" s="157"/>
      <c r="H73" s="72">
        <f t="shared" si="6"/>
        <v>12593</v>
      </c>
      <c r="I73" s="74">
        <v>12593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75904</v>
      </c>
      <c r="D75" s="144">
        <f>SUM(D76,D83,D130,D164,D165,D172)</f>
        <v>56543</v>
      </c>
      <c r="E75" s="144">
        <f>SUM(E76,E83,E130,E164,E165,E172)</f>
        <v>0</v>
      </c>
      <c r="F75" s="144">
        <f>SUM(F76,F83,F130,F164,F165,F172)</f>
        <v>19361</v>
      </c>
      <c r="G75" s="145">
        <f>SUM(G76,G83,G130,G164,G165,G172)</f>
        <v>0</v>
      </c>
      <c r="H75" s="143">
        <f t="shared" si="6"/>
        <v>78128</v>
      </c>
      <c r="I75" s="144">
        <f>SUM(I76,I83,I130,I164,I165,I172)</f>
        <v>58767</v>
      </c>
      <c r="J75" s="144">
        <f>SUM(J76,J83,J130,J164,J165,J172)</f>
        <v>0</v>
      </c>
      <c r="K75" s="144">
        <f>SUM(K76,K83,K130,K164,K165,K172)</f>
        <v>19361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43897</v>
      </c>
      <c r="D83" s="63">
        <f>SUM(D84,D89,D95,D103,D112,D116,D122,D128)</f>
        <v>43822</v>
      </c>
      <c r="E83" s="63">
        <f>SUM(E84,E89,E95,E103,E112,E116,E122,E128)</f>
        <v>0</v>
      </c>
      <c r="F83" s="63">
        <f>SUM(F84,F89,F95,F103,F112,F116,F122,F128)</f>
        <v>75</v>
      </c>
      <c r="G83" s="166">
        <f>SUM(G84,G89,G95,G103,G112,G116,G122,G128)</f>
        <v>0</v>
      </c>
      <c r="H83" s="57">
        <f t="shared" si="6"/>
        <v>45573</v>
      </c>
      <c r="I83" s="63">
        <f>SUM(I84,I89,I95,I103,I112,I116,I122,I128)</f>
        <v>45498</v>
      </c>
      <c r="J83" s="63">
        <f>SUM(J84,J89,J95,J103,J112,J116,J122,J128)</f>
        <v>0</v>
      </c>
      <c r="K83" s="63">
        <f>SUM(K84,K89,K95,K103,K112,K116,K122,K128)</f>
        <v>75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1094</v>
      </c>
      <c r="D84" s="151">
        <f>SUM(D85:D88)</f>
        <v>1019</v>
      </c>
      <c r="E84" s="151">
        <f>SUM(E85:E88)</f>
        <v>0</v>
      </c>
      <c r="F84" s="151">
        <f>SUM(F85:F88)</f>
        <v>75</v>
      </c>
      <c r="G84" s="151">
        <f>SUM(G85:G88)</f>
        <v>0</v>
      </c>
      <c r="H84" s="117">
        <f t="shared" si="6"/>
        <v>1089</v>
      </c>
      <c r="I84" s="151">
        <f>SUM(I85:I88)</f>
        <v>1014</v>
      </c>
      <c r="J84" s="151">
        <f>SUM(J85:J88)</f>
        <v>0</v>
      </c>
      <c r="K84" s="151">
        <f>SUM(K85:K88)</f>
        <v>75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823</v>
      </c>
      <c r="D86" s="74">
        <v>823</v>
      </c>
      <c r="E86" s="74"/>
      <c r="F86" s="74"/>
      <c r="G86" s="157"/>
      <c r="H86" s="72">
        <f t="shared" si="6"/>
        <v>823</v>
      </c>
      <c r="I86" s="74">
        <v>823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126</v>
      </c>
      <c r="D87" s="74">
        <v>51</v>
      </c>
      <c r="E87" s="74"/>
      <c r="F87" s="74">
        <v>75</v>
      </c>
      <c r="G87" s="157"/>
      <c r="H87" s="72">
        <f t="shared" si="6"/>
        <v>126</v>
      </c>
      <c r="I87" s="74">
        <v>51</v>
      </c>
      <c r="J87" s="74"/>
      <c r="K87" s="74">
        <v>75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145</v>
      </c>
      <c r="D88" s="74">
        <v>145</v>
      </c>
      <c r="E88" s="74"/>
      <c r="F88" s="74"/>
      <c r="G88" s="157"/>
      <c r="H88" s="72">
        <f t="shared" si="6"/>
        <v>140</v>
      </c>
      <c r="I88" s="74">
        <v>140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31799</v>
      </c>
      <c r="D89" s="160">
        <f>SUM(D90:D94)</f>
        <v>31799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35409</v>
      </c>
      <c r="I89" s="160">
        <f>SUM(I90:I94)</f>
        <v>35409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19078</v>
      </c>
      <c r="D90" s="74">
        <v>19078</v>
      </c>
      <c r="E90" s="74"/>
      <c r="F90" s="74"/>
      <c r="G90" s="157"/>
      <c r="H90" s="72">
        <f t="shared" si="6"/>
        <v>21052</v>
      </c>
      <c r="I90" s="74">
        <v>21052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4248</v>
      </c>
      <c r="D91" s="74">
        <v>4248</v>
      </c>
      <c r="E91" s="74"/>
      <c r="F91" s="74"/>
      <c r="G91" s="157"/>
      <c r="H91" s="72">
        <f t="shared" si="6"/>
        <v>4841</v>
      </c>
      <c r="I91" s="74">
        <f>4794+47</f>
        <v>4841</v>
      </c>
      <c r="J91" s="74"/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7532</v>
      </c>
      <c r="D92" s="74">
        <v>7532</v>
      </c>
      <c r="E92" s="74"/>
      <c r="F92" s="74"/>
      <c r="G92" s="157"/>
      <c r="H92" s="72">
        <f t="shared" si="6"/>
        <v>8167</v>
      </c>
      <c r="I92" s="74">
        <f>8103+64</f>
        <v>8167</v>
      </c>
      <c r="J92" s="74"/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941</v>
      </c>
      <c r="D93" s="74">
        <v>941</v>
      </c>
      <c r="E93" s="74"/>
      <c r="F93" s="74"/>
      <c r="G93" s="157"/>
      <c r="H93" s="72">
        <f t="shared" si="6"/>
        <v>1349</v>
      </c>
      <c r="I93" s="74">
        <f>1180+169</f>
        <v>1349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1568</v>
      </c>
      <c r="D95" s="160">
        <f>SUM(D96:D102)</f>
        <v>1568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1877</v>
      </c>
      <c r="I95" s="160">
        <f>SUM(I96:I102)</f>
        <v>1877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1568</v>
      </c>
      <c r="D102" s="74">
        <v>1568</v>
      </c>
      <c r="E102" s="74"/>
      <c r="F102" s="74"/>
      <c r="G102" s="157"/>
      <c r="H102" s="72">
        <f t="shared" si="6"/>
        <v>1877</v>
      </c>
      <c r="I102" s="74">
        <f>1568+309</f>
        <v>1877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8602</v>
      </c>
      <c r="D103" s="160">
        <f>SUM(D104:D111)</f>
        <v>8602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6035</v>
      </c>
      <c r="I103" s="160">
        <f>SUM(I104:I111)</f>
        <v>6035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2241</v>
      </c>
      <c r="D106" s="74">
        <v>2241</v>
      </c>
      <c r="E106" s="74"/>
      <c r="F106" s="74"/>
      <c r="G106" s="157"/>
      <c r="H106" s="72">
        <f t="shared" si="6"/>
        <v>2241</v>
      </c>
      <c r="I106" s="74">
        <v>2241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6361</v>
      </c>
      <c r="D107" s="74">
        <v>6361</v>
      </c>
      <c r="E107" s="74"/>
      <c r="F107" s="74"/>
      <c r="G107" s="157"/>
      <c r="H107" s="72">
        <f t="shared" si="6"/>
        <v>3794</v>
      </c>
      <c r="I107" s="74">
        <v>3794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742</v>
      </c>
      <c r="D112" s="160">
        <f>SUM(D113:D115)</f>
        <v>742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1071</v>
      </c>
      <c r="I112" s="160">
        <f>SUM(I113:I115)</f>
        <v>1071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329</v>
      </c>
      <c r="I114" s="74">
        <v>329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576</v>
      </c>
      <c r="D115" s="74">
        <v>576</v>
      </c>
      <c r="E115" s="74"/>
      <c r="F115" s="74"/>
      <c r="G115" s="157"/>
      <c r="H115" s="72">
        <f>SUM(I115:L115)</f>
        <v>576</v>
      </c>
      <c r="I115" s="74">
        <v>576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52</v>
      </c>
      <c r="I118" s="74">
        <v>52</v>
      </c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40</v>
      </c>
      <c r="D122" s="160">
        <f>SUM(D123:D127)</f>
        <v>40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40</v>
      </c>
      <c r="I122" s="160">
        <f>SUM(I123:I127)</f>
        <v>40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40</v>
      </c>
      <c r="D127" s="74">
        <v>40</v>
      </c>
      <c r="E127" s="74"/>
      <c r="F127" s="74"/>
      <c r="G127" s="157"/>
      <c r="H127" s="72">
        <f t="shared" si="8"/>
        <v>40</v>
      </c>
      <c r="I127" s="74">
        <v>40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32007</v>
      </c>
      <c r="D130" s="63">
        <f>SUM(D131,D136,D140,D141,D144,D151,D159,D160,D163)</f>
        <v>12721</v>
      </c>
      <c r="E130" s="63">
        <f>SUM(E131,E136,E140,E141,E144,E151,E159,E160,E163)</f>
        <v>0</v>
      </c>
      <c r="F130" s="63">
        <f>SUM(F131,F136,F140,F141,F144,F151,F159,F160,F163)</f>
        <v>19286</v>
      </c>
      <c r="G130" s="166">
        <f>SUM(G131,G136,G140,G141,G144,G151,G159,G160,G163)</f>
        <v>0</v>
      </c>
      <c r="H130" s="57">
        <f t="shared" si="8"/>
        <v>32555</v>
      </c>
      <c r="I130" s="63">
        <f>SUM(I131,I136,I140,I141,I144,I151,I159,I160,I163)</f>
        <v>13269</v>
      </c>
      <c r="J130" s="63">
        <f>SUM(J131,J136,J140,J141,J144,J151,J159,J160,J163)</f>
        <v>0</v>
      </c>
      <c r="K130" s="63">
        <f>SUM(K131,K136,K140,K141,K144,K151,K159,K160,K163)</f>
        <v>19286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3271</v>
      </c>
      <c r="D131" s="169">
        <f>SUM(D132:D135)</f>
        <v>3271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3771</v>
      </c>
      <c r="I131" s="169">
        <f t="shared" si="10"/>
        <v>3771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580</v>
      </c>
      <c r="D132" s="74">
        <v>580</v>
      </c>
      <c r="E132" s="74"/>
      <c r="F132" s="74"/>
      <c r="G132" s="157"/>
      <c r="H132" s="72">
        <f t="shared" si="8"/>
        <v>580</v>
      </c>
      <c r="I132" s="74">
        <v>580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2621</v>
      </c>
      <c r="D133" s="74">
        <v>2621</v>
      </c>
      <c r="E133" s="74"/>
      <c r="F133" s="74"/>
      <c r="G133" s="157"/>
      <c r="H133" s="72">
        <f t="shared" si="8"/>
        <v>3121</v>
      </c>
      <c r="I133" s="74">
        <f>2621+500</f>
        <v>3121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70</v>
      </c>
      <c r="D134" s="74">
        <v>70</v>
      </c>
      <c r="E134" s="74"/>
      <c r="F134" s="74"/>
      <c r="G134" s="157"/>
      <c r="H134" s="72">
        <f t="shared" si="8"/>
        <v>70</v>
      </c>
      <c r="I134" s="74">
        <v>70</v>
      </c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275</v>
      </c>
      <c r="D136" s="160">
        <f>SUM(D137:D139)</f>
        <v>275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275</v>
      </c>
      <c r="I136" s="160">
        <f>SUM(I137:I139)</f>
        <v>275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275</v>
      </c>
      <c r="D138" s="74">
        <v>275</v>
      </c>
      <c r="E138" s="74"/>
      <c r="F138" s="74"/>
      <c r="G138" s="157"/>
      <c r="H138" s="72">
        <f t="shared" si="8"/>
        <v>275</v>
      </c>
      <c r="I138" s="74">
        <v>275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143</v>
      </c>
      <c r="D141" s="160">
        <f>SUM(D142:D143)</f>
        <v>143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143</v>
      </c>
      <c r="I141" s="160">
        <f>SUM(I142:I143)</f>
        <v>143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143</v>
      </c>
      <c r="D142" s="74">
        <v>143</v>
      </c>
      <c r="E142" s="74"/>
      <c r="F142" s="74"/>
      <c r="G142" s="157"/>
      <c r="H142" s="72">
        <f t="shared" si="8"/>
        <v>143</v>
      </c>
      <c r="I142" s="74">
        <v>143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4822</v>
      </c>
      <c r="D144" s="151">
        <f>SUM(D145:D150)</f>
        <v>4822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4407</v>
      </c>
      <c r="I144" s="151">
        <f>SUM(I145:I150)</f>
        <v>4407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1030</v>
      </c>
      <c r="D145" s="68">
        <v>1030</v>
      </c>
      <c r="E145" s="68"/>
      <c r="F145" s="68"/>
      <c r="G145" s="154"/>
      <c r="H145" s="66">
        <f t="shared" si="8"/>
        <v>1030</v>
      </c>
      <c r="I145" s="68">
        <v>1030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3565</v>
      </c>
      <c r="D146" s="74">
        <v>3565</v>
      </c>
      <c r="E146" s="74"/>
      <c r="F146" s="74"/>
      <c r="G146" s="157"/>
      <c r="H146" s="72">
        <f t="shared" si="8"/>
        <v>3150</v>
      </c>
      <c r="I146" s="74">
        <v>3150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227</v>
      </c>
      <c r="D149" s="74">
        <v>227</v>
      </c>
      <c r="E149" s="74"/>
      <c r="F149" s="74"/>
      <c r="G149" s="157"/>
      <c r="H149" s="72">
        <f t="shared" si="8"/>
        <v>227</v>
      </c>
      <c r="I149" s="74">
        <v>227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21077</v>
      </c>
      <c r="D151" s="160">
        <f>SUM(D152:D158)</f>
        <v>1791</v>
      </c>
      <c r="E151" s="160">
        <f>SUM(E152:E158)</f>
        <v>0</v>
      </c>
      <c r="F151" s="160">
        <f>SUM(F152:F158)</f>
        <v>19286</v>
      </c>
      <c r="G151" s="161">
        <f>SUM(G152:G158)</f>
        <v>0</v>
      </c>
      <c r="H151" s="72">
        <f t="shared" si="8"/>
        <v>21077</v>
      </c>
      <c r="I151" s="160">
        <f>SUM(I152:I158)</f>
        <v>1791</v>
      </c>
      <c r="J151" s="160">
        <f>SUM(J152:J158)</f>
        <v>0</v>
      </c>
      <c r="K151" s="160">
        <f>SUM(K152:K158)</f>
        <v>19286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1227</v>
      </c>
      <c r="D152" s="74">
        <v>1227</v>
      </c>
      <c r="E152" s="74"/>
      <c r="F152" s="74"/>
      <c r="G152" s="157"/>
      <c r="H152" s="72">
        <f t="shared" si="8"/>
        <v>1227</v>
      </c>
      <c r="I152" s="74">
        <v>1227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564</v>
      </c>
      <c r="D153" s="74">
        <v>564</v>
      </c>
      <c r="E153" s="74"/>
      <c r="F153" s="74"/>
      <c r="G153" s="157"/>
      <c r="H153" s="72">
        <f t="shared" si="8"/>
        <v>564</v>
      </c>
      <c r="I153" s="74">
        <v>564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19286</v>
      </c>
      <c r="D154" s="74"/>
      <c r="E154" s="74"/>
      <c r="F154" s="74">
        <v>19286</v>
      </c>
      <c r="G154" s="157"/>
      <c r="H154" s="72">
        <f t="shared" si="8"/>
        <v>19286</v>
      </c>
      <c r="I154" s="74"/>
      <c r="J154" s="74"/>
      <c r="K154" s="74">
        <v>19286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2419</v>
      </c>
      <c r="D159" s="163">
        <v>2419</v>
      </c>
      <c r="E159" s="163"/>
      <c r="F159" s="163"/>
      <c r="G159" s="164"/>
      <c r="H159" s="117">
        <f t="shared" si="8"/>
        <v>2882</v>
      </c>
      <c r="I159" s="163">
        <v>2882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3430</v>
      </c>
      <c r="D194" s="139">
        <f>SUM(D195,D230,D269,D283)</f>
        <v>3430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10330</v>
      </c>
      <c r="I194" s="139">
        <f t="shared" ref="I194:L194" si="26">SUM(I195,I230,I269,I283)</f>
        <v>10330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3430</v>
      </c>
      <c r="D195" s="144">
        <f>D196+D204</f>
        <v>3430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10330</v>
      </c>
      <c r="I195" s="144">
        <f>I196+I204</f>
        <v>10330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3430</v>
      </c>
      <c r="D204" s="63">
        <f>D205+D215+D216+D225+D226+D227+D229</f>
        <v>3430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10330</v>
      </c>
      <c r="I204" s="63">
        <f>I205+I215+I216+I225+I226+I227+I229</f>
        <v>10330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3430</v>
      </c>
      <c r="D216" s="160">
        <f>SUM(D217:D224)</f>
        <v>3430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10330</v>
      </c>
      <c r="I216" s="160">
        <f>SUM(I217:I224)</f>
        <v>10330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227</v>
      </c>
      <c r="C218" s="72">
        <f t="shared" si="23"/>
        <v>1670</v>
      </c>
      <c r="D218" s="74">
        <v>1670</v>
      </c>
      <c r="E218" s="74"/>
      <c r="F218" s="74"/>
      <c r="G218" s="157"/>
      <c r="H218" s="72">
        <f t="shared" si="24"/>
        <v>1670</v>
      </c>
      <c r="I218" s="74">
        <v>1670</v>
      </c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1760</v>
      </c>
      <c r="D219" s="74">
        <v>1760</v>
      </c>
      <c r="E219" s="74"/>
      <c r="F219" s="74"/>
      <c r="G219" s="157"/>
      <c r="H219" s="72">
        <f t="shared" si="24"/>
        <v>1760</v>
      </c>
      <c r="I219" s="74">
        <v>1760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6900</v>
      </c>
      <c r="I223" s="74">
        <v>6900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713641</v>
      </c>
      <c r="D289" s="242">
        <f t="shared" ref="D289:L289" si="46">SUM(D286,D269,D230,D195,D187,D173,D75,D53,D283)</f>
        <v>521720</v>
      </c>
      <c r="E289" s="242">
        <f t="shared" si="46"/>
        <v>172560</v>
      </c>
      <c r="F289" s="242">
        <f t="shared" si="46"/>
        <v>19361</v>
      </c>
      <c r="G289" s="243">
        <f t="shared" si="46"/>
        <v>0</v>
      </c>
      <c r="H289" s="244">
        <f t="shared" si="46"/>
        <v>718678</v>
      </c>
      <c r="I289" s="242">
        <f t="shared" si="46"/>
        <v>529234</v>
      </c>
      <c r="J289" s="242">
        <f t="shared" si="46"/>
        <v>170083</v>
      </c>
      <c r="K289" s="242">
        <f t="shared" si="46"/>
        <v>19361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tXuj7euPKzLFVlNTMq6sAzd5cCVZp7/1mDtWhQvB06mcj3t1V9dYWF9xRADxDViWUNhXXXxK7aoN3f49S83guA==" saltValue="fybqzcYhLFQLa1L4TO5QJw==" spinCount="100000" sheet="1" objects="1" scenarios="1" formatCells="0" formatColumns="0" formatRows="0" insertHyperlinks="0"/>
  <autoFilter ref="A18:L301">
    <filterColumn colId="7">
      <filters blank="1">
        <filter val="1 029"/>
        <filter val="1 030"/>
        <filter val="1 071"/>
        <filter val="1 089"/>
        <filter val="1 227"/>
        <filter val="1 349"/>
        <filter val="1 670"/>
        <filter val="1 760"/>
        <filter val="1 877"/>
        <filter val="10 330"/>
        <filter val="119 805"/>
        <filter val="12 593"/>
        <filter val="126"/>
        <filter val="140"/>
        <filter val="143"/>
        <filter val="156 791"/>
        <filter val="166"/>
        <filter val="19 286"/>
        <filter val="2 241"/>
        <filter val="2 537"/>
        <filter val="2 788"/>
        <filter val="2 882"/>
        <filter val="21 052"/>
        <filter val="21 077"/>
        <filter val="227"/>
        <filter val="23 705"/>
        <filter val="23 893"/>
        <filter val="275"/>
        <filter val="3 121"/>
        <filter val="3 150"/>
        <filter val="3 771"/>
        <filter val="3 794"/>
        <filter val="3 995"/>
        <filter val="32 555"/>
        <filter val="329"/>
        <filter val="35 409"/>
        <filter val="35 924"/>
        <filter val="36 986"/>
        <filter val="4 172"/>
        <filter val="4 407"/>
        <filter val="4 841"/>
        <filter val="40"/>
        <filter val="434 717"/>
        <filter val="45 573"/>
        <filter val="473 429"/>
        <filter val="486"/>
        <filter val="500"/>
        <filter val="52"/>
        <filter val="564"/>
        <filter val="576"/>
        <filter val="580"/>
        <filter val="6 035"/>
        <filter val="6 900"/>
        <filter val="630 220"/>
        <filter val="699 317"/>
        <filter val="70"/>
        <filter val="708 348"/>
        <filter val="718 678"/>
        <filter val="75"/>
        <filter val="78 128"/>
        <filter val="8 167"/>
        <filter val="823"/>
      </filters>
    </filterColumn>
  </autoFilter>
  <mergeCells count="27">
    <mergeCell ref="J16:J17"/>
    <mergeCell ref="K16:K17"/>
    <mergeCell ref="L16:L17"/>
    <mergeCell ref="A290:B290"/>
    <mergeCell ref="A291:B291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  <mergeCell ref="C7:L7"/>
    <mergeCell ref="C8:L8"/>
    <mergeCell ref="C9:L9"/>
    <mergeCell ref="C10:L10"/>
    <mergeCell ref="C12:L12"/>
    <mergeCell ref="C6:L6"/>
    <mergeCell ref="A1:L1"/>
    <mergeCell ref="A2:L2"/>
    <mergeCell ref="C3:L3"/>
    <mergeCell ref="C4:L4"/>
    <mergeCell ref="C5:L5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I13" sqref="I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473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474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475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476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12" customHeight="1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6"/>
      <c r="D8" s="956"/>
      <c r="E8" s="956"/>
      <c r="F8" s="956"/>
      <c r="G8" s="956"/>
      <c r="H8" s="956"/>
      <c r="I8" s="956"/>
      <c r="J8" s="956"/>
      <c r="K8" s="956"/>
      <c r="L8" s="957"/>
    </row>
    <row r="9" spans="1:12" ht="12.75" customHeight="1" x14ac:dyDescent="0.25">
      <c r="A9" s="4"/>
      <c r="B9" s="5" t="s">
        <v>14</v>
      </c>
      <c r="C9" s="274"/>
      <c r="D9" s="276"/>
      <c r="E9" s="276"/>
      <c r="F9" s="276"/>
      <c r="G9" s="277" t="s">
        <v>477</v>
      </c>
      <c r="H9" s="276"/>
      <c r="I9" s="276"/>
      <c r="J9" s="276"/>
      <c r="K9" s="276"/>
      <c r="L9" s="278"/>
    </row>
    <row r="10" spans="1:12" ht="12.75" customHeight="1" x14ac:dyDescent="0.25">
      <c r="A10" s="4"/>
      <c r="B10" s="5" t="s">
        <v>16</v>
      </c>
      <c r="C10" s="830" t="s">
        <v>478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281"/>
      <c r="D13" s="281"/>
      <c r="E13" s="281"/>
      <c r="F13" s="281"/>
      <c r="G13" s="281"/>
      <c r="H13" s="281"/>
      <c r="I13" s="281"/>
      <c r="J13" s="281"/>
      <c r="K13" s="281"/>
      <c r="L13" s="282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69205</v>
      </c>
      <c r="D20" s="28">
        <f>SUM(D21,D24,D25,D41,D43)</f>
        <v>46398</v>
      </c>
      <c r="E20" s="28">
        <f>SUM(E21,E24,E43)</f>
        <v>22807</v>
      </c>
      <c r="F20" s="28">
        <f>SUM(F21,F26,F43)</f>
        <v>0</v>
      </c>
      <c r="G20" s="29">
        <f>SUM(G21,G45)</f>
        <v>0</v>
      </c>
      <c r="H20" s="27">
        <f>SUM(I20:L20)</f>
        <v>78286</v>
      </c>
      <c r="I20" s="28">
        <f>SUM(I21,I24,I25,I41,I43)</f>
        <v>54736</v>
      </c>
      <c r="J20" s="28">
        <f>SUM(J21,J24,J43)</f>
        <v>23550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69205</v>
      </c>
      <c r="D24" s="51">
        <v>46398</v>
      </c>
      <c r="E24" s="51">
        <v>22807</v>
      </c>
      <c r="F24" s="52" t="s">
        <v>36</v>
      </c>
      <c r="G24" s="53" t="s">
        <v>36</v>
      </c>
      <c r="H24" s="50">
        <f t="shared" si="1"/>
        <v>78286</v>
      </c>
      <c r="I24" s="51">
        <f>I51</f>
        <v>54736</v>
      </c>
      <c r="J24" s="51">
        <f>J51</f>
        <v>23550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69205</v>
      </c>
      <c r="D50" s="128">
        <f>SUM(D51,D286)</f>
        <v>46398</v>
      </c>
      <c r="E50" s="128">
        <f>SUM(E51,E286)</f>
        <v>22807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78286</v>
      </c>
      <c r="I50" s="128">
        <f>SUM(I51,I286)</f>
        <v>54736</v>
      </c>
      <c r="J50" s="128">
        <f>SUM(J51,J286)</f>
        <v>23550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69205</v>
      </c>
      <c r="D51" s="134">
        <f>SUM(D52,D194)</f>
        <v>46398</v>
      </c>
      <c r="E51" s="134">
        <f>SUM(E52,E194)</f>
        <v>22807</v>
      </c>
      <c r="F51" s="134">
        <f>SUM(F52,F194)</f>
        <v>0</v>
      </c>
      <c r="G51" s="135">
        <f>SUM(G52,G194)</f>
        <v>0</v>
      </c>
      <c r="H51" s="133">
        <f t="shared" si="6"/>
        <v>78286</v>
      </c>
      <c r="I51" s="134">
        <f>SUM(I52,I194)</f>
        <v>54736</v>
      </c>
      <c r="J51" s="134">
        <f>SUM(J52,J194)</f>
        <v>23550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69205</v>
      </c>
      <c r="D52" s="139">
        <f>SUM(D53,D75,D173,D187)</f>
        <v>46398</v>
      </c>
      <c r="E52" s="139">
        <f>SUM(E53,E75,E173,E187)</f>
        <v>22807</v>
      </c>
      <c r="F52" s="139">
        <f>SUM(F53,F75,F173,F187)</f>
        <v>0</v>
      </c>
      <c r="G52" s="140">
        <f>SUM(G53,G75,G173,G187)</f>
        <v>0</v>
      </c>
      <c r="H52" s="138">
        <f t="shared" si="6"/>
        <v>78286</v>
      </c>
      <c r="I52" s="139">
        <f>SUM(I53,I75,I173,I187)</f>
        <v>54736</v>
      </c>
      <c r="J52" s="139">
        <f>SUM(J53,J75,J173,J187)</f>
        <v>23550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69205</v>
      </c>
      <c r="D75" s="144">
        <f>SUM(D76,D83,D130,D164,D165,D172)</f>
        <v>46398</v>
      </c>
      <c r="E75" s="144">
        <f>SUM(E76,E83,E130,E164,E165,E172)</f>
        <v>22807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78286</v>
      </c>
      <c r="I75" s="144">
        <f>SUM(I76,I83,I130,I164,I165,I172)</f>
        <v>54736</v>
      </c>
      <c r="J75" s="144">
        <f>SUM(J76,J83,J130,J164,J165,J172)</f>
        <v>23550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4401</v>
      </c>
      <c r="D83" s="63">
        <f>SUM(D84,D89,D95,D103,D112,D116,D122,D128)</f>
        <v>0</v>
      </c>
      <c r="E83" s="63">
        <f>SUM(E84,E89,E95,E103,E112,E116,E122,E128)</f>
        <v>4401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4401</v>
      </c>
      <c r="I83" s="63">
        <f>SUM(I84,I89,I95,I103,I112,I116,I122,I128)</f>
        <v>0</v>
      </c>
      <c r="J83" s="63">
        <f>SUM(J84,J89,J95,J103,J112,J116,J122,J128)</f>
        <v>4401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4401</v>
      </c>
      <c r="D89" s="160">
        <f>SUM(D90:D94)</f>
        <v>0</v>
      </c>
      <c r="E89" s="160">
        <f>SUM(E90:E94)</f>
        <v>4401</v>
      </c>
      <c r="F89" s="160">
        <f>SUM(F90:F94)</f>
        <v>0</v>
      </c>
      <c r="G89" s="161">
        <f>SUM(G90:G94)</f>
        <v>0</v>
      </c>
      <c r="H89" s="72">
        <f t="shared" si="6"/>
        <v>4401</v>
      </c>
      <c r="I89" s="160">
        <f>SUM(I90:I94)</f>
        <v>0</v>
      </c>
      <c r="J89" s="160">
        <f>SUM(J90:J94)</f>
        <v>4401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2934</v>
      </c>
      <c r="D90" s="74"/>
      <c r="E90" s="74">
        <v>2934</v>
      </c>
      <c r="F90" s="74"/>
      <c r="G90" s="157"/>
      <c r="H90" s="72">
        <f t="shared" si="6"/>
        <v>2934</v>
      </c>
      <c r="I90" s="74"/>
      <c r="J90" s="74">
        <v>2934</v>
      </c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489</v>
      </c>
      <c r="D91" s="74"/>
      <c r="E91" s="74">
        <v>489</v>
      </c>
      <c r="F91" s="74"/>
      <c r="G91" s="157"/>
      <c r="H91" s="72">
        <f t="shared" si="6"/>
        <v>489</v>
      </c>
      <c r="I91" s="74"/>
      <c r="J91" s="74">
        <v>489</v>
      </c>
      <c r="K91" s="74"/>
      <c r="L91" s="158"/>
    </row>
    <row r="92" spans="1:12" x14ac:dyDescent="0.25">
      <c r="A92" s="44">
        <v>2223</v>
      </c>
      <c r="B92" s="71" t="s">
        <v>101</v>
      </c>
      <c r="C92" s="72">
        <f t="shared" si="5"/>
        <v>815</v>
      </c>
      <c r="D92" s="74"/>
      <c r="E92" s="74">
        <v>815</v>
      </c>
      <c r="F92" s="74"/>
      <c r="G92" s="157"/>
      <c r="H92" s="72">
        <f t="shared" si="6"/>
        <v>815</v>
      </c>
      <c r="I92" s="74"/>
      <c r="J92" s="74">
        <v>815</v>
      </c>
      <c r="K92" s="74"/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163</v>
      </c>
      <c r="D93" s="74"/>
      <c r="E93" s="74">
        <v>163</v>
      </c>
      <c r="F93" s="74"/>
      <c r="G93" s="157"/>
      <c r="H93" s="72">
        <f t="shared" si="6"/>
        <v>163</v>
      </c>
      <c r="I93" s="74"/>
      <c r="J93" s="74">
        <v>163</v>
      </c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64804</v>
      </c>
      <c r="D130" s="63">
        <f>SUM(D131,D136,D140,D141,D144,D151,D159,D160,D163)</f>
        <v>46398</v>
      </c>
      <c r="E130" s="63">
        <f>SUM(E131,E136,E140,E141,E144,E151,E159,E160,E163)</f>
        <v>18406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73885</v>
      </c>
      <c r="I130" s="63">
        <f>SUM(I131,I136,I140,I141,I144,I151,I159,I160,I163)</f>
        <v>54736</v>
      </c>
      <c r="J130" s="63">
        <f>SUM(J131,J136,J140,J141,J144,J151,J159,J160,J163)</f>
        <v>19149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64804</v>
      </c>
      <c r="D151" s="160">
        <f>SUM(D152:D158)</f>
        <v>46398</v>
      </c>
      <c r="E151" s="160">
        <f>SUM(E152:E158)</f>
        <v>18406</v>
      </c>
      <c r="F151" s="160">
        <f>SUM(F152:F158)</f>
        <v>0</v>
      </c>
      <c r="G151" s="161">
        <f>SUM(G152:G158)</f>
        <v>0</v>
      </c>
      <c r="H151" s="72">
        <f t="shared" si="8"/>
        <v>73885</v>
      </c>
      <c r="I151" s="160">
        <f>SUM(I152:I158)</f>
        <v>54736</v>
      </c>
      <c r="J151" s="160">
        <f>SUM(J152:J158)</f>
        <v>19149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64804</v>
      </c>
      <c r="D154" s="74">
        <v>46398</v>
      </c>
      <c r="E154" s="74">
        <v>18406</v>
      </c>
      <c r="F154" s="74"/>
      <c r="G154" s="157"/>
      <c r="H154" s="72">
        <f t="shared" si="8"/>
        <v>73885</v>
      </c>
      <c r="I154" s="74">
        <v>54736</v>
      </c>
      <c r="J154" s="74">
        <v>19149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69205</v>
      </c>
      <c r="D289" s="242">
        <f t="shared" ref="D289:L289" si="46">SUM(D286,D269,D230,D195,D187,D173,D75,D53,D283)</f>
        <v>46398</v>
      </c>
      <c r="E289" s="242">
        <f t="shared" si="46"/>
        <v>22807</v>
      </c>
      <c r="F289" s="242">
        <f t="shared" si="46"/>
        <v>0</v>
      </c>
      <c r="G289" s="243">
        <f t="shared" si="46"/>
        <v>0</v>
      </c>
      <c r="H289" s="244">
        <f t="shared" si="46"/>
        <v>78286</v>
      </c>
      <c r="I289" s="242">
        <f t="shared" si="46"/>
        <v>54736</v>
      </c>
      <c r="J289" s="242">
        <f t="shared" si="46"/>
        <v>23550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KcXl0Nwur/t2tH1+NskahIykOpSGRSUcgdp7Xs8xf+APTpT5UYAfkzQ/lLYUIrlZHHgOfSUCaIbUrSX7DBcwqQ==" saltValue="+jpXNSKu5NUuvByb+e+85g==" spinCount="100000" sheet="1" objects="1" scenarios="1" formatCells="0" formatColumns="0" formatRows="0" insertHyperlinks="0"/>
  <autoFilter ref="A18:L301">
    <filterColumn colId="7">
      <filters blank="1">
        <filter val="163"/>
        <filter val="2 934"/>
        <filter val="4 401"/>
        <filter val="489"/>
        <filter val="73 885"/>
        <filter val="78 286"/>
        <filter val="815"/>
      </filters>
    </filterColumn>
  </autoFilter>
  <mergeCells count="26">
    <mergeCell ref="A290:B290"/>
    <mergeCell ref="A291:B291"/>
    <mergeCell ref="E16:E17"/>
    <mergeCell ref="F16:F17"/>
    <mergeCell ref="G16:G17"/>
    <mergeCell ref="C7:L7"/>
    <mergeCell ref="C8:L8"/>
    <mergeCell ref="C10:L10"/>
    <mergeCell ref="C12:L12"/>
    <mergeCell ref="A15:A17"/>
    <mergeCell ref="B15:B17"/>
    <mergeCell ref="C15:G15"/>
    <mergeCell ref="H15:L15"/>
    <mergeCell ref="C16:C17"/>
    <mergeCell ref="D16:D17"/>
    <mergeCell ref="K16:K17"/>
    <mergeCell ref="L16:L17"/>
    <mergeCell ref="H16:H17"/>
    <mergeCell ref="I16:I17"/>
    <mergeCell ref="J16:J17"/>
    <mergeCell ref="C6:L6"/>
    <mergeCell ref="A1:L1"/>
    <mergeCell ref="A2:L2"/>
    <mergeCell ref="C3:L3"/>
    <mergeCell ref="C4:L4"/>
    <mergeCell ref="C5:L5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674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480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481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482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483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484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675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 t="s">
        <v>676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502073</v>
      </c>
      <c r="D20" s="28">
        <f>SUM(D21,D24,D25,D41,D43)</f>
        <v>475059</v>
      </c>
      <c r="E20" s="28">
        <f>SUM(E21,E24,E43)</f>
        <v>0</v>
      </c>
      <c r="F20" s="28">
        <f>SUM(F21,F26,F43)</f>
        <v>27014</v>
      </c>
      <c r="G20" s="29">
        <f>SUM(G21,G45)</f>
        <v>0</v>
      </c>
      <c r="H20" s="27">
        <f>SUM(I20:L20)</f>
        <v>723915</v>
      </c>
      <c r="I20" s="28">
        <f>SUM(I21,I24,I25,I41,I43)</f>
        <v>481090</v>
      </c>
      <c r="J20" s="28">
        <f>SUM(J21,J24,J43)</f>
        <v>214249</v>
      </c>
      <c r="K20" s="28">
        <f>SUM(K21,K26,K43)</f>
        <v>28576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475059</v>
      </c>
      <c r="D24" s="51">
        <v>475059</v>
      </c>
      <c r="E24" s="51"/>
      <c r="F24" s="52" t="s">
        <v>36</v>
      </c>
      <c r="G24" s="53" t="s">
        <v>36</v>
      </c>
      <c r="H24" s="50">
        <f t="shared" si="1"/>
        <v>695339</v>
      </c>
      <c r="I24" s="51">
        <v>481090</v>
      </c>
      <c r="J24" s="51">
        <v>214249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14014</v>
      </c>
      <c r="D26" s="59" t="s">
        <v>36</v>
      </c>
      <c r="E26" s="59" t="s">
        <v>36</v>
      </c>
      <c r="F26" s="63">
        <f>SUM(F27,F31,F33,F36)</f>
        <v>14014</v>
      </c>
      <c r="G26" s="60" t="s">
        <v>36</v>
      </c>
      <c r="H26" s="57">
        <f t="shared" si="1"/>
        <v>14014</v>
      </c>
      <c r="I26" s="59" t="s">
        <v>36</v>
      </c>
      <c r="J26" s="59" t="s">
        <v>36</v>
      </c>
      <c r="K26" s="63">
        <f>SUM(K27,K31,K33,K36)</f>
        <v>14014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1300</v>
      </c>
      <c r="D33" s="59" t="s">
        <v>36</v>
      </c>
      <c r="E33" s="59" t="s">
        <v>36</v>
      </c>
      <c r="F33" s="63">
        <f>SUM(F34:F35)</f>
        <v>1300</v>
      </c>
      <c r="G33" s="60" t="s">
        <v>36</v>
      </c>
      <c r="H33" s="57">
        <f t="shared" si="1"/>
        <v>1300</v>
      </c>
      <c r="I33" s="59" t="s">
        <v>36</v>
      </c>
      <c r="J33" s="59" t="s">
        <v>36</v>
      </c>
      <c r="K33" s="63">
        <f>SUM(K34:K35)</f>
        <v>1300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1300</v>
      </c>
      <c r="D34" s="67" t="s">
        <v>36</v>
      </c>
      <c r="E34" s="67" t="s">
        <v>36</v>
      </c>
      <c r="F34" s="68">
        <v>1300</v>
      </c>
      <c r="G34" s="69" t="s">
        <v>36</v>
      </c>
      <c r="H34" s="79">
        <f t="shared" si="1"/>
        <v>1300</v>
      </c>
      <c r="I34" s="80" t="s">
        <v>36</v>
      </c>
      <c r="J34" s="80" t="s">
        <v>36</v>
      </c>
      <c r="K34" s="81">
        <v>1300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12714</v>
      </c>
      <c r="D36" s="59" t="s">
        <v>36</v>
      </c>
      <c r="E36" s="59" t="s">
        <v>36</v>
      </c>
      <c r="F36" s="63">
        <f>SUM(F37:F40)</f>
        <v>12714</v>
      </c>
      <c r="G36" s="60" t="s">
        <v>36</v>
      </c>
      <c r="H36" s="57">
        <f t="shared" si="1"/>
        <v>12714</v>
      </c>
      <c r="I36" s="59" t="s">
        <v>36</v>
      </c>
      <c r="J36" s="59" t="s">
        <v>36</v>
      </c>
      <c r="K36" s="63">
        <f>SUM(K37:K40)</f>
        <v>12714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12714</v>
      </c>
      <c r="D40" s="87" t="s">
        <v>36</v>
      </c>
      <c r="E40" s="87" t="s">
        <v>36</v>
      </c>
      <c r="F40" s="88">
        <v>12714</v>
      </c>
      <c r="G40" s="89" t="s">
        <v>36</v>
      </c>
      <c r="H40" s="86">
        <f t="shared" si="1"/>
        <v>12714</v>
      </c>
      <c r="I40" s="87" t="s">
        <v>36</v>
      </c>
      <c r="J40" s="87" t="s">
        <v>36</v>
      </c>
      <c r="K40" s="88">
        <v>12714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13000</v>
      </c>
      <c r="D43" s="99">
        <f>D44</f>
        <v>0</v>
      </c>
      <c r="E43" s="99">
        <f t="shared" ref="E43:F43" si="3">E44</f>
        <v>0</v>
      </c>
      <c r="F43" s="99">
        <f t="shared" si="3"/>
        <v>13000</v>
      </c>
      <c r="G43" s="60" t="s">
        <v>36</v>
      </c>
      <c r="H43" s="100">
        <f t="shared" si="2"/>
        <v>14562</v>
      </c>
      <c r="I43" s="99">
        <f>I44</f>
        <v>0</v>
      </c>
      <c r="J43" s="99">
        <f t="shared" ref="J43:K43" si="4">J44</f>
        <v>0</v>
      </c>
      <c r="K43" s="99">
        <f t="shared" si="4"/>
        <v>14562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13000</v>
      </c>
      <c r="D44" s="101"/>
      <c r="E44" s="102"/>
      <c r="F44" s="102">
        <v>13000</v>
      </c>
      <c r="G44" s="103" t="s">
        <v>36</v>
      </c>
      <c r="H44" s="104">
        <f t="shared" si="2"/>
        <v>14562</v>
      </c>
      <c r="I44" s="101"/>
      <c r="J44" s="102"/>
      <c r="K44" s="101">
        <v>14562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502073</v>
      </c>
      <c r="D50" s="128">
        <f>SUM(D51,D286)</f>
        <v>475059</v>
      </c>
      <c r="E50" s="128">
        <f>SUM(E51,E286)</f>
        <v>0</v>
      </c>
      <c r="F50" s="128">
        <f>SUM(F51,F286)</f>
        <v>27014</v>
      </c>
      <c r="G50" s="129">
        <f>SUM(G51,G286)</f>
        <v>0</v>
      </c>
      <c r="H50" s="127">
        <f t="shared" ref="H50:H113" si="6">SUM(I50:L50)</f>
        <v>723915</v>
      </c>
      <c r="I50" s="128">
        <f>SUM(I51,I286)</f>
        <v>481090</v>
      </c>
      <c r="J50" s="128">
        <f>SUM(J51,J286)</f>
        <v>214249</v>
      </c>
      <c r="K50" s="128">
        <f>SUM(K51,K286)</f>
        <v>28576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502073</v>
      </c>
      <c r="D51" s="134">
        <f>SUM(D52,D194)</f>
        <v>475059</v>
      </c>
      <c r="E51" s="134">
        <f>SUM(E52,E194)</f>
        <v>0</v>
      </c>
      <c r="F51" s="134">
        <f>SUM(F52,F194)</f>
        <v>27014</v>
      </c>
      <c r="G51" s="135">
        <f>SUM(G52,G194)</f>
        <v>0</v>
      </c>
      <c r="H51" s="133">
        <f t="shared" si="6"/>
        <v>723915</v>
      </c>
      <c r="I51" s="134">
        <f>SUM(I52,I194)</f>
        <v>481090</v>
      </c>
      <c r="J51" s="134">
        <f>SUM(J52,J194)</f>
        <v>214249</v>
      </c>
      <c r="K51" s="134">
        <f>SUM(K52,K194)</f>
        <v>28576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501223</v>
      </c>
      <c r="D52" s="139">
        <f>SUM(D53,D75,D173,D187)</f>
        <v>474559</v>
      </c>
      <c r="E52" s="139">
        <f>SUM(E53,E75,E173,E187)</f>
        <v>0</v>
      </c>
      <c r="F52" s="139">
        <f>SUM(F53,F75,F173,F187)</f>
        <v>26664</v>
      </c>
      <c r="G52" s="140">
        <f>SUM(G53,G75,G173,G187)</f>
        <v>0</v>
      </c>
      <c r="H52" s="138">
        <f t="shared" si="6"/>
        <v>715544</v>
      </c>
      <c r="I52" s="139">
        <f>SUM(I53,I75,I173,I187)</f>
        <v>472719</v>
      </c>
      <c r="J52" s="139">
        <f>SUM(J53,J75,J173,J187)</f>
        <v>214249</v>
      </c>
      <c r="K52" s="139">
        <f>SUM(K53,K75,K173,K187)</f>
        <v>28576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410934</v>
      </c>
      <c r="D53" s="144">
        <f>SUM(D54,D67)</f>
        <v>410934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623005</v>
      </c>
      <c r="I53" s="144">
        <f>SUM(I54,I67)</f>
        <v>408756</v>
      </c>
      <c r="J53" s="144">
        <f>SUM(J54,J67)</f>
        <v>214249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301141</v>
      </c>
      <c r="D54" s="63">
        <f>SUM(D55,D58,D66)</f>
        <v>301141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470247</v>
      </c>
      <c r="I54" s="63">
        <f>SUM(I55,I58,I66)</f>
        <v>299391</v>
      </c>
      <c r="J54" s="63">
        <f>SUM(J55,J58,J66)</f>
        <v>170856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265596</v>
      </c>
      <c r="D55" s="151">
        <f>SUM(D56:D57)</f>
        <v>265596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443076</v>
      </c>
      <c r="I55" s="151">
        <f>SUM(I56:I57)</f>
        <v>272220</v>
      </c>
      <c r="J55" s="151">
        <f>SUM(J56:J57)</f>
        <v>170856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265596</v>
      </c>
      <c r="D57" s="74">
        <v>265596</v>
      </c>
      <c r="E57" s="74"/>
      <c r="F57" s="74"/>
      <c r="G57" s="157"/>
      <c r="H57" s="72">
        <f t="shared" si="6"/>
        <v>443076</v>
      </c>
      <c r="I57" s="74">
        <v>272220</v>
      </c>
      <c r="J57" s="74">
        <v>170856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35545</v>
      </c>
      <c r="D58" s="160">
        <f>SUM(D59:D65)</f>
        <v>35545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27171</v>
      </c>
      <c r="I58" s="160">
        <f>SUM(I59:I65)</f>
        <v>27171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3789</v>
      </c>
      <c r="D63" s="74">
        <v>3789</v>
      </c>
      <c r="E63" s="74"/>
      <c r="F63" s="74"/>
      <c r="G63" s="157"/>
      <c r="H63" s="72">
        <f t="shared" si="6"/>
        <v>3807</v>
      </c>
      <c r="I63" s="74">
        <v>3807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31756</v>
      </c>
      <c r="D64" s="74">
        <v>31756</v>
      </c>
      <c r="E64" s="74"/>
      <c r="F64" s="74"/>
      <c r="G64" s="157"/>
      <c r="H64" s="72">
        <f t="shared" si="6"/>
        <v>23364</v>
      </c>
      <c r="I64" s="74">
        <v>23364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109793</v>
      </c>
      <c r="D67" s="63">
        <f>SUM(D68:D69)</f>
        <v>109793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152758</v>
      </c>
      <c r="I67" s="63">
        <f>SUM(I68:I69)</f>
        <v>109365</v>
      </c>
      <c r="J67" s="63">
        <f>SUM(J68:J69)</f>
        <v>43393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77318</v>
      </c>
      <c r="D68" s="68">
        <v>77318</v>
      </c>
      <c r="E68" s="68"/>
      <c r="F68" s="68"/>
      <c r="G68" s="154"/>
      <c r="H68" s="66">
        <f t="shared" si="6"/>
        <v>118487</v>
      </c>
      <c r="I68" s="68">
        <v>76894</v>
      </c>
      <c r="J68" s="68">
        <v>41593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32475</v>
      </c>
      <c r="D69" s="160">
        <f>SUM(D70:D74)</f>
        <v>32475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34271</v>
      </c>
      <c r="I69" s="160">
        <f>SUM(I70:I74)</f>
        <v>32471</v>
      </c>
      <c r="J69" s="160">
        <f>SUM(J70:J74)</f>
        <v>1800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19813</v>
      </c>
      <c r="D70" s="74">
        <v>19813</v>
      </c>
      <c r="E70" s="74"/>
      <c r="F70" s="74"/>
      <c r="G70" s="157"/>
      <c r="H70" s="72">
        <f t="shared" si="6"/>
        <v>21605</v>
      </c>
      <c r="I70" s="74">
        <v>19805</v>
      </c>
      <c r="J70" s="74">
        <v>1800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12162</v>
      </c>
      <c r="D73" s="74">
        <v>12162</v>
      </c>
      <c r="E73" s="74"/>
      <c r="F73" s="74"/>
      <c r="G73" s="157"/>
      <c r="H73" s="72">
        <f t="shared" si="6"/>
        <v>12166</v>
      </c>
      <c r="I73" s="74">
        <v>12166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90289</v>
      </c>
      <c r="D75" s="144">
        <f>SUM(D76,D83,D130,D164,D165,D172)</f>
        <v>63625</v>
      </c>
      <c r="E75" s="144">
        <f>SUM(E76,E83,E130,E164,E165,E172)</f>
        <v>0</v>
      </c>
      <c r="F75" s="144">
        <f>SUM(F76,F83,F130,F164,F165,F172)</f>
        <v>26664</v>
      </c>
      <c r="G75" s="145">
        <f>SUM(G76,G83,G130,G164,G165,G172)</f>
        <v>0</v>
      </c>
      <c r="H75" s="143">
        <f t="shared" si="6"/>
        <v>92539</v>
      </c>
      <c r="I75" s="144">
        <f>SUM(I76,I83,I130,I164,I165,I172)</f>
        <v>63963</v>
      </c>
      <c r="J75" s="144">
        <f>SUM(J76,J83,J130,J164,J165,J172)</f>
        <v>0</v>
      </c>
      <c r="K75" s="144">
        <f>SUM(K76,K83,K130,K164,K165,K172)</f>
        <v>28576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60692</v>
      </c>
      <c r="D83" s="63">
        <f>SUM(D84,D89,D95,D103,D112,D116,D122,D128)</f>
        <v>46342</v>
      </c>
      <c r="E83" s="63">
        <f>SUM(E84,E89,E95,E103,E112,E116,E122,E128)</f>
        <v>0</v>
      </c>
      <c r="F83" s="63">
        <f>SUM(F84,F89,F95,F103,F112,F116,F122,F128)</f>
        <v>14350</v>
      </c>
      <c r="G83" s="166">
        <f>SUM(G84,G89,G95,G103,G112,G116,G122,G128)</f>
        <v>0</v>
      </c>
      <c r="H83" s="57">
        <f t="shared" si="6"/>
        <v>62172</v>
      </c>
      <c r="I83" s="63">
        <f>SUM(I84,I89,I95,I103,I112,I116,I122,I128)</f>
        <v>46260</v>
      </c>
      <c r="J83" s="63">
        <f>SUM(J84,J89,J95,J103,J112,J116,J122,J128)</f>
        <v>0</v>
      </c>
      <c r="K83" s="63">
        <f>SUM(K84,K89,K95,K103,K112,K116,K122,K128)</f>
        <v>15912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2475</v>
      </c>
      <c r="D84" s="151">
        <f>SUM(D85:D88)</f>
        <v>1690</v>
      </c>
      <c r="E84" s="151">
        <f>SUM(E85:E88)</f>
        <v>0</v>
      </c>
      <c r="F84" s="151">
        <f>SUM(F85:F88)</f>
        <v>785</v>
      </c>
      <c r="G84" s="151">
        <f>SUM(G85:G88)</f>
        <v>0</v>
      </c>
      <c r="H84" s="117">
        <f t="shared" si="6"/>
        <v>1894</v>
      </c>
      <c r="I84" s="151">
        <f>SUM(I85:I88)</f>
        <v>1109</v>
      </c>
      <c r="J84" s="151">
        <f>SUM(J85:J88)</f>
        <v>0</v>
      </c>
      <c r="K84" s="151">
        <f>SUM(K85:K88)</f>
        <v>785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1948</v>
      </c>
      <c r="D86" s="74">
        <v>1163</v>
      </c>
      <c r="E86" s="74"/>
      <c r="F86" s="74">
        <v>785</v>
      </c>
      <c r="G86" s="157"/>
      <c r="H86" s="72">
        <f t="shared" si="6"/>
        <v>1672</v>
      </c>
      <c r="I86" s="74">
        <v>887</v>
      </c>
      <c r="J86" s="74"/>
      <c r="K86" s="74">
        <v>785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342</v>
      </c>
      <c r="D87" s="74">
        <v>342</v>
      </c>
      <c r="E87" s="74"/>
      <c r="F87" s="74"/>
      <c r="G87" s="157"/>
      <c r="H87" s="72">
        <f t="shared" si="6"/>
        <v>102</v>
      </c>
      <c r="I87" s="74">
        <v>102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185</v>
      </c>
      <c r="D88" s="74">
        <v>185</v>
      </c>
      <c r="E88" s="74"/>
      <c r="F88" s="74"/>
      <c r="G88" s="157"/>
      <c r="H88" s="72">
        <f t="shared" si="6"/>
        <v>120</v>
      </c>
      <c r="I88" s="74">
        <v>120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50338</v>
      </c>
      <c r="D89" s="160">
        <f>SUM(D90:D94)</f>
        <v>37173</v>
      </c>
      <c r="E89" s="160">
        <f>SUM(E90:E94)</f>
        <v>0</v>
      </c>
      <c r="F89" s="160">
        <f>SUM(F90:F94)</f>
        <v>13165</v>
      </c>
      <c r="G89" s="161">
        <f>SUM(G90:G94)</f>
        <v>0</v>
      </c>
      <c r="H89" s="72">
        <f t="shared" si="6"/>
        <v>51034</v>
      </c>
      <c r="I89" s="160">
        <f>SUM(I90:I94)</f>
        <v>36307</v>
      </c>
      <c r="J89" s="160">
        <f>SUM(J90:J94)</f>
        <v>0</v>
      </c>
      <c r="K89" s="160">
        <f>SUM(K90:K94)</f>
        <v>14727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19686</v>
      </c>
      <c r="D90" s="74">
        <v>18736</v>
      </c>
      <c r="E90" s="74"/>
      <c r="F90" s="74">
        <v>950</v>
      </c>
      <c r="G90" s="157"/>
      <c r="H90" s="72">
        <f t="shared" si="6"/>
        <v>17825</v>
      </c>
      <c r="I90" s="74">
        <v>16875</v>
      </c>
      <c r="J90" s="74"/>
      <c r="K90" s="74">
        <v>950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4955</v>
      </c>
      <c r="D91" s="74">
        <v>4740</v>
      </c>
      <c r="E91" s="74"/>
      <c r="F91" s="74">
        <v>215</v>
      </c>
      <c r="G91" s="157"/>
      <c r="H91" s="72">
        <f t="shared" si="6"/>
        <v>4587</v>
      </c>
      <c r="I91" s="74">
        <f>4220+152</f>
        <v>4372</v>
      </c>
      <c r="J91" s="74"/>
      <c r="K91" s="74">
        <v>215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24000</v>
      </c>
      <c r="D92" s="74">
        <v>12000</v>
      </c>
      <c r="E92" s="74"/>
      <c r="F92" s="74">
        <v>12000</v>
      </c>
      <c r="G92" s="157"/>
      <c r="H92" s="72">
        <f t="shared" si="6"/>
        <v>26838</v>
      </c>
      <c r="I92" s="74">
        <v>13276</v>
      </c>
      <c r="J92" s="74"/>
      <c r="K92" s="74">
        <v>13562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1697</v>
      </c>
      <c r="D93" s="74">
        <v>1697</v>
      </c>
      <c r="E93" s="74"/>
      <c r="F93" s="74"/>
      <c r="G93" s="157"/>
      <c r="H93" s="72">
        <f t="shared" si="6"/>
        <v>1784</v>
      </c>
      <c r="I93" s="74">
        <v>1784</v>
      </c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1752</v>
      </c>
      <c r="D95" s="160">
        <f>SUM(D96:D102)</f>
        <v>1752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1761</v>
      </c>
      <c r="I95" s="160">
        <f>SUM(I96:I102)</f>
        <v>1761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32</v>
      </c>
      <c r="D100" s="74">
        <v>32</v>
      </c>
      <c r="E100" s="74"/>
      <c r="F100" s="74"/>
      <c r="G100" s="157"/>
      <c r="H100" s="72">
        <f t="shared" si="6"/>
        <v>32</v>
      </c>
      <c r="I100" s="74">
        <v>32</v>
      </c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1720</v>
      </c>
      <c r="D102" s="74">
        <v>1720</v>
      </c>
      <c r="E102" s="74"/>
      <c r="F102" s="74"/>
      <c r="G102" s="157"/>
      <c r="H102" s="72">
        <f t="shared" si="6"/>
        <v>1729</v>
      </c>
      <c r="I102" s="74">
        <f>1720+9</f>
        <v>1729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4744</v>
      </c>
      <c r="D103" s="160">
        <f>SUM(D104:D111)</f>
        <v>4744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4704</v>
      </c>
      <c r="I103" s="160">
        <f>SUM(I104:I111)</f>
        <v>4704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800</v>
      </c>
      <c r="D106" s="74">
        <v>800</v>
      </c>
      <c r="E106" s="74"/>
      <c r="F106" s="74"/>
      <c r="G106" s="157"/>
      <c r="H106" s="72">
        <f t="shared" si="6"/>
        <v>800</v>
      </c>
      <c r="I106" s="74">
        <v>800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3794</v>
      </c>
      <c r="D107" s="74">
        <v>3794</v>
      </c>
      <c r="E107" s="74"/>
      <c r="F107" s="74"/>
      <c r="G107" s="157"/>
      <c r="H107" s="72">
        <f t="shared" si="6"/>
        <v>3794</v>
      </c>
      <c r="I107" s="74">
        <v>3794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150</v>
      </c>
      <c r="D111" s="74">
        <v>150</v>
      </c>
      <c r="E111" s="74"/>
      <c r="F111" s="74"/>
      <c r="G111" s="157"/>
      <c r="H111" s="72">
        <f t="shared" si="6"/>
        <v>110</v>
      </c>
      <c r="I111" s="74">
        <v>110</v>
      </c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687</v>
      </c>
      <c r="D112" s="160">
        <f>SUM(D113:D115)</f>
        <v>687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2083</v>
      </c>
      <c r="I112" s="160">
        <f>SUM(I113:I115)</f>
        <v>2083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251</v>
      </c>
      <c r="D113" s="74">
        <v>251</v>
      </c>
      <c r="E113" s="74"/>
      <c r="F113" s="74"/>
      <c r="G113" s="157"/>
      <c r="H113" s="72">
        <f t="shared" si="6"/>
        <v>251</v>
      </c>
      <c r="I113" s="74">
        <v>251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1396</v>
      </c>
      <c r="I114" s="74">
        <v>1396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526</v>
      </c>
      <c r="D116" s="160">
        <f>SUM(D117:D121)</f>
        <v>226</v>
      </c>
      <c r="E116" s="160">
        <f>SUM(E117:E121)</f>
        <v>0</v>
      </c>
      <c r="F116" s="160">
        <f>SUM(F117:F121)</f>
        <v>300</v>
      </c>
      <c r="G116" s="161">
        <f>SUM(G117:G121)</f>
        <v>0</v>
      </c>
      <c r="H116" s="72">
        <f t="shared" ref="H116:H188" si="8">SUM(I116:L116)</f>
        <v>526</v>
      </c>
      <c r="I116" s="160">
        <f>SUM(I117:I121)</f>
        <v>226</v>
      </c>
      <c r="J116" s="160">
        <f>SUM(J117:J121)</f>
        <v>0</v>
      </c>
      <c r="K116" s="160">
        <f>SUM(K117:K121)</f>
        <v>300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127</v>
      </c>
      <c r="C118" s="72">
        <f t="shared" si="7"/>
        <v>300</v>
      </c>
      <c r="D118" s="74"/>
      <c r="E118" s="74"/>
      <c r="F118" s="74">
        <v>300</v>
      </c>
      <c r="G118" s="157"/>
      <c r="H118" s="72">
        <f t="shared" si="8"/>
        <v>300</v>
      </c>
      <c r="I118" s="74"/>
      <c r="J118" s="74"/>
      <c r="K118" s="74">
        <v>300</v>
      </c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129</v>
      </c>
      <c r="C120" s="72">
        <f t="shared" si="7"/>
        <v>200</v>
      </c>
      <c r="D120" s="74">
        <v>200</v>
      </c>
      <c r="E120" s="74"/>
      <c r="F120" s="74"/>
      <c r="G120" s="157"/>
      <c r="H120" s="72">
        <f t="shared" si="8"/>
        <v>200</v>
      </c>
      <c r="I120" s="74">
        <v>200</v>
      </c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170</v>
      </c>
      <c r="D122" s="160">
        <f>SUM(D123:D127)</f>
        <v>70</v>
      </c>
      <c r="E122" s="160">
        <f>SUM(E123:E127)</f>
        <v>0</v>
      </c>
      <c r="F122" s="160">
        <f>SUM(F123:F127)</f>
        <v>100</v>
      </c>
      <c r="G122" s="161">
        <f>SUM(G123:G127)</f>
        <v>0</v>
      </c>
      <c r="H122" s="72">
        <f t="shared" si="8"/>
        <v>170</v>
      </c>
      <c r="I122" s="160">
        <f>SUM(I123:I127)</f>
        <v>70</v>
      </c>
      <c r="J122" s="160">
        <f>SUM(J123:J127)</f>
        <v>0</v>
      </c>
      <c r="K122" s="160">
        <f>SUM(K123:K127)</f>
        <v>100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170</v>
      </c>
      <c r="D127" s="74">
        <v>70</v>
      </c>
      <c r="E127" s="74"/>
      <c r="F127" s="74">
        <v>100</v>
      </c>
      <c r="G127" s="157"/>
      <c r="H127" s="72">
        <f t="shared" si="8"/>
        <v>170</v>
      </c>
      <c r="I127" s="74">
        <v>70</v>
      </c>
      <c r="J127" s="74"/>
      <c r="K127" s="74">
        <v>100</v>
      </c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29597</v>
      </c>
      <c r="D130" s="63">
        <f>SUM(D131,D136,D140,D141,D144,D151,D159,D160,D163)</f>
        <v>17283</v>
      </c>
      <c r="E130" s="63">
        <f>SUM(E131,E136,E140,E141,E144,E151,E159,E160,E163)</f>
        <v>0</v>
      </c>
      <c r="F130" s="63">
        <f>SUM(F131,F136,F140,F141,F144,F151,F159,F160,F163)</f>
        <v>12314</v>
      </c>
      <c r="G130" s="166">
        <f>SUM(G131,G136,G140,G141,G144,G151,G159,G160,G163)</f>
        <v>0</v>
      </c>
      <c r="H130" s="57">
        <f t="shared" si="8"/>
        <v>30367</v>
      </c>
      <c r="I130" s="63">
        <f>SUM(I131,I136,I140,I141,I144,I151,I159,I160,I163)</f>
        <v>17703</v>
      </c>
      <c r="J130" s="63">
        <f>SUM(J131,J136,J140,J141,J144,J151,J159,J160,J163)</f>
        <v>0</v>
      </c>
      <c r="K130" s="63">
        <f>SUM(K131,K136,K140,K141,K144,K151,K159,K160,K163)</f>
        <v>12664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5991</v>
      </c>
      <c r="D131" s="169">
        <f>SUM(D132:D135)</f>
        <v>5991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6841</v>
      </c>
      <c r="I131" s="169">
        <f t="shared" si="10"/>
        <v>6491</v>
      </c>
      <c r="J131" s="169">
        <f t="shared" si="10"/>
        <v>0</v>
      </c>
      <c r="K131" s="169">
        <f t="shared" si="10"/>
        <v>350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1000</v>
      </c>
      <c r="D132" s="74">
        <v>1000</v>
      </c>
      <c r="E132" s="74"/>
      <c r="F132" s="74"/>
      <c r="G132" s="157"/>
      <c r="H132" s="72">
        <f t="shared" si="8"/>
        <v>1000</v>
      </c>
      <c r="I132" s="74">
        <v>1000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4471</v>
      </c>
      <c r="D133" s="74">
        <v>4471</v>
      </c>
      <c r="E133" s="74"/>
      <c r="F133" s="74"/>
      <c r="G133" s="157"/>
      <c r="H133" s="72">
        <f t="shared" si="8"/>
        <v>5321</v>
      </c>
      <c r="I133" s="74">
        <f>4471+500</f>
        <v>4971</v>
      </c>
      <c r="J133" s="74"/>
      <c r="K133" s="74">
        <v>350</v>
      </c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400</v>
      </c>
      <c r="D134" s="74">
        <v>400</v>
      </c>
      <c r="E134" s="74"/>
      <c r="F134" s="74"/>
      <c r="G134" s="157"/>
      <c r="H134" s="72">
        <f t="shared" si="8"/>
        <v>400</v>
      </c>
      <c r="I134" s="74">
        <v>400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120</v>
      </c>
      <c r="D135" s="74">
        <v>120</v>
      </c>
      <c r="E135" s="74"/>
      <c r="F135" s="74"/>
      <c r="G135" s="157"/>
      <c r="H135" s="72">
        <f t="shared" si="8"/>
        <v>120</v>
      </c>
      <c r="I135" s="74">
        <v>120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402</v>
      </c>
      <c r="D136" s="160">
        <f>SUM(D137:D139)</f>
        <v>402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322</v>
      </c>
      <c r="I136" s="160">
        <f>SUM(I137:I139)</f>
        <v>322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402</v>
      </c>
      <c r="D138" s="74">
        <v>402</v>
      </c>
      <c r="E138" s="74"/>
      <c r="F138" s="74"/>
      <c r="G138" s="157"/>
      <c r="H138" s="72">
        <f t="shared" si="8"/>
        <v>322</v>
      </c>
      <c r="I138" s="74">
        <v>322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200</v>
      </c>
      <c r="D141" s="160">
        <f>SUM(D142:D143)</f>
        <v>200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200</v>
      </c>
      <c r="I141" s="160">
        <f>SUM(I142:I143)</f>
        <v>200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200</v>
      </c>
      <c r="D142" s="74">
        <v>200</v>
      </c>
      <c r="E142" s="74"/>
      <c r="F142" s="74"/>
      <c r="G142" s="157"/>
      <c r="H142" s="72">
        <f t="shared" si="8"/>
        <v>200</v>
      </c>
      <c r="I142" s="74">
        <v>200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4040</v>
      </c>
      <c r="D144" s="151">
        <f>SUM(D145:D150)</f>
        <v>4040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4040</v>
      </c>
      <c r="I144" s="151">
        <f>SUM(I145:I150)</f>
        <v>4040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1450</v>
      </c>
      <c r="D145" s="68">
        <v>1450</v>
      </c>
      <c r="E145" s="68"/>
      <c r="F145" s="68"/>
      <c r="G145" s="154"/>
      <c r="H145" s="66">
        <f t="shared" si="8"/>
        <v>1450</v>
      </c>
      <c r="I145" s="68">
        <v>1450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2490</v>
      </c>
      <c r="D146" s="74">
        <v>2490</v>
      </c>
      <c r="E146" s="74"/>
      <c r="F146" s="74"/>
      <c r="G146" s="157"/>
      <c r="H146" s="72">
        <f t="shared" si="8"/>
        <v>2490</v>
      </c>
      <c r="I146" s="74">
        <v>2490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100</v>
      </c>
      <c r="I149" s="74">
        <v>100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14014</v>
      </c>
      <c r="D151" s="160">
        <f>SUM(D152:D158)</f>
        <v>1700</v>
      </c>
      <c r="E151" s="160">
        <f>SUM(E152:E158)</f>
        <v>0</v>
      </c>
      <c r="F151" s="160">
        <f>SUM(F152:F158)</f>
        <v>12314</v>
      </c>
      <c r="G151" s="161">
        <f>SUM(G152:G158)</f>
        <v>0</v>
      </c>
      <c r="H151" s="72">
        <f t="shared" si="8"/>
        <v>14014</v>
      </c>
      <c r="I151" s="160">
        <f>SUM(I152:I158)</f>
        <v>1700</v>
      </c>
      <c r="J151" s="160">
        <f>SUM(J152:J158)</f>
        <v>0</v>
      </c>
      <c r="K151" s="160">
        <f>SUM(K152:K158)</f>
        <v>12314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900</v>
      </c>
      <c r="D152" s="74">
        <v>900</v>
      </c>
      <c r="E152" s="74"/>
      <c r="F152" s="74"/>
      <c r="G152" s="157"/>
      <c r="H152" s="72">
        <f t="shared" si="8"/>
        <v>900</v>
      </c>
      <c r="I152" s="74">
        <v>900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800</v>
      </c>
      <c r="D153" s="74">
        <v>800</v>
      </c>
      <c r="E153" s="74"/>
      <c r="F153" s="74"/>
      <c r="G153" s="157"/>
      <c r="H153" s="72">
        <f t="shared" si="8"/>
        <v>800</v>
      </c>
      <c r="I153" s="74">
        <v>800</v>
      </c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12314</v>
      </c>
      <c r="D154" s="74"/>
      <c r="E154" s="74"/>
      <c r="F154" s="74">
        <v>12314</v>
      </c>
      <c r="G154" s="157"/>
      <c r="H154" s="72">
        <f t="shared" si="8"/>
        <v>12314</v>
      </c>
      <c r="I154" s="74"/>
      <c r="J154" s="74"/>
      <c r="K154" s="74">
        <v>12314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4950</v>
      </c>
      <c r="D159" s="163">
        <v>4950</v>
      </c>
      <c r="E159" s="163"/>
      <c r="F159" s="163"/>
      <c r="G159" s="164"/>
      <c r="H159" s="117">
        <f t="shared" si="8"/>
        <v>4950</v>
      </c>
      <c r="I159" s="163">
        <v>4950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850</v>
      </c>
      <c r="D194" s="139">
        <f>SUM(D195,D230,D269,D283)</f>
        <v>500</v>
      </c>
      <c r="E194" s="139">
        <f t="shared" ref="E194:G194" si="25">SUM(E195,E230,E269,E283)</f>
        <v>0</v>
      </c>
      <c r="F194" s="139">
        <f t="shared" si="25"/>
        <v>350</v>
      </c>
      <c r="G194" s="139">
        <f t="shared" si="25"/>
        <v>0</v>
      </c>
      <c r="H194" s="138">
        <f t="shared" si="24"/>
        <v>8371</v>
      </c>
      <c r="I194" s="139">
        <f t="shared" ref="I194:L194" si="26">SUM(I195,I230,I269,I283)</f>
        <v>8371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850</v>
      </c>
      <c r="D195" s="144">
        <f>D196+D204</f>
        <v>500</v>
      </c>
      <c r="E195" s="144">
        <f>E196+E204</f>
        <v>0</v>
      </c>
      <c r="F195" s="144">
        <f>F196+F204</f>
        <v>350</v>
      </c>
      <c r="G195" s="144">
        <f>G196+G204</f>
        <v>0</v>
      </c>
      <c r="H195" s="143">
        <f t="shared" si="24"/>
        <v>8371</v>
      </c>
      <c r="I195" s="144">
        <f>I196+I204</f>
        <v>8371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850</v>
      </c>
      <c r="D204" s="63">
        <f>D205+D215+D216+D225+D226+D227+D229</f>
        <v>500</v>
      </c>
      <c r="E204" s="63">
        <f>E205+E215+E216+E225+E226+E227+E229</f>
        <v>0</v>
      </c>
      <c r="F204" s="63">
        <f>F205+F215+F216+F225+F226+F227+F229</f>
        <v>350</v>
      </c>
      <c r="G204" s="166">
        <f>G205+G215+G216+G225+G226+G227+G229</f>
        <v>0</v>
      </c>
      <c r="H204" s="57">
        <f t="shared" si="24"/>
        <v>8371</v>
      </c>
      <c r="I204" s="63">
        <f>I205+I215+I216+I225+I226+I227+I229</f>
        <v>8371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850</v>
      </c>
      <c r="D216" s="160">
        <f>SUM(D217:D224)</f>
        <v>500</v>
      </c>
      <c r="E216" s="160">
        <f>SUM(E217:E224)</f>
        <v>0</v>
      </c>
      <c r="F216" s="160">
        <f>SUM(F217:F224)</f>
        <v>350</v>
      </c>
      <c r="G216" s="161">
        <f>SUM(G217:G224)</f>
        <v>0</v>
      </c>
      <c r="H216" s="72">
        <f t="shared" si="24"/>
        <v>8371</v>
      </c>
      <c r="I216" s="160">
        <f>SUM(I217:I224)</f>
        <v>8371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350</v>
      </c>
      <c r="D218" s="74"/>
      <c r="E218" s="74"/>
      <c r="F218" s="74">
        <v>350</v>
      </c>
      <c r="G218" s="157"/>
      <c r="H218" s="72">
        <f t="shared" si="24"/>
        <v>0</v>
      </c>
      <c r="I218" s="74"/>
      <c r="J218" s="74"/>
      <c r="K218" s="74">
        <f>350-350</f>
        <v>0</v>
      </c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500</v>
      </c>
      <c r="D219" s="74">
        <v>500</v>
      </c>
      <c r="E219" s="74"/>
      <c r="F219" s="74"/>
      <c r="G219" s="157"/>
      <c r="H219" s="72">
        <f t="shared" si="24"/>
        <v>571</v>
      </c>
      <c r="I219" s="74">
        <v>571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7800</v>
      </c>
      <c r="I223" s="74">
        <v>7800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502073</v>
      </c>
      <c r="D289" s="242">
        <f t="shared" ref="D289:L289" si="46">SUM(D286,D269,D230,D195,D187,D173,D75,D53,D283)</f>
        <v>475059</v>
      </c>
      <c r="E289" s="242">
        <f t="shared" si="46"/>
        <v>0</v>
      </c>
      <c r="F289" s="242">
        <f t="shared" si="46"/>
        <v>27014</v>
      </c>
      <c r="G289" s="243">
        <f t="shared" si="46"/>
        <v>0</v>
      </c>
      <c r="H289" s="244">
        <f t="shared" si="46"/>
        <v>723915</v>
      </c>
      <c r="I289" s="242">
        <f t="shared" si="46"/>
        <v>481090</v>
      </c>
      <c r="J289" s="242">
        <f t="shared" si="46"/>
        <v>214249</v>
      </c>
      <c r="K289" s="242">
        <f t="shared" si="46"/>
        <v>28576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2FIr1Y9JJFQ4Kf9QpJJQdvIGSqOBggYmnZafCw0G2eDb6N/wa0hw95Qa/eZEBOTOKnCgtz+91zVGr86h9oTj7w==" saltValue="tc/m5T9+5CePVSn+1xc4hA==" spinCount="100000" sheet="1" objects="1" scenarios="1" formatCells="0" formatColumns="0" formatRows="0" insertHyperlinks="0"/>
  <autoFilter ref="A18:L301">
    <filterColumn colId="7">
      <filters blank="1">
        <filter val="1 000"/>
        <filter val="1 300"/>
        <filter val="1 396"/>
        <filter val="1 450"/>
        <filter val="1 672"/>
        <filter val="1 729"/>
        <filter val="1 761"/>
        <filter val="1 784"/>
        <filter val="1 894"/>
        <filter val="100"/>
        <filter val="102"/>
        <filter val="110"/>
        <filter val="118 487"/>
        <filter val="12 166"/>
        <filter val="12 314"/>
        <filter val="12 714"/>
        <filter val="120"/>
        <filter val="14 014"/>
        <filter val="14 562"/>
        <filter val="152 758"/>
        <filter val="17 825"/>
        <filter val="170"/>
        <filter val="2 083"/>
        <filter val="2 490"/>
        <filter val="200"/>
        <filter val="21 605"/>
        <filter val="23 364"/>
        <filter val="251"/>
        <filter val="26"/>
        <filter val="26 838"/>
        <filter val="27 171"/>
        <filter val="3 794"/>
        <filter val="3 807"/>
        <filter val="30 367"/>
        <filter val="300"/>
        <filter val="32"/>
        <filter val="322"/>
        <filter val="34 271"/>
        <filter val="4 040"/>
        <filter val="4 587"/>
        <filter val="4 704"/>
        <filter val="4 950"/>
        <filter val="400"/>
        <filter val="436"/>
        <filter val="443 076"/>
        <filter val="470 247"/>
        <filter val="5 321"/>
        <filter val="500"/>
        <filter val="51 034"/>
        <filter val="526"/>
        <filter val="571"/>
        <filter val="6 841"/>
        <filter val="62 172"/>
        <filter val="623 005"/>
        <filter val="695 339"/>
        <filter val="7 800"/>
        <filter val="715 544"/>
        <filter val="723 915"/>
        <filter val="8 371"/>
        <filter val="800"/>
        <filter val="900"/>
        <filter val="92 539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336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337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  <c r="N3" s="1" t="s">
        <v>338</v>
      </c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ht="24.75" customHeight="1" x14ac:dyDescent="0.25">
      <c r="A7" s="4" t="s">
        <v>11</v>
      </c>
      <c r="B7" s="5"/>
      <c r="C7" s="836" t="s">
        <v>339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15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1370375</v>
      </c>
      <c r="D20" s="28">
        <f>SUM(D21,D24,D25,D41,D43)</f>
        <v>1370375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348378</v>
      </c>
      <c r="I20" s="28">
        <f>SUM(I21,I24,I25,I41,I43)</f>
        <v>348378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1370375</v>
      </c>
      <c r="D24" s="51">
        <f>4108199-4029100+1291276</f>
        <v>1370375</v>
      </c>
      <c r="E24" s="51"/>
      <c r="F24" s="52" t="s">
        <v>36</v>
      </c>
      <c r="G24" s="53" t="s">
        <v>36</v>
      </c>
      <c r="H24" s="50">
        <f t="shared" si="1"/>
        <v>348378</v>
      </c>
      <c r="I24" s="51">
        <f>I51</f>
        <v>348378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1370375</v>
      </c>
      <c r="D50" s="128">
        <f>SUM(D51,D286)</f>
        <v>1370375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348378</v>
      </c>
      <c r="I50" s="128">
        <f>SUM(I51,I286)</f>
        <v>348378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1370375</v>
      </c>
      <c r="D51" s="134">
        <f>SUM(D52,D194)</f>
        <v>1370375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348378</v>
      </c>
      <c r="I51" s="134">
        <f>SUM(I52,I194)</f>
        <v>348378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167477</v>
      </c>
      <c r="D52" s="139">
        <f>SUM(D53,D75,D173,D187)</f>
        <v>167477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25641</v>
      </c>
      <c r="I52" s="139">
        <f>SUM(I53,I75,I173,I187)</f>
        <v>25641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167477</v>
      </c>
      <c r="D75" s="144">
        <f>SUM(D76,D83,D130,D164,D165,D172)</f>
        <v>167477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25641</v>
      </c>
      <c r="I75" s="144">
        <f>SUM(I76,I83,I130,I164,I165,I172)</f>
        <v>25641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167477</v>
      </c>
      <c r="D83" s="63">
        <f>SUM(D84,D89,D95,D103,D112,D116,D122,D128)</f>
        <v>167477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25641</v>
      </c>
      <c r="I83" s="63">
        <f>SUM(I84,I89,I95,I103,I112,I116,I122,I128)</f>
        <v>25641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112</v>
      </c>
      <c r="C103" s="72">
        <f t="shared" si="5"/>
        <v>167477</v>
      </c>
      <c r="D103" s="160">
        <f>SUM(D104:D111)</f>
        <v>167477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25641</v>
      </c>
      <c r="I103" s="160">
        <f>SUM(I104:I111)</f>
        <v>25641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113</v>
      </c>
      <c r="C104" s="72">
        <f t="shared" si="5"/>
        <v>167477</v>
      </c>
      <c r="D104" s="74">
        <f>157642+9835</f>
        <v>167477</v>
      </c>
      <c r="E104" s="74"/>
      <c r="F104" s="74"/>
      <c r="G104" s="157"/>
      <c r="H104" s="72">
        <f t="shared" si="6"/>
        <v>25641</v>
      </c>
      <c r="I104" s="74">
        <v>25641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1202898</v>
      </c>
      <c r="D194" s="139">
        <f>SUM(D195,D230,D269,D283)</f>
        <v>1202898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322737</v>
      </c>
      <c r="I194" s="139">
        <f>SUM(I195,I230,I269,I283)</f>
        <v>322737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1202898</v>
      </c>
      <c r="D195" s="144">
        <f>D196+D204</f>
        <v>1202898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322737</v>
      </c>
      <c r="I195" s="144">
        <f>I196+I204</f>
        <v>322737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1202898</v>
      </c>
      <c r="D204" s="63">
        <f>D205+D215+D216+D225+D226+D227+D229</f>
        <v>1202898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322737</v>
      </c>
      <c r="I204" s="63">
        <f>I205+I215+I216+I225+I226+I227+I229</f>
        <v>322737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235</v>
      </c>
      <c r="C226" s="201">
        <f t="shared" si="23"/>
        <v>1202898</v>
      </c>
      <c r="D226" s="74">
        <f>4086654-4029100+21545+1803+85149+153448+277929+21862+84402+44098+178391+276717</f>
        <v>1202898</v>
      </c>
      <c r="E226" s="74"/>
      <c r="F226" s="74"/>
      <c r="G226" s="157"/>
      <c r="H226" s="72">
        <f t="shared" si="24"/>
        <v>322737</v>
      </c>
      <c r="I226" s="74">
        <v>322737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1370375</v>
      </c>
      <c r="D289" s="242">
        <f t="shared" si="44"/>
        <v>1370375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348378</v>
      </c>
      <c r="I289" s="242">
        <f t="shared" si="44"/>
        <v>348378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Lm+gIn77bJIUguMeRBjO6xmVt4hKzzl1HSgrcraIXfHjn+f6c1gnveGSoiimqwf2Sg3JZw+9RvrjoICh6/ASfw==" saltValue="V9QqqAKTrNGI4ndFtWjfmQ==" spinCount="100000" sheet="1" objects="1" scenarios="1" formatCells="0" formatColumns="0" formatRows="0" insertHyperlinks="0"/>
  <autoFilter ref="A18:M301">
    <filterColumn colId="7">
      <filters blank="1">
        <filter val="25 641"/>
        <filter val="322 737"/>
        <filter val="348 378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479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480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481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482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483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484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46902</v>
      </c>
      <c r="D20" s="28">
        <f>SUM(D21,D24,D25,D41,D43)</f>
        <v>46902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77345</v>
      </c>
      <c r="I20" s="28">
        <f>SUM(I21,I24,I25,I41,I43)</f>
        <v>54793</v>
      </c>
      <c r="J20" s="28">
        <f>SUM(J21,J24,J43)</f>
        <v>22552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46902</v>
      </c>
      <c r="D24" s="51">
        <v>46902</v>
      </c>
      <c r="E24" s="51"/>
      <c r="F24" s="52" t="s">
        <v>36</v>
      </c>
      <c r="G24" s="53" t="s">
        <v>36</v>
      </c>
      <c r="H24" s="50">
        <f t="shared" si="1"/>
        <v>77345</v>
      </c>
      <c r="I24" s="51">
        <f>I51</f>
        <v>54793</v>
      </c>
      <c r="J24" s="51">
        <f>J51</f>
        <v>22552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46902</v>
      </c>
      <c r="D50" s="128">
        <f>SUM(D51,D286)</f>
        <v>46902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77345</v>
      </c>
      <c r="I50" s="128">
        <f>SUM(I51,I286)</f>
        <v>54793</v>
      </c>
      <c r="J50" s="128">
        <f>SUM(J51,J286)</f>
        <v>22552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46902</v>
      </c>
      <c r="D51" s="134">
        <f>SUM(D52,D194)</f>
        <v>46902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77345</v>
      </c>
      <c r="I51" s="134">
        <f>SUM(I52,I194)</f>
        <v>54793</v>
      </c>
      <c r="J51" s="134">
        <f>SUM(J52,J194)</f>
        <v>22552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46902</v>
      </c>
      <c r="D52" s="139">
        <f>SUM(D53,D75,D173,D187)</f>
        <v>46902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77345</v>
      </c>
      <c r="I52" s="139">
        <f>SUM(I53,I75,I173,I187)</f>
        <v>54793</v>
      </c>
      <c r="J52" s="139">
        <f>SUM(J53,J75,J173,J187)</f>
        <v>22552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46902</v>
      </c>
      <c r="D75" s="144">
        <f>SUM(D76,D83,D130,D164,D165,D172)</f>
        <v>46902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77345</v>
      </c>
      <c r="I75" s="144">
        <f>SUM(I76,I83,I130,I164,I165,I172)</f>
        <v>54793</v>
      </c>
      <c r="J75" s="144">
        <f>SUM(J76,J83,J130,J164,J165,J172)</f>
        <v>22552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46902</v>
      </c>
      <c r="D130" s="63">
        <f>SUM(D131,D136,D140,D141,D144,D151,D159,D160,D163)</f>
        <v>46902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77345</v>
      </c>
      <c r="I130" s="63">
        <f>SUM(I131,I136,I140,I141,I144,I151,I159,I160,I163)</f>
        <v>54793</v>
      </c>
      <c r="J130" s="63">
        <f>SUM(J131,J136,J140,J141,J144,J151,J159,J160,J163)</f>
        <v>22552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46902</v>
      </c>
      <c r="D151" s="160">
        <f>SUM(D152:D158)</f>
        <v>46902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77345</v>
      </c>
      <c r="I151" s="160">
        <f>SUM(I152:I158)</f>
        <v>54793</v>
      </c>
      <c r="J151" s="160">
        <f>SUM(J152:J158)</f>
        <v>22552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46902</v>
      </c>
      <c r="D154" s="74">
        <v>46902</v>
      </c>
      <c r="E154" s="74"/>
      <c r="F154" s="74"/>
      <c r="G154" s="157"/>
      <c r="H154" s="72">
        <f t="shared" si="8"/>
        <v>77345</v>
      </c>
      <c r="I154" s="74">
        <v>54793</v>
      </c>
      <c r="J154" s="74">
        <v>22552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46902</v>
      </c>
      <c r="D289" s="242">
        <f t="shared" ref="D289:L289" si="46">SUM(D286,D269,D230,D195,D187,D173,D75,D53,D283)</f>
        <v>46902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77345</v>
      </c>
      <c r="I289" s="242">
        <f t="shared" si="46"/>
        <v>54793</v>
      </c>
      <c r="J289" s="242">
        <f t="shared" si="46"/>
        <v>22552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cvSu/Wj617UGXR/NZJ/L2ggXBmAW9KgFSpbGRraGuovYsNRix3QWb22qrZ5ZGBRD2a7+Ls0wwkOdZHB6UVRoQ==" saltValue="aaSqlbvp8d/mL5jtYBKVgA==" spinCount="100000" sheet="1" objects="1" scenarios="1" formatCells="0" formatColumns="0" formatRows="0" insertHyperlinks="0"/>
  <autoFilter ref="A18:L301">
    <filterColumn colId="7">
      <filters>
        <filter val="77 345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33" sqref="J3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677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678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487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488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489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490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679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362411</v>
      </c>
      <c r="D20" s="28">
        <f>SUM(D21,D24,D25,D41,D43)</f>
        <v>351705</v>
      </c>
      <c r="E20" s="28">
        <f>SUM(E21,E24,E43)</f>
        <v>0</v>
      </c>
      <c r="F20" s="28">
        <f>SUM(F21,F26,F43)</f>
        <v>10706</v>
      </c>
      <c r="G20" s="29">
        <f>SUM(G21,G45)</f>
        <v>0</v>
      </c>
      <c r="H20" s="27">
        <f>SUM(I20:L20)</f>
        <v>679780</v>
      </c>
      <c r="I20" s="28">
        <f>SUM(I21,I24,I25,I41,I43)</f>
        <v>348549</v>
      </c>
      <c r="J20" s="28">
        <f>SUM(J21,J24,J43)</f>
        <v>320525</v>
      </c>
      <c r="K20" s="28">
        <f>SUM(K21,K26,K43)</f>
        <v>10706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351705</v>
      </c>
      <c r="D24" s="51">
        <f>D50</f>
        <v>351705</v>
      </c>
      <c r="E24" s="51"/>
      <c r="F24" s="52" t="s">
        <v>36</v>
      </c>
      <c r="G24" s="53" t="s">
        <v>36</v>
      </c>
      <c r="H24" s="50">
        <f t="shared" si="1"/>
        <v>669074</v>
      </c>
      <c r="I24" s="51">
        <v>348549</v>
      </c>
      <c r="J24" s="51">
        <v>320525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5486</v>
      </c>
      <c r="D26" s="59" t="s">
        <v>36</v>
      </c>
      <c r="E26" s="59" t="s">
        <v>36</v>
      </c>
      <c r="F26" s="63">
        <f>SUM(F27,F31,F33,F36)</f>
        <v>5486</v>
      </c>
      <c r="G26" s="60" t="s">
        <v>36</v>
      </c>
      <c r="H26" s="57">
        <f t="shared" si="1"/>
        <v>5486</v>
      </c>
      <c r="I26" s="59" t="s">
        <v>36</v>
      </c>
      <c r="J26" s="59" t="s">
        <v>36</v>
      </c>
      <c r="K26" s="63">
        <f>SUM(K27,K31,K33,K36)</f>
        <v>5486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5486</v>
      </c>
      <c r="D33" s="59" t="s">
        <v>36</v>
      </c>
      <c r="E33" s="59" t="s">
        <v>36</v>
      </c>
      <c r="F33" s="63">
        <f>SUM(F34:F35)</f>
        <v>5486</v>
      </c>
      <c r="G33" s="60" t="s">
        <v>36</v>
      </c>
      <c r="H33" s="57">
        <f t="shared" si="1"/>
        <v>5486</v>
      </c>
      <c r="I33" s="59" t="s">
        <v>36</v>
      </c>
      <c r="J33" s="59" t="s">
        <v>36</v>
      </c>
      <c r="K33" s="63">
        <f>SUM(K34:K35)</f>
        <v>5486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5486</v>
      </c>
      <c r="D34" s="67" t="s">
        <v>36</v>
      </c>
      <c r="E34" s="67" t="s">
        <v>36</v>
      </c>
      <c r="F34" s="68">
        <v>5486</v>
      </c>
      <c r="G34" s="69" t="s">
        <v>36</v>
      </c>
      <c r="H34" s="79">
        <f t="shared" si="1"/>
        <v>5486</v>
      </c>
      <c r="I34" s="80" t="s">
        <v>36</v>
      </c>
      <c r="J34" s="80" t="s">
        <v>36</v>
      </c>
      <c r="K34" s="81">
        <v>5486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5220</v>
      </c>
      <c r="D43" s="99">
        <f>D44</f>
        <v>0</v>
      </c>
      <c r="E43" s="99">
        <f t="shared" ref="E43:F43" si="3">E44</f>
        <v>0</v>
      </c>
      <c r="F43" s="99">
        <f t="shared" si="3"/>
        <v>5220</v>
      </c>
      <c r="G43" s="60" t="s">
        <v>36</v>
      </c>
      <c r="H43" s="100">
        <f t="shared" si="2"/>
        <v>5220</v>
      </c>
      <c r="I43" s="99">
        <f>I44</f>
        <v>0</v>
      </c>
      <c r="J43" s="99">
        <f t="shared" ref="J43:K43" si="4">J44</f>
        <v>0</v>
      </c>
      <c r="K43" s="99">
        <f t="shared" si="4"/>
        <v>5220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5220</v>
      </c>
      <c r="D44" s="101"/>
      <c r="E44" s="102"/>
      <c r="F44" s="101">
        <v>5220</v>
      </c>
      <c r="G44" s="103" t="s">
        <v>36</v>
      </c>
      <c r="H44" s="104">
        <f t="shared" si="2"/>
        <v>5220</v>
      </c>
      <c r="I44" s="101"/>
      <c r="J44" s="102"/>
      <c r="K44" s="101">
        <v>5220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362411</v>
      </c>
      <c r="D50" s="128">
        <f>SUM(D51,D286)</f>
        <v>351705</v>
      </c>
      <c r="E50" s="128">
        <f>SUM(E51,E286)</f>
        <v>0</v>
      </c>
      <c r="F50" s="128">
        <f>SUM(F51,F286)</f>
        <v>10706</v>
      </c>
      <c r="G50" s="129">
        <f>SUM(G51,G286)</f>
        <v>0</v>
      </c>
      <c r="H50" s="127">
        <f t="shared" ref="H50:H113" si="6">SUM(I50:L50)</f>
        <v>679780</v>
      </c>
      <c r="I50" s="128">
        <f>SUM(I51,I286)</f>
        <v>348549</v>
      </c>
      <c r="J50" s="128">
        <f>SUM(J51,J286)</f>
        <v>320525</v>
      </c>
      <c r="K50" s="128">
        <f>SUM(K51,K286)</f>
        <v>10706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362411</v>
      </c>
      <c r="D51" s="134">
        <f>SUM(D52,D194)</f>
        <v>351705</v>
      </c>
      <c r="E51" s="134">
        <f>SUM(E52,E194)</f>
        <v>0</v>
      </c>
      <c r="F51" s="134">
        <f>SUM(F52,F194)</f>
        <v>10706</v>
      </c>
      <c r="G51" s="135">
        <f>SUM(G52,G194)</f>
        <v>0</v>
      </c>
      <c r="H51" s="133">
        <f t="shared" si="6"/>
        <v>679780</v>
      </c>
      <c r="I51" s="134">
        <f>SUM(I52,I194)</f>
        <v>348549</v>
      </c>
      <c r="J51" s="134">
        <f>SUM(J52,J194)</f>
        <v>320525</v>
      </c>
      <c r="K51" s="134">
        <f>SUM(K52,K194)</f>
        <v>10706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354391</v>
      </c>
      <c r="D52" s="139">
        <f>SUM(D53,D75,D173,D187)</f>
        <v>343685</v>
      </c>
      <c r="E52" s="139">
        <f>SUM(E53,E75,E173,E187)</f>
        <v>0</v>
      </c>
      <c r="F52" s="139">
        <f>SUM(F53,F75,F173,F187)</f>
        <v>10706</v>
      </c>
      <c r="G52" s="140">
        <f>SUM(G53,G75,G173,G187)</f>
        <v>0</v>
      </c>
      <c r="H52" s="138">
        <f t="shared" si="6"/>
        <v>674580</v>
      </c>
      <c r="I52" s="139">
        <f>SUM(I53,I75,I173,I187)</f>
        <v>343349</v>
      </c>
      <c r="J52" s="139">
        <f>SUM(J53,J75,J173,J187)</f>
        <v>320525</v>
      </c>
      <c r="K52" s="139">
        <f>SUM(K53,K75,K173,K187)</f>
        <v>10706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271831</v>
      </c>
      <c r="D53" s="144">
        <f>SUM(D54,D67)</f>
        <v>271831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589698</v>
      </c>
      <c r="I53" s="144">
        <f>SUM(I54,I67)</f>
        <v>269173</v>
      </c>
      <c r="J53" s="144">
        <f>SUM(J54,J67)</f>
        <v>320525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193299</v>
      </c>
      <c r="D54" s="63">
        <f>SUM(D55,D58,D66)</f>
        <v>193299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447014</v>
      </c>
      <c r="I54" s="63">
        <f>SUM(I55,I58,I66)</f>
        <v>191014</v>
      </c>
      <c r="J54" s="63">
        <f>SUM(J55,J58,J66)</f>
        <v>256000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151685</v>
      </c>
      <c r="D55" s="151">
        <f>SUM(D56:D57)</f>
        <v>151685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406759</v>
      </c>
      <c r="I55" s="151">
        <f>SUM(I56:I57)</f>
        <v>155283</v>
      </c>
      <c r="J55" s="151">
        <f>SUM(J56:J57)</f>
        <v>251476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151685</v>
      </c>
      <c r="D57" s="74">
        <v>151685</v>
      </c>
      <c r="E57" s="74"/>
      <c r="F57" s="74"/>
      <c r="G57" s="157"/>
      <c r="H57" s="72">
        <f t="shared" si="6"/>
        <v>406759</v>
      </c>
      <c r="I57" s="74">
        <v>155283</v>
      </c>
      <c r="J57" s="74">
        <v>251476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39476</v>
      </c>
      <c r="D58" s="160">
        <f>SUM(D59:D65)</f>
        <v>39476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37467</v>
      </c>
      <c r="I58" s="160">
        <f>SUM(I59:I65)</f>
        <v>32943</v>
      </c>
      <c r="J58" s="160">
        <f>SUM(J59:J65)</f>
        <v>4524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4176</v>
      </c>
      <c r="D59" s="74">
        <v>4176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1030</v>
      </c>
      <c r="D60" s="74">
        <v>1030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776</v>
      </c>
      <c r="D62" s="74">
        <v>776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2705</v>
      </c>
      <c r="D63" s="74">
        <v>2705</v>
      </c>
      <c r="E63" s="74"/>
      <c r="F63" s="74"/>
      <c r="G63" s="157"/>
      <c r="H63" s="72">
        <f t="shared" si="6"/>
        <v>2998</v>
      </c>
      <c r="I63" s="74">
        <v>2998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30789</v>
      </c>
      <c r="D64" s="74">
        <v>30789</v>
      </c>
      <c r="E64" s="74"/>
      <c r="F64" s="74"/>
      <c r="G64" s="157"/>
      <c r="H64" s="72">
        <f t="shared" si="6"/>
        <v>24744</v>
      </c>
      <c r="I64" s="74">
        <v>24744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4524</v>
      </c>
      <c r="I65" s="74"/>
      <c r="J65" s="74">
        <v>4524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2138</v>
      </c>
      <c r="D66" s="163">
        <v>2138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78532</v>
      </c>
      <c r="D67" s="63">
        <f>SUM(D68:D69)</f>
        <v>78532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142684</v>
      </c>
      <c r="I67" s="63">
        <f>SUM(I68:I69)</f>
        <v>78159</v>
      </c>
      <c r="J67" s="63">
        <f>SUM(J68:J69)</f>
        <v>64525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49835</v>
      </c>
      <c r="D68" s="68">
        <v>49835</v>
      </c>
      <c r="E68" s="68"/>
      <c r="F68" s="68"/>
      <c r="G68" s="154"/>
      <c r="H68" s="66">
        <f t="shared" si="6"/>
        <v>111552</v>
      </c>
      <c r="I68" s="68">
        <v>49327</v>
      </c>
      <c r="J68" s="68">
        <v>62225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28697</v>
      </c>
      <c r="D69" s="160">
        <f>SUM(D70:D74)</f>
        <v>28697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31132</v>
      </c>
      <c r="I69" s="160">
        <f>SUM(I70:I74)</f>
        <v>28832</v>
      </c>
      <c r="J69" s="160">
        <f>SUM(J70:J74)</f>
        <v>2300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17955</v>
      </c>
      <c r="D70" s="74">
        <v>17955</v>
      </c>
      <c r="E70" s="74"/>
      <c r="F70" s="74"/>
      <c r="G70" s="157"/>
      <c r="H70" s="72">
        <f t="shared" si="6"/>
        <v>20387</v>
      </c>
      <c r="I70" s="74">
        <v>18087</v>
      </c>
      <c r="J70" s="74">
        <v>2300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10242</v>
      </c>
      <c r="D73" s="74">
        <v>10242</v>
      </c>
      <c r="E73" s="74"/>
      <c r="F73" s="74"/>
      <c r="G73" s="157"/>
      <c r="H73" s="72">
        <f t="shared" si="6"/>
        <v>10245</v>
      </c>
      <c r="I73" s="74">
        <v>10245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82560</v>
      </c>
      <c r="D75" s="144">
        <f>SUM(D76,D83,D130,D164,D165,D172)</f>
        <v>71854</v>
      </c>
      <c r="E75" s="144">
        <f>SUM(E76,E83,E130,E164,E165,E172)</f>
        <v>0</v>
      </c>
      <c r="F75" s="144">
        <f>SUM(F76,F83,F130,F164,F165,F172)</f>
        <v>10706</v>
      </c>
      <c r="G75" s="145">
        <f>SUM(G76,G83,G130,G164,G165,G172)</f>
        <v>0</v>
      </c>
      <c r="H75" s="143">
        <f t="shared" si="6"/>
        <v>84882</v>
      </c>
      <c r="I75" s="144">
        <f>SUM(I76,I83,I130,I164,I165,I172)</f>
        <v>74176</v>
      </c>
      <c r="J75" s="144">
        <f>SUM(J76,J83,J130,J164,J165,J172)</f>
        <v>0</v>
      </c>
      <c r="K75" s="144">
        <f>SUM(K76,K83,K130,K164,K165,K172)</f>
        <v>10706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63004</v>
      </c>
      <c r="D83" s="63">
        <f>SUM(D84,D89,D95,D103,D112,D116,D122,D128)</f>
        <v>52298</v>
      </c>
      <c r="E83" s="63">
        <f>SUM(E84,E89,E95,E103,E112,E116,E122,E128)</f>
        <v>0</v>
      </c>
      <c r="F83" s="63">
        <f>SUM(F84,F89,F95,F103,F112,F116,F122,F128)</f>
        <v>10706</v>
      </c>
      <c r="G83" s="166">
        <f>SUM(G84,G89,G95,G103,G112,G116,G122,G128)</f>
        <v>0</v>
      </c>
      <c r="H83" s="57">
        <f t="shared" si="6"/>
        <v>64472</v>
      </c>
      <c r="I83" s="63">
        <f>SUM(I84,I89,I95,I103,I112,I116,I122,I128)</f>
        <v>53766</v>
      </c>
      <c r="J83" s="63">
        <f>SUM(J84,J89,J95,J103,J112,J116,J122,J128)</f>
        <v>0</v>
      </c>
      <c r="K83" s="63">
        <f>SUM(K84,K89,K95,K103,K112,K116,K122,K128)</f>
        <v>10706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1780</v>
      </c>
      <c r="D84" s="151">
        <f>SUM(D85:D88)</f>
        <v>1780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1780</v>
      </c>
      <c r="I84" s="151">
        <f>SUM(I85:I88)</f>
        <v>1780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1476</v>
      </c>
      <c r="D86" s="74">
        <v>1476</v>
      </c>
      <c r="E86" s="74"/>
      <c r="F86" s="74"/>
      <c r="G86" s="157"/>
      <c r="H86" s="72">
        <f t="shared" si="6"/>
        <v>1476</v>
      </c>
      <c r="I86" s="74">
        <v>1476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204</v>
      </c>
      <c r="D87" s="74">
        <v>204</v>
      </c>
      <c r="E87" s="74"/>
      <c r="F87" s="74"/>
      <c r="G87" s="157"/>
      <c r="H87" s="72">
        <f t="shared" si="6"/>
        <v>204</v>
      </c>
      <c r="I87" s="74">
        <v>204</v>
      </c>
      <c r="J87" s="74"/>
      <c r="K87" s="74"/>
      <c r="L87" s="158"/>
    </row>
    <row r="88" spans="1:12" x14ac:dyDescent="0.25">
      <c r="A88" s="44">
        <v>2219</v>
      </c>
      <c r="B88" s="71" t="s">
        <v>97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100</v>
      </c>
      <c r="I88" s="74">
        <v>100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47554</v>
      </c>
      <c r="D89" s="160">
        <f>SUM(D90:D94)</f>
        <v>39273</v>
      </c>
      <c r="E89" s="160">
        <f>SUM(E90:E94)</f>
        <v>0</v>
      </c>
      <c r="F89" s="160">
        <f>SUM(F90:F94)</f>
        <v>8281</v>
      </c>
      <c r="G89" s="161">
        <f>SUM(G90:G94)</f>
        <v>0</v>
      </c>
      <c r="H89" s="72">
        <f t="shared" si="6"/>
        <v>45958</v>
      </c>
      <c r="I89" s="160">
        <f>SUM(I90:I94)</f>
        <v>35252</v>
      </c>
      <c r="J89" s="160">
        <f>SUM(J90:J94)</f>
        <v>0</v>
      </c>
      <c r="K89" s="160">
        <f>SUM(K90:K94)</f>
        <v>10706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24763</v>
      </c>
      <c r="D90" s="74">
        <v>21359</v>
      </c>
      <c r="E90" s="74"/>
      <c r="F90" s="74">
        <v>3404</v>
      </c>
      <c r="G90" s="157"/>
      <c r="H90" s="72">
        <f t="shared" si="6"/>
        <v>25071</v>
      </c>
      <c r="I90" s="74">
        <v>19242</v>
      </c>
      <c r="J90" s="74"/>
      <c r="K90" s="74">
        <v>5829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2806</v>
      </c>
      <c r="D91" s="74">
        <v>2174</v>
      </c>
      <c r="E91" s="74"/>
      <c r="F91" s="74">
        <v>632</v>
      </c>
      <c r="G91" s="157"/>
      <c r="H91" s="72">
        <f t="shared" si="6"/>
        <v>2774</v>
      </c>
      <c r="I91" s="74">
        <v>2142</v>
      </c>
      <c r="J91" s="74"/>
      <c r="K91" s="74">
        <v>632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19352</v>
      </c>
      <c r="D92" s="74">
        <v>15307</v>
      </c>
      <c r="E92" s="74"/>
      <c r="F92" s="74">
        <v>4045</v>
      </c>
      <c r="G92" s="157"/>
      <c r="H92" s="72">
        <f t="shared" si="6"/>
        <v>17457</v>
      </c>
      <c r="I92" s="74">
        <v>13412</v>
      </c>
      <c r="J92" s="74"/>
      <c r="K92" s="74">
        <v>4045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633</v>
      </c>
      <c r="D93" s="74">
        <v>433</v>
      </c>
      <c r="E93" s="74"/>
      <c r="F93" s="74">
        <v>200</v>
      </c>
      <c r="G93" s="157"/>
      <c r="H93" s="72">
        <f t="shared" si="6"/>
        <v>656</v>
      </c>
      <c r="I93" s="74">
        <v>456</v>
      </c>
      <c r="J93" s="74"/>
      <c r="K93" s="74">
        <v>200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2839</v>
      </c>
      <c r="D95" s="160">
        <f>SUM(D96:D102)</f>
        <v>2839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2698</v>
      </c>
      <c r="I95" s="160">
        <f>SUM(I96:I102)</f>
        <v>2698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2839</v>
      </c>
      <c r="D102" s="74">
        <v>2839</v>
      </c>
      <c r="E102" s="74"/>
      <c r="F102" s="822"/>
      <c r="G102" s="157"/>
      <c r="H102" s="72">
        <f t="shared" si="6"/>
        <v>2698</v>
      </c>
      <c r="I102" s="74">
        <f>2389+309</f>
        <v>2698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10127</v>
      </c>
      <c r="D103" s="160">
        <f>SUM(D104:D111)</f>
        <v>7702</v>
      </c>
      <c r="E103" s="160">
        <f>SUM(E104:E111)</f>
        <v>0</v>
      </c>
      <c r="F103" s="823">
        <f>SUM(F104:F111)</f>
        <v>2425</v>
      </c>
      <c r="G103" s="161">
        <f>SUM(G104:G111)</f>
        <v>0</v>
      </c>
      <c r="H103" s="72">
        <f t="shared" si="6"/>
        <v>9977</v>
      </c>
      <c r="I103" s="160">
        <f>SUM(I104:I111)</f>
        <v>9977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797</v>
      </c>
      <c r="D106" s="74">
        <v>797</v>
      </c>
      <c r="E106" s="74"/>
      <c r="F106" s="74"/>
      <c r="G106" s="157"/>
      <c r="H106" s="72">
        <f t="shared" si="6"/>
        <v>797</v>
      </c>
      <c r="I106" s="74">
        <v>797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9180</v>
      </c>
      <c r="D107" s="822">
        <v>6755</v>
      </c>
      <c r="E107" s="74"/>
      <c r="F107" s="74">
        <v>2425</v>
      </c>
      <c r="G107" s="157"/>
      <c r="H107" s="72">
        <f t="shared" si="6"/>
        <v>9180</v>
      </c>
      <c r="I107" s="74">
        <v>9180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822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822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822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150</v>
      </c>
      <c r="D111" s="822">
        <v>150</v>
      </c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545</v>
      </c>
      <c r="D112" s="160">
        <f>SUM(D113:D115)</f>
        <v>545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1900</v>
      </c>
      <c r="I112" s="160">
        <f>SUM(I113:I115)</f>
        <v>1900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1355</v>
      </c>
      <c r="I114" s="74">
        <v>1355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460</v>
      </c>
      <c r="D115" s="74">
        <v>460</v>
      </c>
      <c r="E115" s="74"/>
      <c r="F115" s="74"/>
      <c r="G115" s="157"/>
      <c r="H115" s="72">
        <f>SUM(I115:L115)</f>
        <v>460</v>
      </c>
      <c r="I115" s="74">
        <v>460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107</v>
      </c>
      <c r="D122" s="160">
        <f>SUM(D123:D127)</f>
        <v>107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2107</v>
      </c>
      <c r="I122" s="160">
        <f>SUM(I123:I127)</f>
        <v>2107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2000</v>
      </c>
      <c r="I125" s="74">
        <f>2037-37</f>
        <v>2000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107</v>
      </c>
      <c r="D127" s="74">
        <v>107</v>
      </c>
      <c r="E127" s="74"/>
      <c r="F127" s="74"/>
      <c r="G127" s="157"/>
      <c r="H127" s="72">
        <f t="shared" si="8"/>
        <v>107</v>
      </c>
      <c r="I127" s="74">
        <v>107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19556</v>
      </c>
      <c r="D130" s="63">
        <f>SUM(D131,D136,D140,D141,D144,D151,D159,D160,D163)</f>
        <v>19556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20410</v>
      </c>
      <c r="I130" s="63">
        <f>SUM(I131,I136,I140,I141,I144,I151,I159,I160,I163)</f>
        <v>20410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6430</v>
      </c>
      <c r="D131" s="169">
        <f>SUM(D132:D135)</f>
        <v>6430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8338</v>
      </c>
      <c r="I131" s="169">
        <f t="shared" si="10"/>
        <v>8338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1390</v>
      </c>
      <c r="D132" s="74">
        <v>1390</v>
      </c>
      <c r="E132" s="74"/>
      <c r="F132" s="74"/>
      <c r="G132" s="157"/>
      <c r="H132" s="72">
        <f t="shared" si="8"/>
        <v>1240</v>
      </c>
      <c r="I132" s="74">
        <v>1240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5000</v>
      </c>
      <c r="D133" s="74">
        <v>5000</v>
      </c>
      <c r="E133" s="74"/>
      <c r="F133" s="74"/>
      <c r="G133" s="157"/>
      <c r="H133" s="72">
        <f t="shared" si="8"/>
        <v>7058</v>
      </c>
      <c r="I133" s="74">
        <f>5000+2058</f>
        <v>7058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40</v>
      </c>
      <c r="D135" s="74">
        <v>40</v>
      </c>
      <c r="E135" s="74"/>
      <c r="F135" s="74"/>
      <c r="G135" s="157"/>
      <c r="H135" s="72">
        <f t="shared" si="8"/>
        <v>40</v>
      </c>
      <c r="I135" s="74">
        <v>40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261</v>
      </c>
      <c r="D141" s="160">
        <f>SUM(D142:D143)</f>
        <v>261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261</v>
      </c>
      <c r="I141" s="160">
        <f>SUM(I142:I143)</f>
        <v>261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261</v>
      </c>
      <c r="D142" s="74">
        <v>261</v>
      </c>
      <c r="E142" s="74"/>
      <c r="F142" s="74"/>
      <c r="G142" s="157"/>
      <c r="H142" s="72">
        <f t="shared" si="8"/>
        <v>261</v>
      </c>
      <c r="I142" s="74">
        <v>261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6278</v>
      </c>
      <c r="D144" s="151">
        <f>SUM(D145:D150)</f>
        <v>6278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5224</v>
      </c>
      <c r="I144" s="151">
        <f>SUM(I145:I150)</f>
        <v>5224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2755</v>
      </c>
      <c r="D145" s="68">
        <v>2755</v>
      </c>
      <c r="E145" s="68"/>
      <c r="F145" s="68"/>
      <c r="G145" s="154"/>
      <c r="H145" s="66">
        <f t="shared" si="8"/>
        <v>1924</v>
      </c>
      <c r="I145" s="68">
        <v>1924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3190</v>
      </c>
      <c r="D146" s="74">
        <v>3190</v>
      </c>
      <c r="E146" s="74"/>
      <c r="F146" s="74"/>
      <c r="G146" s="157"/>
      <c r="H146" s="72">
        <f t="shared" si="8"/>
        <v>2967</v>
      </c>
      <c r="I146" s="74">
        <v>2967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333</v>
      </c>
      <c r="D149" s="74">
        <v>333</v>
      </c>
      <c r="E149" s="74"/>
      <c r="F149" s="74"/>
      <c r="G149" s="157"/>
      <c r="H149" s="72">
        <f t="shared" si="8"/>
        <v>333</v>
      </c>
      <c r="I149" s="74">
        <v>333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6587</v>
      </c>
      <c r="D159" s="163">
        <v>6587</v>
      </c>
      <c r="E159" s="163"/>
      <c r="F159" s="163"/>
      <c r="G159" s="164"/>
      <c r="H159" s="117">
        <f t="shared" si="8"/>
        <v>6587</v>
      </c>
      <c r="I159" s="163">
        <v>6587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8020</v>
      </c>
      <c r="D194" s="139">
        <f>SUM(D195,D230,D269,D283)</f>
        <v>8020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5200</v>
      </c>
      <c r="I194" s="139">
        <f t="shared" ref="I194:L194" si="26">SUM(I195,I230,I269,I283)</f>
        <v>5200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8020</v>
      </c>
      <c r="D195" s="144">
        <f>D196+D204</f>
        <v>8020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5200</v>
      </c>
      <c r="I195" s="144">
        <f>I196+I204</f>
        <v>5200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8020</v>
      </c>
      <c r="D204" s="63">
        <f>D205+D215+D216+D225+D226+D227+D229</f>
        <v>8020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5200</v>
      </c>
      <c r="I204" s="63">
        <f>I205+I215+I216+I225+I226+I227+I229</f>
        <v>5200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8020</v>
      </c>
      <c r="D216" s="160">
        <f>SUM(D217:D224)</f>
        <v>8020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5200</v>
      </c>
      <c r="I216" s="160">
        <f>SUM(I217:I224)</f>
        <v>5200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2000</v>
      </c>
      <c r="D219" s="74">
        <v>2000</v>
      </c>
      <c r="E219" s="74"/>
      <c r="F219" s="74"/>
      <c r="G219" s="157"/>
      <c r="H219" s="72">
        <f t="shared" si="24"/>
        <v>2000</v>
      </c>
      <c r="I219" s="74">
        <v>2000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2880</v>
      </c>
      <c r="D223" s="74">
        <v>2880</v>
      </c>
      <c r="E223" s="74"/>
      <c r="F223" s="74"/>
      <c r="G223" s="157"/>
      <c r="H223" s="72">
        <f t="shared" si="24"/>
        <v>2600</v>
      </c>
      <c r="I223" s="74">
        <v>2600</v>
      </c>
      <c r="J223" s="74"/>
      <c r="K223" s="74"/>
      <c r="L223" s="158"/>
    </row>
    <row r="224" spans="1:12" ht="24" x14ac:dyDescent="0.25">
      <c r="A224" s="44">
        <v>5239</v>
      </c>
      <c r="B224" s="71" t="s">
        <v>233</v>
      </c>
      <c r="C224" s="201">
        <f t="shared" si="23"/>
        <v>3140</v>
      </c>
      <c r="D224" s="74">
        <v>3140</v>
      </c>
      <c r="E224" s="74"/>
      <c r="F224" s="74"/>
      <c r="G224" s="157"/>
      <c r="H224" s="72">
        <f t="shared" si="24"/>
        <v>600</v>
      </c>
      <c r="I224" s="74">
        <f>2658-2058</f>
        <v>600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362411</v>
      </c>
      <c r="D289" s="242">
        <f t="shared" ref="D289:L289" si="46">SUM(D286,D269,D230,D195,D187,D173,D75,D53,D283)</f>
        <v>351705</v>
      </c>
      <c r="E289" s="242">
        <f t="shared" si="46"/>
        <v>0</v>
      </c>
      <c r="F289" s="242">
        <f t="shared" si="46"/>
        <v>10706</v>
      </c>
      <c r="G289" s="243">
        <f t="shared" si="46"/>
        <v>0</v>
      </c>
      <c r="H289" s="244">
        <f t="shared" si="46"/>
        <v>679780</v>
      </c>
      <c r="I289" s="242">
        <f t="shared" si="46"/>
        <v>348549</v>
      </c>
      <c r="J289" s="242">
        <f t="shared" si="46"/>
        <v>320525</v>
      </c>
      <c r="K289" s="242">
        <f t="shared" si="46"/>
        <v>10706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QMlA9rQjymi4c1LFoutFif7iwnI42zJfiPkGEnwPP7vmXY/O2S1CHm8o5jAQJ2IJLnsW/PezveCr77OJZAAsTw==" saltValue="PIji6KfjdcI2Uz+cs8Xp8Q==" spinCount="100000" sheet="1" objects="1" scenarios="1" formatCells="0" formatColumns="0" formatRows="0" insertHyperlinks="0"/>
  <autoFilter ref="A18:L301">
    <filterColumn colId="7">
      <filters blank="1">
        <filter val="1 029"/>
        <filter val="1 240"/>
        <filter val="1 355"/>
        <filter val="1 476"/>
        <filter val="1 780"/>
        <filter val="1 900"/>
        <filter val="1 924"/>
        <filter val="10 245"/>
        <filter val="100"/>
        <filter val="107"/>
        <filter val="111 552"/>
        <filter val="142 684"/>
        <filter val="17 457"/>
        <filter val="2 000"/>
        <filter val="2 107"/>
        <filter val="2 600"/>
        <filter val="2 698"/>
        <filter val="2 774"/>
        <filter val="2 788"/>
        <filter val="2 967"/>
        <filter val="2 998"/>
        <filter val="20 387"/>
        <filter val="20 410"/>
        <filter val="204"/>
        <filter val="24 744"/>
        <filter val="25 071"/>
        <filter val="261"/>
        <filter val="31 132"/>
        <filter val="333"/>
        <filter val="37 467"/>
        <filter val="4 172"/>
        <filter val="4 524"/>
        <filter val="40"/>
        <filter val="406 759"/>
        <filter val="447 014"/>
        <filter val="45 958"/>
        <filter val="460"/>
        <filter val="5 200"/>
        <filter val="5 220"/>
        <filter val="5 224"/>
        <filter val="5 486"/>
        <filter val="500"/>
        <filter val="52"/>
        <filter val="589 698"/>
        <filter val="6 587"/>
        <filter val="600"/>
        <filter val="64 472"/>
        <filter val="656"/>
        <filter val="669 074"/>
        <filter val="674 580"/>
        <filter val="679 780"/>
        <filter val="7 058"/>
        <filter val="797"/>
        <filter val="8 338"/>
        <filter val="84 882"/>
        <filter val="85"/>
        <filter val="9 180"/>
        <filter val="9 977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485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486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487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488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432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489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490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70308</v>
      </c>
      <c r="D20" s="28">
        <f>SUM(D21,D24,D25,D41,D43)</f>
        <v>45685</v>
      </c>
      <c r="E20" s="28">
        <f>SUM(E21,E24,E43)</f>
        <v>24623</v>
      </c>
      <c r="F20" s="28">
        <f>SUM(F21,F26,F43)</f>
        <v>0</v>
      </c>
      <c r="G20" s="29">
        <f>SUM(G21,G45)</f>
        <v>0</v>
      </c>
      <c r="H20" s="27">
        <f>SUM(I20:L20)</f>
        <v>74836</v>
      </c>
      <c r="I20" s="28">
        <f>SUM(I21,I24,I25,I41,I43)</f>
        <v>45934</v>
      </c>
      <c r="J20" s="28">
        <f>SUM(J21,J24,J43)</f>
        <v>28902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70308</v>
      </c>
      <c r="D24" s="51">
        <v>45685</v>
      </c>
      <c r="E24" s="51">
        <v>24623</v>
      </c>
      <c r="F24" s="52" t="s">
        <v>36</v>
      </c>
      <c r="G24" s="53" t="s">
        <v>36</v>
      </c>
      <c r="H24" s="50">
        <f t="shared" si="1"/>
        <v>74836</v>
      </c>
      <c r="I24" s="51">
        <f>I51</f>
        <v>45934</v>
      </c>
      <c r="J24" s="51">
        <f>J51</f>
        <v>28902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70308</v>
      </c>
      <c r="D50" s="128">
        <f>SUM(D51,D286)</f>
        <v>45685</v>
      </c>
      <c r="E50" s="128">
        <f>SUM(E51,E286)</f>
        <v>24623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74836</v>
      </c>
      <c r="I50" s="128">
        <f>SUM(I51,I286)</f>
        <v>45934</v>
      </c>
      <c r="J50" s="128">
        <f>SUM(J51,J286)</f>
        <v>28902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70308</v>
      </c>
      <c r="D51" s="134">
        <f>SUM(D52,D194)</f>
        <v>45685</v>
      </c>
      <c r="E51" s="134">
        <f>SUM(E52,E194)</f>
        <v>24623</v>
      </c>
      <c r="F51" s="134">
        <f>SUM(F52,F194)</f>
        <v>0</v>
      </c>
      <c r="G51" s="135">
        <f>SUM(G52,G194)</f>
        <v>0</v>
      </c>
      <c r="H51" s="133">
        <f t="shared" si="6"/>
        <v>74836</v>
      </c>
      <c r="I51" s="134">
        <f>SUM(I52,I194)</f>
        <v>45934</v>
      </c>
      <c r="J51" s="134">
        <f>SUM(J52,J194)</f>
        <v>28902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70308</v>
      </c>
      <c r="D52" s="139">
        <f>SUM(D53,D75,D173,D187)</f>
        <v>45685</v>
      </c>
      <c r="E52" s="139">
        <f>SUM(E53,E75,E173,E187)</f>
        <v>24623</v>
      </c>
      <c r="F52" s="139">
        <f>SUM(F53,F75,F173,F187)</f>
        <v>0</v>
      </c>
      <c r="G52" s="140">
        <f>SUM(G53,G75,G173,G187)</f>
        <v>0</v>
      </c>
      <c r="H52" s="138">
        <f t="shared" si="6"/>
        <v>74836</v>
      </c>
      <c r="I52" s="139">
        <f>SUM(I53,I75,I173,I187)</f>
        <v>45934</v>
      </c>
      <c r="J52" s="139">
        <f>SUM(J53,J75,J173,J187)</f>
        <v>28902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70308</v>
      </c>
      <c r="D75" s="144">
        <f>SUM(D76,D83,D130,D164,D165,D172)</f>
        <v>45685</v>
      </c>
      <c r="E75" s="144">
        <f>SUM(E76,E83,E130,E164,E165,E172)</f>
        <v>24623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74836</v>
      </c>
      <c r="I75" s="144">
        <f>SUM(I76,I83,I130,I164,I165,I172)</f>
        <v>45934</v>
      </c>
      <c r="J75" s="144">
        <f>SUM(J76,J83,J130,J164,J165,J172)</f>
        <v>28902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70308</v>
      </c>
      <c r="D130" s="63">
        <f>SUM(D131,D136,D140,D141,D144,D151,D159,D160,D163)</f>
        <v>45685</v>
      </c>
      <c r="E130" s="63">
        <f>SUM(E131,E136,E140,E141,E144,E151,E159,E160,E163)</f>
        <v>24623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74836</v>
      </c>
      <c r="I130" s="63">
        <f>SUM(I131,I136,I140,I141,I144,I151,I159,I160,I163)</f>
        <v>45934</v>
      </c>
      <c r="J130" s="63">
        <f>SUM(J131,J136,J140,J141,J144,J151,J159,J160,J163)</f>
        <v>28902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70308</v>
      </c>
      <c r="D151" s="160">
        <f>SUM(D152:D158)</f>
        <v>45685</v>
      </c>
      <c r="E151" s="160">
        <f>SUM(E152:E158)</f>
        <v>24623</v>
      </c>
      <c r="F151" s="160">
        <f>SUM(F152:F158)</f>
        <v>0</v>
      </c>
      <c r="G151" s="161">
        <f>SUM(G152:G158)</f>
        <v>0</v>
      </c>
      <c r="H151" s="72">
        <f t="shared" si="8"/>
        <v>74836</v>
      </c>
      <c r="I151" s="160">
        <f>SUM(I152:I158)</f>
        <v>45934</v>
      </c>
      <c r="J151" s="160">
        <f>SUM(J152:J158)</f>
        <v>28902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70308</v>
      </c>
      <c r="D154" s="74">
        <v>45685</v>
      </c>
      <c r="E154" s="74">
        <v>24623</v>
      </c>
      <c r="F154" s="74"/>
      <c r="G154" s="157"/>
      <c r="H154" s="72">
        <f t="shared" si="8"/>
        <v>74836</v>
      </c>
      <c r="I154" s="74">
        <v>45934</v>
      </c>
      <c r="J154" s="74">
        <v>28902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70308</v>
      </c>
      <c r="D289" s="242">
        <f t="shared" ref="D289:L289" si="46">SUM(D286,D269,D230,D195,D187,D173,D75,D53,D283)</f>
        <v>45685</v>
      </c>
      <c r="E289" s="242">
        <f t="shared" si="46"/>
        <v>24623</v>
      </c>
      <c r="F289" s="242">
        <f t="shared" si="46"/>
        <v>0</v>
      </c>
      <c r="G289" s="243">
        <f t="shared" si="46"/>
        <v>0</v>
      </c>
      <c r="H289" s="244">
        <f t="shared" si="46"/>
        <v>74836</v>
      </c>
      <c r="I289" s="242">
        <f t="shared" si="46"/>
        <v>45934</v>
      </c>
      <c r="J289" s="242">
        <f t="shared" si="46"/>
        <v>28902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lwhEnduG4ePjrS6lMaDDW0cPX/vj96hMh/2CjdUp8P9yN0nZcBg4O+PugZ/LyAiCkxNTcVhsUor9IZ8vvc/66A==" saltValue="E26t3XeyjtPSWi3G4lSKuw==" spinCount="100000" sheet="1" objects="1" scenarios="1" formatCells="0" formatColumns="0" formatRows="0" insertHyperlinks="0"/>
  <autoFilter ref="A18:L301">
    <filterColumn colId="7">
      <filters>
        <filter val="74 836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640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641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487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642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5.5" customHeight="1" x14ac:dyDescent="0.25">
      <c r="A7" s="4" t="s">
        <v>11</v>
      </c>
      <c r="B7" s="5"/>
      <c r="C7" s="836" t="s">
        <v>626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643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3937</v>
      </c>
      <c r="D20" s="28">
        <f>SUM(D21,D24,D25,D41,D43)</f>
        <v>3937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3937</v>
      </c>
      <c r="I20" s="28">
        <f>SUM(I21,I24,I25,I41,I43)</f>
        <v>3937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3937</v>
      </c>
      <c r="D24" s="51">
        <v>3937</v>
      </c>
      <c r="E24" s="51"/>
      <c r="F24" s="52" t="s">
        <v>36</v>
      </c>
      <c r="G24" s="53" t="s">
        <v>36</v>
      </c>
      <c r="H24" s="50">
        <f t="shared" si="1"/>
        <v>3937</v>
      </c>
      <c r="I24" s="51">
        <v>3937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3937</v>
      </c>
      <c r="D50" s="128">
        <f>SUM(D51,D286)</f>
        <v>3937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3937</v>
      </c>
      <c r="I50" s="128">
        <f>SUM(I51,I286)</f>
        <v>3937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3937</v>
      </c>
      <c r="D51" s="134">
        <f>SUM(D52,D194)</f>
        <v>3937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3937</v>
      </c>
      <c r="I51" s="134">
        <f>SUM(I52,I194)</f>
        <v>3937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3937</v>
      </c>
      <c r="D52" s="139">
        <f>SUM(D53,D75,D173,D187)</f>
        <v>3937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3937</v>
      </c>
      <c r="I52" s="139">
        <f>SUM(I53,I75,I173,I187)</f>
        <v>3937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3937</v>
      </c>
      <c r="D53" s="144">
        <f>SUM(D54,D67)</f>
        <v>3937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3937</v>
      </c>
      <c r="I53" s="144">
        <f>SUM(I54,I67)</f>
        <v>3937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3137</v>
      </c>
      <c r="D54" s="63">
        <f>SUM(D55,D58,D66)</f>
        <v>3137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3137</v>
      </c>
      <c r="I54" s="63">
        <f>SUM(I55,I58,I66)</f>
        <v>3137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3137</v>
      </c>
      <c r="D55" s="151">
        <f>SUM(D56:D57)</f>
        <v>3137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3137</v>
      </c>
      <c r="I55" s="151">
        <f>SUM(I56:I57)</f>
        <v>3137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3137</v>
      </c>
      <c r="D57" s="74">
        <v>3137</v>
      </c>
      <c r="E57" s="74"/>
      <c r="F57" s="74"/>
      <c r="G57" s="157"/>
      <c r="H57" s="72">
        <f t="shared" si="6"/>
        <v>3137</v>
      </c>
      <c r="I57" s="74">
        <v>3137</v>
      </c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800</v>
      </c>
      <c r="D67" s="63">
        <f>SUM(D68:D69)</f>
        <v>800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800</v>
      </c>
      <c r="I67" s="63">
        <f>SUM(I68:I69)</f>
        <v>800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756</v>
      </c>
      <c r="D68" s="68">
        <v>756</v>
      </c>
      <c r="E68" s="68"/>
      <c r="F68" s="68"/>
      <c r="G68" s="154"/>
      <c r="H68" s="66">
        <f t="shared" si="6"/>
        <v>756</v>
      </c>
      <c r="I68" s="68">
        <v>756</v>
      </c>
      <c r="J68" s="68"/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44</v>
      </c>
      <c r="D69" s="160">
        <f>SUM(D70:D74)</f>
        <v>44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44</v>
      </c>
      <c r="I69" s="160">
        <f>SUM(I70:I74)</f>
        <v>44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44</v>
      </c>
      <c r="D73" s="74">
        <v>44</v>
      </c>
      <c r="E73" s="74"/>
      <c r="F73" s="74"/>
      <c r="G73" s="157"/>
      <c r="H73" s="72">
        <f t="shared" si="6"/>
        <v>44</v>
      </c>
      <c r="I73" s="74">
        <v>44</v>
      </c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3937</v>
      </c>
      <c r="D289" s="242">
        <f t="shared" ref="D289:L289" si="46">SUM(D286,D269,D230,D195,D187,D173,D75,D53,D283)</f>
        <v>3937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3937</v>
      </c>
      <c r="I289" s="242">
        <f t="shared" si="46"/>
        <v>3937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l92fpXlqwsnEeb3J7dTanJKDVd+FybYyFoT+x8DkUgRldgHsFrpwadqCNY6z5gUeZ9qQUPC7ukfF73siBcAIA==" saltValue="iDqO6vgK8MdgoI0lUvpUuw==" spinCount="100000" sheet="1" objects="1" scenarios="1" formatCells="0" formatColumns="0" formatRows="0" insertHyperlinks="0"/>
  <autoFilter ref="A18:L301">
    <filterColumn colId="7">
      <filters blank="1">
        <filter val="3 137"/>
        <filter val="3 937"/>
        <filter val="44"/>
        <filter val="756"/>
        <filter val="8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200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680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681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682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683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8" t="s">
        <v>514</v>
      </c>
      <c r="D8" s="958"/>
      <c r="E8" s="958"/>
      <c r="F8" s="958"/>
      <c r="G8" s="958"/>
      <c r="H8" s="958"/>
      <c r="I8" s="958"/>
      <c r="J8" s="958"/>
      <c r="K8" s="958"/>
      <c r="L8" s="959"/>
    </row>
    <row r="9" spans="1:12" ht="12.75" customHeight="1" x14ac:dyDescent="0.25">
      <c r="A9" s="4"/>
      <c r="B9" s="5" t="s">
        <v>14</v>
      </c>
      <c r="C9" s="830" t="s">
        <v>684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685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686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945849</v>
      </c>
      <c r="D20" s="28">
        <f>SUM(D21,D24,D25,D41,D43)</f>
        <v>79968</v>
      </c>
      <c r="E20" s="28">
        <f>SUM(E21,E24,E43)</f>
        <v>861980</v>
      </c>
      <c r="F20" s="28">
        <f>SUM(F21,F26,F43)</f>
        <v>3901</v>
      </c>
      <c r="G20" s="29">
        <f>SUM(G21,G45)</f>
        <v>0</v>
      </c>
      <c r="H20" s="27">
        <f>SUM(I20:L20)</f>
        <v>882099</v>
      </c>
      <c r="I20" s="28">
        <f>SUM(I21,I24,I25,I41,I43)</f>
        <v>53302</v>
      </c>
      <c r="J20" s="28">
        <f>SUM(J21,J24,J43)</f>
        <v>824224</v>
      </c>
      <c r="K20" s="28">
        <f>SUM(K21,K26,K43)</f>
        <v>4573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1608</v>
      </c>
      <c r="D21" s="34">
        <f>SUM(D22:D23)</f>
        <v>0</v>
      </c>
      <c r="E21" s="34">
        <f>SUM(E22:E23)</f>
        <v>0</v>
      </c>
      <c r="F21" s="34">
        <f>SUM(F22:F23)</f>
        <v>1608</v>
      </c>
      <c r="G21" s="35">
        <f>SUM(G22:G23)</f>
        <v>0</v>
      </c>
      <c r="H21" s="33">
        <f t="shared" ref="H21:H47" si="1">SUM(I21:L21)</f>
        <v>2400</v>
      </c>
      <c r="I21" s="34">
        <f>SUM(I22:I23)</f>
        <v>0</v>
      </c>
      <c r="J21" s="34">
        <f>SUM(J22:J23)</f>
        <v>0</v>
      </c>
      <c r="K21" s="34">
        <f>SUM(K22:K23)</f>
        <v>2400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1608</v>
      </c>
      <c r="D23" s="46"/>
      <c r="E23" s="46"/>
      <c r="F23" s="46">
        <v>1608</v>
      </c>
      <c r="G23" s="47"/>
      <c r="H23" s="45">
        <f t="shared" si="1"/>
        <v>2400</v>
      </c>
      <c r="I23" s="46"/>
      <c r="J23" s="46"/>
      <c r="K23" s="46">
        <v>2400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941948</v>
      </c>
      <c r="D24" s="51">
        <v>79968</v>
      </c>
      <c r="E24" s="51">
        <v>861980</v>
      </c>
      <c r="F24" s="52" t="s">
        <v>36</v>
      </c>
      <c r="G24" s="53" t="s">
        <v>36</v>
      </c>
      <c r="H24" s="50">
        <f t="shared" si="1"/>
        <v>877526</v>
      </c>
      <c r="I24" s="51">
        <v>53302</v>
      </c>
      <c r="J24" s="51">
        <f>823499+725</f>
        <v>824224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2107</v>
      </c>
      <c r="D26" s="59" t="s">
        <v>36</v>
      </c>
      <c r="E26" s="59" t="s">
        <v>36</v>
      </c>
      <c r="F26" s="63">
        <f>SUM(F27,F31,F33,F36)</f>
        <v>2107</v>
      </c>
      <c r="G26" s="60" t="s">
        <v>36</v>
      </c>
      <c r="H26" s="57">
        <f t="shared" si="1"/>
        <v>2107</v>
      </c>
      <c r="I26" s="59" t="s">
        <v>36</v>
      </c>
      <c r="J26" s="59" t="s">
        <v>36</v>
      </c>
      <c r="K26" s="63">
        <f>SUM(K27,K31,K33,K36)</f>
        <v>2107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497</v>
      </c>
      <c r="D33" s="59" t="s">
        <v>36</v>
      </c>
      <c r="E33" s="59" t="s">
        <v>36</v>
      </c>
      <c r="F33" s="63">
        <f>SUM(F34:F35)</f>
        <v>497</v>
      </c>
      <c r="G33" s="60" t="s">
        <v>36</v>
      </c>
      <c r="H33" s="57">
        <f t="shared" si="1"/>
        <v>497</v>
      </c>
      <c r="I33" s="59" t="s">
        <v>36</v>
      </c>
      <c r="J33" s="59" t="s">
        <v>36</v>
      </c>
      <c r="K33" s="63">
        <f>SUM(K34:K35)</f>
        <v>497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497</v>
      </c>
      <c r="D34" s="67" t="s">
        <v>36</v>
      </c>
      <c r="E34" s="67" t="s">
        <v>36</v>
      </c>
      <c r="F34" s="68">
        <v>497</v>
      </c>
      <c r="G34" s="69" t="s">
        <v>36</v>
      </c>
      <c r="H34" s="79">
        <f t="shared" si="1"/>
        <v>497</v>
      </c>
      <c r="I34" s="80" t="s">
        <v>36</v>
      </c>
      <c r="J34" s="80" t="s">
        <v>36</v>
      </c>
      <c r="K34" s="81">
        <v>497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1610</v>
      </c>
      <c r="D36" s="59" t="s">
        <v>36</v>
      </c>
      <c r="E36" s="59" t="s">
        <v>36</v>
      </c>
      <c r="F36" s="63">
        <f>SUM(F37:F40)</f>
        <v>1610</v>
      </c>
      <c r="G36" s="60" t="s">
        <v>36</v>
      </c>
      <c r="H36" s="57">
        <f t="shared" si="1"/>
        <v>1610</v>
      </c>
      <c r="I36" s="59" t="s">
        <v>36</v>
      </c>
      <c r="J36" s="59" t="s">
        <v>36</v>
      </c>
      <c r="K36" s="63">
        <f>SUM(K37:K40)</f>
        <v>1610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1610</v>
      </c>
      <c r="D40" s="87" t="s">
        <v>36</v>
      </c>
      <c r="E40" s="87" t="s">
        <v>36</v>
      </c>
      <c r="F40" s="88">
        <v>1610</v>
      </c>
      <c r="G40" s="89" t="s">
        <v>36</v>
      </c>
      <c r="H40" s="86">
        <f t="shared" si="1"/>
        <v>1610</v>
      </c>
      <c r="I40" s="87" t="s">
        <v>36</v>
      </c>
      <c r="J40" s="87" t="s">
        <v>36</v>
      </c>
      <c r="K40" s="88">
        <v>1610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186</v>
      </c>
      <c r="D43" s="99">
        <f>D44</f>
        <v>0</v>
      </c>
      <c r="E43" s="99">
        <f t="shared" ref="E43:F43" si="3">E44</f>
        <v>0</v>
      </c>
      <c r="F43" s="99">
        <f t="shared" si="3"/>
        <v>186</v>
      </c>
      <c r="G43" s="60" t="s">
        <v>36</v>
      </c>
      <c r="H43" s="100">
        <f t="shared" si="2"/>
        <v>66</v>
      </c>
      <c r="I43" s="99">
        <f>I44</f>
        <v>0</v>
      </c>
      <c r="J43" s="99">
        <f t="shared" ref="J43:K43" si="4">J44</f>
        <v>0</v>
      </c>
      <c r="K43" s="99">
        <f t="shared" si="4"/>
        <v>66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186</v>
      </c>
      <c r="D44" s="101"/>
      <c r="E44" s="102"/>
      <c r="F44" s="102">
        <v>186</v>
      </c>
      <c r="G44" s="103" t="s">
        <v>36</v>
      </c>
      <c r="H44" s="104">
        <f t="shared" si="2"/>
        <v>66</v>
      </c>
      <c r="I44" s="101"/>
      <c r="J44" s="102"/>
      <c r="K44" s="101">
        <v>66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945848.85</v>
      </c>
      <c r="D50" s="128">
        <f>SUM(D51,D286)</f>
        <v>79968</v>
      </c>
      <c r="E50" s="128">
        <f>SUM(E51,E286)</f>
        <v>861979.85</v>
      </c>
      <c r="F50" s="128">
        <f>SUM(F51,F286)</f>
        <v>3901</v>
      </c>
      <c r="G50" s="129">
        <f>SUM(G51,G286)</f>
        <v>0</v>
      </c>
      <c r="H50" s="127">
        <f t="shared" ref="H50:H113" si="6">SUM(I50:L50)</f>
        <v>882099</v>
      </c>
      <c r="I50" s="128">
        <f>SUM(I51,I286)</f>
        <v>53302</v>
      </c>
      <c r="J50" s="128">
        <f>SUM(J51,J286)</f>
        <v>824224</v>
      </c>
      <c r="K50" s="128">
        <f>SUM(K51,K286)</f>
        <v>4573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945848.85</v>
      </c>
      <c r="D51" s="134">
        <f>SUM(D52,D194)</f>
        <v>79968</v>
      </c>
      <c r="E51" s="134">
        <f>SUM(E52,E194)</f>
        <v>861979.85</v>
      </c>
      <c r="F51" s="134">
        <f>SUM(F52,F194)</f>
        <v>3901</v>
      </c>
      <c r="G51" s="135">
        <f>SUM(G52,G194)</f>
        <v>0</v>
      </c>
      <c r="H51" s="133">
        <f t="shared" si="6"/>
        <v>882099</v>
      </c>
      <c r="I51" s="134">
        <f>SUM(I52,I194)</f>
        <v>53302</v>
      </c>
      <c r="J51" s="134">
        <f>SUM(J52,J194)</f>
        <v>824224</v>
      </c>
      <c r="K51" s="134">
        <f>SUM(K52,K194)</f>
        <v>4573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932333.85</v>
      </c>
      <c r="D52" s="139">
        <f>SUM(D53,D75,D173,D187)</f>
        <v>76968</v>
      </c>
      <c r="E52" s="139">
        <f>SUM(E53,E75,E173,E187)</f>
        <v>851464.85</v>
      </c>
      <c r="F52" s="139">
        <f>SUM(F53,F75,F173,F187)</f>
        <v>3901</v>
      </c>
      <c r="G52" s="140">
        <f>SUM(G53,G75,G173,G187)</f>
        <v>0</v>
      </c>
      <c r="H52" s="138">
        <f t="shared" si="6"/>
        <v>870499</v>
      </c>
      <c r="I52" s="139">
        <f>SUM(I53,I75,I173,I187)</f>
        <v>53302</v>
      </c>
      <c r="J52" s="139">
        <f>SUM(J53,J75,J173,J187)</f>
        <v>812624</v>
      </c>
      <c r="K52" s="139">
        <f>SUM(K53,K75,K173,K187)</f>
        <v>4573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759097.85</v>
      </c>
      <c r="D53" s="144">
        <f>SUM(D54,D67)</f>
        <v>72055</v>
      </c>
      <c r="E53" s="144">
        <f>SUM(E54,E67)</f>
        <v>687042.85</v>
      </c>
      <c r="F53" s="144">
        <f>SUM(F54,F67)</f>
        <v>0</v>
      </c>
      <c r="G53" s="145">
        <f>SUM(G54,G67)</f>
        <v>0</v>
      </c>
      <c r="H53" s="143">
        <f t="shared" si="6"/>
        <v>740383</v>
      </c>
      <c r="I53" s="144">
        <f>SUM(I54,I67)</f>
        <v>53302</v>
      </c>
      <c r="J53" s="144">
        <f>SUM(J54,J67)</f>
        <v>687081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577605.85</v>
      </c>
      <c r="D54" s="63">
        <f>SUM(D55,D58,D66)</f>
        <v>32201</v>
      </c>
      <c r="E54" s="63">
        <f>SUM(E55,E58,E66)</f>
        <v>545404.85</v>
      </c>
      <c r="F54" s="63">
        <f>SUM(F55,F58,F66)</f>
        <v>0</v>
      </c>
      <c r="G54" s="148">
        <f>SUM(G55,G58,G66)</f>
        <v>0</v>
      </c>
      <c r="H54" s="57">
        <f t="shared" si="6"/>
        <v>562658</v>
      </c>
      <c r="I54" s="63">
        <f>SUM(I55,I58,I66)</f>
        <v>17610</v>
      </c>
      <c r="J54" s="63">
        <f>SUM(J55,J58,J66)</f>
        <v>545048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485332.21</v>
      </c>
      <c r="D55" s="151">
        <f>SUM(D56:D57)</f>
        <v>0</v>
      </c>
      <c r="E55" s="151">
        <f>SUM(E56:E57)</f>
        <v>485332.21</v>
      </c>
      <c r="F55" s="151">
        <f>SUM(F56:F57)</f>
        <v>0</v>
      </c>
      <c r="G55" s="152">
        <f>SUM(G56:G57)</f>
        <v>0</v>
      </c>
      <c r="H55" s="117">
        <f t="shared" si="6"/>
        <v>484720</v>
      </c>
      <c r="I55" s="151">
        <f>SUM(I56:I57)</f>
        <v>0</v>
      </c>
      <c r="J55" s="151">
        <f>SUM(J56:J57)</f>
        <v>484720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485332.21</v>
      </c>
      <c r="D57" s="74"/>
      <c r="E57" s="74">
        <v>485332.21</v>
      </c>
      <c r="F57" s="74"/>
      <c r="G57" s="157"/>
      <c r="H57" s="72">
        <f t="shared" si="6"/>
        <v>484720</v>
      </c>
      <c r="I57" s="74"/>
      <c r="J57" s="74">
        <f>332378+146202+5556+584</f>
        <v>484720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91923.64</v>
      </c>
      <c r="D58" s="160">
        <f>SUM(D59:D65)</f>
        <v>32201</v>
      </c>
      <c r="E58" s="160">
        <f>SUM(E59:E65)</f>
        <v>59722.64</v>
      </c>
      <c r="F58" s="160">
        <f>SUM(F59:F65)</f>
        <v>0</v>
      </c>
      <c r="G58" s="161">
        <f>SUM(G59:G65)</f>
        <v>0</v>
      </c>
      <c r="H58" s="72">
        <f t="shared" si="6"/>
        <v>77588</v>
      </c>
      <c r="I58" s="160">
        <f>SUM(I59:I65)</f>
        <v>17610</v>
      </c>
      <c r="J58" s="160">
        <f>SUM(J59:J65)</f>
        <v>59978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4290</v>
      </c>
      <c r="D59" s="74"/>
      <c r="E59" s="74">
        <v>4290</v>
      </c>
      <c r="F59" s="74"/>
      <c r="G59" s="157"/>
      <c r="H59" s="72">
        <f t="shared" si="6"/>
        <v>4290</v>
      </c>
      <c r="I59" s="74"/>
      <c r="J59" s="74">
        <f>4290</f>
        <v>4290</v>
      </c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1444</v>
      </c>
      <c r="D60" s="74"/>
      <c r="E60" s="74">
        <v>1444</v>
      </c>
      <c r="F60" s="74"/>
      <c r="G60" s="157"/>
      <c r="H60" s="72">
        <f t="shared" si="6"/>
        <v>1444</v>
      </c>
      <c r="I60" s="74"/>
      <c r="J60" s="74">
        <v>1444</v>
      </c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46816.639999999999</v>
      </c>
      <c r="D61" s="74"/>
      <c r="E61" s="74">
        <v>46816.639999999999</v>
      </c>
      <c r="F61" s="74"/>
      <c r="G61" s="157"/>
      <c r="H61" s="72">
        <f t="shared" si="6"/>
        <v>46148</v>
      </c>
      <c r="I61" s="74"/>
      <c r="J61" s="74">
        <f>37190+8958</f>
        <v>46148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>
        <v>0</v>
      </c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1460</v>
      </c>
      <c r="D63" s="74"/>
      <c r="E63" s="74">
        <v>1460</v>
      </c>
      <c r="F63" s="74"/>
      <c r="G63" s="157"/>
      <c r="H63" s="72">
        <f t="shared" si="6"/>
        <v>1460</v>
      </c>
      <c r="I63" s="74"/>
      <c r="J63" s="74">
        <v>1460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32201</v>
      </c>
      <c r="D64" s="74">
        <v>32201</v>
      </c>
      <c r="E64" s="74"/>
      <c r="F64" s="74"/>
      <c r="G64" s="157"/>
      <c r="H64" s="72">
        <f t="shared" si="6"/>
        <v>17610</v>
      </c>
      <c r="I64" s="74">
        <v>17610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5712</v>
      </c>
      <c r="D65" s="74"/>
      <c r="E65" s="74">
        <v>5712</v>
      </c>
      <c r="F65" s="74"/>
      <c r="G65" s="157"/>
      <c r="H65" s="72">
        <f t="shared" si="6"/>
        <v>6636</v>
      </c>
      <c r="I65" s="74"/>
      <c r="J65" s="74">
        <f>6636</f>
        <v>6636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350</v>
      </c>
      <c r="D66" s="163"/>
      <c r="E66" s="163">
        <v>350</v>
      </c>
      <c r="F66" s="163"/>
      <c r="G66" s="164"/>
      <c r="H66" s="117">
        <f t="shared" si="6"/>
        <v>350</v>
      </c>
      <c r="I66" s="163"/>
      <c r="J66" s="163">
        <f>350</f>
        <v>350</v>
      </c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181492</v>
      </c>
      <c r="D67" s="63">
        <f>SUM(D68:D69)</f>
        <v>39854</v>
      </c>
      <c r="E67" s="63">
        <f>SUM(E68:E69)</f>
        <v>141638</v>
      </c>
      <c r="F67" s="63">
        <f>SUM(F68:F69)</f>
        <v>0</v>
      </c>
      <c r="G67" s="166">
        <f>SUM(G68:G69)</f>
        <v>0</v>
      </c>
      <c r="H67" s="57">
        <f t="shared" si="6"/>
        <v>177725</v>
      </c>
      <c r="I67" s="63">
        <f>SUM(I68:I69)</f>
        <v>35692</v>
      </c>
      <c r="J67" s="63">
        <f>SUM(J68:J69)</f>
        <v>142033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144958</v>
      </c>
      <c r="D68" s="68">
        <v>12606</v>
      </c>
      <c r="E68" s="68">
        <v>132352</v>
      </c>
      <c r="F68" s="68"/>
      <c r="G68" s="154"/>
      <c r="H68" s="66">
        <f t="shared" si="6"/>
        <v>141705</v>
      </c>
      <c r="I68" s="68">
        <v>8958</v>
      </c>
      <c r="J68" s="68">
        <f>91109+40159+1338+141</f>
        <v>132747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36534</v>
      </c>
      <c r="D69" s="160">
        <f>SUM(D70:D74)</f>
        <v>27248</v>
      </c>
      <c r="E69" s="160">
        <f>SUM(E70:E74)</f>
        <v>9286</v>
      </c>
      <c r="F69" s="160">
        <f>SUM(F70:F74)</f>
        <v>0</v>
      </c>
      <c r="G69" s="161">
        <f>SUM(G70:G74)</f>
        <v>0</v>
      </c>
      <c r="H69" s="72">
        <f t="shared" si="6"/>
        <v>36020</v>
      </c>
      <c r="I69" s="160">
        <f>SUM(I70:I74)</f>
        <v>26734</v>
      </c>
      <c r="J69" s="160">
        <f>SUM(J70:J74)</f>
        <v>9286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24128</v>
      </c>
      <c r="D70" s="74">
        <v>20128</v>
      </c>
      <c r="E70" s="74">
        <v>4000</v>
      </c>
      <c r="F70" s="74"/>
      <c r="G70" s="157"/>
      <c r="H70" s="72">
        <f t="shared" si="6"/>
        <v>23574</v>
      </c>
      <c r="I70" s="74">
        <v>19574</v>
      </c>
      <c r="J70" s="74">
        <f>2000+2000</f>
        <v>4000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11906</v>
      </c>
      <c r="D73" s="74">
        <v>7120</v>
      </c>
      <c r="E73" s="74">
        <v>4786</v>
      </c>
      <c r="F73" s="74"/>
      <c r="G73" s="157"/>
      <c r="H73" s="72">
        <f t="shared" si="6"/>
        <v>11946</v>
      </c>
      <c r="I73" s="74">
        <v>7160</v>
      </c>
      <c r="J73" s="74">
        <v>4786</v>
      </c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/>
      <c r="E74" s="74">
        <v>500</v>
      </c>
      <c r="F74" s="74"/>
      <c r="G74" s="157"/>
      <c r="H74" s="72">
        <f t="shared" si="6"/>
        <v>500</v>
      </c>
      <c r="I74" s="74"/>
      <c r="J74" s="74">
        <v>500</v>
      </c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173236</v>
      </c>
      <c r="D75" s="144">
        <f>SUM(D76,D83,D130,D164,D165,D172)</f>
        <v>4913</v>
      </c>
      <c r="E75" s="144">
        <f>SUM(E76,E83,E130,E164,E165,E172)</f>
        <v>164422</v>
      </c>
      <c r="F75" s="144">
        <f>SUM(F76,F83,F130,F164,F165,F172)</f>
        <v>3901</v>
      </c>
      <c r="G75" s="145">
        <f>SUM(G76,G83,G130,G164,G165,G172)</f>
        <v>0</v>
      </c>
      <c r="H75" s="143">
        <f t="shared" si="6"/>
        <v>130116</v>
      </c>
      <c r="I75" s="144">
        <f>SUM(I76,I83,I130,I164,I165,I172)</f>
        <v>0</v>
      </c>
      <c r="J75" s="144">
        <f>SUM(J76,J83,J130,J164,J165,J172)</f>
        <v>125543</v>
      </c>
      <c r="K75" s="144">
        <f>SUM(K76,K83,K130,K164,K165,K172)</f>
        <v>4573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5508</v>
      </c>
      <c r="D76" s="63">
        <f>SUM(D77,D80)</f>
        <v>4094</v>
      </c>
      <c r="E76" s="63">
        <f>SUM(E77,E80)</f>
        <v>1414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190</v>
      </c>
      <c r="D77" s="169">
        <f>SUM(D78:D79)</f>
        <v>0</v>
      </c>
      <c r="E77" s="169">
        <f>SUM(E78:E79)</f>
        <v>190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120</v>
      </c>
      <c r="D78" s="74"/>
      <c r="E78" s="74">
        <v>120</v>
      </c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70</v>
      </c>
      <c r="D79" s="74"/>
      <c r="E79" s="74">
        <v>70</v>
      </c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5318</v>
      </c>
      <c r="D80" s="160">
        <f>SUM(D81:D82)</f>
        <v>4094</v>
      </c>
      <c r="E80" s="160">
        <f>SUM(E81:E82)</f>
        <v>1224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2938</v>
      </c>
      <c r="D81" s="74">
        <v>1720</v>
      </c>
      <c r="E81" s="74">
        <v>1218</v>
      </c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2380</v>
      </c>
      <c r="D82" s="74">
        <v>2374</v>
      </c>
      <c r="E82" s="74">
        <v>6</v>
      </c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55483</v>
      </c>
      <c r="D83" s="63">
        <f>SUM(D84,D89,D95,D103,D112,D116,D122,D128)</f>
        <v>819</v>
      </c>
      <c r="E83" s="63">
        <f>SUM(E84,E89,E95,E103,E112,E116,E122,E128)</f>
        <v>53664</v>
      </c>
      <c r="F83" s="63">
        <f>SUM(F84,F89,F95,F103,F112,F116,F122,F128)</f>
        <v>1000</v>
      </c>
      <c r="G83" s="166">
        <f>SUM(G84,G89,G95,G103,G112,G116,G122,G128)</f>
        <v>0</v>
      </c>
      <c r="H83" s="57">
        <f t="shared" si="6"/>
        <v>37696</v>
      </c>
      <c r="I83" s="63">
        <f>SUM(I84,I89,I95,I103,I112,I116,I122,I128)</f>
        <v>0</v>
      </c>
      <c r="J83" s="63">
        <f>SUM(J84,J89,J95,J103,J112,J116,J122,J128)</f>
        <v>36933</v>
      </c>
      <c r="K83" s="63">
        <f>SUM(K84,K89,K95,K103,K112,K116,K122,K128)</f>
        <v>763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2046</v>
      </c>
      <c r="D84" s="151">
        <f>SUM(D85:D88)</f>
        <v>0</v>
      </c>
      <c r="E84" s="151">
        <f>SUM(E85:E88)</f>
        <v>1860</v>
      </c>
      <c r="F84" s="151">
        <f>SUM(F85:F88)</f>
        <v>186</v>
      </c>
      <c r="G84" s="151">
        <f>SUM(G85:G88)</f>
        <v>0</v>
      </c>
      <c r="H84" s="117">
        <f t="shared" si="6"/>
        <v>1775</v>
      </c>
      <c r="I84" s="151">
        <f>SUM(I85:I88)</f>
        <v>0</v>
      </c>
      <c r="J84" s="151">
        <f>SUM(J85:J88)</f>
        <v>1709</v>
      </c>
      <c r="K84" s="151">
        <f>SUM(K85:K88)</f>
        <v>66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1490</v>
      </c>
      <c r="D86" s="74"/>
      <c r="E86" s="74">
        <v>1404</v>
      </c>
      <c r="F86" s="74">
        <v>86</v>
      </c>
      <c r="G86" s="157"/>
      <c r="H86" s="72">
        <f t="shared" si="6"/>
        <v>1420</v>
      </c>
      <c r="I86" s="74"/>
      <c r="J86" s="74">
        <v>1405</v>
      </c>
      <c r="K86" s="74">
        <v>15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406</v>
      </c>
      <c r="D87" s="74"/>
      <c r="E87" s="74">
        <v>306</v>
      </c>
      <c r="F87" s="74">
        <v>100</v>
      </c>
      <c r="G87" s="157"/>
      <c r="H87" s="72">
        <f t="shared" si="6"/>
        <v>255</v>
      </c>
      <c r="I87" s="74"/>
      <c r="J87" s="74">
        <v>204</v>
      </c>
      <c r="K87" s="74">
        <v>51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150</v>
      </c>
      <c r="D88" s="74"/>
      <c r="E88" s="74">
        <v>150</v>
      </c>
      <c r="F88" s="74"/>
      <c r="G88" s="157"/>
      <c r="H88" s="72">
        <f t="shared" si="6"/>
        <v>100</v>
      </c>
      <c r="I88" s="74"/>
      <c r="J88" s="74">
        <v>100</v>
      </c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18830</v>
      </c>
      <c r="D89" s="160">
        <f>SUM(D90:D94)</f>
        <v>0</v>
      </c>
      <c r="E89" s="160">
        <f>SUM(E90:E94)</f>
        <v>18026</v>
      </c>
      <c r="F89" s="160">
        <f>SUM(F90:F94)</f>
        <v>804</v>
      </c>
      <c r="G89" s="161">
        <f>SUM(G90:G94)</f>
        <v>0</v>
      </c>
      <c r="H89" s="72">
        <f t="shared" si="6"/>
        <v>16463</v>
      </c>
      <c r="I89" s="160">
        <f>SUM(I90:I94)</f>
        <v>0</v>
      </c>
      <c r="J89" s="160">
        <f>SUM(J90:J94)</f>
        <v>15903</v>
      </c>
      <c r="K89" s="160">
        <f>SUM(K90:K94)</f>
        <v>560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3135</v>
      </c>
      <c r="D91" s="74"/>
      <c r="E91" s="74">
        <v>2813</v>
      </c>
      <c r="F91" s="74">
        <v>322</v>
      </c>
      <c r="G91" s="157"/>
      <c r="H91" s="72">
        <f t="shared" si="6"/>
        <v>2200</v>
      </c>
      <c r="I91" s="74"/>
      <c r="J91" s="74">
        <v>2000</v>
      </c>
      <c r="K91" s="74">
        <v>200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15075</v>
      </c>
      <c r="D92" s="74"/>
      <c r="E92" s="74">
        <v>14753</v>
      </c>
      <c r="F92" s="74">
        <v>322</v>
      </c>
      <c r="G92" s="157"/>
      <c r="H92" s="72">
        <f t="shared" si="6"/>
        <v>13421</v>
      </c>
      <c r="I92" s="74"/>
      <c r="J92" s="74">
        <v>13221</v>
      </c>
      <c r="K92" s="74">
        <v>200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620</v>
      </c>
      <c r="D93" s="74"/>
      <c r="E93" s="74">
        <v>460</v>
      </c>
      <c r="F93" s="74">
        <v>160</v>
      </c>
      <c r="G93" s="157"/>
      <c r="H93" s="72">
        <f t="shared" si="6"/>
        <v>842</v>
      </c>
      <c r="I93" s="74"/>
      <c r="J93" s="74">
        <v>682</v>
      </c>
      <c r="K93" s="74">
        <v>160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4737</v>
      </c>
      <c r="D95" s="160">
        <f>SUM(D96:D102)</f>
        <v>0</v>
      </c>
      <c r="E95" s="160">
        <f>SUM(E96:E102)</f>
        <v>4727</v>
      </c>
      <c r="F95" s="160">
        <f>SUM(F96:F102)</f>
        <v>10</v>
      </c>
      <c r="G95" s="161">
        <f>SUM(G96:G102)</f>
        <v>0</v>
      </c>
      <c r="H95" s="72">
        <f t="shared" si="6"/>
        <v>3965</v>
      </c>
      <c r="I95" s="160">
        <f>SUM(I96:I102)</f>
        <v>0</v>
      </c>
      <c r="J95" s="160">
        <f>SUM(J96:J102)</f>
        <v>3955</v>
      </c>
      <c r="K95" s="160">
        <f>SUM(K96:K102)</f>
        <v>10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2002</v>
      </c>
      <c r="D97" s="74"/>
      <c r="E97" s="74">
        <v>2002</v>
      </c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38</v>
      </c>
      <c r="D99" s="74"/>
      <c r="E99" s="74">
        <v>38</v>
      </c>
      <c r="F99" s="74"/>
      <c r="G99" s="157"/>
      <c r="H99" s="72">
        <f t="shared" si="6"/>
        <v>38</v>
      </c>
      <c r="I99" s="74"/>
      <c r="J99" s="74">
        <v>38</v>
      </c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1130</v>
      </c>
      <c r="D100" s="74"/>
      <c r="E100" s="74">
        <v>1130</v>
      </c>
      <c r="F100" s="74"/>
      <c r="G100" s="157"/>
      <c r="H100" s="72">
        <f t="shared" si="6"/>
        <v>300</v>
      </c>
      <c r="I100" s="74"/>
      <c r="J100" s="74">
        <f>500-200</f>
        <v>300</v>
      </c>
      <c r="K100" s="74"/>
      <c r="L100" s="158"/>
    </row>
    <row r="101" spans="1:12" x14ac:dyDescent="0.25">
      <c r="A101" s="44">
        <v>2236</v>
      </c>
      <c r="B101" s="71" t="s">
        <v>110</v>
      </c>
      <c r="C101" s="72">
        <f t="shared" si="5"/>
        <v>10</v>
      </c>
      <c r="D101" s="74"/>
      <c r="E101" s="74">
        <v>0</v>
      </c>
      <c r="F101" s="74">
        <v>10</v>
      </c>
      <c r="G101" s="157"/>
      <c r="H101" s="72">
        <f t="shared" si="6"/>
        <v>10</v>
      </c>
      <c r="I101" s="74"/>
      <c r="J101" s="74"/>
      <c r="K101" s="74">
        <v>10</v>
      </c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1557</v>
      </c>
      <c r="D102" s="74"/>
      <c r="E102" s="74">
        <v>1557</v>
      </c>
      <c r="F102" s="74"/>
      <c r="G102" s="157"/>
      <c r="H102" s="72">
        <f t="shared" si="6"/>
        <v>3617</v>
      </c>
      <c r="I102" s="74"/>
      <c r="J102" s="74">
        <f>2002+1306+309</f>
        <v>3617</v>
      </c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26254</v>
      </c>
      <c r="D103" s="160">
        <f>SUM(D104:D111)</f>
        <v>169</v>
      </c>
      <c r="E103" s="160">
        <f>SUM(E104:E111)</f>
        <v>26085</v>
      </c>
      <c r="F103" s="160">
        <f>SUM(F104:F111)</f>
        <v>0</v>
      </c>
      <c r="G103" s="161">
        <f>SUM(G104:G111)</f>
        <v>0</v>
      </c>
      <c r="H103" s="72">
        <f t="shared" si="6"/>
        <v>13341</v>
      </c>
      <c r="I103" s="160">
        <f>SUM(I104:I111)</f>
        <v>0</v>
      </c>
      <c r="J103" s="160">
        <f>SUM(J104:J111)</f>
        <v>13214</v>
      </c>
      <c r="K103" s="160">
        <f>SUM(K104:K111)</f>
        <v>127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3000</v>
      </c>
      <c r="D104" s="74"/>
      <c r="E104" s="74">
        <v>3000</v>
      </c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114</v>
      </c>
      <c r="C105" s="72">
        <f t="shared" si="5"/>
        <v>7085</v>
      </c>
      <c r="D105" s="74"/>
      <c r="E105" s="74">
        <v>7085</v>
      </c>
      <c r="F105" s="74"/>
      <c r="G105" s="157"/>
      <c r="H105" s="72">
        <f t="shared" si="6"/>
        <v>3950</v>
      </c>
      <c r="I105" s="74"/>
      <c r="J105" s="74">
        <f>1500+1812+220+291</f>
        <v>3823</v>
      </c>
      <c r="K105" s="74">
        <v>127</v>
      </c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1104</v>
      </c>
      <c r="D106" s="74"/>
      <c r="E106" s="74">
        <v>1104</v>
      </c>
      <c r="F106" s="74"/>
      <c r="G106" s="157"/>
      <c r="H106" s="72">
        <f t="shared" si="6"/>
        <v>1104</v>
      </c>
      <c r="I106" s="74"/>
      <c r="J106" s="74">
        <v>1104</v>
      </c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12005</v>
      </c>
      <c r="D107" s="74"/>
      <c r="E107" s="74">
        <v>12005</v>
      </c>
      <c r="F107" s="74"/>
      <c r="G107" s="157"/>
      <c r="H107" s="72">
        <f t="shared" si="6"/>
        <v>7857</v>
      </c>
      <c r="I107" s="74"/>
      <c r="J107" s="74">
        <v>7857</v>
      </c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2306</v>
      </c>
      <c r="D109" s="74">
        <v>169</v>
      </c>
      <c r="E109" s="74">
        <v>2137</v>
      </c>
      <c r="F109" s="74"/>
      <c r="G109" s="157"/>
      <c r="H109" s="72">
        <f t="shared" si="6"/>
        <v>0</v>
      </c>
      <c r="I109" s="74"/>
      <c r="J109" s="74">
        <f>1500-1500</f>
        <v>0</v>
      </c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754</v>
      </c>
      <c r="D111" s="74"/>
      <c r="E111" s="74">
        <v>754</v>
      </c>
      <c r="F111" s="74"/>
      <c r="G111" s="157"/>
      <c r="H111" s="72">
        <f t="shared" si="6"/>
        <v>430</v>
      </c>
      <c r="I111" s="74"/>
      <c r="J111" s="74">
        <v>430</v>
      </c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1061</v>
      </c>
      <c r="D112" s="160">
        <f>SUM(D113:D115)</f>
        <v>0</v>
      </c>
      <c r="E112" s="160">
        <f>SUM(E113:E115)</f>
        <v>1061</v>
      </c>
      <c r="F112" s="160">
        <f>SUM(F113:F115)</f>
        <v>0</v>
      </c>
      <c r="G112" s="173">
        <f>SUM(G113:G115)</f>
        <v>0</v>
      </c>
      <c r="H112" s="72">
        <f t="shared" si="6"/>
        <v>1139</v>
      </c>
      <c r="I112" s="160">
        <f>SUM(I113:I115)</f>
        <v>0</v>
      </c>
      <c r="J112" s="160">
        <f>SUM(J113:J115)</f>
        <v>1139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452</v>
      </c>
      <c r="I114" s="74"/>
      <c r="J114" s="74">
        <v>452</v>
      </c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1061</v>
      </c>
      <c r="D115" s="74"/>
      <c r="E115" s="74">
        <v>1061</v>
      </c>
      <c r="F115" s="74"/>
      <c r="G115" s="157"/>
      <c r="H115" s="72">
        <f>SUM(I115:L115)</f>
        <v>687</v>
      </c>
      <c r="I115" s="74"/>
      <c r="J115" s="74">
        <v>687</v>
      </c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50</v>
      </c>
      <c r="D116" s="160">
        <f>SUM(D117:D121)</f>
        <v>0</v>
      </c>
      <c r="E116" s="160">
        <f>SUM(E117:E121)</f>
        <v>50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100</v>
      </c>
      <c r="I116" s="160">
        <f>SUM(I117:I121)</f>
        <v>0</v>
      </c>
      <c r="J116" s="160">
        <f>SUM(J117:J121)</f>
        <v>100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50</v>
      </c>
      <c r="D121" s="74"/>
      <c r="E121" s="74">
        <v>50</v>
      </c>
      <c r="F121" s="74"/>
      <c r="G121" s="157"/>
      <c r="H121" s="72">
        <f t="shared" si="8"/>
        <v>100</v>
      </c>
      <c r="I121" s="74"/>
      <c r="J121" s="74">
        <v>100</v>
      </c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2505</v>
      </c>
      <c r="D122" s="160">
        <f>SUM(D123:D127)</f>
        <v>650</v>
      </c>
      <c r="E122" s="160">
        <f>SUM(E123:E127)</f>
        <v>1855</v>
      </c>
      <c r="F122" s="160">
        <f>SUM(F123:F127)</f>
        <v>0</v>
      </c>
      <c r="G122" s="161">
        <f>SUM(G123:G127)</f>
        <v>0</v>
      </c>
      <c r="H122" s="72">
        <f t="shared" si="8"/>
        <v>913</v>
      </c>
      <c r="I122" s="160">
        <f>SUM(I123:I127)</f>
        <v>0</v>
      </c>
      <c r="J122" s="160">
        <f>SUM(J123:J127)</f>
        <v>913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2505</v>
      </c>
      <c r="D127" s="74">
        <v>650</v>
      </c>
      <c r="E127" s="74">
        <v>1855</v>
      </c>
      <c r="F127" s="74"/>
      <c r="G127" s="157"/>
      <c r="H127" s="72">
        <f t="shared" si="8"/>
        <v>913</v>
      </c>
      <c r="I127" s="74"/>
      <c r="J127" s="74">
        <v>913</v>
      </c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111861</v>
      </c>
      <c r="D130" s="63">
        <f>SUM(D131,D136,D140,D141,D144,D151,D159,D160,D163)</f>
        <v>0</v>
      </c>
      <c r="E130" s="63">
        <f>SUM(E131,E136,E140,E141,E144,E151,E159,E160,E163)</f>
        <v>108960</v>
      </c>
      <c r="F130" s="63">
        <f>SUM(F131,F136,F140,F141,F144,F151,F159,F160,F163)</f>
        <v>2901</v>
      </c>
      <c r="G130" s="166">
        <f>SUM(G131,G136,G140,G141,G144,G151,G159,G160,G163)</f>
        <v>0</v>
      </c>
      <c r="H130" s="57">
        <f t="shared" si="8"/>
        <v>92036</v>
      </c>
      <c r="I130" s="63">
        <f>SUM(I131,I136,I140,I141,I144,I151,I159,I160,I163)</f>
        <v>0</v>
      </c>
      <c r="J130" s="63">
        <f>SUM(J131,J136,J140,J141,J144,J151,J159,J160,J163)</f>
        <v>88226</v>
      </c>
      <c r="K130" s="63">
        <f>SUM(K131,K136,K140,K141,K144,K151,K159,K160,K163)</f>
        <v>3810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13481</v>
      </c>
      <c r="D131" s="169">
        <f>SUM(D132:D135)</f>
        <v>0</v>
      </c>
      <c r="E131" s="169">
        <f t="shared" ref="E131:L131" si="10">SUM(E132:E135)</f>
        <v>13481</v>
      </c>
      <c r="F131" s="169">
        <f t="shared" si="10"/>
        <v>0</v>
      </c>
      <c r="G131" s="170">
        <f t="shared" si="10"/>
        <v>0</v>
      </c>
      <c r="H131" s="66">
        <f t="shared" si="8"/>
        <v>4905</v>
      </c>
      <c r="I131" s="169">
        <f t="shared" si="10"/>
        <v>0</v>
      </c>
      <c r="J131" s="169">
        <f t="shared" si="10"/>
        <v>4905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2408</v>
      </c>
      <c r="D132" s="74"/>
      <c r="E132" s="74">
        <v>2408</v>
      </c>
      <c r="F132" s="74"/>
      <c r="G132" s="157"/>
      <c r="H132" s="72">
        <f t="shared" si="8"/>
        <v>1505</v>
      </c>
      <c r="I132" s="74"/>
      <c r="J132" s="74">
        <v>1505</v>
      </c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9600</v>
      </c>
      <c r="D133" s="74"/>
      <c r="E133" s="74">
        <v>9600</v>
      </c>
      <c r="F133" s="74"/>
      <c r="G133" s="157"/>
      <c r="H133" s="72">
        <f t="shared" si="8"/>
        <v>3000</v>
      </c>
      <c r="I133" s="74"/>
      <c r="J133" s="74">
        <v>3000</v>
      </c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1473</v>
      </c>
      <c r="D135" s="74"/>
      <c r="E135" s="74">
        <v>1473</v>
      </c>
      <c r="F135" s="74"/>
      <c r="G135" s="157"/>
      <c r="H135" s="72">
        <f t="shared" si="8"/>
        <v>400</v>
      </c>
      <c r="I135" s="74"/>
      <c r="J135" s="74">
        <v>400</v>
      </c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22037</v>
      </c>
      <c r="D136" s="160">
        <f>SUM(D137:D139)</f>
        <v>0</v>
      </c>
      <c r="E136" s="160">
        <f>SUM(E137:E139)</f>
        <v>20900</v>
      </c>
      <c r="F136" s="160">
        <f>SUM(F137:F139)</f>
        <v>1137</v>
      </c>
      <c r="G136" s="161">
        <f>SUM(G137:G139)</f>
        <v>0</v>
      </c>
      <c r="H136" s="72">
        <f t="shared" si="8"/>
        <v>20410</v>
      </c>
      <c r="I136" s="160">
        <f>SUM(I137:I139)</f>
        <v>0</v>
      </c>
      <c r="J136" s="160">
        <f>SUM(J137:J139)</f>
        <v>18364</v>
      </c>
      <c r="K136" s="160">
        <f>SUM(K137:K139)</f>
        <v>2046</v>
      </c>
      <c r="L136" s="162">
        <f>SUM(L137:L139)</f>
        <v>0</v>
      </c>
    </row>
    <row r="137" spans="1:12" x14ac:dyDescent="0.25">
      <c r="A137" s="44">
        <v>2321</v>
      </c>
      <c r="B137" s="71" t="s">
        <v>146</v>
      </c>
      <c r="C137" s="72">
        <f t="shared" si="7"/>
        <v>16006</v>
      </c>
      <c r="D137" s="74"/>
      <c r="E137" s="74">
        <v>15706</v>
      </c>
      <c r="F137" s="74">
        <v>300</v>
      </c>
      <c r="G137" s="157"/>
      <c r="H137" s="72">
        <f t="shared" si="8"/>
        <v>15216</v>
      </c>
      <c r="I137" s="74"/>
      <c r="J137" s="74">
        <f>15016-1379</f>
        <v>13637</v>
      </c>
      <c r="K137" s="74">
        <f>200+1379</f>
        <v>1579</v>
      </c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6031</v>
      </c>
      <c r="D138" s="74"/>
      <c r="E138" s="74">
        <v>5194</v>
      </c>
      <c r="F138" s="74">
        <v>837</v>
      </c>
      <c r="G138" s="157"/>
      <c r="H138" s="72">
        <f t="shared" si="8"/>
        <v>5194</v>
      </c>
      <c r="I138" s="74"/>
      <c r="J138" s="74">
        <v>4727</v>
      </c>
      <c r="K138" s="74">
        <v>467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1565</v>
      </c>
      <c r="D141" s="160">
        <f>SUM(D142:D143)</f>
        <v>0</v>
      </c>
      <c r="E141" s="160">
        <f>SUM(E142:E143)</f>
        <v>1565</v>
      </c>
      <c r="F141" s="160">
        <f>SUM(F142:F143)</f>
        <v>0</v>
      </c>
      <c r="G141" s="161">
        <f>SUM(G142:G143)</f>
        <v>0</v>
      </c>
      <c r="H141" s="72">
        <f t="shared" si="8"/>
        <v>990</v>
      </c>
      <c r="I141" s="160">
        <f>SUM(I142:I143)</f>
        <v>0</v>
      </c>
      <c r="J141" s="160">
        <f>SUM(J142:J143)</f>
        <v>990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1565</v>
      </c>
      <c r="D142" s="74"/>
      <c r="E142" s="74">
        <v>1565</v>
      </c>
      <c r="F142" s="74"/>
      <c r="G142" s="157"/>
      <c r="H142" s="72">
        <f t="shared" si="8"/>
        <v>990</v>
      </c>
      <c r="I142" s="74"/>
      <c r="J142" s="74">
        <v>990</v>
      </c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13696</v>
      </c>
      <c r="D144" s="151">
        <f>SUM(D145:D150)</f>
        <v>0</v>
      </c>
      <c r="E144" s="151">
        <f>SUM(E145:E150)</f>
        <v>13542</v>
      </c>
      <c r="F144" s="151">
        <f>SUM(F145:F150)</f>
        <v>154</v>
      </c>
      <c r="G144" s="152">
        <f>SUM(G145:G150)</f>
        <v>0</v>
      </c>
      <c r="H144" s="117">
        <f t="shared" si="8"/>
        <v>11193</v>
      </c>
      <c r="I144" s="151">
        <f>SUM(I145:I150)</f>
        <v>0</v>
      </c>
      <c r="J144" s="151">
        <f>SUM(J145:J150)</f>
        <v>11039</v>
      </c>
      <c r="K144" s="151">
        <f>SUM(K145:K150)</f>
        <v>154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7794</v>
      </c>
      <c r="D145" s="68"/>
      <c r="E145" s="68">
        <v>7794</v>
      </c>
      <c r="F145" s="68"/>
      <c r="G145" s="154"/>
      <c r="H145" s="66">
        <f t="shared" si="8"/>
        <v>6750</v>
      </c>
      <c r="I145" s="68"/>
      <c r="J145" s="68">
        <v>6750</v>
      </c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4500</v>
      </c>
      <c r="D146" s="74"/>
      <c r="E146" s="74">
        <v>4346</v>
      </c>
      <c r="F146" s="74">
        <v>154</v>
      </c>
      <c r="G146" s="157"/>
      <c r="H146" s="72">
        <f t="shared" si="8"/>
        <v>3540</v>
      </c>
      <c r="I146" s="74"/>
      <c r="J146" s="74">
        <v>3386</v>
      </c>
      <c r="K146" s="74">
        <v>154</v>
      </c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122</v>
      </c>
      <c r="D147" s="74"/>
      <c r="E147" s="74">
        <v>122</v>
      </c>
      <c r="F147" s="74"/>
      <c r="G147" s="157"/>
      <c r="H147" s="72">
        <f t="shared" si="8"/>
        <v>120</v>
      </c>
      <c r="I147" s="74"/>
      <c r="J147" s="74">
        <v>120</v>
      </c>
      <c r="K147" s="74"/>
      <c r="L147" s="158"/>
    </row>
    <row r="148" spans="1:12" ht="24" x14ac:dyDescent="0.25">
      <c r="A148" s="44">
        <v>2354</v>
      </c>
      <c r="B148" s="71" t="s">
        <v>157</v>
      </c>
      <c r="C148" s="72">
        <f t="shared" si="7"/>
        <v>583</v>
      </c>
      <c r="D148" s="74"/>
      <c r="E148" s="74">
        <v>583</v>
      </c>
      <c r="F148" s="74"/>
      <c r="G148" s="157"/>
      <c r="H148" s="72">
        <f t="shared" si="8"/>
        <v>583</v>
      </c>
      <c r="I148" s="74"/>
      <c r="J148" s="74">
        <v>583</v>
      </c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697</v>
      </c>
      <c r="D149" s="74"/>
      <c r="E149" s="74">
        <v>697</v>
      </c>
      <c r="F149" s="74"/>
      <c r="G149" s="157"/>
      <c r="H149" s="72">
        <f t="shared" si="8"/>
        <v>200</v>
      </c>
      <c r="I149" s="74"/>
      <c r="J149" s="74">
        <v>200</v>
      </c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55068</v>
      </c>
      <c r="D151" s="160">
        <f>SUM(D152:D158)</f>
        <v>0</v>
      </c>
      <c r="E151" s="160">
        <f>SUM(E152:E158)</f>
        <v>53458</v>
      </c>
      <c r="F151" s="160">
        <f>SUM(F152:F158)</f>
        <v>1610</v>
      </c>
      <c r="G151" s="161">
        <f>SUM(G152:G158)</f>
        <v>0</v>
      </c>
      <c r="H151" s="72">
        <f t="shared" si="8"/>
        <v>49528</v>
      </c>
      <c r="I151" s="160">
        <f>SUM(I152:I158)</f>
        <v>0</v>
      </c>
      <c r="J151" s="160">
        <f>SUM(J152:J158)</f>
        <v>47918</v>
      </c>
      <c r="K151" s="160">
        <f>SUM(K152:K158)</f>
        <v>1610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8021</v>
      </c>
      <c r="D152" s="74"/>
      <c r="E152" s="74">
        <v>8021</v>
      </c>
      <c r="F152" s="74"/>
      <c r="G152" s="157"/>
      <c r="H152" s="72">
        <f t="shared" si="8"/>
        <v>3500</v>
      </c>
      <c r="I152" s="74"/>
      <c r="J152" s="74">
        <v>3500</v>
      </c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1003</v>
      </c>
      <c r="D153" s="74"/>
      <c r="E153" s="74">
        <v>1003</v>
      </c>
      <c r="F153" s="74"/>
      <c r="G153" s="157"/>
      <c r="H153" s="72">
        <f t="shared" si="8"/>
        <v>792</v>
      </c>
      <c r="I153" s="74"/>
      <c r="J153" s="74">
        <v>792</v>
      </c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44511</v>
      </c>
      <c r="D154" s="74"/>
      <c r="E154" s="74">
        <v>42901</v>
      </c>
      <c r="F154" s="74">
        <v>1610</v>
      </c>
      <c r="G154" s="157"/>
      <c r="H154" s="72">
        <f t="shared" si="8"/>
        <v>44511</v>
      </c>
      <c r="I154" s="74"/>
      <c r="J154" s="74">
        <v>42901</v>
      </c>
      <c r="K154" s="74">
        <v>1610</v>
      </c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166</v>
      </c>
      <c r="C157" s="72">
        <f t="shared" si="7"/>
        <v>143</v>
      </c>
      <c r="D157" s="74"/>
      <c r="E157" s="74">
        <v>143</v>
      </c>
      <c r="F157" s="74"/>
      <c r="G157" s="157"/>
      <c r="H157" s="72">
        <f t="shared" si="8"/>
        <v>143</v>
      </c>
      <c r="I157" s="74"/>
      <c r="J157" s="74">
        <v>143</v>
      </c>
      <c r="K157" s="74"/>
      <c r="L157" s="158"/>
    </row>
    <row r="158" spans="1:12" ht="48" x14ac:dyDescent="0.25">
      <c r="A158" s="43">
        <v>2369</v>
      </c>
      <c r="B158" s="71" t="s">
        <v>167</v>
      </c>
      <c r="C158" s="72">
        <f t="shared" si="7"/>
        <v>1390</v>
      </c>
      <c r="D158" s="74"/>
      <c r="E158" s="74">
        <v>1390</v>
      </c>
      <c r="F158" s="74"/>
      <c r="G158" s="157"/>
      <c r="H158" s="72">
        <f t="shared" si="8"/>
        <v>582</v>
      </c>
      <c r="I158" s="74"/>
      <c r="J158" s="74">
        <v>582</v>
      </c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6014</v>
      </c>
      <c r="D159" s="163"/>
      <c r="E159" s="163">
        <v>6014</v>
      </c>
      <c r="F159" s="163"/>
      <c r="G159" s="164"/>
      <c r="H159" s="117">
        <f t="shared" si="8"/>
        <v>5010</v>
      </c>
      <c r="I159" s="163"/>
      <c r="J159" s="163">
        <v>5010</v>
      </c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384</v>
      </c>
      <c r="D165" s="63">
        <f>SUM(D166,D171)</f>
        <v>0</v>
      </c>
      <c r="E165" s="63">
        <f t="shared" ref="E165:G165" si="11">SUM(E166,E171)</f>
        <v>384</v>
      </c>
      <c r="F165" s="63">
        <f t="shared" si="11"/>
        <v>0</v>
      </c>
      <c r="G165" s="63">
        <f t="shared" si="11"/>
        <v>0</v>
      </c>
      <c r="H165" s="57">
        <f t="shared" si="8"/>
        <v>384</v>
      </c>
      <c r="I165" s="63">
        <f>SUM(I166,I171)</f>
        <v>0</v>
      </c>
      <c r="J165" s="63">
        <f t="shared" ref="J165:L165" si="12">SUM(J166,J171)</f>
        <v>384</v>
      </c>
      <c r="K165" s="63">
        <f t="shared" si="12"/>
        <v>0</v>
      </c>
      <c r="L165" s="172">
        <f t="shared" si="12"/>
        <v>0</v>
      </c>
    </row>
    <row r="166" spans="1:12" ht="24" x14ac:dyDescent="0.25">
      <c r="A166" s="168">
        <v>2510</v>
      </c>
      <c r="B166" s="65" t="s">
        <v>175</v>
      </c>
      <c r="C166" s="66">
        <f t="shared" si="7"/>
        <v>384</v>
      </c>
      <c r="D166" s="169">
        <f>SUM(D167:D170)</f>
        <v>0</v>
      </c>
      <c r="E166" s="169">
        <f t="shared" ref="E166:G166" si="13">SUM(E167:E170)</f>
        <v>384</v>
      </c>
      <c r="F166" s="169">
        <f t="shared" si="13"/>
        <v>0</v>
      </c>
      <c r="G166" s="169">
        <f t="shared" si="13"/>
        <v>0</v>
      </c>
      <c r="H166" s="66">
        <f t="shared" si="8"/>
        <v>384</v>
      </c>
      <c r="I166" s="169">
        <f>SUM(I167:I170)</f>
        <v>0</v>
      </c>
      <c r="J166" s="169">
        <f t="shared" ref="J166:L166" si="14">SUM(J167:J170)</f>
        <v>384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178</v>
      </c>
      <c r="C169" s="72">
        <f t="shared" si="7"/>
        <v>210</v>
      </c>
      <c r="D169" s="74"/>
      <c r="E169" s="74">
        <v>210</v>
      </c>
      <c r="F169" s="74"/>
      <c r="G169" s="157"/>
      <c r="H169" s="72">
        <f t="shared" si="8"/>
        <v>210</v>
      </c>
      <c r="I169" s="74"/>
      <c r="J169" s="74">
        <v>210</v>
      </c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174</v>
      </c>
      <c r="D170" s="74"/>
      <c r="E170" s="74">
        <v>174</v>
      </c>
      <c r="F170" s="74"/>
      <c r="G170" s="157"/>
      <c r="H170" s="72">
        <f t="shared" si="8"/>
        <v>174</v>
      </c>
      <c r="I170" s="74"/>
      <c r="J170" s="74">
        <v>174</v>
      </c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13515</v>
      </c>
      <c r="D194" s="139">
        <f>SUM(D195,D230,D269,D283)</f>
        <v>3000</v>
      </c>
      <c r="E194" s="139">
        <f t="shared" ref="E194:G194" si="25">SUM(E195,E230,E269,E283)</f>
        <v>10515</v>
      </c>
      <c r="F194" s="139">
        <f t="shared" si="25"/>
        <v>0</v>
      </c>
      <c r="G194" s="139">
        <f t="shared" si="25"/>
        <v>0</v>
      </c>
      <c r="H194" s="138">
        <f t="shared" si="24"/>
        <v>11600</v>
      </c>
      <c r="I194" s="139">
        <f t="shared" ref="I194:L194" si="26">SUM(I195,I230,I269,I283)</f>
        <v>0</v>
      </c>
      <c r="J194" s="139">
        <f t="shared" si="26"/>
        <v>11600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13515</v>
      </c>
      <c r="D195" s="144">
        <f>D196+D204</f>
        <v>3000</v>
      </c>
      <c r="E195" s="144">
        <f>E196+E204</f>
        <v>10515</v>
      </c>
      <c r="F195" s="144">
        <f>F196+F204</f>
        <v>0</v>
      </c>
      <c r="G195" s="144">
        <f>G196+G204</f>
        <v>0</v>
      </c>
      <c r="H195" s="143">
        <f t="shared" si="24"/>
        <v>11600</v>
      </c>
      <c r="I195" s="144">
        <f>I196+I204</f>
        <v>0</v>
      </c>
      <c r="J195" s="144">
        <f>J196+J204</f>
        <v>11600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520</v>
      </c>
      <c r="D196" s="63">
        <f>D197+D198+D201+D202+D203</f>
        <v>0</v>
      </c>
      <c r="E196" s="63">
        <f>E197+E198+E201+E202+E203</f>
        <v>520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520</v>
      </c>
      <c r="D198" s="160">
        <f>D199+D200</f>
        <v>0</v>
      </c>
      <c r="E198" s="160">
        <f>E199+E200</f>
        <v>520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520</v>
      </c>
      <c r="D199" s="74"/>
      <c r="E199" s="74">
        <v>520</v>
      </c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12995</v>
      </c>
      <c r="D204" s="63">
        <f>D205+D215+D216+D225+D226+D227+D229</f>
        <v>3000</v>
      </c>
      <c r="E204" s="63">
        <f>E205+E215+E216+E225+E226+E227+E229</f>
        <v>9995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11600</v>
      </c>
      <c r="I204" s="63">
        <f>I205+I215+I216+I225+I226+I227+I229</f>
        <v>0</v>
      </c>
      <c r="J204" s="63">
        <f>J205+J215+J216+J225+J226+J227+J229</f>
        <v>11600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12995</v>
      </c>
      <c r="D216" s="160">
        <f>SUM(D217:D224)</f>
        <v>3000</v>
      </c>
      <c r="E216" s="160">
        <f>SUM(E217:E224)</f>
        <v>9995</v>
      </c>
      <c r="F216" s="160">
        <f>SUM(F217:F224)</f>
        <v>0</v>
      </c>
      <c r="G216" s="161">
        <f>SUM(G217:G224)</f>
        <v>0</v>
      </c>
      <c r="H216" s="72">
        <f t="shared" si="24"/>
        <v>700</v>
      </c>
      <c r="I216" s="160">
        <f>SUM(I217:I224)</f>
        <v>0</v>
      </c>
      <c r="J216" s="160">
        <f>SUM(J217:J224)</f>
        <v>700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3000</v>
      </c>
      <c r="D217" s="74">
        <v>3000</v>
      </c>
      <c r="E217" s="74">
        <v>0</v>
      </c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2500</v>
      </c>
      <c r="D218" s="74"/>
      <c r="E218" s="74">
        <v>2500</v>
      </c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1170</v>
      </c>
      <c r="D219" s="74"/>
      <c r="E219" s="74">
        <v>1170</v>
      </c>
      <c r="F219" s="74"/>
      <c r="G219" s="157"/>
      <c r="H219" s="72">
        <f t="shared" si="24"/>
        <v>700</v>
      </c>
      <c r="I219" s="74"/>
      <c r="J219" s="74">
        <v>700</v>
      </c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4725</v>
      </c>
      <c r="D223" s="74"/>
      <c r="E223" s="74">
        <v>4725</v>
      </c>
      <c r="F223" s="74"/>
      <c r="G223" s="157"/>
      <c r="H223" s="72">
        <f t="shared" si="24"/>
        <v>0</v>
      </c>
      <c r="I223" s="74"/>
      <c r="J223" s="74">
        <f>291-291</f>
        <v>0</v>
      </c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1600</v>
      </c>
      <c r="D224" s="74"/>
      <c r="E224" s="74">
        <v>1600</v>
      </c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10900</v>
      </c>
      <c r="I226" s="74"/>
      <c r="J226" s="74">
        <v>10900</v>
      </c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945848.85</v>
      </c>
      <c r="D289" s="242">
        <f t="shared" ref="D289:L289" si="46">SUM(D286,D269,D230,D195,D187,D173,D75,D53,D283)</f>
        <v>79968</v>
      </c>
      <c r="E289" s="242">
        <f t="shared" si="46"/>
        <v>861979.85</v>
      </c>
      <c r="F289" s="242">
        <f t="shared" si="46"/>
        <v>3901</v>
      </c>
      <c r="G289" s="243">
        <f t="shared" si="46"/>
        <v>0</v>
      </c>
      <c r="H289" s="244">
        <f t="shared" si="46"/>
        <v>882099</v>
      </c>
      <c r="I289" s="242">
        <f t="shared" si="46"/>
        <v>53302</v>
      </c>
      <c r="J289" s="242">
        <f t="shared" si="46"/>
        <v>824224</v>
      </c>
      <c r="K289" s="242">
        <f t="shared" si="46"/>
        <v>4573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-1607.8499999999767</v>
      </c>
      <c r="D290" s="247">
        <f>SUM(D24,D25,D41)-D51</f>
        <v>0</v>
      </c>
      <c r="E290" s="247">
        <f>SUM(E24,E25,E41)-E51</f>
        <v>0.15000000002328306</v>
      </c>
      <c r="F290" s="247">
        <f>(F26+F43)-F51</f>
        <v>-1608</v>
      </c>
      <c r="G290" s="248">
        <f>G45-G51</f>
        <v>0</v>
      </c>
      <c r="H290" s="246">
        <f>SUM(I290:L290)</f>
        <v>-2400</v>
      </c>
      <c r="I290" s="247">
        <f>SUM(I24,I25,I41)-I51</f>
        <v>0</v>
      </c>
      <c r="J290" s="247">
        <f>SUM(J24,J25,J41)-J51</f>
        <v>0</v>
      </c>
      <c r="K290" s="247">
        <f>(K26+K43)-K51</f>
        <v>-2400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1608</v>
      </c>
      <c r="D291" s="251">
        <f t="shared" si="47"/>
        <v>0</v>
      </c>
      <c r="E291" s="251">
        <f t="shared" si="47"/>
        <v>0</v>
      </c>
      <c r="F291" s="251">
        <f t="shared" si="47"/>
        <v>1608</v>
      </c>
      <c r="G291" s="252">
        <f t="shared" si="47"/>
        <v>0</v>
      </c>
      <c r="H291" s="253">
        <f t="shared" si="47"/>
        <v>2400</v>
      </c>
      <c r="I291" s="251">
        <f t="shared" si="47"/>
        <v>0</v>
      </c>
      <c r="J291" s="251">
        <f t="shared" si="47"/>
        <v>0</v>
      </c>
      <c r="K291" s="251">
        <f t="shared" si="47"/>
        <v>2400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1608</v>
      </c>
      <c r="D292" s="128">
        <f t="shared" si="48"/>
        <v>0</v>
      </c>
      <c r="E292" s="128">
        <f t="shared" si="48"/>
        <v>0</v>
      </c>
      <c r="F292" s="128">
        <f t="shared" si="48"/>
        <v>1608</v>
      </c>
      <c r="G292" s="129">
        <f t="shared" si="48"/>
        <v>0</v>
      </c>
      <c r="H292" s="256">
        <f t="shared" si="48"/>
        <v>2400</v>
      </c>
      <c r="I292" s="128">
        <f t="shared" si="48"/>
        <v>0</v>
      </c>
      <c r="J292" s="128">
        <f t="shared" si="48"/>
        <v>0</v>
      </c>
      <c r="K292" s="128">
        <f t="shared" si="48"/>
        <v>2400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zVD8h8y/gCAs1SsyHOEXZPBmWVrbguY7KXNMzjt6OQglvxRGSPqRA4tEsey6GtVUh6XKTJ9B+dIPlTnrDee+Ew==" saltValue="Vrvp1p9AMz+4nX8kcj5yWQ==" spinCount="100000" sheet="1" objects="1" scenarios="1" formatCells="0" formatColumns="0" formatRows="0" insertHyperlinks="0"/>
  <autoFilter ref="A18:L301">
    <filterColumn colId="7">
      <filters blank="1">
        <filter val="1 104"/>
        <filter val="1 139"/>
        <filter val="1 420"/>
        <filter val="1 444"/>
        <filter val="1 460"/>
        <filter val="1 505"/>
        <filter val="1 610"/>
        <filter val="1 775"/>
        <filter val="10"/>
        <filter val="10 900"/>
        <filter val="100"/>
        <filter val="11 193"/>
        <filter val="11 600"/>
        <filter val="11 946"/>
        <filter val="120"/>
        <filter val="13 341"/>
        <filter val="13 421"/>
        <filter val="130 116"/>
        <filter val="141 705"/>
        <filter val="143"/>
        <filter val="15 216"/>
        <filter val="16 463"/>
        <filter val="17 610"/>
        <filter val="174"/>
        <filter val="177 725"/>
        <filter val="2 107"/>
        <filter val="2 200"/>
        <filter val="2 400"/>
        <filter val="-2 400"/>
        <filter val="20 410"/>
        <filter val="200"/>
        <filter val="210"/>
        <filter val="23 574"/>
        <filter val="255"/>
        <filter val="3 000"/>
        <filter val="3 500"/>
        <filter val="3 540"/>
        <filter val="3 617"/>
        <filter val="3 950"/>
        <filter val="3 965"/>
        <filter val="300"/>
        <filter val="350"/>
        <filter val="36 020"/>
        <filter val="37 696"/>
        <filter val="38"/>
        <filter val="384"/>
        <filter val="4 290"/>
        <filter val="4 905"/>
        <filter val="400"/>
        <filter val="430"/>
        <filter val="44 511"/>
        <filter val="452"/>
        <filter val="46 148"/>
        <filter val="484 720"/>
        <filter val="49 528"/>
        <filter val="497"/>
        <filter val="5 010"/>
        <filter val="5 194"/>
        <filter val="500"/>
        <filter val="562 658"/>
        <filter val="582"/>
        <filter val="583"/>
        <filter val="6 636"/>
        <filter val="6 750"/>
        <filter val="66"/>
        <filter val="687"/>
        <filter val="7 857"/>
        <filter val="700"/>
        <filter val="740 383"/>
        <filter val="77 588"/>
        <filter val="792"/>
        <filter val="842"/>
        <filter val="870 499"/>
        <filter val="877 526"/>
        <filter val="882 099"/>
        <filter val="913"/>
        <filter val="92 036"/>
        <filter val="99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569" hidden="1" customWidth="1"/>
    <col min="5" max="6" width="8.7109375" style="569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528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529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530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531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24.75" customHeight="1" x14ac:dyDescent="0.25">
      <c r="A7" s="4" t="s">
        <v>11</v>
      </c>
      <c r="B7" s="5"/>
      <c r="C7" s="836" t="s">
        <v>516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532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533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534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 t="s">
        <v>535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527"/>
      <c r="E14" s="527"/>
      <c r="F14" s="527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960" t="s">
        <v>25</v>
      </c>
      <c r="E16" s="962" t="s">
        <v>26</v>
      </c>
      <c r="F16" s="964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961"/>
      <c r="E17" s="963"/>
      <c r="F17" s="965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528">
        <v>4</v>
      </c>
      <c r="E18" s="528">
        <v>5</v>
      </c>
      <c r="F18" s="528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529"/>
      <c r="E19" s="529"/>
      <c r="F19" s="529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1469668</v>
      </c>
      <c r="D20" s="530">
        <f>SUM(D21,D24,D25,D41,D43)</f>
        <v>957148</v>
      </c>
      <c r="E20" s="530">
        <f>SUM(E21,E24,E43)</f>
        <v>483923</v>
      </c>
      <c r="F20" s="530">
        <f>SUM(F21,F26,F43)</f>
        <v>28597</v>
      </c>
      <c r="G20" s="29">
        <f>SUM(G21,G45)</f>
        <v>0</v>
      </c>
      <c r="H20" s="27">
        <f>SUM(I20:L20)</f>
        <v>1449676</v>
      </c>
      <c r="I20" s="28">
        <f>SUM(I21,I24,I25,I41,I43)</f>
        <v>959808</v>
      </c>
      <c r="J20" s="28">
        <f>SUM(J21,J24,J43)</f>
        <v>460786</v>
      </c>
      <c r="K20" s="28">
        <f>SUM(K21,K26,K43)</f>
        <v>29082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0</v>
      </c>
      <c r="D21" s="531">
        <f>SUM(D22:D23)</f>
        <v>0</v>
      </c>
      <c r="E21" s="531">
        <f>SUM(E22:E23)</f>
        <v>0</v>
      </c>
      <c r="F21" s="531">
        <f>SUM(F22:F23)</f>
        <v>0</v>
      </c>
      <c r="G21" s="35">
        <f>SUM(G22:G23)</f>
        <v>0</v>
      </c>
      <c r="H21" s="33">
        <f t="shared" ref="H21:H47" si="1">SUM(I21:L21)</f>
        <v>435</v>
      </c>
      <c r="I21" s="34">
        <f>SUM(I22:I23)</f>
        <v>0</v>
      </c>
      <c r="J21" s="34">
        <f>SUM(J22:J23)</f>
        <v>0</v>
      </c>
      <c r="K21" s="34">
        <f>SUM(K22:K23)</f>
        <v>435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532"/>
      <c r="E22" s="532"/>
      <c r="F22" s="532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0</v>
      </c>
      <c r="D23" s="533"/>
      <c r="E23" s="533"/>
      <c r="F23" s="533"/>
      <c r="G23" s="47"/>
      <c r="H23" s="45">
        <f t="shared" si="1"/>
        <v>435</v>
      </c>
      <c r="I23" s="46"/>
      <c r="J23" s="46"/>
      <c r="K23" s="46">
        <v>435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1441071</v>
      </c>
      <c r="D24" s="534">
        <v>957148</v>
      </c>
      <c r="E24" s="534">
        <v>483923</v>
      </c>
      <c r="F24" s="535" t="s">
        <v>36</v>
      </c>
      <c r="G24" s="53" t="s">
        <v>36</v>
      </c>
      <c r="H24" s="50">
        <f t="shared" si="1"/>
        <v>1420594</v>
      </c>
      <c r="I24" s="51">
        <f>I51</f>
        <v>959808</v>
      </c>
      <c r="J24" s="51">
        <f>J51</f>
        <v>460786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36"/>
      <c r="E25" s="537" t="s">
        <v>36</v>
      </c>
      <c r="F25" s="537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28597</v>
      </c>
      <c r="D26" s="537" t="s">
        <v>36</v>
      </c>
      <c r="E26" s="537" t="s">
        <v>36</v>
      </c>
      <c r="F26" s="538">
        <f>SUM(F27,F31,F33,F36)</f>
        <v>28597</v>
      </c>
      <c r="G26" s="60" t="s">
        <v>36</v>
      </c>
      <c r="H26" s="57">
        <f t="shared" si="1"/>
        <v>28597</v>
      </c>
      <c r="I26" s="59" t="s">
        <v>36</v>
      </c>
      <c r="J26" s="59" t="s">
        <v>36</v>
      </c>
      <c r="K26" s="63">
        <f>SUM(K27,K31,K33,K36)</f>
        <v>28597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37" t="s">
        <v>36</v>
      </c>
      <c r="E27" s="537" t="s">
        <v>36</v>
      </c>
      <c r="F27" s="538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539" t="s">
        <v>36</v>
      </c>
      <c r="E28" s="539" t="s">
        <v>36</v>
      </c>
      <c r="F28" s="540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541" t="s">
        <v>36</v>
      </c>
      <c r="E29" s="541" t="s">
        <v>36</v>
      </c>
      <c r="F29" s="283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541" t="s">
        <v>36</v>
      </c>
      <c r="E30" s="541" t="s">
        <v>36</v>
      </c>
      <c r="F30" s="283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37" t="s">
        <v>36</v>
      </c>
      <c r="E31" s="537" t="s">
        <v>36</v>
      </c>
      <c r="F31" s="538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542" t="s">
        <v>36</v>
      </c>
      <c r="E32" s="542" t="s">
        <v>36</v>
      </c>
      <c r="F32" s="543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7000</v>
      </c>
      <c r="D33" s="537" t="s">
        <v>36</v>
      </c>
      <c r="E33" s="537" t="s">
        <v>36</v>
      </c>
      <c r="F33" s="538">
        <f>SUM(F34:F35)</f>
        <v>7000</v>
      </c>
      <c r="G33" s="60" t="s">
        <v>36</v>
      </c>
      <c r="H33" s="57">
        <f t="shared" si="1"/>
        <v>7000</v>
      </c>
      <c r="I33" s="59" t="s">
        <v>36</v>
      </c>
      <c r="J33" s="59" t="s">
        <v>36</v>
      </c>
      <c r="K33" s="63">
        <f>SUM(K34:K35)</f>
        <v>7000</v>
      </c>
      <c r="L33" s="62" t="s">
        <v>36</v>
      </c>
    </row>
    <row r="34" spans="1:12" x14ac:dyDescent="0.25">
      <c r="A34" s="77">
        <v>21381</v>
      </c>
      <c r="B34" s="78" t="s">
        <v>46</v>
      </c>
      <c r="C34" s="66">
        <f t="shared" si="0"/>
        <v>7000</v>
      </c>
      <c r="D34" s="539" t="s">
        <v>36</v>
      </c>
      <c r="E34" s="539" t="s">
        <v>36</v>
      </c>
      <c r="F34" s="540">
        <v>7000</v>
      </c>
      <c r="G34" s="69" t="s">
        <v>36</v>
      </c>
      <c r="H34" s="79">
        <f t="shared" si="1"/>
        <v>7000</v>
      </c>
      <c r="I34" s="80" t="s">
        <v>36</v>
      </c>
      <c r="J34" s="80" t="s">
        <v>36</v>
      </c>
      <c r="K34" s="81">
        <v>7000</v>
      </c>
      <c r="L34" s="83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541" t="s">
        <v>36</v>
      </c>
      <c r="E35" s="541" t="s">
        <v>36</v>
      </c>
      <c r="F35" s="283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21597</v>
      </c>
      <c r="D36" s="537" t="s">
        <v>36</v>
      </c>
      <c r="E36" s="537" t="s">
        <v>36</v>
      </c>
      <c r="F36" s="538">
        <f>SUM(F37:F40)</f>
        <v>21597</v>
      </c>
      <c r="G36" s="60" t="s">
        <v>36</v>
      </c>
      <c r="H36" s="57">
        <f t="shared" si="1"/>
        <v>21597</v>
      </c>
      <c r="I36" s="59" t="s">
        <v>36</v>
      </c>
      <c r="J36" s="59" t="s">
        <v>36</v>
      </c>
      <c r="K36" s="63">
        <f>SUM(K37:K40)</f>
        <v>21597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539" t="s">
        <v>36</v>
      </c>
      <c r="E37" s="539" t="s">
        <v>36</v>
      </c>
      <c r="F37" s="540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541" t="s">
        <v>36</v>
      </c>
      <c r="E38" s="541" t="s">
        <v>36</v>
      </c>
      <c r="F38" s="283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541" t="s">
        <v>36</v>
      </c>
      <c r="E39" s="541" t="s">
        <v>36</v>
      </c>
      <c r="F39" s="283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21597</v>
      </c>
      <c r="D40" s="544" t="s">
        <v>36</v>
      </c>
      <c r="E40" s="544" t="s">
        <v>36</v>
      </c>
      <c r="F40" s="545">
        <v>21597</v>
      </c>
      <c r="G40" s="89" t="s">
        <v>36</v>
      </c>
      <c r="H40" s="86">
        <f t="shared" si="1"/>
        <v>21597</v>
      </c>
      <c r="I40" s="87" t="s">
        <v>36</v>
      </c>
      <c r="J40" s="87" t="s">
        <v>36</v>
      </c>
      <c r="K40" s="88">
        <v>21597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546">
        <f>SUM(D42)</f>
        <v>0</v>
      </c>
      <c r="E41" s="547" t="s">
        <v>36</v>
      </c>
      <c r="F41" s="547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548"/>
      <c r="E42" s="544" t="s">
        <v>36</v>
      </c>
      <c r="F42" s="544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0</v>
      </c>
      <c r="D43" s="549">
        <f>D44</f>
        <v>0</v>
      </c>
      <c r="E43" s="549">
        <f t="shared" ref="E43:F43" si="3">E44</f>
        <v>0</v>
      </c>
      <c r="F43" s="549">
        <f t="shared" si="3"/>
        <v>0</v>
      </c>
      <c r="G43" s="60" t="s">
        <v>36</v>
      </c>
      <c r="H43" s="100">
        <f t="shared" si="2"/>
        <v>50</v>
      </c>
      <c r="I43" s="99">
        <f>I44</f>
        <v>0</v>
      </c>
      <c r="J43" s="99">
        <f t="shared" ref="J43:K43" si="4">J44</f>
        <v>0</v>
      </c>
      <c r="K43" s="99">
        <f t="shared" si="4"/>
        <v>50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0</v>
      </c>
      <c r="D44" s="550"/>
      <c r="E44" s="551"/>
      <c r="F44" s="551"/>
      <c r="G44" s="103" t="s">
        <v>36</v>
      </c>
      <c r="H44" s="104">
        <f t="shared" si="2"/>
        <v>50</v>
      </c>
      <c r="I44" s="81"/>
      <c r="J44" s="81"/>
      <c r="K44" s="81">
        <v>50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37" t="s">
        <v>36</v>
      </c>
      <c r="E45" s="537" t="s">
        <v>36</v>
      </c>
      <c r="F45" s="537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547" t="s">
        <v>36</v>
      </c>
      <c r="E46" s="547" t="s">
        <v>36</v>
      </c>
      <c r="F46" s="547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547" t="s">
        <v>36</v>
      </c>
      <c r="E47" s="547" t="s">
        <v>36</v>
      </c>
      <c r="F47" s="547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547"/>
      <c r="E48" s="547"/>
      <c r="F48" s="546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552"/>
      <c r="E49" s="552"/>
      <c r="F49" s="552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1469668</v>
      </c>
      <c r="D50" s="553">
        <f>SUM(D51,D286)</f>
        <v>957148</v>
      </c>
      <c r="E50" s="553">
        <f>SUM(E51,E286)</f>
        <v>483923</v>
      </c>
      <c r="F50" s="553">
        <f>SUM(F51,F286)</f>
        <v>28597</v>
      </c>
      <c r="G50" s="129">
        <f>SUM(G51,G286)</f>
        <v>0</v>
      </c>
      <c r="H50" s="127">
        <f t="shared" ref="H50:H113" si="6">SUM(I50:L50)</f>
        <v>1449676</v>
      </c>
      <c r="I50" s="128">
        <f>SUM(I51,I286)</f>
        <v>959808</v>
      </c>
      <c r="J50" s="128">
        <f>SUM(J51,J286)</f>
        <v>460786</v>
      </c>
      <c r="K50" s="128">
        <f>SUM(K51,K286)</f>
        <v>29082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1469668</v>
      </c>
      <c r="D51" s="554">
        <f>SUM(D52,D194)</f>
        <v>957148</v>
      </c>
      <c r="E51" s="554">
        <f>SUM(E52,E194)</f>
        <v>483923</v>
      </c>
      <c r="F51" s="554">
        <f>SUM(F52,F194)</f>
        <v>28597</v>
      </c>
      <c r="G51" s="135">
        <f>SUM(G52,G194)</f>
        <v>0</v>
      </c>
      <c r="H51" s="133">
        <f t="shared" si="6"/>
        <v>1449676</v>
      </c>
      <c r="I51" s="134">
        <f>SUM(I52,I194)</f>
        <v>959808</v>
      </c>
      <c r="J51" s="134">
        <f>SUM(J52,J194)</f>
        <v>460786</v>
      </c>
      <c r="K51" s="134">
        <f>SUM(K52,K194)</f>
        <v>29082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1467868</v>
      </c>
      <c r="D52" s="552">
        <f>SUM(D53,D75,D173,D187)</f>
        <v>955728</v>
      </c>
      <c r="E52" s="552">
        <f>SUM(E53,E75,E173,E187)</f>
        <v>483923</v>
      </c>
      <c r="F52" s="552">
        <f>SUM(F53,F75,F173,F187)</f>
        <v>28217</v>
      </c>
      <c r="G52" s="140">
        <f>SUM(G53,G75,G173,G187)</f>
        <v>0</v>
      </c>
      <c r="H52" s="138">
        <f t="shared" si="6"/>
        <v>1433526</v>
      </c>
      <c r="I52" s="139">
        <f>SUM(I53,I75,I173,I187)</f>
        <v>943658</v>
      </c>
      <c r="J52" s="139">
        <f>SUM(J53,J75,J173,J187)</f>
        <v>460786</v>
      </c>
      <c r="K52" s="139">
        <f>SUM(K53,K75,K173,K187)</f>
        <v>29082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1178099</v>
      </c>
      <c r="D53" s="555">
        <f>SUM(D54,D67)</f>
        <v>691412</v>
      </c>
      <c r="E53" s="555">
        <f>SUM(E54,E67)</f>
        <v>483923</v>
      </c>
      <c r="F53" s="555">
        <f>SUM(F54,F67)</f>
        <v>2764</v>
      </c>
      <c r="G53" s="145">
        <f>SUM(G54,G67)</f>
        <v>0</v>
      </c>
      <c r="H53" s="143">
        <f t="shared" si="6"/>
        <v>1145977</v>
      </c>
      <c r="I53" s="144">
        <f>SUM(I54,I67)</f>
        <v>682644</v>
      </c>
      <c r="J53" s="144">
        <f>SUM(J54,J67)</f>
        <v>460786</v>
      </c>
      <c r="K53" s="144">
        <f>SUM(K54,K67)</f>
        <v>2547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894016</v>
      </c>
      <c r="D54" s="538">
        <f>SUM(D55,D58,D66)</f>
        <v>504856</v>
      </c>
      <c r="E54" s="538">
        <f>SUM(E55,E58,E66)</f>
        <v>386977</v>
      </c>
      <c r="F54" s="538">
        <f>SUM(F55,F58,F66)</f>
        <v>2183</v>
      </c>
      <c r="G54" s="148">
        <f>SUM(G55,G58,G66)</f>
        <v>0</v>
      </c>
      <c r="H54" s="57">
        <f t="shared" si="6"/>
        <v>868681</v>
      </c>
      <c r="I54" s="63">
        <f>SUM(I55,I58,I66)</f>
        <v>497697</v>
      </c>
      <c r="J54" s="63">
        <f>SUM(J55,J58,J66)</f>
        <v>368932</v>
      </c>
      <c r="K54" s="63">
        <f>SUM(K55,K58,K66)</f>
        <v>2052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806591</v>
      </c>
      <c r="D55" s="556">
        <f>SUM(D56:D57)</f>
        <v>433023</v>
      </c>
      <c r="E55" s="556">
        <f>SUM(E56:E57)</f>
        <v>371514</v>
      </c>
      <c r="F55" s="556">
        <f>SUM(F56:F57)</f>
        <v>2054</v>
      </c>
      <c r="G55" s="152">
        <f>SUM(G56:G57)</f>
        <v>0</v>
      </c>
      <c r="H55" s="117">
        <f t="shared" si="6"/>
        <v>805517</v>
      </c>
      <c r="I55" s="151">
        <f>SUM(I56:I57)</f>
        <v>446709</v>
      </c>
      <c r="J55" s="151">
        <f>SUM(J56:J57)</f>
        <v>356756</v>
      </c>
      <c r="K55" s="151">
        <f>SUM(K56:K57)</f>
        <v>2052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540"/>
      <c r="E56" s="540"/>
      <c r="F56" s="540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806591</v>
      </c>
      <c r="D57" s="283">
        <v>433023</v>
      </c>
      <c r="E57" s="283">
        <v>371514</v>
      </c>
      <c r="F57" s="283">
        <v>2054</v>
      </c>
      <c r="G57" s="157"/>
      <c r="H57" s="72">
        <f t="shared" si="6"/>
        <v>805517</v>
      </c>
      <c r="I57" s="74">
        <v>446709</v>
      </c>
      <c r="J57" s="74">
        <v>356756</v>
      </c>
      <c r="K57" s="74">
        <v>2052</v>
      </c>
      <c r="L57" s="158"/>
    </row>
    <row r="58" spans="1:12" x14ac:dyDescent="0.25">
      <c r="A58" s="159">
        <v>1140</v>
      </c>
      <c r="B58" s="71" t="s">
        <v>69</v>
      </c>
      <c r="C58" s="72">
        <f t="shared" si="5"/>
        <v>87425</v>
      </c>
      <c r="D58" s="557">
        <f>SUM(D59:D65)</f>
        <v>71833</v>
      </c>
      <c r="E58" s="557">
        <f>SUM(E59:E65)</f>
        <v>15463</v>
      </c>
      <c r="F58" s="557">
        <f>SUM(F59:F65)</f>
        <v>129</v>
      </c>
      <c r="G58" s="161">
        <f>SUM(G59:G65)</f>
        <v>0</v>
      </c>
      <c r="H58" s="72">
        <f t="shared" si="6"/>
        <v>63164</v>
      </c>
      <c r="I58" s="160">
        <f>SUM(I59:I65)</f>
        <v>50988</v>
      </c>
      <c r="J58" s="160">
        <f>SUM(J59:J65)</f>
        <v>12176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4931</v>
      </c>
      <c r="D59" s="283">
        <v>4931</v>
      </c>
      <c r="E59" s="283"/>
      <c r="F59" s="283"/>
      <c r="G59" s="157"/>
      <c r="H59" s="72">
        <f t="shared" si="6"/>
        <v>5261</v>
      </c>
      <c r="I59" s="74">
        <v>5261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2432</v>
      </c>
      <c r="D60" s="283">
        <v>2432</v>
      </c>
      <c r="E60" s="283"/>
      <c r="F60" s="283"/>
      <c r="G60" s="157"/>
      <c r="H60" s="72">
        <f t="shared" si="6"/>
        <v>2595</v>
      </c>
      <c r="I60" s="74">
        <v>2595</v>
      </c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2708</v>
      </c>
      <c r="D61" s="283">
        <v>2708</v>
      </c>
      <c r="E61" s="283"/>
      <c r="F61" s="283"/>
      <c r="G61" s="157"/>
      <c r="H61" s="72">
        <f t="shared" si="6"/>
        <v>0</v>
      </c>
      <c r="I61" s="74">
        <v>0</v>
      </c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283"/>
      <c r="E62" s="283"/>
      <c r="F62" s="283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6762</v>
      </c>
      <c r="D63" s="283">
        <v>6762</v>
      </c>
      <c r="E63" s="283"/>
      <c r="F63" s="283"/>
      <c r="G63" s="157"/>
      <c r="H63" s="72">
        <f t="shared" si="6"/>
        <v>16499</v>
      </c>
      <c r="I63" s="74">
        <v>16499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55129</v>
      </c>
      <c r="D64" s="283">
        <v>55000</v>
      </c>
      <c r="E64" s="283"/>
      <c r="F64" s="283">
        <v>129</v>
      </c>
      <c r="G64" s="157"/>
      <c r="H64" s="72">
        <f t="shared" si="6"/>
        <v>26633</v>
      </c>
      <c r="I64" s="74">
        <v>26633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15463</v>
      </c>
      <c r="D65" s="283"/>
      <c r="E65" s="283">
        <v>15463</v>
      </c>
      <c r="F65" s="283"/>
      <c r="G65" s="157"/>
      <c r="H65" s="72">
        <f t="shared" si="6"/>
        <v>12176</v>
      </c>
      <c r="I65" s="74"/>
      <c r="J65" s="74">
        <v>12176</v>
      </c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558"/>
      <c r="E66" s="558"/>
      <c r="F66" s="558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284083</v>
      </c>
      <c r="D67" s="538">
        <f>SUM(D68:D69)</f>
        <v>186556</v>
      </c>
      <c r="E67" s="538">
        <f>SUM(E68:E69)</f>
        <v>96946</v>
      </c>
      <c r="F67" s="538">
        <f>SUM(F68:F69)</f>
        <v>581</v>
      </c>
      <c r="G67" s="166">
        <f>SUM(G68:G69)</f>
        <v>0</v>
      </c>
      <c r="H67" s="57">
        <f t="shared" si="6"/>
        <v>277296</v>
      </c>
      <c r="I67" s="63">
        <f>SUM(I68:I69)</f>
        <v>184947</v>
      </c>
      <c r="J67" s="63">
        <f>SUM(J68:J69)</f>
        <v>91854</v>
      </c>
      <c r="K67" s="63">
        <f>SUM(K68:K69)</f>
        <v>495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225227</v>
      </c>
      <c r="D68" s="540">
        <v>130786</v>
      </c>
      <c r="E68" s="540">
        <v>93946</v>
      </c>
      <c r="F68" s="540">
        <v>495</v>
      </c>
      <c r="G68" s="154"/>
      <c r="H68" s="66">
        <f t="shared" si="6"/>
        <v>219061</v>
      </c>
      <c r="I68" s="68">
        <v>129112</v>
      </c>
      <c r="J68" s="68">
        <v>89454</v>
      </c>
      <c r="K68" s="68">
        <v>495</v>
      </c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58856</v>
      </c>
      <c r="D69" s="557">
        <f>SUM(D70:D74)</f>
        <v>55770</v>
      </c>
      <c r="E69" s="557">
        <f>SUM(E70:E74)</f>
        <v>3000</v>
      </c>
      <c r="F69" s="557">
        <f>SUM(F70:F74)</f>
        <v>86</v>
      </c>
      <c r="G69" s="161">
        <f>SUM(G70:G74)</f>
        <v>0</v>
      </c>
      <c r="H69" s="72">
        <f t="shared" si="6"/>
        <v>58235</v>
      </c>
      <c r="I69" s="160">
        <f>SUM(I70:I74)</f>
        <v>55835</v>
      </c>
      <c r="J69" s="160">
        <f>SUM(J70:J74)</f>
        <v>2400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41281</v>
      </c>
      <c r="D70" s="283">
        <v>38195</v>
      </c>
      <c r="E70" s="283">
        <v>3000</v>
      </c>
      <c r="F70" s="283">
        <v>86</v>
      </c>
      <c r="G70" s="157"/>
      <c r="H70" s="72">
        <f t="shared" si="6"/>
        <v>40660</v>
      </c>
      <c r="I70" s="74">
        <v>38260</v>
      </c>
      <c r="J70" s="74">
        <v>2400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283"/>
      <c r="E71" s="283"/>
      <c r="F71" s="283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283"/>
      <c r="E72" s="283"/>
      <c r="F72" s="283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17075</v>
      </c>
      <c r="D73" s="283">
        <v>17075</v>
      </c>
      <c r="E73" s="283"/>
      <c r="F73" s="283"/>
      <c r="G73" s="157"/>
      <c r="H73" s="72">
        <f t="shared" si="6"/>
        <v>17075</v>
      </c>
      <c r="I73" s="74">
        <v>17075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283">
        <v>500</v>
      </c>
      <c r="E74" s="283"/>
      <c r="F74" s="283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289769</v>
      </c>
      <c r="D75" s="555">
        <f>SUM(D76,D83,D130,D164,D165,D172)</f>
        <v>264316</v>
      </c>
      <c r="E75" s="555">
        <f>SUM(E76,E83,E130,E164,E165,E172)</f>
        <v>0</v>
      </c>
      <c r="F75" s="555">
        <f>SUM(F76,F83,F130,F164,F165,F172)</f>
        <v>25453</v>
      </c>
      <c r="G75" s="145">
        <f>SUM(G76,G83,G130,G164,G165,G172)</f>
        <v>0</v>
      </c>
      <c r="H75" s="143">
        <f t="shared" si="6"/>
        <v>287549</v>
      </c>
      <c r="I75" s="144">
        <f>SUM(I76,I83,I130,I164,I165,I172)</f>
        <v>261014</v>
      </c>
      <c r="J75" s="144">
        <f>SUM(J76,J83,J130,J164,J165,J172)</f>
        <v>0</v>
      </c>
      <c r="K75" s="144">
        <f>SUM(K76,K83,K130,K164,K165,K172)</f>
        <v>26535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2736</v>
      </c>
      <c r="D76" s="538">
        <f>SUM(D77,D80)</f>
        <v>2736</v>
      </c>
      <c r="E76" s="538">
        <f>SUM(E77,E80)</f>
        <v>0</v>
      </c>
      <c r="F76" s="538">
        <f>SUM(F77,F80)</f>
        <v>0</v>
      </c>
      <c r="G76" s="166">
        <f>SUM(G77,G80)</f>
        <v>0</v>
      </c>
      <c r="H76" s="57">
        <f t="shared" si="6"/>
        <v>2736</v>
      </c>
      <c r="I76" s="63">
        <f>SUM(I77,I80)</f>
        <v>2736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88</v>
      </c>
      <c r="C77" s="66">
        <f t="shared" si="5"/>
        <v>2736</v>
      </c>
      <c r="D77" s="169">
        <f>SUM(D78:D79)</f>
        <v>2736</v>
      </c>
      <c r="E77" s="559">
        <f>SUM(E78:E79)</f>
        <v>0</v>
      </c>
      <c r="F77" s="559">
        <f>SUM(F78:F79)</f>
        <v>0</v>
      </c>
      <c r="G77" s="170">
        <f>SUM(G78:G79)</f>
        <v>0</v>
      </c>
      <c r="H77" s="66">
        <f t="shared" si="6"/>
        <v>2736</v>
      </c>
      <c r="I77" s="169">
        <f>SUM(I78:I79)</f>
        <v>2736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89</v>
      </c>
      <c r="C78" s="72">
        <f t="shared" si="5"/>
        <v>2136</v>
      </c>
      <c r="D78" s="74">
        <v>2136</v>
      </c>
      <c r="E78" s="283"/>
      <c r="F78" s="283"/>
      <c r="G78" s="157"/>
      <c r="H78" s="72">
        <f t="shared" si="6"/>
        <v>2136</v>
      </c>
      <c r="I78" s="74">
        <v>2136</v>
      </c>
      <c r="J78" s="74"/>
      <c r="K78" s="74"/>
      <c r="L78" s="158"/>
    </row>
    <row r="79" spans="1:12" ht="24" x14ac:dyDescent="0.25">
      <c r="A79" s="44">
        <v>2112</v>
      </c>
      <c r="B79" s="71" t="s">
        <v>90</v>
      </c>
      <c r="C79" s="72">
        <f t="shared" si="5"/>
        <v>600</v>
      </c>
      <c r="D79" s="74">
        <v>600</v>
      </c>
      <c r="E79" s="283"/>
      <c r="F79" s="283"/>
      <c r="G79" s="157"/>
      <c r="H79" s="72">
        <f t="shared" si="6"/>
        <v>600</v>
      </c>
      <c r="I79" s="74">
        <v>600</v>
      </c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557">
        <f>SUM(D81:D82)</f>
        <v>0</v>
      </c>
      <c r="E80" s="557">
        <f>SUM(E81:E82)</f>
        <v>0</v>
      </c>
      <c r="F80" s="557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283"/>
      <c r="E81" s="283"/>
      <c r="F81" s="283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283"/>
      <c r="E82" s="283"/>
      <c r="F82" s="283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268788</v>
      </c>
      <c r="D83" s="538">
        <f>SUM(D84,D89,D95,D103,D112,D116,D122,D128)</f>
        <v>253486</v>
      </c>
      <c r="E83" s="538">
        <f>SUM(E84,E89,E95,E103,E112,E116,E122,E128)</f>
        <v>0</v>
      </c>
      <c r="F83" s="538">
        <f>SUM(F84,F89,F95,F103,F112,F116,F122,F128)</f>
        <v>15302</v>
      </c>
      <c r="G83" s="166">
        <f>SUM(G84,G89,G95,G103,G112,G116,G122,G128)</f>
        <v>0</v>
      </c>
      <c r="H83" s="57">
        <f t="shared" si="6"/>
        <v>268644</v>
      </c>
      <c r="I83" s="63">
        <f>SUM(I84,I89,I95,I103,I112,I116,I122,I128)</f>
        <v>252490</v>
      </c>
      <c r="J83" s="63">
        <f>SUM(J84,J89,J95,J103,J112,J116,J122,J128)</f>
        <v>0</v>
      </c>
      <c r="K83" s="63">
        <f>SUM(K84,K89,K95,K103,K112,K116,K122,K128)</f>
        <v>16154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1506</v>
      </c>
      <c r="D84" s="556">
        <f>SUM(D85:D88)</f>
        <v>1341</v>
      </c>
      <c r="E84" s="556">
        <f>SUM(E85:E88)</f>
        <v>0</v>
      </c>
      <c r="F84" s="556">
        <f>SUM(F85:F88)</f>
        <v>165</v>
      </c>
      <c r="G84" s="151">
        <f>SUM(G85:G88)</f>
        <v>0</v>
      </c>
      <c r="H84" s="117">
        <f t="shared" si="6"/>
        <v>1602</v>
      </c>
      <c r="I84" s="151">
        <f>SUM(I85:I88)</f>
        <v>1487</v>
      </c>
      <c r="J84" s="151">
        <f>SUM(J85:J88)</f>
        <v>0</v>
      </c>
      <c r="K84" s="151">
        <f>SUM(K85:K88)</f>
        <v>115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540"/>
      <c r="E85" s="540"/>
      <c r="F85" s="540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995</v>
      </c>
      <c r="D86" s="283">
        <v>930</v>
      </c>
      <c r="E86" s="283"/>
      <c r="F86" s="283">
        <v>65</v>
      </c>
      <c r="G86" s="157"/>
      <c r="H86" s="72">
        <f t="shared" si="6"/>
        <v>1040</v>
      </c>
      <c r="I86" s="74">
        <f>720+255</f>
        <v>975</v>
      </c>
      <c r="J86" s="74"/>
      <c r="K86" s="74">
        <v>65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274</v>
      </c>
      <c r="D87" s="283">
        <v>174</v>
      </c>
      <c r="E87" s="283"/>
      <c r="F87" s="283">
        <v>100</v>
      </c>
      <c r="G87" s="157"/>
      <c r="H87" s="72">
        <f t="shared" si="6"/>
        <v>325</v>
      </c>
      <c r="I87" s="74">
        <v>275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237</v>
      </c>
      <c r="D88" s="283">
        <v>237</v>
      </c>
      <c r="E88" s="283"/>
      <c r="F88" s="283"/>
      <c r="G88" s="157"/>
      <c r="H88" s="72">
        <f t="shared" si="6"/>
        <v>237</v>
      </c>
      <c r="I88" s="74">
        <v>237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125062</v>
      </c>
      <c r="D89" s="557">
        <f>SUM(D90:D94)</f>
        <v>112648</v>
      </c>
      <c r="E89" s="557">
        <f>SUM(E90:E94)</f>
        <v>0</v>
      </c>
      <c r="F89" s="557">
        <f>SUM(F90:F94)</f>
        <v>12414</v>
      </c>
      <c r="G89" s="161">
        <f>SUM(G90:G94)</f>
        <v>0</v>
      </c>
      <c r="H89" s="72">
        <f t="shared" si="6"/>
        <v>126325</v>
      </c>
      <c r="I89" s="160">
        <f>SUM(I90:I94)</f>
        <v>113917</v>
      </c>
      <c r="J89" s="160">
        <f>SUM(J90:J94)</f>
        <v>0</v>
      </c>
      <c r="K89" s="160">
        <f>SUM(K90:K94)</f>
        <v>12408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75870</v>
      </c>
      <c r="D90" s="283">
        <v>70630</v>
      </c>
      <c r="E90" s="283"/>
      <c r="F90" s="283">
        <v>5240</v>
      </c>
      <c r="G90" s="157"/>
      <c r="H90" s="72">
        <f t="shared" si="6"/>
        <v>75220</v>
      </c>
      <c r="I90" s="74">
        <v>69980</v>
      </c>
      <c r="J90" s="74"/>
      <c r="K90" s="74">
        <v>5240</v>
      </c>
      <c r="L90" s="158"/>
    </row>
    <row r="91" spans="1:12" x14ac:dyDescent="0.25">
      <c r="A91" s="44">
        <v>2222</v>
      </c>
      <c r="B91" s="71" t="s">
        <v>100</v>
      </c>
      <c r="C91" s="72">
        <f t="shared" si="5"/>
        <v>28418</v>
      </c>
      <c r="D91" s="283">
        <v>24222</v>
      </c>
      <c r="E91" s="283"/>
      <c r="F91" s="283">
        <v>4196</v>
      </c>
      <c r="G91" s="157"/>
      <c r="H91" s="72">
        <f t="shared" si="6"/>
        <v>30181</v>
      </c>
      <c r="I91" s="74">
        <v>25985</v>
      </c>
      <c r="J91" s="74"/>
      <c r="K91" s="74">
        <v>4196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20223</v>
      </c>
      <c r="D92" s="283">
        <v>17551</v>
      </c>
      <c r="E92" s="283"/>
      <c r="F92" s="283">
        <v>2672</v>
      </c>
      <c r="G92" s="157"/>
      <c r="H92" s="72">
        <f t="shared" si="6"/>
        <v>20424</v>
      </c>
      <c r="I92" s="74">
        <v>17752</v>
      </c>
      <c r="J92" s="74"/>
      <c r="K92" s="74">
        <v>2672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551</v>
      </c>
      <c r="D93" s="283">
        <v>245</v>
      </c>
      <c r="E93" s="283"/>
      <c r="F93" s="283">
        <v>306</v>
      </c>
      <c r="G93" s="157"/>
      <c r="H93" s="72">
        <f t="shared" si="6"/>
        <v>500</v>
      </c>
      <c r="I93" s="74">
        <v>200</v>
      </c>
      <c r="J93" s="74"/>
      <c r="K93" s="74">
        <v>300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283"/>
      <c r="E94" s="283"/>
      <c r="F94" s="283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2233</v>
      </c>
      <c r="D95" s="557">
        <f>SUM(D96:D102)</f>
        <v>1420</v>
      </c>
      <c r="E95" s="557">
        <f>SUM(E96:E102)</f>
        <v>0</v>
      </c>
      <c r="F95" s="557">
        <f>SUM(F96:F102)</f>
        <v>813</v>
      </c>
      <c r="G95" s="161">
        <f>SUM(G96:G102)</f>
        <v>0</v>
      </c>
      <c r="H95" s="72">
        <f t="shared" si="6"/>
        <v>2401</v>
      </c>
      <c r="I95" s="160">
        <f>SUM(I96:I102)</f>
        <v>1320</v>
      </c>
      <c r="J95" s="160">
        <f>SUM(J96:J102)</f>
        <v>0</v>
      </c>
      <c r="K95" s="160">
        <f>SUM(K96:K102)</f>
        <v>1081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283"/>
      <c r="E96" s="283"/>
      <c r="F96" s="283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283"/>
      <c r="E97" s="283"/>
      <c r="F97" s="283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540"/>
      <c r="E98" s="540"/>
      <c r="F98" s="540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84</v>
      </c>
      <c r="D99" s="283">
        <v>84</v>
      </c>
      <c r="E99" s="283"/>
      <c r="F99" s="283"/>
      <c r="G99" s="157"/>
      <c r="H99" s="72">
        <f t="shared" si="6"/>
        <v>84</v>
      </c>
      <c r="I99" s="74">
        <v>84</v>
      </c>
      <c r="J99" s="74"/>
      <c r="K99" s="74"/>
      <c r="L99" s="158"/>
    </row>
    <row r="100" spans="1:12" ht="24" x14ac:dyDescent="0.25">
      <c r="A100" s="44">
        <v>2235</v>
      </c>
      <c r="B100" s="71" t="s">
        <v>109</v>
      </c>
      <c r="C100" s="72">
        <f t="shared" si="5"/>
        <v>250</v>
      </c>
      <c r="D100" s="283">
        <v>250</v>
      </c>
      <c r="E100" s="283"/>
      <c r="F100" s="283"/>
      <c r="G100" s="157"/>
      <c r="H100" s="72">
        <f t="shared" si="6"/>
        <v>250</v>
      </c>
      <c r="I100" s="74">
        <f>450-450</f>
        <v>0</v>
      </c>
      <c r="J100" s="74"/>
      <c r="K100" s="74">
        <v>250</v>
      </c>
      <c r="L100" s="158"/>
    </row>
    <row r="101" spans="1:12" x14ac:dyDescent="0.25">
      <c r="A101" s="44">
        <v>2236</v>
      </c>
      <c r="B101" s="71" t="s">
        <v>110</v>
      </c>
      <c r="C101" s="72">
        <f t="shared" si="5"/>
        <v>200</v>
      </c>
      <c r="D101" s="283"/>
      <c r="E101" s="283"/>
      <c r="F101" s="283">
        <v>200</v>
      </c>
      <c r="G101" s="157"/>
      <c r="H101" s="72">
        <f t="shared" si="6"/>
        <v>200</v>
      </c>
      <c r="I101" s="74"/>
      <c r="J101" s="74"/>
      <c r="K101" s="74">
        <v>200</v>
      </c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1699</v>
      </c>
      <c r="D102" s="283">
        <v>1086</v>
      </c>
      <c r="E102" s="283"/>
      <c r="F102" s="283">
        <v>613</v>
      </c>
      <c r="G102" s="157"/>
      <c r="H102" s="72">
        <f t="shared" si="6"/>
        <v>1867</v>
      </c>
      <c r="I102" s="74">
        <f>786+450</f>
        <v>1236</v>
      </c>
      <c r="J102" s="74"/>
      <c r="K102" s="74">
        <v>631</v>
      </c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7155</v>
      </c>
      <c r="D103" s="557">
        <f>SUM(D104:D111)</f>
        <v>5365</v>
      </c>
      <c r="E103" s="557">
        <f>SUM(E104:E111)</f>
        <v>0</v>
      </c>
      <c r="F103" s="557">
        <f>SUM(F104:F111)</f>
        <v>1790</v>
      </c>
      <c r="G103" s="161">
        <f>SUM(G104:G111)</f>
        <v>0</v>
      </c>
      <c r="H103" s="72">
        <f t="shared" si="6"/>
        <v>6475</v>
      </c>
      <c r="I103" s="160">
        <f>SUM(I104:I111)</f>
        <v>4045</v>
      </c>
      <c r="J103" s="160">
        <f>SUM(J104:J111)</f>
        <v>0</v>
      </c>
      <c r="K103" s="160">
        <f>SUM(K104:K111)</f>
        <v>2430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283"/>
      <c r="E104" s="283"/>
      <c r="F104" s="283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114</v>
      </c>
      <c r="C105" s="72">
        <f t="shared" si="5"/>
        <v>1280</v>
      </c>
      <c r="D105" s="283">
        <v>1280</v>
      </c>
      <c r="E105" s="283"/>
      <c r="F105" s="283">
        <v>0</v>
      </c>
      <c r="G105" s="157"/>
      <c r="H105" s="72">
        <f t="shared" si="6"/>
        <v>1381</v>
      </c>
      <c r="I105" s="74">
        <v>211</v>
      </c>
      <c r="J105" s="74"/>
      <c r="K105" s="74">
        <f>640+530</f>
        <v>1170</v>
      </c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1000</v>
      </c>
      <c r="D106" s="283">
        <v>550</v>
      </c>
      <c r="E106" s="283"/>
      <c r="F106" s="283">
        <v>450</v>
      </c>
      <c r="G106" s="157"/>
      <c r="H106" s="72">
        <f t="shared" si="6"/>
        <v>860</v>
      </c>
      <c r="I106" s="74">
        <v>410</v>
      </c>
      <c r="J106" s="74"/>
      <c r="K106" s="74">
        <v>450</v>
      </c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4345</v>
      </c>
      <c r="D107" s="283">
        <v>3535</v>
      </c>
      <c r="E107" s="283"/>
      <c r="F107" s="283">
        <v>810</v>
      </c>
      <c r="G107" s="157"/>
      <c r="H107" s="72">
        <f t="shared" si="6"/>
        <v>4234</v>
      </c>
      <c r="I107" s="74">
        <v>3424</v>
      </c>
      <c r="J107" s="74"/>
      <c r="K107" s="74">
        <v>810</v>
      </c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283"/>
      <c r="E108" s="283"/>
      <c r="F108" s="283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530</v>
      </c>
      <c r="D109" s="283"/>
      <c r="E109" s="283"/>
      <c r="F109" s="283">
        <v>530</v>
      </c>
      <c r="G109" s="157"/>
      <c r="H109" s="72">
        <f t="shared" si="6"/>
        <v>0</v>
      </c>
      <c r="I109" s="74"/>
      <c r="J109" s="74"/>
      <c r="K109" s="74">
        <f>530-530</f>
        <v>0</v>
      </c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283"/>
      <c r="E110" s="283"/>
      <c r="F110" s="283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283"/>
      <c r="E111" s="283"/>
      <c r="F111" s="283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330</v>
      </c>
      <c r="D112" s="557">
        <f>SUM(D113:D115)</f>
        <v>330</v>
      </c>
      <c r="E112" s="557">
        <f>SUM(E113:E115)</f>
        <v>0</v>
      </c>
      <c r="F112" s="557">
        <f>SUM(F113:F115)</f>
        <v>0</v>
      </c>
      <c r="G112" s="173">
        <f>SUM(G113:G115)</f>
        <v>0</v>
      </c>
      <c r="H112" s="72">
        <f t="shared" si="6"/>
        <v>330</v>
      </c>
      <c r="I112" s="160">
        <f>SUM(I113:I115)</f>
        <v>330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283"/>
      <c r="E113" s="283"/>
      <c r="F113" s="283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283"/>
      <c r="E114" s="283"/>
      <c r="F114" s="283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330</v>
      </c>
      <c r="D115" s="283">
        <v>330</v>
      </c>
      <c r="E115" s="283"/>
      <c r="F115" s="283"/>
      <c r="G115" s="157"/>
      <c r="H115" s="72">
        <f>SUM(I115:L115)</f>
        <v>330</v>
      </c>
      <c r="I115" s="74">
        <v>330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128590</v>
      </c>
      <c r="D116" s="557">
        <f>SUM(D117:D121)</f>
        <v>128590</v>
      </c>
      <c r="E116" s="557">
        <f>SUM(E117:E121)</f>
        <v>0</v>
      </c>
      <c r="F116" s="557">
        <f>SUM(F117:F121)</f>
        <v>0</v>
      </c>
      <c r="G116" s="161">
        <f>SUM(G117:G121)</f>
        <v>0</v>
      </c>
      <c r="H116" s="72">
        <f t="shared" ref="H116:H188" si="8">SUM(I116:L116)</f>
        <v>128538</v>
      </c>
      <c r="I116" s="160">
        <f>SUM(I117:I121)</f>
        <v>128538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128538</v>
      </c>
      <c r="D117" s="283">
        <v>128538</v>
      </c>
      <c r="E117" s="283"/>
      <c r="F117" s="283"/>
      <c r="G117" s="157"/>
      <c r="H117" s="72">
        <f t="shared" si="8"/>
        <v>128486</v>
      </c>
      <c r="I117" s="74">
        <f>107944+6516+14026</f>
        <v>128486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283"/>
      <c r="E118" s="283"/>
      <c r="F118" s="283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283"/>
      <c r="E119" s="283"/>
      <c r="F119" s="283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283"/>
      <c r="E120" s="283"/>
      <c r="F120" s="283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52</v>
      </c>
      <c r="D121" s="283">
        <v>52</v>
      </c>
      <c r="E121" s="283"/>
      <c r="F121" s="283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3912</v>
      </c>
      <c r="D122" s="557">
        <f>SUM(D123:D127)</f>
        <v>3792</v>
      </c>
      <c r="E122" s="557">
        <f>SUM(E123:E127)</f>
        <v>0</v>
      </c>
      <c r="F122" s="557">
        <f>SUM(F123:F127)</f>
        <v>120</v>
      </c>
      <c r="G122" s="161">
        <f>SUM(G123:G127)</f>
        <v>0</v>
      </c>
      <c r="H122" s="72">
        <f t="shared" si="8"/>
        <v>2973</v>
      </c>
      <c r="I122" s="160">
        <f>SUM(I123:I127)</f>
        <v>2853</v>
      </c>
      <c r="J122" s="160">
        <f>SUM(J123:J127)</f>
        <v>0</v>
      </c>
      <c r="K122" s="160">
        <f>SUM(K123:K127)</f>
        <v>120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283"/>
      <c r="E123" s="283"/>
      <c r="F123" s="283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283"/>
      <c r="E124" s="283"/>
      <c r="F124" s="283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283"/>
      <c r="E125" s="283"/>
      <c r="F125" s="283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283"/>
      <c r="E126" s="283"/>
      <c r="F126" s="283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3912</v>
      </c>
      <c r="D127" s="283">
        <v>3792</v>
      </c>
      <c r="E127" s="283"/>
      <c r="F127" s="283">
        <v>120</v>
      </c>
      <c r="G127" s="157"/>
      <c r="H127" s="72">
        <f t="shared" si="8"/>
        <v>2973</v>
      </c>
      <c r="I127" s="74">
        <f>360+845+1548+100</f>
        <v>2853</v>
      </c>
      <c r="J127" s="74"/>
      <c r="K127" s="74">
        <v>120</v>
      </c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559">
        <f t="shared" si="9"/>
        <v>0</v>
      </c>
      <c r="E128" s="559">
        <f t="shared" si="9"/>
        <v>0</v>
      </c>
      <c r="F128" s="55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283"/>
      <c r="E129" s="283"/>
      <c r="F129" s="283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13959</v>
      </c>
      <c r="D130" s="538">
        <f>SUM(D131,D136,D140,D141,D144,D151,D159,D160,D163)</f>
        <v>7808</v>
      </c>
      <c r="E130" s="538">
        <f>SUM(E131,E136,E140,E141,E144,E151,E159,E160,E163)</f>
        <v>0</v>
      </c>
      <c r="F130" s="538">
        <f>SUM(F131,F136,F140,F141,F144,F151,F159,F160,F163)</f>
        <v>6151</v>
      </c>
      <c r="G130" s="166">
        <f>SUM(G131,G136,G140,G141,G144,G151,G159,G160,G163)</f>
        <v>0</v>
      </c>
      <c r="H130" s="57">
        <f t="shared" si="8"/>
        <v>13053</v>
      </c>
      <c r="I130" s="63">
        <f>SUM(I131,I136,I140,I141,I144,I151,I159,I160,I163)</f>
        <v>5672</v>
      </c>
      <c r="J130" s="63">
        <f>SUM(J131,J136,J140,J141,J144,J151,J159,J160,J163)</f>
        <v>0</v>
      </c>
      <c r="K130" s="63">
        <f>SUM(K131,K136,K140,K141,K144,K151,K159,K160,K163)</f>
        <v>7381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3731</v>
      </c>
      <c r="D131" s="559">
        <f>SUM(D132:D135)</f>
        <v>1558</v>
      </c>
      <c r="E131" s="559">
        <f t="shared" ref="E131:L131" si="10">SUM(E132:E135)</f>
        <v>0</v>
      </c>
      <c r="F131" s="559">
        <f t="shared" si="10"/>
        <v>2173</v>
      </c>
      <c r="G131" s="170">
        <f t="shared" si="10"/>
        <v>0</v>
      </c>
      <c r="H131" s="66">
        <f t="shared" si="8"/>
        <v>3206</v>
      </c>
      <c r="I131" s="169">
        <f t="shared" si="10"/>
        <v>1058</v>
      </c>
      <c r="J131" s="169">
        <f t="shared" si="10"/>
        <v>0</v>
      </c>
      <c r="K131" s="169">
        <f t="shared" si="10"/>
        <v>2148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608</v>
      </c>
      <c r="D132" s="283">
        <v>458</v>
      </c>
      <c r="E132" s="283"/>
      <c r="F132" s="283">
        <v>150</v>
      </c>
      <c r="G132" s="157"/>
      <c r="H132" s="72">
        <f t="shared" si="8"/>
        <v>608</v>
      </c>
      <c r="I132" s="74">
        <v>458</v>
      </c>
      <c r="J132" s="74"/>
      <c r="K132" s="74">
        <v>150</v>
      </c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1338</v>
      </c>
      <c r="D133" s="283">
        <v>500</v>
      </c>
      <c r="E133" s="283"/>
      <c r="F133" s="283">
        <v>838</v>
      </c>
      <c r="G133" s="157"/>
      <c r="H133" s="72">
        <f t="shared" si="8"/>
        <v>1563</v>
      </c>
      <c r="I133" s="74">
        <v>0</v>
      </c>
      <c r="J133" s="74"/>
      <c r="K133" s="74">
        <f>1168+170+225</f>
        <v>1563</v>
      </c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785</v>
      </c>
      <c r="D134" s="283"/>
      <c r="E134" s="283"/>
      <c r="F134" s="283">
        <v>785</v>
      </c>
      <c r="G134" s="157"/>
      <c r="H134" s="72">
        <f t="shared" si="8"/>
        <v>35</v>
      </c>
      <c r="I134" s="74"/>
      <c r="J134" s="74"/>
      <c r="K134" s="74">
        <v>35</v>
      </c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1000</v>
      </c>
      <c r="D135" s="283">
        <v>600</v>
      </c>
      <c r="E135" s="283"/>
      <c r="F135" s="283">
        <v>400</v>
      </c>
      <c r="G135" s="157"/>
      <c r="H135" s="72">
        <f t="shared" si="8"/>
        <v>1000</v>
      </c>
      <c r="I135" s="74">
        <v>600</v>
      </c>
      <c r="J135" s="74"/>
      <c r="K135" s="74">
        <v>400</v>
      </c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1355</v>
      </c>
      <c r="D136" s="557">
        <f>SUM(D137:D139)</f>
        <v>800</v>
      </c>
      <c r="E136" s="557">
        <f>SUM(E137:E139)</f>
        <v>0</v>
      </c>
      <c r="F136" s="557">
        <f>SUM(F137:F139)</f>
        <v>555</v>
      </c>
      <c r="G136" s="161">
        <f>SUM(G137:G139)</f>
        <v>0</v>
      </c>
      <c r="H136" s="72">
        <f t="shared" si="8"/>
        <v>1198</v>
      </c>
      <c r="I136" s="160">
        <f>SUM(I137:I139)</f>
        <v>634</v>
      </c>
      <c r="J136" s="160">
        <f>SUM(J137:J139)</f>
        <v>0</v>
      </c>
      <c r="K136" s="160">
        <f>SUM(K137:K139)</f>
        <v>564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283"/>
      <c r="E137" s="283"/>
      <c r="F137" s="283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1355</v>
      </c>
      <c r="D138" s="283">
        <v>800</v>
      </c>
      <c r="E138" s="283"/>
      <c r="F138" s="283">
        <v>555</v>
      </c>
      <c r="G138" s="157"/>
      <c r="H138" s="72">
        <f t="shared" si="8"/>
        <v>1198</v>
      </c>
      <c r="I138" s="74">
        <v>634</v>
      </c>
      <c r="J138" s="74"/>
      <c r="K138" s="74">
        <v>564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283"/>
      <c r="E139" s="283"/>
      <c r="F139" s="283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149</v>
      </c>
      <c r="C140" s="72">
        <f t="shared" si="7"/>
        <v>780</v>
      </c>
      <c r="D140" s="283"/>
      <c r="E140" s="283"/>
      <c r="F140" s="283">
        <v>780</v>
      </c>
      <c r="G140" s="157"/>
      <c r="H140" s="72">
        <f t="shared" si="8"/>
        <v>780</v>
      </c>
      <c r="I140" s="74"/>
      <c r="J140" s="74"/>
      <c r="K140" s="74">
        <v>780</v>
      </c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557">
        <f>SUM(D142:D143)</f>
        <v>0</v>
      </c>
      <c r="E141" s="557">
        <f>SUM(E142:E143)</f>
        <v>0</v>
      </c>
      <c r="F141" s="557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283"/>
      <c r="E142" s="283"/>
      <c r="F142" s="283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283"/>
      <c r="E143" s="283"/>
      <c r="F143" s="283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7593</v>
      </c>
      <c r="D144" s="556">
        <f>SUM(D145:D150)</f>
        <v>4950</v>
      </c>
      <c r="E144" s="556">
        <f>SUM(E145:E150)</f>
        <v>0</v>
      </c>
      <c r="F144" s="556">
        <f>SUM(F145:F150)</f>
        <v>2643</v>
      </c>
      <c r="G144" s="152">
        <f>SUM(G145:G150)</f>
        <v>0</v>
      </c>
      <c r="H144" s="117">
        <f t="shared" si="8"/>
        <v>7369</v>
      </c>
      <c r="I144" s="151">
        <f>SUM(I145:I150)</f>
        <v>3480</v>
      </c>
      <c r="J144" s="151">
        <f>SUM(J145:J150)</f>
        <v>0</v>
      </c>
      <c r="K144" s="151">
        <f>SUM(K145:K150)</f>
        <v>3889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1559</v>
      </c>
      <c r="D145" s="540">
        <v>200</v>
      </c>
      <c r="E145" s="540"/>
      <c r="F145" s="540">
        <v>1359</v>
      </c>
      <c r="G145" s="154"/>
      <c r="H145" s="66">
        <f t="shared" si="8"/>
        <v>1559</v>
      </c>
      <c r="I145" s="68">
        <v>200</v>
      </c>
      <c r="J145" s="68"/>
      <c r="K145" s="68">
        <v>1359</v>
      </c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5700</v>
      </c>
      <c r="D146" s="283">
        <v>4500</v>
      </c>
      <c r="E146" s="283"/>
      <c r="F146" s="283">
        <v>1200</v>
      </c>
      <c r="G146" s="157"/>
      <c r="H146" s="72">
        <f t="shared" si="8"/>
        <v>5600</v>
      </c>
      <c r="I146" s="74">
        <v>3120</v>
      </c>
      <c r="J146" s="74"/>
      <c r="K146" s="74">
        <v>2480</v>
      </c>
      <c r="L146" s="158"/>
    </row>
    <row r="147" spans="1:12" ht="24" x14ac:dyDescent="0.25">
      <c r="A147" s="44">
        <v>2353</v>
      </c>
      <c r="B147" s="71" t="s">
        <v>156</v>
      </c>
      <c r="C147" s="72">
        <f t="shared" si="7"/>
        <v>50</v>
      </c>
      <c r="D147" s="283">
        <v>50</v>
      </c>
      <c r="E147" s="283"/>
      <c r="F147" s="283"/>
      <c r="G147" s="157"/>
      <c r="H147" s="72">
        <f t="shared" si="8"/>
        <v>50</v>
      </c>
      <c r="I147" s="74"/>
      <c r="J147" s="74"/>
      <c r="K147" s="74">
        <v>50</v>
      </c>
      <c r="L147" s="158"/>
    </row>
    <row r="148" spans="1:12" ht="24" x14ac:dyDescent="0.25">
      <c r="A148" s="44">
        <v>2354</v>
      </c>
      <c r="B148" s="71" t="s">
        <v>157</v>
      </c>
      <c r="C148" s="72">
        <f t="shared" si="7"/>
        <v>284</v>
      </c>
      <c r="D148" s="283">
        <v>200</v>
      </c>
      <c r="E148" s="283"/>
      <c r="F148" s="283">
        <v>84</v>
      </c>
      <c r="G148" s="157"/>
      <c r="H148" s="72">
        <f t="shared" si="8"/>
        <v>160</v>
      </c>
      <c r="I148" s="74">
        <v>160</v>
      </c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283"/>
      <c r="E149" s="283"/>
      <c r="F149" s="283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283"/>
      <c r="E150" s="283"/>
      <c r="F150" s="283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557">
        <f>SUM(D152:D158)</f>
        <v>0</v>
      </c>
      <c r="E151" s="557">
        <f>SUM(E152:E158)</f>
        <v>0</v>
      </c>
      <c r="F151" s="557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283"/>
      <c r="E152" s="283"/>
      <c r="F152" s="283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283"/>
      <c r="E153" s="283"/>
      <c r="F153" s="283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283"/>
      <c r="E154" s="283"/>
      <c r="F154" s="283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283"/>
      <c r="E155" s="283"/>
      <c r="F155" s="283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283"/>
      <c r="E156" s="283"/>
      <c r="F156" s="283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283"/>
      <c r="E157" s="283"/>
      <c r="F157" s="283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283"/>
      <c r="E158" s="283"/>
      <c r="F158" s="283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500</v>
      </c>
      <c r="D159" s="558">
        <v>500</v>
      </c>
      <c r="E159" s="558"/>
      <c r="F159" s="558"/>
      <c r="G159" s="164"/>
      <c r="H159" s="117">
        <f t="shared" si="8"/>
        <v>500</v>
      </c>
      <c r="I159" s="163">
        <v>500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556">
        <f>SUM(D161:D162)</f>
        <v>0</v>
      </c>
      <c r="E160" s="556">
        <f>SUM(E161:E162)</f>
        <v>0</v>
      </c>
      <c r="F160" s="556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540"/>
      <c r="E161" s="540"/>
      <c r="F161" s="540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283"/>
      <c r="E162" s="283"/>
      <c r="F162" s="283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558"/>
      <c r="E163" s="558"/>
      <c r="F163" s="558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560"/>
      <c r="E164" s="560"/>
      <c r="F164" s="560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4286</v>
      </c>
      <c r="D165" s="538">
        <f>SUM(D166,D171)</f>
        <v>286</v>
      </c>
      <c r="E165" s="538">
        <f t="shared" ref="E165:G165" si="11">SUM(E166,E171)</f>
        <v>0</v>
      </c>
      <c r="F165" s="538">
        <f t="shared" si="11"/>
        <v>4000</v>
      </c>
      <c r="G165" s="63">
        <f t="shared" si="11"/>
        <v>0</v>
      </c>
      <c r="H165" s="57">
        <f t="shared" si="8"/>
        <v>3116</v>
      </c>
      <c r="I165" s="63">
        <f>SUM(I166,I171)</f>
        <v>116</v>
      </c>
      <c r="J165" s="63">
        <f t="shared" ref="J165:L165" si="12">SUM(J166,J171)</f>
        <v>0</v>
      </c>
      <c r="K165" s="63">
        <f t="shared" si="12"/>
        <v>3000</v>
      </c>
      <c r="L165" s="172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4286</v>
      </c>
      <c r="D166" s="559">
        <f>SUM(D167:D170)</f>
        <v>286</v>
      </c>
      <c r="E166" s="559">
        <f t="shared" ref="E166:G166" si="13">SUM(E167:E170)</f>
        <v>0</v>
      </c>
      <c r="F166" s="559">
        <f t="shared" si="13"/>
        <v>4000</v>
      </c>
      <c r="G166" s="169">
        <f t="shared" si="13"/>
        <v>0</v>
      </c>
      <c r="H166" s="66">
        <f t="shared" si="8"/>
        <v>3116</v>
      </c>
      <c r="I166" s="169">
        <f>SUM(I167:I170)</f>
        <v>116</v>
      </c>
      <c r="J166" s="169">
        <f t="shared" ref="J166:L166" si="14">SUM(J167:J170)</f>
        <v>0</v>
      </c>
      <c r="K166" s="169">
        <f t="shared" si="14"/>
        <v>3000</v>
      </c>
      <c r="L166" s="180">
        <f t="shared" si="14"/>
        <v>0</v>
      </c>
    </row>
    <row r="167" spans="1:12" ht="24" x14ac:dyDescent="0.25">
      <c r="A167" s="44">
        <v>2512</v>
      </c>
      <c r="B167" s="71" t="s">
        <v>176</v>
      </c>
      <c r="C167" s="72">
        <f t="shared" si="7"/>
        <v>4000</v>
      </c>
      <c r="D167" s="283"/>
      <c r="E167" s="283"/>
      <c r="F167" s="283">
        <v>4000</v>
      </c>
      <c r="G167" s="157"/>
      <c r="H167" s="72">
        <f t="shared" si="8"/>
        <v>3000</v>
      </c>
      <c r="I167" s="74"/>
      <c r="J167" s="74"/>
      <c r="K167" s="74">
        <v>3000</v>
      </c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283"/>
      <c r="E168" s="283"/>
      <c r="F168" s="283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283"/>
      <c r="E169" s="283"/>
      <c r="F169" s="283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179</v>
      </c>
      <c r="C170" s="72">
        <f t="shared" si="7"/>
        <v>286</v>
      </c>
      <c r="D170" s="283">
        <v>286</v>
      </c>
      <c r="E170" s="283"/>
      <c r="F170" s="283"/>
      <c r="G170" s="157"/>
      <c r="H170" s="72">
        <f t="shared" si="8"/>
        <v>116</v>
      </c>
      <c r="I170" s="74">
        <v>116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283"/>
      <c r="E171" s="283"/>
      <c r="F171" s="283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532"/>
      <c r="E172" s="532"/>
      <c r="F172" s="532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555">
        <f>SUM(D174,D184)</f>
        <v>0</v>
      </c>
      <c r="E173" s="555">
        <f>SUM(E174,E184)</f>
        <v>0</v>
      </c>
      <c r="F173" s="555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538">
        <f>SUM(D175,D179)</f>
        <v>0</v>
      </c>
      <c r="E174" s="538">
        <f t="shared" ref="E174:G174" si="15">SUM(E175,E179)</f>
        <v>0</v>
      </c>
      <c r="F174" s="538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559">
        <f>SUM(D176:D178)</f>
        <v>0</v>
      </c>
      <c r="E175" s="559">
        <f>SUM(E176:E178)</f>
        <v>0</v>
      </c>
      <c r="F175" s="55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283"/>
      <c r="E176" s="283"/>
      <c r="F176" s="283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283"/>
      <c r="E177" s="283"/>
      <c r="F177" s="283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283"/>
      <c r="E178" s="283"/>
      <c r="F178" s="283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559">
        <f>SUM(D180:D183)</f>
        <v>0</v>
      </c>
      <c r="E179" s="559">
        <f t="shared" ref="E179:G179" si="18">SUM(E180:E183)</f>
        <v>0</v>
      </c>
      <c r="F179" s="55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283"/>
      <c r="E180" s="283"/>
      <c r="F180" s="283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283"/>
      <c r="E181" s="283"/>
      <c r="F181" s="283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283"/>
      <c r="E182" s="283"/>
      <c r="F182" s="283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561"/>
      <c r="E183" s="561"/>
      <c r="F183" s="561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562">
        <f>SUM(D185:D186)</f>
        <v>0</v>
      </c>
      <c r="E184" s="562">
        <f t="shared" ref="E184:G184" si="21">SUM(E185:E186)</f>
        <v>0</v>
      </c>
      <c r="F184" s="562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558"/>
      <c r="E185" s="558"/>
      <c r="F185" s="558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540"/>
      <c r="E186" s="540"/>
      <c r="F186" s="540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555">
        <f>SUM(D188,D191)</f>
        <v>0</v>
      </c>
      <c r="E187" s="555">
        <f>SUM(E188,E191)</f>
        <v>0</v>
      </c>
      <c r="F187" s="555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538">
        <f>SUM(D189,D190)</f>
        <v>0</v>
      </c>
      <c r="E188" s="538">
        <f>SUM(E189,E190)</f>
        <v>0</v>
      </c>
      <c r="F188" s="538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540"/>
      <c r="E189" s="540"/>
      <c r="F189" s="540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283"/>
      <c r="E190" s="283"/>
      <c r="F190" s="283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538">
        <f>SUM(D192)</f>
        <v>0</v>
      </c>
      <c r="E191" s="538">
        <f>SUM(E192)</f>
        <v>0</v>
      </c>
      <c r="F191" s="538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559">
        <f>SUM(D193:D193)</f>
        <v>0</v>
      </c>
      <c r="E192" s="559">
        <f>SUM(E193:E193)</f>
        <v>0</v>
      </c>
      <c r="F192" s="55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283"/>
      <c r="E193" s="283"/>
      <c r="F193" s="283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1800</v>
      </c>
      <c r="D194" s="552">
        <f>SUM(D195,D230,D269,D283)</f>
        <v>1420</v>
      </c>
      <c r="E194" s="552">
        <f t="shared" ref="E194:G194" si="25">SUM(E195,E230,E269,E283)</f>
        <v>0</v>
      </c>
      <c r="F194" s="552">
        <f t="shared" si="25"/>
        <v>380</v>
      </c>
      <c r="G194" s="139">
        <f t="shared" si="25"/>
        <v>0</v>
      </c>
      <c r="H194" s="138">
        <f t="shared" si="24"/>
        <v>16150</v>
      </c>
      <c r="I194" s="139">
        <f t="shared" ref="I194:L194" si="26">SUM(I195,I230,I269,I283)</f>
        <v>16150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1800</v>
      </c>
      <c r="D195" s="555">
        <f>D196+D204</f>
        <v>1420</v>
      </c>
      <c r="E195" s="555">
        <f>E196+E204</f>
        <v>0</v>
      </c>
      <c r="F195" s="555">
        <f>F196+F204</f>
        <v>380</v>
      </c>
      <c r="G195" s="144">
        <f>G196+G204</f>
        <v>0</v>
      </c>
      <c r="H195" s="143">
        <f t="shared" si="24"/>
        <v>16150</v>
      </c>
      <c r="I195" s="144">
        <f>I196+I204</f>
        <v>16150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205</v>
      </c>
      <c r="C196" s="57">
        <f t="shared" si="23"/>
        <v>0</v>
      </c>
      <c r="D196" s="538">
        <f>D197+D198+D201+D202+D203</f>
        <v>0</v>
      </c>
      <c r="E196" s="538">
        <f>E197+E198+E201+E202+E203</f>
        <v>0</v>
      </c>
      <c r="F196" s="538">
        <f>F197+F198+F201+F202+F203</f>
        <v>0</v>
      </c>
      <c r="G196" s="166">
        <f>G197+G198+G201+G202+G203</f>
        <v>0</v>
      </c>
      <c r="H196" s="57">
        <f t="shared" si="24"/>
        <v>1150</v>
      </c>
      <c r="I196" s="63">
        <f>I197+I198+I201+I202+I203</f>
        <v>1150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540"/>
      <c r="E197" s="540"/>
      <c r="F197" s="540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207</v>
      </c>
      <c r="C198" s="72">
        <f t="shared" si="23"/>
        <v>0</v>
      </c>
      <c r="D198" s="557">
        <f>D199+D200</f>
        <v>0</v>
      </c>
      <c r="E198" s="557">
        <f>E199+E200</f>
        <v>0</v>
      </c>
      <c r="F198" s="557">
        <f>F199+F200</f>
        <v>0</v>
      </c>
      <c r="G198" s="161">
        <f>G199+G200</f>
        <v>0</v>
      </c>
      <c r="H198" s="72">
        <f t="shared" si="24"/>
        <v>1150</v>
      </c>
      <c r="I198" s="160">
        <f>I199+I200</f>
        <v>1150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208</v>
      </c>
      <c r="C199" s="72">
        <f t="shared" si="23"/>
        <v>0</v>
      </c>
      <c r="D199" s="283"/>
      <c r="E199" s="283"/>
      <c r="F199" s="283"/>
      <c r="G199" s="157"/>
      <c r="H199" s="72">
        <f t="shared" si="24"/>
        <v>1150</v>
      </c>
      <c r="I199" s="74">
        <v>1150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283"/>
      <c r="E200" s="283"/>
      <c r="F200" s="283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283"/>
      <c r="E201" s="283"/>
      <c r="F201" s="283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283"/>
      <c r="E202" s="283"/>
      <c r="F202" s="283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283"/>
      <c r="E203" s="283"/>
      <c r="F203" s="283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1800</v>
      </c>
      <c r="D204" s="538">
        <f>D205+D215+D216+D225+D226+D227+D229</f>
        <v>1420</v>
      </c>
      <c r="E204" s="538">
        <f>E205+E215+E216+E225+E226+E227+E229</f>
        <v>0</v>
      </c>
      <c r="F204" s="538">
        <f>F205+F215+F216+F225+F226+F227+F229</f>
        <v>380</v>
      </c>
      <c r="G204" s="166">
        <f>G205+G215+G216+G225+G226+G227+G229</f>
        <v>0</v>
      </c>
      <c r="H204" s="57">
        <f t="shared" si="24"/>
        <v>15000</v>
      </c>
      <c r="I204" s="63">
        <f>I205+I215+I216+I225+I226+I227+I229</f>
        <v>15000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556">
        <f>SUM(D206:D214)</f>
        <v>0</v>
      </c>
      <c r="E205" s="556">
        <f>SUM(E206:E214)</f>
        <v>0</v>
      </c>
      <c r="F205" s="556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540"/>
      <c r="E206" s="540"/>
      <c r="F206" s="540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283"/>
      <c r="E207" s="283"/>
      <c r="F207" s="283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283"/>
      <c r="E208" s="283"/>
      <c r="F208" s="283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283"/>
      <c r="E209" s="283"/>
      <c r="F209" s="283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283"/>
      <c r="E210" s="283"/>
      <c r="F210" s="283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283"/>
      <c r="E211" s="283"/>
      <c r="F211" s="283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283"/>
      <c r="E212" s="283"/>
      <c r="F212" s="283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283"/>
      <c r="E213" s="283"/>
      <c r="F213" s="283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283"/>
      <c r="E214" s="283"/>
      <c r="F214" s="283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283"/>
      <c r="E215" s="283"/>
      <c r="F215" s="283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1800</v>
      </c>
      <c r="D216" s="557">
        <f>SUM(D217:D224)</f>
        <v>1420</v>
      </c>
      <c r="E216" s="557">
        <f>SUM(E217:E224)</f>
        <v>0</v>
      </c>
      <c r="F216" s="557">
        <f>SUM(F217:F224)</f>
        <v>380</v>
      </c>
      <c r="G216" s="161">
        <f>SUM(G217:G224)</f>
        <v>0</v>
      </c>
      <c r="H216" s="72">
        <f t="shared" si="24"/>
        <v>15000</v>
      </c>
      <c r="I216" s="160">
        <f>SUM(I217:I224)</f>
        <v>15000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283"/>
      <c r="E217" s="283"/>
      <c r="F217" s="283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283"/>
      <c r="E218" s="283"/>
      <c r="F218" s="283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283"/>
      <c r="E219" s="283"/>
      <c r="F219" s="283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283"/>
      <c r="E220" s="283"/>
      <c r="F220" s="283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283"/>
      <c r="E221" s="283"/>
      <c r="F221" s="283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283"/>
      <c r="E222" s="283"/>
      <c r="F222" s="283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283"/>
      <c r="E223" s="283"/>
      <c r="F223" s="283"/>
      <c r="G223" s="157"/>
      <c r="H223" s="72">
        <f t="shared" si="24"/>
        <v>15000</v>
      </c>
      <c r="I223" s="74">
        <v>15000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1800</v>
      </c>
      <c r="D224" s="283">
        <v>1420</v>
      </c>
      <c r="E224" s="283"/>
      <c r="F224" s="283">
        <v>380</v>
      </c>
      <c r="G224" s="157"/>
      <c r="H224" s="72">
        <f t="shared" si="24"/>
        <v>0</v>
      </c>
      <c r="I224" s="74">
        <v>0</v>
      </c>
      <c r="J224" s="74"/>
      <c r="K224" s="74">
        <f>225-225</f>
        <v>0</v>
      </c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283"/>
      <c r="E225" s="283"/>
      <c r="F225" s="283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283"/>
      <c r="E226" s="283"/>
      <c r="F226" s="283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557">
        <f>SUM(D228)</f>
        <v>0</v>
      </c>
      <c r="E227" s="557">
        <f>SUM(E228)</f>
        <v>0</v>
      </c>
      <c r="F227" s="557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283"/>
      <c r="E228" s="283"/>
      <c r="F228" s="283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558"/>
      <c r="E229" s="558"/>
      <c r="F229" s="558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555">
        <f>D231+D251+D259</f>
        <v>0</v>
      </c>
      <c r="E230" s="555">
        <f>E231+E251+E259</f>
        <v>0</v>
      </c>
      <c r="F230" s="555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562">
        <f>SUM(D232,D233,D235,D238,D244,D245,D246)</f>
        <v>0</v>
      </c>
      <c r="E231" s="562">
        <f>SUM(E232,E233,E235,E238,E244,E245,E246)</f>
        <v>0</v>
      </c>
      <c r="F231" s="562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540"/>
      <c r="E232" s="540"/>
      <c r="F232" s="540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557">
        <f>SUM(D234)</f>
        <v>0</v>
      </c>
      <c r="E233" s="557">
        <f t="shared" ref="E233:L233" si="27">SUM(E234)</f>
        <v>0</v>
      </c>
      <c r="F233" s="557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540"/>
      <c r="E234" s="540"/>
      <c r="F234" s="540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557">
        <f>SUM(D236:D237)</f>
        <v>0</v>
      </c>
      <c r="E235" s="557">
        <f>SUM(E236:E237)</f>
        <v>0</v>
      </c>
      <c r="F235" s="557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283"/>
      <c r="E236" s="283"/>
      <c r="F236" s="283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283"/>
      <c r="E237" s="283"/>
      <c r="F237" s="283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557">
        <f>SUM(D239:D243)</f>
        <v>0</v>
      </c>
      <c r="E238" s="557">
        <f>SUM(E239:E243)</f>
        <v>0</v>
      </c>
      <c r="F238" s="557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283"/>
      <c r="E239" s="283"/>
      <c r="F239" s="283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283"/>
      <c r="E240" s="283"/>
      <c r="F240" s="283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283"/>
      <c r="E241" s="283"/>
      <c r="F241" s="283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283"/>
      <c r="E242" s="283"/>
      <c r="F242" s="283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283"/>
      <c r="E243" s="283"/>
      <c r="F243" s="283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283"/>
      <c r="E244" s="283"/>
      <c r="F244" s="283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283"/>
      <c r="E245" s="283"/>
      <c r="F245" s="283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559">
        <f>SUM(D247:D250)</f>
        <v>0</v>
      </c>
      <c r="E246" s="559">
        <f t="shared" ref="E246:G246" si="28">SUM(E247:E250)</f>
        <v>0</v>
      </c>
      <c r="F246" s="55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283"/>
      <c r="E247" s="283"/>
      <c r="F247" s="283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283"/>
      <c r="E248" s="283"/>
      <c r="F248" s="283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283"/>
      <c r="E249" s="283"/>
      <c r="F249" s="283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283"/>
      <c r="E250" s="283"/>
      <c r="F250" s="283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538">
        <f>SUM(D252,D257,D258)</f>
        <v>0</v>
      </c>
      <c r="E251" s="538">
        <f t="shared" ref="E251:G251" si="30">SUM(E252,E257,E258)</f>
        <v>0</v>
      </c>
      <c r="F251" s="538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559">
        <f>SUM(D253:D256)</f>
        <v>0</v>
      </c>
      <c r="E252" s="559">
        <f>SUM(E253:E256)</f>
        <v>0</v>
      </c>
      <c r="F252" s="55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283"/>
      <c r="E253" s="283"/>
      <c r="F253" s="283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283"/>
      <c r="E254" s="283"/>
      <c r="F254" s="283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283"/>
      <c r="E255" s="283"/>
      <c r="F255" s="283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540"/>
      <c r="E256" s="540"/>
      <c r="F256" s="540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561"/>
      <c r="E257" s="561"/>
      <c r="F257" s="561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283"/>
      <c r="E258" s="283"/>
      <c r="F258" s="283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538">
        <f>SUM(D260,D264)</f>
        <v>0</v>
      </c>
      <c r="E259" s="538">
        <f t="shared" ref="E259:G259" si="34">SUM(E260,E264)</f>
        <v>0</v>
      </c>
      <c r="F259" s="538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559">
        <f>SUM(D261:D263)</f>
        <v>0</v>
      </c>
      <c r="E260" s="559">
        <f t="shared" ref="E260:G260" si="36">SUM(E261:E263)</f>
        <v>0</v>
      </c>
      <c r="F260" s="55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283"/>
      <c r="E261" s="283"/>
      <c r="F261" s="283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283"/>
      <c r="E262" s="283"/>
      <c r="F262" s="283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283"/>
      <c r="E263" s="283"/>
      <c r="F263" s="283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557">
        <f>SUM(D265:D268)</f>
        <v>0</v>
      </c>
      <c r="E264" s="557">
        <f>SUM(E265:E268)</f>
        <v>0</v>
      </c>
      <c r="F264" s="557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283"/>
      <c r="E265" s="283"/>
      <c r="F265" s="283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283"/>
      <c r="E266" s="283"/>
      <c r="F266" s="283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283"/>
      <c r="E267" s="283"/>
      <c r="F267" s="283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283"/>
      <c r="E268" s="283"/>
      <c r="F268" s="283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563">
        <f>SUM(D270,D281)</f>
        <v>0</v>
      </c>
      <c r="E269" s="563">
        <f>SUM(E270,E281)</f>
        <v>0</v>
      </c>
      <c r="F269" s="563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538">
        <f>SUM(D271,D272,D275,D276,D280)</f>
        <v>0</v>
      </c>
      <c r="E270" s="538">
        <f>SUM(E271,E272,E275,E276,E280)</f>
        <v>0</v>
      </c>
      <c r="F270" s="538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540"/>
      <c r="E271" s="540"/>
      <c r="F271" s="540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557">
        <f>SUM(D273:D274)</f>
        <v>0</v>
      </c>
      <c r="E272" s="557">
        <f>SUM(E273:E274)</f>
        <v>0</v>
      </c>
      <c r="F272" s="557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283"/>
      <c r="E273" s="283"/>
      <c r="F273" s="283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283"/>
      <c r="E274" s="283"/>
      <c r="F274" s="283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283"/>
      <c r="E275" s="283"/>
      <c r="F275" s="283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557">
        <f>SUM(D277:D279)</f>
        <v>0</v>
      </c>
      <c r="E276" s="557">
        <f t="shared" ref="E276:G276" si="40">SUM(E277:E279)</f>
        <v>0</v>
      </c>
      <c r="F276" s="557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283"/>
      <c r="E277" s="283"/>
      <c r="F277" s="283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283"/>
      <c r="E278" s="283"/>
      <c r="F278" s="283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283"/>
      <c r="E279" s="283"/>
      <c r="F279" s="283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540"/>
      <c r="E280" s="540"/>
      <c r="F280" s="540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564">
        <f>D282</f>
        <v>0</v>
      </c>
      <c r="E281" s="564">
        <f t="shared" ref="E281:G281" si="42">E282</f>
        <v>0</v>
      </c>
      <c r="F281" s="564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543"/>
      <c r="E282" s="543"/>
      <c r="F282" s="543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557">
        <f>SUM(D287:D288)</f>
        <v>0</v>
      </c>
      <c r="E286" s="557">
        <f>SUM(E287:E288)</f>
        <v>0</v>
      </c>
      <c r="F286" s="557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283"/>
      <c r="E287" s="283"/>
      <c r="F287" s="283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540"/>
      <c r="E288" s="540"/>
      <c r="F288" s="540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1469668</v>
      </c>
      <c r="D289" s="565">
        <f t="shared" ref="D289:L289" si="46">SUM(D286,D269,D230,D195,D187,D173,D75,D53,D283)</f>
        <v>957148</v>
      </c>
      <c r="E289" s="565">
        <f t="shared" si="46"/>
        <v>483923</v>
      </c>
      <c r="F289" s="565">
        <f t="shared" si="46"/>
        <v>28597</v>
      </c>
      <c r="G289" s="243">
        <f t="shared" si="46"/>
        <v>0</v>
      </c>
      <c r="H289" s="244">
        <f t="shared" si="46"/>
        <v>1449676</v>
      </c>
      <c r="I289" s="242">
        <f t="shared" si="46"/>
        <v>959808</v>
      </c>
      <c r="J289" s="242">
        <f t="shared" si="46"/>
        <v>460786</v>
      </c>
      <c r="K289" s="242">
        <f t="shared" si="46"/>
        <v>29082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0</v>
      </c>
      <c r="D290" s="566">
        <f>SUM(D24,D25,D41)-D51</f>
        <v>0</v>
      </c>
      <c r="E290" s="566">
        <f>SUM(E24,E25,E41)-E51</f>
        <v>0</v>
      </c>
      <c r="F290" s="566">
        <f>(F26+F43)-F51</f>
        <v>0</v>
      </c>
      <c r="G290" s="248">
        <f>G45-G51</f>
        <v>0</v>
      </c>
      <c r="H290" s="246">
        <f>SUM(I290:L290)</f>
        <v>-435</v>
      </c>
      <c r="I290" s="247">
        <f>SUM(I24,I25,I41)-I51</f>
        <v>0</v>
      </c>
      <c r="J290" s="247">
        <f>SUM(J24,J25,J41)-J51</f>
        <v>0</v>
      </c>
      <c r="K290" s="247">
        <f>(K26+K43)-K51</f>
        <v>-435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567">
        <f t="shared" si="47"/>
        <v>0</v>
      </c>
      <c r="E291" s="567">
        <f t="shared" si="47"/>
        <v>0</v>
      </c>
      <c r="F291" s="567">
        <f t="shared" si="47"/>
        <v>0</v>
      </c>
      <c r="G291" s="252">
        <f t="shared" si="47"/>
        <v>0</v>
      </c>
      <c r="H291" s="253">
        <f t="shared" si="47"/>
        <v>435</v>
      </c>
      <c r="I291" s="251">
        <f t="shared" si="47"/>
        <v>0</v>
      </c>
      <c r="J291" s="251">
        <f t="shared" si="47"/>
        <v>0</v>
      </c>
      <c r="K291" s="251">
        <f t="shared" si="47"/>
        <v>435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553">
        <f t="shared" si="48"/>
        <v>0</v>
      </c>
      <c r="E292" s="553">
        <f t="shared" si="48"/>
        <v>0</v>
      </c>
      <c r="F292" s="553">
        <f t="shared" si="48"/>
        <v>0</v>
      </c>
      <c r="G292" s="129">
        <f t="shared" si="48"/>
        <v>0</v>
      </c>
      <c r="H292" s="256">
        <f t="shared" si="48"/>
        <v>435</v>
      </c>
      <c r="I292" s="128">
        <f t="shared" si="48"/>
        <v>0</v>
      </c>
      <c r="J292" s="128">
        <f t="shared" si="48"/>
        <v>0</v>
      </c>
      <c r="K292" s="128">
        <f t="shared" si="48"/>
        <v>435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567">
        <f t="shared" si="49"/>
        <v>0</v>
      </c>
      <c r="E293" s="567">
        <f t="shared" si="49"/>
        <v>0</v>
      </c>
      <c r="F293" s="567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543"/>
      <c r="E294" s="543"/>
      <c r="F294" s="543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283"/>
      <c r="E295" s="283"/>
      <c r="F295" s="283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283"/>
      <c r="E296" s="283"/>
      <c r="F296" s="283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283"/>
      <c r="E297" s="283"/>
      <c r="F297" s="283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283"/>
      <c r="E298" s="283"/>
      <c r="F298" s="283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561"/>
      <c r="E299" s="561"/>
      <c r="F299" s="561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568"/>
      <c r="E300" s="568"/>
      <c r="F300" s="568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560"/>
      <c r="E301" s="560"/>
      <c r="F301" s="560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G319" s="1"/>
      <c r="H319" s="1"/>
      <c r="I319" s="1"/>
      <c r="J319" s="1"/>
      <c r="K319" s="1"/>
      <c r="L319" s="1"/>
    </row>
  </sheetData>
  <sheetProtection algorithmName="SHA-512" hashValue="/yg1NuuYLuo0QiGjzoWLYWzdd9bQq/fuc2AzQp8jCU1SDQjq73QfbVi66Ehspl3qg3mGMZVzBrNdArg/kh0+8Q==" saltValue="6j1HIVnW4vKdDWPraSnOEQ==" spinCount="100000" sheet="1" objects="1" scenarios="1" formatCells="0" formatColumns="0" formatRows="0" insertHyperlinks="0"/>
  <autoFilter ref="A18:L301">
    <filterColumn colId="7">
      <filters blank="1">
        <filter val="1 000"/>
        <filter val="1 040"/>
        <filter val="1 145 977"/>
        <filter val="1 150"/>
        <filter val="1 198"/>
        <filter val="1 381"/>
        <filter val="1 420 594"/>
        <filter val="1 433 526"/>
        <filter val="1 449 676"/>
        <filter val="1 559"/>
        <filter val="1 563"/>
        <filter val="1 602"/>
        <filter val="1 867"/>
        <filter val="116"/>
        <filter val="12 176"/>
        <filter val="126 325"/>
        <filter val="128 486"/>
        <filter val="128 538"/>
        <filter val="13 053"/>
        <filter val="15 000"/>
        <filter val="16 150"/>
        <filter val="16 499"/>
        <filter val="160"/>
        <filter val="17 075"/>
        <filter val="2 136"/>
        <filter val="2 401"/>
        <filter val="2 595"/>
        <filter val="2 736"/>
        <filter val="2 973"/>
        <filter val="20 424"/>
        <filter val="200"/>
        <filter val="21 597"/>
        <filter val="219 061"/>
        <filter val="237"/>
        <filter val="250"/>
        <filter val="26 633"/>
        <filter val="268 644"/>
        <filter val="277 296"/>
        <filter val="28 597"/>
        <filter val="287 549"/>
        <filter val="3 000"/>
        <filter val="3 116"/>
        <filter val="3 206"/>
        <filter val="30 181"/>
        <filter val="325"/>
        <filter val="330"/>
        <filter val="35"/>
        <filter val="4 234"/>
        <filter val="40 660"/>
        <filter val="435"/>
        <filter val="-435"/>
        <filter val="5 261"/>
        <filter val="5 600"/>
        <filter val="50"/>
        <filter val="500"/>
        <filter val="52"/>
        <filter val="58 235"/>
        <filter val="6 475"/>
        <filter val="600"/>
        <filter val="608"/>
        <filter val="63 164"/>
        <filter val="7 000"/>
        <filter val="7 369"/>
        <filter val="75 220"/>
        <filter val="780"/>
        <filter val="805 517"/>
        <filter val="84"/>
        <filter val="860"/>
        <filter val="868 68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569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832" t="s">
        <v>536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529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530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531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330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537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532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527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960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961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528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529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198490</v>
      </c>
      <c r="D20" s="530">
        <f>SUM(D21,D24,D25,D41,D43)</f>
        <v>198490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186939</v>
      </c>
      <c r="I20" s="28">
        <f>SUM(I21,I24,I25,I41,I43)</f>
        <v>186939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531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532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533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198490</v>
      </c>
      <c r="D24" s="534">
        <v>198490</v>
      </c>
      <c r="E24" s="51"/>
      <c r="F24" s="52" t="s">
        <v>36</v>
      </c>
      <c r="G24" s="53" t="s">
        <v>36</v>
      </c>
      <c r="H24" s="50">
        <f t="shared" si="1"/>
        <v>186939</v>
      </c>
      <c r="I24" s="51">
        <f>I51</f>
        <v>186939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36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37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37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539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541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541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37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542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37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539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541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37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539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541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541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544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546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54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54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550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37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547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547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547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552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198490</v>
      </c>
      <c r="D50" s="553">
        <f>SUM(D51,D286)</f>
        <v>198490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186939</v>
      </c>
      <c r="I50" s="128">
        <f>SUM(I51,I286)</f>
        <v>186939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198490</v>
      </c>
      <c r="D51" s="554">
        <f>SUM(D52,D194)</f>
        <v>198490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186939</v>
      </c>
      <c r="I51" s="134">
        <f>SUM(I52,I194)</f>
        <v>186939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63</v>
      </c>
      <c r="C52" s="138">
        <f t="shared" si="5"/>
        <v>183990</v>
      </c>
      <c r="D52" s="552">
        <f>SUM(D53,D75,D173,D187)</f>
        <v>183990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172439</v>
      </c>
      <c r="I52" s="139">
        <f>SUM(I53,I75,I173,I187)</f>
        <v>172439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64</v>
      </c>
      <c r="C53" s="143">
        <f t="shared" si="5"/>
        <v>3227</v>
      </c>
      <c r="D53" s="555">
        <f>SUM(D54,D67)</f>
        <v>3227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3078</v>
      </c>
      <c r="I53" s="144">
        <f>SUM(I54,I67)</f>
        <v>3078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65</v>
      </c>
      <c r="C54" s="57">
        <f t="shared" si="5"/>
        <v>2600</v>
      </c>
      <c r="D54" s="538">
        <f>SUM(D55,D58,D66)</f>
        <v>2600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2480</v>
      </c>
      <c r="I54" s="63">
        <f>SUM(I55,I58,I66)</f>
        <v>2480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556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540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283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557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283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283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283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283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283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283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283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77</v>
      </c>
      <c r="C66" s="117">
        <f t="shared" si="5"/>
        <v>2600</v>
      </c>
      <c r="D66" s="558">
        <v>2600</v>
      </c>
      <c r="E66" s="163"/>
      <c r="F66" s="163"/>
      <c r="G66" s="164"/>
      <c r="H66" s="117">
        <f t="shared" si="6"/>
        <v>2480</v>
      </c>
      <c r="I66" s="163">
        <v>2480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78</v>
      </c>
      <c r="C67" s="57">
        <f t="shared" si="5"/>
        <v>627</v>
      </c>
      <c r="D67" s="538">
        <f>SUM(D68:D69)</f>
        <v>627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598</v>
      </c>
      <c r="I67" s="63">
        <f>SUM(I68:I69)</f>
        <v>598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79</v>
      </c>
      <c r="C68" s="66">
        <f t="shared" si="5"/>
        <v>627</v>
      </c>
      <c r="D68" s="540">
        <v>627</v>
      </c>
      <c r="E68" s="68"/>
      <c r="F68" s="68"/>
      <c r="G68" s="154"/>
      <c r="H68" s="66">
        <f t="shared" si="6"/>
        <v>598</v>
      </c>
      <c r="I68" s="68">
        <v>598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557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283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283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283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283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283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86</v>
      </c>
      <c r="C75" s="143">
        <f t="shared" si="5"/>
        <v>180763</v>
      </c>
      <c r="D75" s="555">
        <f>SUM(D76,D83,D130,D164,D165,D172)</f>
        <v>180763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169361</v>
      </c>
      <c r="I75" s="144">
        <f>SUM(I76,I83,I130,I164,I165,I172)</f>
        <v>169361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87</v>
      </c>
      <c r="C76" s="57">
        <f t="shared" si="5"/>
        <v>6103</v>
      </c>
      <c r="D76" s="538">
        <f>SUM(D77,D80)</f>
        <v>6103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7845</v>
      </c>
      <c r="I76" s="63">
        <f>SUM(I77,I80)</f>
        <v>7845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88</v>
      </c>
      <c r="C77" s="66">
        <f t="shared" si="5"/>
        <v>954</v>
      </c>
      <c r="D77" s="559">
        <f>SUM(D78:D79)</f>
        <v>954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954</v>
      </c>
      <c r="I77" s="169">
        <f>SUM(I78:I79)</f>
        <v>954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89</v>
      </c>
      <c r="C78" s="72">
        <f t="shared" si="5"/>
        <v>954</v>
      </c>
      <c r="D78" s="283">
        <v>954</v>
      </c>
      <c r="E78" s="74"/>
      <c r="F78" s="74"/>
      <c r="G78" s="157"/>
      <c r="H78" s="72">
        <f t="shared" si="6"/>
        <v>954</v>
      </c>
      <c r="I78" s="74">
        <v>954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283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91</v>
      </c>
      <c r="C80" s="72">
        <f t="shared" si="5"/>
        <v>5149</v>
      </c>
      <c r="D80" s="557">
        <f>SUM(D81:D82)</f>
        <v>5149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6891</v>
      </c>
      <c r="I80" s="160">
        <f>SUM(I81:I82)</f>
        <v>6891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89</v>
      </c>
      <c r="C81" s="72">
        <f t="shared" si="5"/>
        <v>2858</v>
      </c>
      <c r="D81" s="283">
        <v>2858</v>
      </c>
      <c r="E81" s="74"/>
      <c r="F81" s="74"/>
      <c r="G81" s="157"/>
      <c r="H81" s="72">
        <f t="shared" si="6"/>
        <v>3520</v>
      </c>
      <c r="I81" s="74">
        <v>3520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90</v>
      </c>
      <c r="C82" s="72">
        <f t="shared" si="5"/>
        <v>2291</v>
      </c>
      <c r="D82" s="283">
        <v>2291</v>
      </c>
      <c r="E82" s="74"/>
      <c r="F82" s="74"/>
      <c r="G82" s="157"/>
      <c r="H82" s="72">
        <f t="shared" si="6"/>
        <v>3371</v>
      </c>
      <c r="I82" s="74">
        <v>3371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92</v>
      </c>
      <c r="C83" s="57">
        <f t="shared" si="5"/>
        <v>106156</v>
      </c>
      <c r="D83" s="538">
        <f>SUM(D84,D89,D95,D103,D112,D116,D122,D128)</f>
        <v>106156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98324</v>
      </c>
      <c r="I83" s="63">
        <f>SUM(I84,I89,I95,I103,I112,I116,I122,I128)</f>
        <v>98324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556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540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283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283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283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557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283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283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283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283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283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104</v>
      </c>
      <c r="C95" s="72">
        <f t="shared" si="5"/>
        <v>3500</v>
      </c>
      <c r="D95" s="557">
        <f>SUM(D96:D102)</f>
        <v>3500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3500</v>
      </c>
      <c r="I95" s="160">
        <f>SUM(I96:I102)</f>
        <v>3500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105</v>
      </c>
      <c r="C96" s="72">
        <f t="shared" si="5"/>
        <v>3410</v>
      </c>
      <c r="D96" s="283">
        <v>3410</v>
      </c>
      <c r="E96" s="74"/>
      <c r="F96" s="74"/>
      <c r="G96" s="157"/>
      <c r="H96" s="72">
        <f t="shared" si="6"/>
        <v>3410</v>
      </c>
      <c r="I96" s="74">
        <v>3410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283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540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283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283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283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111</v>
      </c>
      <c r="C102" s="72">
        <f t="shared" si="5"/>
        <v>90</v>
      </c>
      <c r="D102" s="283">
        <v>90</v>
      </c>
      <c r="E102" s="74"/>
      <c r="F102" s="74"/>
      <c r="G102" s="157"/>
      <c r="H102" s="72">
        <f t="shared" si="6"/>
        <v>90</v>
      </c>
      <c r="I102" s="74">
        <v>90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112</v>
      </c>
      <c r="C103" s="72">
        <f t="shared" si="5"/>
        <v>120</v>
      </c>
      <c r="D103" s="557">
        <f>SUM(D104:D111)</f>
        <v>120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120</v>
      </c>
      <c r="I103" s="160">
        <f>SUM(I104:I111)</f>
        <v>120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283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114</v>
      </c>
      <c r="C105" s="72">
        <f t="shared" si="5"/>
        <v>120</v>
      </c>
      <c r="D105" s="283">
        <v>120</v>
      </c>
      <c r="E105" s="74"/>
      <c r="F105" s="74"/>
      <c r="G105" s="157"/>
      <c r="H105" s="72">
        <f t="shared" si="6"/>
        <v>120</v>
      </c>
      <c r="I105" s="74">
        <v>120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283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283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283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283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283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283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557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283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283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283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125</v>
      </c>
      <c r="C116" s="72">
        <f t="shared" ref="C116:C187" si="7">SUM(D116:G116)</f>
        <v>76386</v>
      </c>
      <c r="D116" s="557">
        <f>SUM(D117:D121)</f>
        <v>76386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66734</v>
      </c>
      <c r="I116" s="160">
        <f>SUM(I117:I121)</f>
        <v>66734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126</v>
      </c>
      <c r="C117" s="72">
        <f t="shared" si="7"/>
        <v>29836</v>
      </c>
      <c r="D117" s="283">
        <v>29836</v>
      </c>
      <c r="E117" s="74"/>
      <c r="F117" s="74"/>
      <c r="G117" s="157"/>
      <c r="H117" s="72">
        <f t="shared" si="8"/>
        <v>29644</v>
      </c>
      <c r="I117" s="74">
        <v>29644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127</v>
      </c>
      <c r="C118" s="72">
        <f t="shared" si="7"/>
        <v>46550</v>
      </c>
      <c r="D118" s="283">
        <v>46550</v>
      </c>
      <c r="E118" s="74"/>
      <c r="F118" s="74"/>
      <c r="G118" s="157"/>
      <c r="H118" s="72">
        <f t="shared" si="8"/>
        <v>37090</v>
      </c>
      <c r="I118" s="74">
        <v>37090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283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283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283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131</v>
      </c>
      <c r="C122" s="72">
        <f t="shared" si="7"/>
        <v>26150</v>
      </c>
      <c r="D122" s="557">
        <f>SUM(D123:D127)</f>
        <v>26150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27970</v>
      </c>
      <c r="I122" s="160">
        <f>SUM(I123:I127)</f>
        <v>27970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283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283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283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283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136</v>
      </c>
      <c r="C127" s="72">
        <f t="shared" si="7"/>
        <v>26150</v>
      </c>
      <c r="D127" s="283">
        <v>26150</v>
      </c>
      <c r="E127" s="74"/>
      <c r="F127" s="74"/>
      <c r="G127" s="157"/>
      <c r="H127" s="72">
        <f t="shared" si="8"/>
        <v>27970</v>
      </c>
      <c r="I127" s="74">
        <v>27970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55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283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139</v>
      </c>
      <c r="C130" s="57">
        <f t="shared" si="7"/>
        <v>68504</v>
      </c>
      <c r="D130" s="538">
        <f>SUM(D131,D136,D140,D141,D144,D151,D159,D160,D163)</f>
        <v>68504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63192</v>
      </c>
      <c r="I130" s="63">
        <f>SUM(I131,I136,I140,I141,I144,I151,I159,I160,I163)</f>
        <v>63192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140</v>
      </c>
      <c r="C131" s="66">
        <f t="shared" si="7"/>
        <v>1950</v>
      </c>
      <c r="D131" s="559">
        <f>SUM(D132:D135)</f>
        <v>1950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1750</v>
      </c>
      <c r="I131" s="169">
        <f t="shared" si="10"/>
        <v>1750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283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142</v>
      </c>
      <c r="C133" s="72">
        <f t="shared" si="7"/>
        <v>280</v>
      </c>
      <c r="D133" s="283">
        <v>280</v>
      </c>
      <c r="E133" s="74"/>
      <c r="F133" s="74"/>
      <c r="G133" s="157"/>
      <c r="H133" s="72">
        <f t="shared" si="8"/>
        <v>280</v>
      </c>
      <c r="I133" s="74">
        <v>280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283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144</v>
      </c>
      <c r="C135" s="72">
        <f t="shared" si="7"/>
        <v>1670</v>
      </c>
      <c r="D135" s="283">
        <v>1670</v>
      </c>
      <c r="E135" s="74"/>
      <c r="F135" s="74"/>
      <c r="G135" s="157"/>
      <c r="H135" s="72">
        <f t="shared" si="8"/>
        <v>1470</v>
      </c>
      <c r="I135" s="74">
        <v>1470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145</v>
      </c>
      <c r="C136" s="72">
        <f t="shared" si="7"/>
        <v>1350</v>
      </c>
      <c r="D136" s="557">
        <f>SUM(D137:D139)</f>
        <v>1350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1200</v>
      </c>
      <c r="I136" s="160">
        <f>SUM(I137:I139)</f>
        <v>1200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283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147</v>
      </c>
      <c r="C138" s="72">
        <f t="shared" si="7"/>
        <v>1350</v>
      </c>
      <c r="D138" s="283">
        <v>1350</v>
      </c>
      <c r="E138" s="74"/>
      <c r="F138" s="74"/>
      <c r="G138" s="157"/>
      <c r="H138" s="72">
        <f t="shared" si="8"/>
        <v>1200</v>
      </c>
      <c r="I138" s="74">
        <v>1200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283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283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150</v>
      </c>
      <c r="C141" s="72">
        <f t="shared" si="7"/>
        <v>1210</v>
      </c>
      <c r="D141" s="557">
        <f>SUM(D142:D143)</f>
        <v>1210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2160</v>
      </c>
      <c r="I141" s="160">
        <f>SUM(I142:I143)</f>
        <v>2160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151</v>
      </c>
      <c r="C142" s="72">
        <f t="shared" si="7"/>
        <v>1210</v>
      </c>
      <c r="D142" s="283">
        <v>1210</v>
      </c>
      <c r="E142" s="74"/>
      <c r="F142" s="74"/>
      <c r="G142" s="157"/>
      <c r="H142" s="72">
        <f t="shared" si="8"/>
        <v>2160</v>
      </c>
      <c r="I142" s="74">
        <v>2160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283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153</v>
      </c>
      <c r="C144" s="117">
        <f t="shared" si="7"/>
        <v>166</v>
      </c>
      <c r="D144" s="556">
        <f>SUM(D145:D150)</f>
        <v>166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166</v>
      </c>
      <c r="I144" s="151">
        <f>SUM(I145:I150)</f>
        <v>166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540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283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283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157</v>
      </c>
      <c r="C148" s="72">
        <f t="shared" si="7"/>
        <v>166</v>
      </c>
      <c r="D148" s="283">
        <v>166</v>
      </c>
      <c r="E148" s="74"/>
      <c r="F148" s="74"/>
      <c r="G148" s="157"/>
      <c r="H148" s="72">
        <f t="shared" si="8"/>
        <v>166</v>
      </c>
      <c r="I148" s="74">
        <v>166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283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283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160</v>
      </c>
      <c r="C151" s="72">
        <f t="shared" si="7"/>
        <v>54623</v>
      </c>
      <c r="D151" s="557">
        <f>SUM(D152:D158)</f>
        <v>54623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51250</v>
      </c>
      <c r="I151" s="160">
        <f>SUM(I152:I158)</f>
        <v>51250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161</v>
      </c>
      <c r="C152" s="72">
        <f t="shared" si="7"/>
        <v>10150</v>
      </c>
      <c r="D152" s="283">
        <v>10150</v>
      </c>
      <c r="E152" s="74"/>
      <c r="F152" s="74"/>
      <c r="G152" s="157"/>
      <c r="H152" s="72">
        <f t="shared" si="8"/>
        <v>7295</v>
      </c>
      <c r="I152" s="74">
        <v>7295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283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163</v>
      </c>
      <c r="C154" s="72">
        <f t="shared" si="7"/>
        <v>44473</v>
      </c>
      <c r="D154" s="283">
        <v>44473</v>
      </c>
      <c r="E154" s="74"/>
      <c r="F154" s="74"/>
      <c r="G154" s="157"/>
      <c r="H154" s="72">
        <f t="shared" si="8"/>
        <v>43955</v>
      </c>
      <c r="I154" s="74">
        <v>43955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283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283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283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283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168</v>
      </c>
      <c r="C159" s="117">
        <f t="shared" si="7"/>
        <v>9205</v>
      </c>
      <c r="D159" s="558">
        <v>9205</v>
      </c>
      <c r="E159" s="163"/>
      <c r="F159" s="163"/>
      <c r="G159" s="164"/>
      <c r="H159" s="117">
        <f t="shared" si="8"/>
        <v>6666</v>
      </c>
      <c r="I159" s="163">
        <v>6666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556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540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283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558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560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538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55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283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283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283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283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283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532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555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538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55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283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283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283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55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283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283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283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561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562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558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540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555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538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540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283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538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55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283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14500</v>
      </c>
      <c r="D194" s="552">
        <f>SUM(D195,D230,D269,D283)</f>
        <v>14500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14500</v>
      </c>
      <c r="I194" s="139">
        <f t="shared" ref="I194:L194" si="26">SUM(I195,I230,I269,I283)</f>
        <v>14500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14500</v>
      </c>
      <c r="D195" s="555">
        <f>D196+D204</f>
        <v>14500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14500</v>
      </c>
      <c r="I195" s="144">
        <f>I196+I204</f>
        <v>14500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538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540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557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283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283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283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283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283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14500</v>
      </c>
      <c r="D204" s="538">
        <f>D205+D215+D216+D225+D226+D227+D229</f>
        <v>14500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14500</v>
      </c>
      <c r="I204" s="63">
        <f>I205+I215+I216+I225+I226+I227+I229</f>
        <v>14500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556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540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283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283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283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283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283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283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283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283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283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225</v>
      </c>
      <c r="C216" s="72">
        <f t="shared" si="23"/>
        <v>14500</v>
      </c>
      <c r="D216" s="557">
        <f>SUM(D217:D224)</f>
        <v>14500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14500</v>
      </c>
      <c r="I216" s="160">
        <f>SUM(I217:I224)</f>
        <v>14500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283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283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283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283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283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283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283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233</v>
      </c>
      <c r="C224" s="201">
        <f t="shared" si="23"/>
        <v>14500</v>
      </c>
      <c r="D224" s="283">
        <v>14500</v>
      </c>
      <c r="E224" s="74"/>
      <c r="F224" s="74"/>
      <c r="G224" s="157"/>
      <c r="H224" s="72">
        <f t="shared" si="24"/>
        <v>14500</v>
      </c>
      <c r="I224" s="74">
        <v>14500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283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235</v>
      </c>
      <c r="C226" s="201">
        <f t="shared" si="23"/>
        <v>0</v>
      </c>
      <c r="D226" s="283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557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283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558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555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562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540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557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540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557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283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283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557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283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283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283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283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283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283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283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55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283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283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283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283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538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55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283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283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283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540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561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283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538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55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283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283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283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557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283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283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283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283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563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538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540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557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283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283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8"/>
        <v>0</v>
      </c>
      <c r="D275" s="283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8"/>
        <v>0</v>
      </c>
      <c r="D276" s="557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8"/>
        <v>0</v>
      </c>
      <c r="D277" s="283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283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8"/>
        <v>0</v>
      </c>
      <c r="D279" s="283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8"/>
        <v>0</v>
      </c>
      <c r="D280" s="540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8"/>
        <v>0</v>
      </c>
      <c r="D281" s="564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8"/>
        <v>0</v>
      </c>
      <c r="D282" s="543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 t="shared" si="38"/>
        <v>0</v>
      </c>
      <c r="D286" s="557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8"/>
        <v>0</v>
      </c>
      <c r="D287" s="283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8"/>
        <v>0</v>
      </c>
      <c r="D288" s="540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198490</v>
      </c>
      <c r="D289" s="565">
        <f t="shared" ref="D289:L289" si="46">SUM(D286,D269,D230,D195,D187,D173,D75,D53,D283)</f>
        <v>198490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186939</v>
      </c>
      <c r="I289" s="242">
        <f t="shared" si="46"/>
        <v>186939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566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567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553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567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543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283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283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283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283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561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568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560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7EZM7dp2XJj4jaAlKQreIV8S2F1VeswZV4tKVkSVYjlpw8TpClVGpOzICyCe/5UqWfNNZc0kieNsIVxonXQoJQ==" saltValue="peVE29Uu/99t8MxtdEPIZQ==" spinCount="100000" sheet="1" objects="1" scenarios="1" formatCells="0" formatColumns="0" formatRows="0" insertHyperlinks="0"/>
  <autoFilter ref="A18:M301">
    <filterColumn colId="7">
      <filters blank="1">
        <filter val="1 200"/>
        <filter val="1 470"/>
        <filter val="1 750"/>
        <filter val="120"/>
        <filter val="14 500"/>
        <filter val="166"/>
        <filter val="169 361"/>
        <filter val="172 439"/>
        <filter val="186 939"/>
        <filter val="2 160"/>
        <filter val="2 480"/>
        <filter val="27 970"/>
        <filter val="280"/>
        <filter val="29 644"/>
        <filter val="3 078"/>
        <filter val="3 371"/>
        <filter val="3 410"/>
        <filter val="3 500"/>
        <filter val="3 520"/>
        <filter val="37 090"/>
        <filter val="43 955"/>
        <filter val="51 250"/>
        <filter val="598"/>
        <filter val="6 666"/>
        <filter val="6 891"/>
        <filter val="63 192"/>
        <filter val="66 734"/>
        <filter val="7 295"/>
        <filter val="7 845"/>
        <filter val="90"/>
        <filter val="954"/>
        <filter val="98 324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687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492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493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494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495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496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966" t="s">
        <v>688</v>
      </c>
      <c r="D12" s="966"/>
      <c r="E12" s="966"/>
      <c r="F12" s="966"/>
      <c r="G12" s="966"/>
      <c r="H12" s="966"/>
      <c r="I12" s="966"/>
      <c r="J12" s="966"/>
      <c r="K12" s="966"/>
      <c r="L12" s="967"/>
    </row>
    <row r="13" spans="1:12" ht="12.75" customHeight="1" x14ac:dyDescent="0.25">
      <c r="A13" s="4"/>
      <c r="B13" s="5" t="s">
        <v>19</v>
      </c>
      <c r="C13" s="830" t="s">
        <v>689</v>
      </c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609174</v>
      </c>
      <c r="D20" s="28">
        <f>SUM(D21,D24,D25,D41,D43)</f>
        <v>335934</v>
      </c>
      <c r="E20" s="28">
        <f>SUM(E21,E24,E43)</f>
        <v>269605</v>
      </c>
      <c r="F20" s="28">
        <f>SUM(F21,F26,F43)</f>
        <v>3635</v>
      </c>
      <c r="G20" s="29">
        <f>SUM(G21,G45)</f>
        <v>0</v>
      </c>
      <c r="H20" s="27">
        <f>SUM(I20:L20)</f>
        <v>655619</v>
      </c>
      <c r="I20" s="28">
        <f>SUM(I21,I24,I25,I41,I43)</f>
        <v>317042</v>
      </c>
      <c r="J20" s="28">
        <f>SUM(J21,J24,J43)</f>
        <v>334942</v>
      </c>
      <c r="K20" s="28">
        <f>SUM(K21,K26,K43)</f>
        <v>3635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605539</v>
      </c>
      <c r="D24" s="51">
        <v>335934</v>
      </c>
      <c r="E24" s="51">
        <v>269605</v>
      </c>
      <c r="F24" s="52" t="s">
        <v>36</v>
      </c>
      <c r="G24" s="53" t="s">
        <v>36</v>
      </c>
      <c r="H24" s="50">
        <f t="shared" si="1"/>
        <v>651984</v>
      </c>
      <c r="I24" s="51">
        <v>317042</v>
      </c>
      <c r="J24" s="51">
        <f>331557+3385</f>
        <v>334942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3485</v>
      </c>
      <c r="D26" s="59" t="s">
        <v>36</v>
      </c>
      <c r="E26" s="59" t="s">
        <v>36</v>
      </c>
      <c r="F26" s="63">
        <f>SUM(F27,F31,F33,F36)</f>
        <v>3485</v>
      </c>
      <c r="G26" s="60" t="s">
        <v>36</v>
      </c>
      <c r="H26" s="57">
        <f t="shared" si="1"/>
        <v>3485</v>
      </c>
      <c r="I26" s="59" t="s">
        <v>36</v>
      </c>
      <c r="J26" s="59" t="s">
        <v>36</v>
      </c>
      <c r="K26" s="63">
        <f>SUM(K27,K31,K33,K36)</f>
        <v>3485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customHeight="1" x14ac:dyDescent="0.25">
      <c r="A36" s="64">
        <v>21390</v>
      </c>
      <c r="B36" s="56" t="s">
        <v>48</v>
      </c>
      <c r="C36" s="57">
        <f t="shared" si="0"/>
        <v>3485</v>
      </c>
      <c r="D36" s="59" t="s">
        <v>36</v>
      </c>
      <c r="E36" s="59" t="s">
        <v>36</v>
      </c>
      <c r="F36" s="63">
        <f>SUM(F37:F40)</f>
        <v>3485</v>
      </c>
      <c r="G36" s="60" t="s">
        <v>36</v>
      </c>
      <c r="H36" s="57">
        <f t="shared" si="1"/>
        <v>3485</v>
      </c>
      <c r="I36" s="59" t="s">
        <v>36</v>
      </c>
      <c r="J36" s="59" t="s">
        <v>36</v>
      </c>
      <c r="K36" s="63">
        <f>SUM(K37:K40)</f>
        <v>3485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84">
        <v>21399</v>
      </c>
      <c r="B40" s="85" t="s">
        <v>52</v>
      </c>
      <c r="C40" s="86">
        <f t="shared" si="0"/>
        <v>3485</v>
      </c>
      <c r="D40" s="87" t="s">
        <v>36</v>
      </c>
      <c r="E40" s="87" t="s">
        <v>36</v>
      </c>
      <c r="F40" s="88">
        <v>3485</v>
      </c>
      <c r="G40" s="89" t="s">
        <v>36</v>
      </c>
      <c r="H40" s="86">
        <f t="shared" si="1"/>
        <v>3485</v>
      </c>
      <c r="I40" s="87" t="s">
        <v>36</v>
      </c>
      <c r="J40" s="87" t="s">
        <v>36</v>
      </c>
      <c r="K40" s="88">
        <v>3485</v>
      </c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x14ac:dyDescent="0.25">
      <c r="A43" s="64">
        <v>21490</v>
      </c>
      <c r="B43" s="56" t="s">
        <v>55</v>
      </c>
      <c r="C43" s="57">
        <f t="shared" si="0"/>
        <v>150</v>
      </c>
      <c r="D43" s="99">
        <f>D44</f>
        <v>0</v>
      </c>
      <c r="E43" s="99">
        <f t="shared" ref="E43:F43" si="3">E44</f>
        <v>0</v>
      </c>
      <c r="F43" s="99">
        <f t="shared" si="3"/>
        <v>150</v>
      </c>
      <c r="G43" s="60" t="s">
        <v>36</v>
      </c>
      <c r="H43" s="100">
        <f t="shared" si="2"/>
        <v>150</v>
      </c>
      <c r="I43" s="99">
        <f>I44</f>
        <v>0</v>
      </c>
      <c r="J43" s="99">
        <f t="shared" ref="J43:K43" si="4">J44</f>
        <v>0</v>
      </c>
      <c r="K43" s="99">
        <f t="shared" si="4"/>
        <v>150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150</v>
      </c>
      <c r="D44" s="101"/>
      <c r="E44" s="102"/>
      <c r="F44" s="101">
        <v>150</v>
      </c>
      <c r="G44" s="103" t="s">
        <v>36</v>
      </c>
      <c r="H44" s="104">
        <f t="shared" si="2"/>
        <v>150</v>
      </c>
      <c r="I44" s="81"/>
      <c r="J44" s="81"/>
      <c r="K44" s="81">
        <v>150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609174</v>
      </c>
      <c r="D50" s="128">
        <f>SUM(D51,D286)</f>
        <v>335934</v>
      </c>
      <c r="E50" s="128">
        <f>SUM(E51,E286)</f>
        <v>269605</v>
      </c>
      <c r="F50" s="128">
        <f>SUM(F51,F286)</f>
        <v>3635</v>
      </c>
      <c r="G50" s="129">
        <f>SUM(G51,G286)</f>
        <v>0</v>
      </c>
      <c r="H50" s="127">
        <f t="shared" ref="H50:H113" si="6">SUM(I50:L50)</f>
        <v>655619</v>
      </c>
      <c r="I50" s="128">
        <f>SUM(I51,I286)</f>
        <v>317042</v>
      </c>
      <c r="J50" s="128">
        <f>SUM(J51,J286)</f>
        <v>334942</v>
      </c>
      <c r="K50" s="128">
        <f>SUM(K51,K286)</f>
        <v>3635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609174</v>
      </c>
      <c r="D51" s="134">
        <f>SUM(D52,D194)</f>
        <v>335934</v>
      </c>
      <c r="E51" s="134">
        <f>SUM(E52,E194)</f>
        <v>269605</v>
      </c>
      <c r="F51" s="134">
        <f>SUM(F52,F194)</f>
        <v>3635</v>
      </c>
      <c r="G51" s="135">
        <f>SUM(G52,G194)</f>
        <v>0</v>
      </c>
      <c r="H51" s="133">
        <f t="shared" si="6"/>
        <v>655619</v>
      </c>
      <c r="I51" s="134">
        <f>SUM(I52,I194)</f>
        <v>317042</v>
      </c>
      <c r="J51" s="134">
        <f>SUM(J52,J194)</f>
        <v>334942</v>
      </c>
      <c r="K51" s="134">
        <f>SUM(K52,K194)</f>
        <v>3635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603854</v>
      </c>
      <c r="D52" s="139">
        <f>SUM(D53,D75,D173,D187)</f>
        <v>330614</v>
      </c>
      <c r="E52" s="139">
        <f>SUM(E53,E75,E173,E187)</f>
        <v>269605</v>
      </c>
      <c r="F52" s="139">
        <f>SUM(F53,F75,F173,F187)</f>
        <v>3635</v>
      </c>
      <c r="G52" s="140">
        <f>SUM(G53,G75,G173,G187)</f>
        <v>0</v>
      </c>
      <c r="H52" s="138">
        <f t="shared" si="6"/>
        <v>652594</v>
      </c>
      <c r="I52" s="139">
        <f>SUM(I53,I75,I173,I187)</f>
        <v>314017</v>
      </c>
      <c r="J52" s="139">
        <f>SUM(J53,J75,J173,J187)</f>
        <v>334942</v>
      </c>
      <c r="K52" s="139">
        <f>SUM(K53,K75,K173,K187)</f>
        <v>3635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545256</v>
      </c>
      <c r="D53" s="144">
        <f>SUM(D54,D67)</f>
        <v>275651</v>
      </c>
      <c r="E53" s="144">
        <f>SUM(E54,E67)</f>
        <v>269605</v>
      </c>
      <c r="F53" s="144">
        <f>SUM(F54,F67)</f>
        <v>0</v>
      </c>
      <c r="G53" s="145">
        <f>SUM(G54,G67)</f>
        <v>0</v>
      </c>
      <c r="H53" s="143">
        <f t="shared" si="6"/>
        <v>593148</v>
      </c>
      <c r="I53" s="144">
        <f>SUM(I54,I67)</f>
        <v>258206</v>
      </c>
      <c r="J53" s="144">
        <f>SUM(J54,J67)</f>
        <v>334942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417882</v>
      </c>
      <c r="D54" s="63">
        <f>SUM(D55,D58,D66)</f>
        <v>200621</v>
      </c>
      <c r="E54" s="63">
        <f>SUM(E55,E58,E66)</f>
        <v>217261</v>
      </c>
      <c r="F54" s="63">
        <f>SUM(F55,F58,F66)</f>
        <v>0</v>
      </c>
      <c r="G54" s="148">
        <f>SUM(G55,G58,G66)</f>
        <v>0</v>
      </c>
      <c r="H54" s="57">
        <f t="shared" si="6"/>
        <v>453246</v>
      </c>
      <c r="I54" s="63">
        <f>SUM(I55,I58,I66)</f>
        <v>184968</v>
      </c>
      <c r="J54" s="63">
        <f>SUM(J55,J58,J66)</f>
        <v>268278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378014</v>
      </c>
      <c r="D55" s="151">
        <f>SUM(D56:D57)</f>
        <v>167403</v>
      </c>
      <c r="E55" s="151">
        <f>SUM(E56:E57)</f>
        <v>210611</v>
      </c>
      <c r="F55" s="151">
        <f>SUM(F56:F57)</f>
        <v>0</v>
      </c>
      <c r="G55" s="152">
        <f>SUM(G56:G57)</f>
        <v>0</v>
      </c>
      <c r="H55" s="117">
        <f t="shared" si="6"/>
        <v>419405</v>
      </c>
      <c r="I55" s="151">
        <f>SUM(I56:I57)</f>
        <v>157347</v>
      </c>
      <c r="J55" s="151">
        <f>SUM(J56:J57)</f>
        <v>262058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378014</v>
      </c>
      <c r="D57" s="74">
        <v>167403</v>
      </c>
      <c r="E57" s="74">
        <v>210611</v>
      </c>
      <c r="F57" s="74"/>
      <c r="G57" s="157"/>
      <c r="H57" s="72">
        <f t="shared" si="6"/>
        <v>419405</v>
      </c>
      <c r="I57" s="74">
        <f>157347</f>
        <v>157347</v>
      </c>
      <c r="J57" s="74">
        <f>259330+2728</f>
        <v>262058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37612</v>
      </c>
      <c r="D58" s="160">
        <f>SUM(D59:D65)</f>
        <v>30962</v>
      </c>
      <c r="E58" s="160">
        <f>SUM(E59:E65)</f>
        <v>6650</v>
      </c>
      <c r="F58" s="160">
        <f>SUM(F59:F65)</f>
        <v>0</v>
      </c>
      <c r="G58" s="161">
        <f>SUM(G59:G65)</f>
        <v>0</v>
      </c>
      <c r="H58" s="72">
        <f t="shared" si="6"/>
        <v>31053</v>
      </c>
      <c r="I58" s="160">
        <f>SUM(I59:I65)</f>
        <v>24833</v>
      </c>
      <c r="J58" s="160">
        <f>SUM(J59:J65)</f>
        <v>6220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70</v>
      </c>
      <c r="C59" s="72">
        <f t="shared" si="5"/>
        <v>4176</v>
      </c>
      <c r="D59" s="74">
        <v>4176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71</v>
      </c>
      <c r="C60" s="72">
        <f t="shared" si="5"/>
        <v>1030</v>
      </c>
      <c r="D60" s="74">
        <v>1030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x14ac:dyDescent="0.25">
      <c r="A61" s="44">
        <v>1145</v>
      </c>
      <c r="B61" s="71" t="s">
        <v>72</v>
      </c>
      <c r="C61" s="72">
        <f t="shared" si="5"/>
        <v>2506</v>
      </c>
      <c r="D61" s="74"/>
      <c r="E61" s="74">
        <v>2506</v>
      </c>
      <c r="F61" s="74"/>
      <c r="G61" s="157"/>
      <c r="H61" s="72">
        <f t="shared" si="6"/>
        <v>2080</v>
      </c>
      <c r="I61" s="74"/>
      <c r="J61" s="74">
        <v>2080</v>
      </c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2317</v>
      </c>
      <c r="I63" s="74">
        <v>2317</v>
      </c>
      <c r="J63" s="74"/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25756</v>
      </c>
      <c r="D64" s="74">
        <v>25756</v>
      </c>
      <c r="E64" s="74"/>
      <c r="F64" s="74"/>
      <c r="G64" s="157"/>
      <c r="H64" s="72">
        <f t="shared" si="6"/>
        <v>17315</v>
      </c>
      <c r="I64" s="74">
        <v>17315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4144</v>
      </c>
      <c r="D65" s="74"/>
      <c r="E65" s="74">
        <v>4144</v>
      </c>
      <c r="F65" s="74"/>
      <c r="G65" s="157"/>
      <c r="H65" s="72">
        <f t="shared" si="6"/>
        <v>4140</v>
      </c>
      <c r="I65" s="74"/>
      <c r="J65" s="74">
        <v>4140</v>
      </c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2256</v>
      </c>
      <c r="D66" s="163">
        <v>2256</v>
      </c>
      <c r="E66" s="163"/>
      <c r="F66" s="163"/>
      <c r="G66" s="164"/>
      <c r="H66" s="117">
        <f t="shared" si="6"/>
        <v>2788</v>
      </c>
      <c r="I66" s="163">
        <v>2788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127374</v>
      </c>
      <c r="D67" s="63">
        <f>SUM(D68:D69)</f>
        <v>75030</v>
      </c>
      <c r="E67" s="63">
        <f>SUM(E68:E69)</f>
        <v>52344</v>
      </c>
      <c r="F67" s="63">
        <f>SUM(F68:F69)</f>
        <v>0</v>
      </c>
      <c r="G67" s="166">
        <f>SUM(G68:G69)</f>
        <v>0</v>
      </c>
      <c r="H67" s="57">
        <f t="shared" si="6"/>
        <v>139902</v>
      </c>
      <c r="I67" s="63">
        <f>SUM(I68:I69)</f>
        <v>73238</v>
      </c>
      <c r="J67" s="63">
        <f>SUM(J68:J69)</f>
        <v>66664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103373</v>
      </c>
      <c r="D68" s="68">
        <v>51029</v>
      </c>
      <c r="E68" s="68">
        <v>52344</v>
      </c>
      <c r="F68" s="68"/>
      <c r="G68" s="154"/>
      <c r="H68" s="66">
        <f t="shared" si="6"/>
        <v>114048</v>
      </c>
      <c r="I68" s="68">
        <f>49024</f>
        <v>49024</v>
      </c>
      <c r="J68" s="68">
        <f>64367+657</f>
        <v>65024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24001</v>
      </c>
      <c r="D69" s="160">
        <f>SUM(D70:D74)</f>
        <v>24001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25854</v>
      </c>
      <c r="I69" s="160">
        <f>SUM(I70:I74)</f>
        <v>24214</v>
      </c>
      <c r="J69" s="160">
        <f>SUM(J70:J74)</f>
        <v>1640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14564</v>
      </c>
      <c r="D70" s="74">
        <v>14564</v>
      </c>
      <c r="E70" s="74"/>
      <c r="F70" s="74"/>
      <c r="G70" s="157"/>
      <c r="H70" s="72">
        <f t="shared" si="6"/>
        <v>16816</v>
      </c>
      <c r="I70" s="74">
        <v>15176</v>
      </c>
      <c r="J70" s="74">
        <v>1640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8937</v>
      </c>
      <c r="D73" s="74">
        <v>8937</v>
      </c>
      <c r="E73" s="74"/>
      <c r="F73" s="74"/>
      <c r="G73" s="157"/>
      <c r="H73" s="72">
        <f t="shared" si="6"/>
        <v>8538</v>
      </c>
      <c r="I73" s="74">
        <v>8538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58598</v>
      </c>
      <c r="D75" s="144">
        <f>SUM(D76,D83,D130,D164,D165,D172)</f>
        <v>54963</v>
      </c>
      <c r="E75" s="144">
        <f>SUM(E76,E83,E130,E164,E165,E172)</f>
        <v>0</v>
      </c>
      <c r="F75" s="144">
        <f>SUM(F76,F83,F130,F164,F165,F172)</f>
        <v>3635</v>
      </c>
      <c r="G75" s="145">
        <f>SUM(G76,G83,G130,G164,G165,G172)</f>
        <v>0</v>
      </c>
      <c r="H75" s="143">
        <f t="shared" si="6"/>
        <v>59446</v>
      </c>
      <c r="I75" s="144">
        <f>SUM(I76,I83,I130,I164,I165,I172)</f>
        <v>55811</v>
      </c>
      <c r="J75" s="144">
        <f>SUM(J76,J83,J130,J164,J165,J172)</f>
        <v>0</v>
      </c>
      <c r="K75" s="144">
        <f>SUM(K76,K83,K130,K164,K165,K172)</f>
        <v>3635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44415</v>
      </c>
      <c r="D83" s="63">
        <f>SUM(D84,D89,D95,D103,D112,D116,D122,D128)</f>
        <v>41445</v>
      </c>
      <c r="E83" s="63">
        <f>SUM(E84,E89,E95,E103,E112,E116,E122,E128)</f>
        <v>0</v>
      </c>
      <c r="F83" s="63">
        <f>SUM(F84,F89,F95,F103,F112,F116,F122,F128)</f>
        <v>2970</v>
      </c>
      <c r="G83" s="166">
        <f>SUM(G84,G89,G95,G103,G112,G116,G122,G128)</f>
        <v>0</v>
      </c>
      <c r="H83" s="57">
        <f t="shared" si="6"/>
        <v>45363</v>
      </c>
      <c r="I83" s="63">
        <f>SUM(I84,I89,I95,I103,I112,I116,I122,I128)</f>
        <v>41793</v>
      </c>
      <c r="J83" s="63">
        <f>SUM(J84,J89,J95,J103,J112,J116,J122,J128)</f>
        <v>0</v>
      </c>
      <c r="K83" s="63">
        <f>SUM(K84,K89,K95,K103,K112,K116,K122,K128)</f>
        <v>3570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1021</v>
      </c>
      <c r="D84" s="151">
        <f>SUM(D85:D88)</f>
        <v>871</v>
      </c>
      <c r="E84" s="151">
        <f>SUM(E85:E88)</f>
        <v>0</v>
      </c>
      <c r="F84" s="151">
        <f>SUM(F85:F88)</f>
        <v>150</v>
      </c>
      <c r="G84" s="151">
        <f>SUM(G85:G88)</f>
        <v>0</v>
      </c>
      <c r="H84" s="117">
        <f t="shared" si="6"/>
        <v>1022</v>
      </c>
      <c r="I84" s="151">
        <f>SUM(I85:I88)</f>
        <v>872</v>
      </c>
      <c r="J84" s="151">
        <f>SUM(J85:J88)</f>
        <v>0</v>
      </c>
      <c r="K84" s="151">
        <f>SUM(K85:K88)</f>
        <v>150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617</v>
      </c>
      <c r="D86" s="74">
        <v>617</v>
      </c>
      <c r="E86" s="74"/>
      <c r="F86" s="74"/>
      <c r="G86" s="157"/>
      <c r="H86" s="72">
        <f t="shared" si="6"/>
        <v>669</v>
      </c>
      <c r="I86" s="74">
        <v>669</v>
      </c>
      <c r="J86" s="74"/>
      <c r="K86" s="74"/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354</v>
      </c>
      <c r="D87" s="74">
        <v>204</v>
      </c>
      <c r="E87" s="74"/>
      <c r="F87" s="74">
        <v>150</v>
      </c>
      <c r="G87" s="157"/>
      <c r="H87" s="72">
        <f t="shared" si="6"/>
        <v>303</v>
      </c>
      <c r="I87" s="74">
        <v>153</v>
      </c>
      <c r="J87" s="74"/>
      <c r="K87" s="74">
        <v>150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50</v>
      </c>
      <c r="I88" s="74">
        <v>50</v>
      </c>
      <c r="J88" s="74"/>
      <c r="K88" s="74"/>
      <c r="L88" s="158"/>
    </row>
    <row r="89" spans="1:12" ht="24" x14ac:dyDescent="0.25">
      <c r="A89" s="159">
        <v>2220</v>
      </c>
      <c r="B89" s="71" t="s">
        <v>98</v>
      </c>
      <c r="C89" s="72">
        <f t="shared" si="5"/>
        <v>28020</v>
      </c>
      <c r="D89" s="160">
        <f>SUM(D90:D94)</f>
        <v>26107</v>
      </c>
      <c r="E89" s="160">
        <f>SUM(E90:E94)</f>
        <v>0</v>
      </c>
      <c r="F89" s="160">
        <f>SUM(F90:F94)</f>
        <v>1913</v>
      </c>
      <c r="G89" s="161">
        <f>SUM(G90:G94)</f>
        <v>0</v>
      </c>
      <c r="H89" s="72">
        <f t="shared" si="6"/>
        <v>27716</v>
      </c>
      <c r="I89" s="160">
        <f>SUM(I90:I94)</f>
        <v>24421</v>
      </c>
      <c r="J89" s="160">
        <f>SUM(J90:J94)</f>
        <v>0</v>
      </c>
      <c r="K89" s="160">
        <f>SUM(K90:K94)</f>
        <v>3295</v>
      </c>
      <c r="L89" s="162">
        <f>SUM(L90:L94)</f>
        <v>0</v>
      </c>
    </row>
    <row r="90" spans="1:12" ht="24" x14ac:dyDescent="0.25">
      <c r="A90" s="44">
        <v>2221</v>
      </c>
      <c r="B90" s="71" t="s">
        <v>99</v>
      </c>
      <c r="C90" s="72">
        <f t="shared" si="5"/>
        <v>17282</v>
      </c>
      <c r="D90" s="74">
        <v>17282</v>
      </c>
      <c r="E90" s="74"/>
      <c r="F90" s="74"/>
      <c r="G90" s="157"/>
      <c r="H90" s="72">
        <f t="shared" si="6"/>
        <v>16236</v>
      </c>
      <c r="I90" s="74">
        <v>16236</v>
      </c>
      <c r="J90" s="74"/>
      <c r="K90" s="74"/>
      <c r="L90" s="158"/>
    </row>
    <row r="91" spans="1:12" x14ac:dyDescent="0.25">
      <c r="A91" s="44">
        <v>2222</v>
      </c>
      <c r="B91" s="71" t="s">
        <v>100</v>
      </c>
      <c r="C91" s="72">
        <f t="shared" si="5"/>
        <v>5216</v>
      </c>
      <c r="D91" s="74">
        <v>4226</v>
      </c>
      <c r="E91" s="74"/>
      <c r="F91" s="74">
        <v>990</v>
      </c>
      <c r="G91" s="157"/>
      <c r="H91" s="72">
        <f t="shared" si="6"/>
        <v>5267</v>
      </c>
      <c r="I91" s="74">
        <v>3825</v>
      </c>
      <c r="J91" s="74"/>
      <c r="K91" s="74">
        <v>1442</v>
      </c>
      <c r="L91" s="158"/>
    </row>
    <row r="92" spans="1:12" x14ac:dyDescent="0.25">
      <c r="A92" s="44">
        <v>2223</v>
      </c>
      <c r="B92" s="71" t="s">
        <v>101</v>
      </c>
      <c r="C92" s="72">
        <f t="shared" si="5"/>
        <v>4961</v>
      </c>
      <c r="D92" s="74">
        <v>4128</v>
      </c>
      <c r="E92" s="74"/>
      <c r="F92" s="74">
        <v>833</v>
      </c>
      <c r="G92" s="157"/>
      <c r="H92" s="72">
        <f t="shared" si="6"/>
        <v>5732</v>
      </c>
      <c r="I92" s="74">
        <v>3969</v>
      </c>
      <c r="J92" s="74"/>
      <c r="K92" s="74">
        <f>1733+30</f>
        <v>1763</v>
      </c>
      <c r="L92" s="158"/>
    </row>
    <row r="93" spans="1:12" ht="48" x14ac:dyDescent="0.25">
      <c r="A93" s="44">
        <v>2224</v>
      </c>
      <c r="B93" s="71" t="s">
        <v>102</v>
      </c>
      <c r="C93" s="72">
        <f t="shared" si="5"/>
        <v>561</v>
      </c>
      <c r="D93" s="74">
        <v>471</v>
      </c>
      <c r="E93" s="74"/>
      <c r="F93" s="74">
        <v>90</v>
      </c>
      <c r="G93" s="157"/>
      <c r="H93" s="72">
        <f t="shared" si="6"/>
        <v>481</v>
      </c>
      <c r="I93" s="74">
        <v>391</v>
      </c>
      <c r="J93" s="74"/>
      <c r="K93" s="74">
        <v>90</v>
      </c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632</v>
      </c>
      <c r="D95" s="160">
        <f>SUM(D96:D102)</f>
        <v>632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729</v>
      </c>
      <c r="I95" s="160">
        <f>SUM(I96:I102)</f>
        <v>729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150</v>
      </c>
      <c r="D99" s="74">
        <v>150</v>
      </c>
      <c r="E99" s="74"/>
      <c r="F99" s="74"/>
      <c r="G99" s="157"/>
      <c r="H99" s="72">
        <f t="shared" si="6"/>
        <v>70</v>
      </c>
      <c r="I99" s="74">
        <v>70</v>
      </c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482</v>
      </c>
      <c r="D102" s="74">
        <v>482</v>
      </c>
      <c r="E102" s="74"/>
      <c r="F102" s="74"/>
      <c r="G102" s="157"/>
      <c r="H102" s="72">
        <f t="shared" si="6"/>
        <v>659</v>
      </c>
      <c r="I102" s="74">
        <f>350+309</f>
        <v>659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1591</v>
      </c>
      <c r="D103" s="160">
        <f>SUM(D104:D111)</f>
        <v>1264</v>
      </c>
      <c r="E103" s="160">
        <f>SUM(E104:E111)</f>
        <v>0</v>
      </c>
      <c r="F103" s="160">
        <f>SUM(F104:F111)</f>
        <v>327</v>
      </c>
      <c r="G103" s="161">
        <f>SUM(G104:G111)</f>
        <v>0</v>
      </c>
      <c r="H103" s="72">
        <f t="shared" si="6"/>
        <v>1591</v>
      </c>
      <c r="I103" s="160">
        <f>SUM(I104:I111)</f>
        <v>1466</v>
      </c>
      <c r="J103" s="160">
        <f>SUM(J104:J111)</f>
        <v>0</v>
      </c>
      <c r="K103" s="160">
        <f>SUM(K104:K111)</f>
        <v>125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120</v>
      </c>
      <c r="D106" s="74">
        <v>120</v>
      </c>
      <c r="E106" s="74"/>
      <c r="F106" s="74"/>
      <c r="G106" s="157"/>
      <c r="H106" s="72">
        <f t="shared" si="6"/>
        <v>120</v>
      </c>
      <c r="I106" s="74">
        <v>120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871</v>
      </c>
      <c r="D107" s="74">
        <v>669</v>
      </c>
      <c r="E107" s="74"/>
      <c r="F107" s="74">
        <v>202</v>
      </c>
      <c r="G107" s="157"/>
      <c r="H107" s="72">
        <f t="shared" si="6"/>
        <v>871</v>
      </c>
      <c r="I107" s="74">
        <v>871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120</v>
      </c>
      <c r="C111" s="72">
        <f t="shared" si="5"/>
        <v>600</v>
      </c>
      <c r="D111" s="74">
        <v>475</v>
      </c>
      <c r="E111" s="74"/>
      <c r="F111" s="74">
        <v>125</v>
      </c>
      <c r="G111" s="157"/>
      <c r="H111" s="72">
        <f t="shared" si="6"/>
        <v>600</v>
      </c>
      <c r="I111" s="74">
        <v>475</v>
      </c>
      <c r="J111" s="74"/>
      <c r="K111" s="74">
        <v>125</v>
      </c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514</v>
      </c>
      <c r="D112" s="160">
        <f>SUM(D113:D115)</f>
        <v>514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843</v>
      </c>
      <c r="I112" s="160">
        <f>SUM(I113:I115)</f>
        <v>843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329</v>
      </c>
      <c r="I114" s="74">
        <v>329</v>
      </c>
      <c r="J114" s="74"/>
      <c r="K114" s="74"/>
      <c r="L114" s="158"/>
    </row>
    <row r="115" spans="1:12" ht="24" x14ac:dyDescent="0.25">
      <c r="A115" s="44">
        <v>2259</v>
      </c>
      <c r="B115" s="71" t="s">
        <v>124</v>
      </c>
      <c r="C115" s="72">
        <f>SUM(D115:G115)</f>
        <v>429</v>
      </c>
      <c r="D115" s="74">
        <v>429</v>
      </c>
      <c r="E115" s="74"/>
      <c r="F115" s="74"/>
      <c r="G115" s="157"/>
      <c r="H115" s="72">
        <f>SUM(I115:L115)</f>
        <v>429</v>
      </c>
      <c r="I115" s="74">
        <v>429</v>
      </c>
      <c r="J115" s="74"/>
      <c r="K115" s="74"/>
      <c r="L115" s="158"/>
    </row>
    <row r="116" spans="1:12" x14ac:dyDescent="0.25">
      <c r="A116" s="159">
        <v>2260</v>
      </c>
      <c r="B116" s="71" t="s">
        <v>125</v>
      </c>
      <c r="C116" s="72">
        <f t="shared" ref="C116:C187" si="7">SUM(D116:G116)</f>
        <v>12567</v>
      </c>
      <c r="D116" s="160">
        <f>SUM(D117:D121)</f>
        <v>11987</v>
      </c>
      <c r="E116" s="160">
        <f>SUM(E117:E121)</f>
        <v>0</v>
      </c>
      <c r="F116" s="160">
        <f>SUM(F117:F121)</f>
        <v>580</v>
      </c>
      <c r="G116" s="161">
        <f>SUM(G117:G121)</f>
        <v>0</v>
      </c>
      <c r="H116" s="72">
        <f t="shared" ref="H116:H188" si="8">SUM(I116:L116)</f>
        <v>12955</v>
      </c>
      <c r="I116" s="160">
        <f>SUM(I117:I121)</f>
        <v>12955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126</v>
      </c>
      <c r="C117" s="72">
        <f t="shared" si="7"/>
        <v>6963</v>
      </c>
      <c r="D117" s="74">
        <v>6383</v>
      </c>
      <c r="E117" s="74"/>
      <c r="F117" s="74">
        <v>580</v>
      </c>
      <c r="G117" s="157"/>
      <c r="H117" s="72">
        <f t="shared" si="8"/>
        <v>7348</v>
      </c>
      <c r="I117" s="74">
        <v>7348</v>
      </c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128</v>
      </c>
      <c r="C119" s="72">
        <f t="shared" si="7"/>
        <v>5218</v>
      </c>
      <c r="D119" s="74">
        <v>5218</v>
      </c>
      <c r="E119" s="74"/>
      <c r="F119" s="74"/>
      <c r="G119" s="157"/>
      <c r="H119" s="72">
        <f t="shared" si="8"/>
        <v>5218</v>
      </c>
      <c r="I119" s="74">
        <v>5218</v>
      </c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130</v>
      </c>
      <c r="C121" s="72">
        <f t="shared" si="7"/>
        <v>386</v>
      </c>
      <c r="D121" s="74">
        <v>386</v>
      </c>
      <c r="E121" s="74"/>
      <c r="F121" s="74"/>
      <c r="G121" s="157"/>
      <c r="H121" s="72">
        <f t="shared" si="8"/>
        <v>389</v>
      </c>
      <c r="I121" s="74">
        <v>389</v>
      </c>
      <c r="J121" s="74"/>
      <c r="K121" s="74"/>
      <c r="L121" s="158"/>
    </row>
    <row r="122" spans="1:12" x14ac:dyDescent="0.25">
      <c r="A122" s="159">
        <v>2270</v>
      </c>
      <c r="B122" s="71" t="s">
        <v>131</v>
      </c>
      <c r="C122" s="72">
        <f t="shared" si="7"/>
        <v>70</v>
      </c>
      <c r="D122" s="160">
        <f>SUM(D123:D127)</f>
        <v>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507</v>
      </c>
      <c r="I122" s="160">
        <f>SUM(I123:I127)</f>
        <v>507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437</v>
      </c>
      <c r="I125" s="74">
        <v>437</v>
      </c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136</v>
      </c>
      <c r="C127" s="72">
        <f t="shared" si="7"/>
        <v>70</v>
      </c>
      <c r="D127" s="74">
        <v>70</v>
      </c>
      <c r="E127" s="74"/>
      <c r="F127" s="74"/>
      <c r="G127" s="157"/>
      <c r="H127" s="72">
        <f t="shared" si="8"/>
        <v>70</v>
      </c>
      <c r="I127" s="74">
        <v>70</v>
      </c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13660</v>
      </c>
      <c r="D130" s="63">
        <f>SUM(D131,D136,D140,D141,D144,D151,D159,D160,D163)</f>
        <v>12995</v>
      </c>
      <c r="E130" s="63">
        <f>SUM(E131,E136,E140,E141,E144,E151,E159,E160,E163)</f>
        <v>0</v>
      </c>
      <c r="F130" s="63">
        <f>SUM(F131,F136,F140,F141,F144,F151,F159,F160,F163)</f>
        <v>665</v>
      </c>
      <c r="G130" s="166">
        <f>SUM(G131,G136,G140,G141,G144,G151,G159,G160,G163)</f>
        <v>0</v>
      </c>
      <c r="H130" s="57">
        <f t="shared" si="8"/>
        <v>13560</v>
      </c>
      <c r="I130" s="63">
        <f>SUM(I131,I136,I140,I141,I144,I151,I159,I160,I163)</f>
        <v>13495</v>
      </c>
      <c r="J130" s="63">
        <f>SUM(J131,J136,J140,J141,J144,J151,J159,J160,J163)</f>
        <v>0</v>
      </c>
      <c r="K130" s="63">
        <f>SUM(K131,K136,K140,K141,K144,K151,K159,K160,K163)</f>
        <v>65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6694</v>
      </c>
      <c r="D131" s="169">
        <f>SUM(D132:D135)</f>
        <v>6694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6694</v>
      </c>
      <c r="I131" s="169">
        <f t="shared" si="10"/>
        <v>6694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1480</v>
      </c>
      <c r="D132" s="74">
        <v>1480</v>
      </c>
      <c r="E132" s="74"/>
      <c r="F132" s="74"/>
      <c r="G132" s="157"/>
      <c r="H132" s="72">
        <f t="shared" si="8"/>
        <v>1480</v>
      </c>
      <c r="I132" s="74">
        <v>1480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4854</v>
      </c>
      <c r="D133" s="74">
        <v>4854</v>
      </c>
      <c r="E133" s="74"/>
      <c r="F133" s="74"/>
      <c r="G133" s="157"/>
      <c r="H133" s="72">
        <f t="shared" si="8"/>
        <v>4854</v>
      </c>
      <c r="I133" s="74">
        <v>4854</v>
      </c>
      <c r="J133" s="74"/>
      <c r="K133" s="74"/>
      <c r="L133" s="158"/>
    </row>
    <row r="134" spans="1:12" x14ac:dyDescent="0.25">
      <c r="A134" s="44">
        <v>2313</v>
      </c>
      <c r="B134" s="71" t="s">
        <v>143</v>
      </c>
      <c r="C134" s="72">
        <f t="shared" si="7"/>
        <v>60</v>
      </c>
      <c r="D134" s="74">
        <v>60</v>
      </c>
      <c r="E134" s="74"/>
      <c r="F134" s="74"/>
      <c r="G134" s="157"/>
      <c r="H134" s="72">
        <f t="shared" si="8"/>
        <v>60</v>
      </c>
      <c r="I134" s="74">
        <v>60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300</v>
      </c>
      <c r="D135" s="74">
        <v>300</v>
      </c>
      <c r="E135" s="74"/>
      <c r="F135" s="74"/>
      <c r="G135" s="157"/>
      <c r="H135" s="72">
        <f t="shared" si="8"/>
        <v>300</v>
      </c>
      <c r="I135" s="74">
        <v>300</v>
      </c>
      <c r="J135" s="74"/>
      <c r="K135" s="74"/>
      <c r="L135" s="158"/>
    </row>
    <row r="136" spans="1:12" x14ac:dyDescent="0.25">
      <c r="A136" s="159">
        <v>2320</v>
      </c>
      <c r="B136" s="71" t="s">
        <v>145</v>
      </c>
      <c r="C136" s="72">
        <f t="shared" si="7"/>
        <v>65</v>
      </c>
      <c r="D136" s="160">
        <f>SUM(D137:D139)</f>
        <v>0</v>
      </c>
      <c r="E136" s="160">
        <f>SUM(E137:E139)</f>
        <v>0</v>
      </c>
      <c r="F136" s="160">
        <f>SUM(F137:F139)</f>
        <v>65</v>
      </c>
      <c r="G136" s="161">
        <f>SUM(G137:G139)</f>
        <v>0</v>
      </c>
      <c r="H136" s="72">
        <f t="shared" si="8"/>
        <v>65</v>
      </c>
      <c r="I136" s="160">
        <f>SUM(I137:I139)</f>
        <v>0</v>
      </c>
      <c r="J136" s="160">
        <f>SUM(J137:J139)</f>
        <v>0</v>
      </c>
      <c r="K136" s="160">
        <f>SUM(K137:K139)</f>
        <v>65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147</v>
      </c>
      <c r="C138" s="72">
        <f t="shared" si="7"/>
        <v>65</v>
      </c>
      <c r="D138" s="74"/>
      <c r="E138" s="74"/>
      <c r="F138" s="74">
        <v>65</v>
      </c>
      <c r="G138" s="157"/>
      <c r="H138" s="72">
        <f t="shared" si="8"/>
        <v>65</v>
      </c>
      <c r="I138" s="74"/>
      <c r="J138" s="74"/>
      <c r="K138" s="74">
        <v>65</v>
      </c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3225</v>
      </c>
      <c r="D144" s="151">
        <f>SUM(D145:D150)</f>
        <v>2625</v>
      </c>
      <c r="E144" s="151">
        <f>SUM(E145:E150)</f>
        <v>0</v>
      </c>
      <c r="F144" s="151">
        <f>SUM(F145:F150)</f>
        <v>600</v>
      </c>
      <c r="G144" s="152">
        <f>SUM(G145:G150)</f>
        <v>0</v>
      </c>
      <c r="H144" s="117">
        <f t="shared" si="8"/>
        <v>3125</v>
      </c>
      <c r="I144" s="151">
        <f>SUM(I145:I150)</f>
        <v>3125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1100</v>
      </c>
      <c r="D145" s="68">
        <v>850</v>
      </c>
      <c r="E145" s="68"/>
      <c r="F145" s="68">
        <v>250</v>
      </c>
      <c r="G145" s="154"/>
      <c r="H145" s="66">
        <f t="shared" si="8"/>
        <v>1100</v>
      </c>
      <c r="I145" s="68">
        <v>1100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1970</v>
      </c>
      <c r="D146" s="74">
        <v>1620</v>
      </c>
      <c r="E146" s="74"/>
      <c r="F146" s="74">
        <v>350</v>
      </c>
      <c r="G146" s="157"/>
      <c r="H146" s="72">
        <f t="shared" si="8"/>
        <v>1940</v>
      </c>
      <c r="I146" s="74">
        <v>1940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70</v>
      </c>
      <c r="D147" s="74">
        <v>70</v>
      </c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85</v>
      </c>
      <c r="D149" s="74">
        <v>85</v>
      </c>
      <c r="E149" s="74"/>
      <c r="F149" s="74"/>
      <c r="G149" s="157"/>
      <c r="H149" s="72">
        <f t="shared" si="8"/>
        <v>85</v>
      </c>
      <c r="I149" s="74">
        <v>85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320</v>
      </c>
      <c r="D151" s="160">
        <f>SUM(D152:D158)</f>
        <v>320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320</v>
      </c>
      <c r="I151" s="160">
        <f>SUM(I152:I158)</f>
        <v>320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161</v>
      </c>
      <c r="C152" s="72">
        <f t="shared" si="7"/>
        <v>120</v>
      </c>
      <c r="D152" s="74">
        <v>120</v>
      </c>
      <c r="E152" s="74"/>
      <c r="F152" s="74"/>
      <c r="G152" s="157"/>
      <c r="H152" s="72">
        <f t="shared" si="8"/>
        <v>120</v>
      </c>
      <c r="I152" s="74">
        <v>120</v>
      </c>
      <c r="J152" s="74"/>
      <c r="K152" s="74"/>
      <c r="L152" s="158"/>
    </row>
    <row r="153" spans="1:12" ht="24" x14ac:dyDescent="0.25">
      <c r="A153" s="43">
        <v>2362</v>
      </c>
      <c r="B153" s="71" t="s">
        <v>162</v>
      </c>
      <c r="C153" s="72">
        <f t="shared" si="7"/>
        <v>200</v>
      </c>
      <c r="D153" s="74">
        <v>200</v>
      </c>
      <c r="E153" s="74"/>
      <c r="F153" s="74"/>
      <c r="G153" s="157"/>
      <c r="H153" s="72">
        <f t="shared" si="8"/>
        <v>200</v>
      </c>
      <c r="I153" s="74">
        <v>200</v>
      </c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283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3306</v>
      </c>
      <c r="D159" s="163">
        <v>3306</v>
      </c>
      <c r="E159" s="163"/>
      <c r="F159" s="163"/>
      <c r="G159" s="164"/>
      <c r="H159" s="117">
        <f t="shared" si="8"/>
        <v>3306</v>
      </c>
      <c r="I159" s="163">
        <v>3306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174</v>
      </c>
      <c r="C165" s="57">
        <f t="shared" si="7"/>
        <v>523</v>
      </c>
      <c r="D165" s="63">
        <f>SUM(D166,D171)</f>
        <v>523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523</v>
      </c>
      <c r="I165" s="63">
        <f>SUM(I166,I171)</f>
        <v>523</v>
      </c>
      <c r="J165" s="63">
        <f t="shared" ref="J165:L165" si="12">SUM(J166,J171)</f>
        <v>0</v>
      </c>
      <c r="K165" s="63">
        <f t="shared" si="12"/>
        <v>0</v>
      </c>
      <c r="L165" s="172">
        <f t="shared" si="12"/>
        <v>0</v>
      </c>
    </row>
    <row r="166" spans="1:12" ht="16.5" customHeight="1" x14ac:dyDescent="0.25">
      <c r="A166" s="168">
        <v>2510</v>
      </c>
      <c r="B166" s="65" t="s">
        <v>175</v>
      </c>
      <c r="C166" s="66">
        <f t="shared" si="7"/>
        <v>523</v>
      </c>
      <c r="D166" s="169">
        <f>SUM(D167:D170)</f>
        <v>523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523</v>
      </c>
      <c r="I166" s="169">
        <f>SUM(I167:I170)</f>
        <v>523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177</v>
      </c>
      <c r="C168" s="72">
        <f t="shared" si="7"/>
        <v>523</v>
      </c>
      <c r="D168" s="74">
        <v>523</v>
      </c>
      <c r="E168" s="74"/>
      <c r="F168" s="74"/>
      <c r="G168" s="157"/>
      <c r="H168" s="72">
        <f t="shared" si="8"/>
        <v>523</v>
      </c>
      <c r="I168" s="74">
        <v>523</v>
      </c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5320</v>
      </c>
      <c r="D194" s="139">
        <f>SUM(D195,D230,D269,D283)</f>
        <v>5320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3025</v>
      </c>
      <c r="I194" s="139">
        <f t="shared" ref="I194:L194" si="26">SUM(I195,I230,I269,I283)</f>
        <v>3025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5320</v>
      </c>
      <c r="D195" s="144">
        <f>D196+D204</f>
        <v>5320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3025</v>
      </c>
      <c r="I195" s="144">
        <f>I196+I204</f>
        <v>3025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205</v>
      </c>
      <c r="C196" s="57">
        <f t="shared" si="23"/>
        <v>241</v>
      </c>
      <c r="D196" s="63">
        <f>D197+D198+D201+D202+D203</f>
        <v>241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240</v>
      </c>
      <c r="I196" s="63">
        <f>I197+I198+I201+I202+I203</f>
        <v>240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207</v>
      </c>
      <c r="C198" s="72">
        <f t="shared" si="23"/>
        <v>241</v>
      </c>
      <c r="D198" s="160">
        <f>D199+D200</f>
        <v>241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240</v>
      </c>
      <c r="I198" s="160">
        <f>I199+I200</f>
        <v>240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208</v>
      </c>
      <c r="C199" s="72">
        <f t="shared" si="23"/>
        <v>241</v>
      </c>
      <c r="D199" s="74">
        <v>241</v>
      </c>
      <c r="E199" s="74"/>
      <c r="F199" s="74"/>
      <c r="G199" s="157"/>
      <c r="H199" s="72">
        <f t="shared" si="24"/>
        <v>240</v>
      </c>
      <c r="I199" s="74">
        <v>240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5079</v>
      </c>
      <c r="D204" s="63">
        <f>D205+D215+D216+D225+D226+D227+D229</f>
        <v>5079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2785</v>
      </c>
      <c r="I204" s="63">
        <f>I205+I215+I216+I225+I226+I227+I229</f>
        <v>2785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5079</v>
      </c>
      <c r="D216" s="160">
        <f>SUM(D217:D224)</f>
        <v>5079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2785</v>
      </c>
      <c r="I216" s="160">
        <f>SUM(I217:I224)</f>
        <v>2785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905</v>
      </c>
      <c r="D219" s="74">
        <v>905</v>
      </c>
      <c r="E219" s="74"/>
      <c r="F219" s="74"/>
      <c r="G219" s="157"/>
      <c r="H219" s="72">
        <f t="shared" si="24"/>
        <v>785</v>
      </c>
      <c r="I219" s="74">
        <v>785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2000</v>
      </c>
      <c r="I223" s="74">
        <v>2000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4174</v>
      </c>
      <c r="D224" s="74">
        <v>4174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609174</v>
      </c>
      <c r="D289" s="242">
        <f t="shared" ref="D289:L289" si="46">SUM(D286,D269,D230,D195,D187,D173,D75,D53,D283)</f>
        <v>335934</v>
      </c>
      <c r="E289" s="242">
        <f t="shared" si="46"/>
        <v>269605</v>
      </c>
      <c r="F289" s="242">
        <f t="shared" si="46"/>
        <v>3635</v>
      </c>
      <c r="G289" s="243">
        <f t="shared" si="46"/>
        <v>0</v>
      </c>
      <c r="H289" s="244">
        <f t="shared" si="46"/>
        <v>655619</v>
      </c>
      <c r="I289" s="242">
        <f t="shared" si="46"/>
        <v>317042</v>
      </c>
      <c r="J289" s="242">
        <f t="shared" si="46"/>
        <v>334942</v>
      </c>
      <c r="K289" s="242">
        <f t="shared" si="46"/>
        <v>3635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o0MBJHHRqyYJqJDLAGYmAJ+pJFMGkOGpDhYL5vnP/M8LvnGZTfyWw5UfP+2va0+r166c+yuIsyGNPGB/6eLbpw==" saltValue="FLxXCvvJJgHmaHcxsSGamg==" spinCount="100000" sheet="1" objects="1" scenarios="1" formatCells="0" formatColumns="0" formatRows="0" insertHyperlinks="0"/>
  <autoFilter ref="A18:L301">
    <filterColumn colId="7">
      <filters blank="1">
        <filter val="1 022"/>
        <filter val="1 029"/>
        <filter val="1 100"/>
        <filter val="1 480"/>
        <filter val="1 591"/>
        <filter val="1 940"/>
        <filter val="114 048"/>
        <filter val="12 955"/>
        <filter val="120"/>
        <filter val="13 560"/>
        <filter val="139 902"/>
        <filter val="150"/>
        <filter val="16 236"/>
        <filter val="16 816"/>
        <filter val="17 315"/>
        <filter val="2 000"/>
        <filter val="2 080"/>
        <filter val="2 317"/>
        <filter val="2 785"/>
        <filter val="2 788"/>
        <filter val="200"/>
        <filter val="240"/>
        <filter val="25 854"/>
        <filter val="27 716"/>
        <filter val="3 025"/>
        <filter val="3 125"/>
        <filter val="3 306"/>
        <filter val="3 485"/>
        <filter val="300"/>
        <filter val="303"/>
        <filter val="31 053"/>
        <filter val="320"/>
        <filter val="329"/>
        <filter val="389"/>
        <filter val="4 140"/>
        <filter val="4 172"/>
        <filter val="4 854"/>
        <filter val="419 405"/>
        <filter val="429"/>
        <filter val="437"/>
        <filter val="45 363"/>
        <filter val="453 246"/>
        <filter val="481"/>
        <filter val="5 218"/>
        <filter val="5 267"/>
        <filter val="5 732"/>
        <filter val="50"/>
        <filter val="500"/>
        <filter val="507"/>
        <filter val="523"/>
        <filter val="59 446"/>
        <filter val="593 148"/>
        <filter val="6 694"/>
        <filter val="60"/>
        <filter val="600"/>
        <filter val="65"/>
        <filter val="651 984"/>
        <filter val="652 594"/>
        <filter val="655 619"/>
        <filter val="659"/>
        <filter val="669"/>
        <filter val="7 348"/>
        <filter val="70"/>
        <filter val="729"/>
        <filter val="785"/>
        <filter val="8 538"/>
        <filter val="843"/>
        <filter val="85"/>
        <filter val="871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491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492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493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494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495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496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966"/>
      <c r="D12" s="966"/>
      <c r="E12" s="966"/>
      <c r="F12" s="966"/>
      <c r="G12" s="966"/>
      <c r="H12" s="966"/>
      <c r="I12" s="966"/>
      <c r="J12" s="966"/>
      <c r="K12" s="966"/>
      <c r="L12" s="967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51770</v>
      </c>
      <c r="D20" s="28">
        <f>SUM(D21,D24,D25,D41,D43)</f>
        <v>38578</v>
      </c>
      <c r="E20" s="28">
        <f>SUM(E21,E24,E43)</f>
        <v>13192</v>
      </c>
      <c r="F20" s="28">
        <f>SUM(F21,F26,F43)</f>
        <v>0</v>
      </c>
      <c r="G20" s="29">
        <f>SUM(G21,G45)</f>
        <v>0</v>
      </c>
      <c r="H20" s="27">
        <f>SUM(I20:L20)</f>
        <v>52319</v>
      </c>
      <c r="I20" s="28">
        <f>SUM(I21,I24,I25,I41,I43)</f>
        <v>38971</v>
      </c>
      <c r="J20" s="28">
        <f>SUM(J21,J24,J43)</f>
        <v>13348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51770</v>
      </c>
      <c r="D24" s="51">
        <v>38578</v>
      </c>
      <c r="E24" s="51">
        <v>13192</v>
      </c>
      <c r="F24" s="52" t="s">
        <v>36</v>
      </c>
      <c r="G24" s="53" t="s">
        <v>36</v>
      </c>
      <c r="H24" s="50">
        <f t="shared" si="1"/>
        <v>52319</v>
      </c>
      <c r="I24" s="51">
        <f>I51</f>
        <v>38971</v>
      </c>
      <c r="J24" s="51">
        <f>J51</f>
        <v>13348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1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51770</v>
      </c>
      <c r="D50" s="128">
        <f>SUM(D51,D286)</f>
        <v>38578</v>
      </c>
      <c r="E50" s="128">
        <f>SUM(E51,E286)</f>
        <v>13192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52319</v>
      </c>
      <c r="I50" s="128">
        <f>SUM(I51,I286)</f>
        <v>38971</v>
      </c>
      <c r="J50" s="128">
        <f>SUM(J51,J286)</f>
        <v>13348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51770</v>
      </c>
      <c r="D51" s="134">
        <f>SUM(D52,D194)</f>
        <v>38578</v>
      </c>
      <c r="E51" s="134">
        <f>SUM(E52,E194)</f>
        <v>13192</v>
      </c>
      <c r="F51" s="134">
        <f>SUM(F52,F194)</f>
        <v>0</v>
      </c>
      <c r="G51" s="135">
        <f>SUM(G52,G194)</f>
        <v>0</v>
      </c>
      <c r="H51" s="133">
        <f t="shared" si="6"/>
        <v>52319</v>
      </c>
      <c r="I51" s="134">
        <f>SUM(I52,I194)</f>
        <v>38971</v>
      </c>
      <c r="J51" s="134">
        <f>SUM(J52,J194)</f>
        <v>13348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51770</v>
      </c>
      <c r="D52" s="139">
        <f>SUM(D53,D75,D173,D187)</f>
        <v>38578</v>
      </c>
      <c r="E52" s="139">
        <f>SUM(E53,E75,E173,E187)</f>
        <v>13192</v>
      </c>
      <c r="F52" s="139">
        <f>SUM(F53,F75,F173,F187)</f>
        <v>0</v>
      </c>
      <c r="G52" s="140">
        <f>SUM(G53,G75,G173,G187)</f>
        <v>0</v>
      </c>
      <c r="H52" s="138">
        <f t="shared" si="6"/>
        <v>52319</v>
      </c>
      <c r="I52" s="139">
        <f>SUM(I53,I75,I173,I187)</f>
        <v>38971</v>
      </c>
      <c r="J52" s="139">
        <f>SUM(J53,J75,J173,J187)</f>
        <v>13348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51770</v>
      </c>
      <c r="D75" s="144">
        <f>SUM(D76,D83,D130,D164,D165,D172)</f>
        <v>38578</v>
      </c>
      <c r="E75" s="144">
        <f>SUM(E76,E83,E130,E164,E165,E172)</f>
        <v>13192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52319</v>
      </c>
      <c r="I75" s="144">
        <f>SUM(I76,I83,I130,I164,I165,I172)</f>
        <v>38971</v>
      </c>
      <c r="J75" s="144">
        <f>SUM(J76,J83,J130,J164,J165,J172)</f>
        <v>13348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51770</v>
      </c>
      <c r="D130" s="63">
        <f>SUM(D131,D136,D140,D141,D144,D151,D159,D160,D163)</f>
        <v>38578</v>
      </c>
      <c r="E130" s="63">
        <f>SUM(E131,E136,E140,E141,E144,E151,E159,E160,E163)</f>
        <v>13192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52319</v>
      </c>
      <c r="I130" s="63">
        <f>SUM(I131,I136,I140,I141,I144,I151,I159,I160,I163)</f>
        <v>38971</v>
      </c>
      <c r="J130" s="63">
        <f>SUM(J131,J136,J140,J141,J144,J151,J159,J160,J163)</f>
        <v>13348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51770</v>
      </c>
      <c r="D151" s="160">
        <f>SUM(D152:D158)</f>
        <v>38578</v>
      </c>
      <c r="E151" s="160">
        <f>SUM(E152:E158)</f>
        <v>13192</v>
      </c>
      <c r="F151" s="160">
        <f>SUM(F152:F158)</f>
        <v>0</v>
      </c>
      <c r="G151" s="161">
        <f>SUM(G152:G158)</f>
        <v>0</v>
      </c>
      <c r="H151" s="72">
        <f t="shared" si="8"/>
        <v>52319</v>
      </c>
      <c r="I151" s="160">
        <f>SUM(I152:I158)</f>
        <v>38971</v>
      </c>
      <c r="J151" s="160">
        <f>SUM(J152:J158)</f>
        <v>13348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51770</v>
      </c>
      <c r="D154" s="283">
        <v>38578</v>
      </c>
      <c r="E154" s="74">
        <v>13192</v>
      </c>
      <c r="F154" s="74"/>
      <c r="G154" s="157"/>
      <c r="H154" s="72">
        <f t="shared" si="8"/>
        <v>52319</v>
      </c>
      <c r="I154" s="74">
        <v>38971</v>
      </c>
      <c r="J154" s="74">
        <v>13348</v>
      </c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51770</v>
      </c>
      <c r="D289" s="242">
        <f t="shared" ref="D289:L289" si="46">SUM(D286,D269,D230,D195,D187,D173,D75,D53,D283)</f>
        <v>38578</v>
      </c>
      <c r="E289" s="242">
        <f t="shared" si="46"/>
        <v>13192</v>
      </c>
      <c r="F289" s="242">
        <f t="shared" si="46"/>
        <v>0</v>
      </c>
      <c r="G289" s="243">
        <f t="shared" si="46"/>
        <v>0</v>
      </c>
      <c r="H289" s="244">
        <f t="shared" si="46"/>
        <v>52319</v>
      </c>
      <c r="I289" s="242">
        <f t="shared" si="46"/>
        <v>38971</v>
      </c>
      <c r="J289" s="242">
        <f t="shared" si="46"/>
        <v>13348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Y53LnK7yrKVxjsUJSlsPfXcKeLQeAlb9s9j6caCfNrfhYG/lHLAPHZp0rDwwG2mnvs9izLJJV7j+DtnCv6Smew==" saltValue="HuUzuRJVKz/KjrMpPOf47Q==" spinCount="100000" sheet="1" objects="1" scenarios="1" formatCells="0" formatColumns="0" formatRows="0" insertHyperlinks="0"/>
  <autoFilter ref="A18:L301">
    <filterColumn colId="7">
      <filters>
        <filter val="52 319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644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645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493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494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ht="38.25" customHeight="1" x14ac:dyDescent="0.25">
      <c r="A7" s="4" t="s">
        <v>11</v>
      </c>
      <c r="B7" s="5"/>
      <c r="C7" s="836" t="s">
        <v>646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/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 t="s">
        <v>647</v>
      </c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18682</v>
      </c>
      <c r="D20" s="28">
        <f>SUM(D21,D24,D25,D41,D43)</f>
        <v>18682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19788</v>
      </c>
      <c r="I20" s="28">
        <f>SUM(I21,I24,I25,I41,I43)</f>
        <v>19788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32</v>
      </c>
      <c r="C21" s="33">
        <f t="shared" si="0"/>
        <v>5114</v>
      </c>
      <c r="D21" s="34">
        <f>SUM(D22:D23)</f>
        <v>5114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6220</v>
      </c>
      <c r="I21" s="34">
        <f>SUM(I22:I23)</f>
        <v>6220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5114</v>
      </c>
      <c r="D23" s="46">
        <v>5114</v>
      </c>
      <c r="E23" s="46"/>
      <c r="F23" s="46"/>
      <c r="G23" s="47"/>
      <c r="H23" s="45">
        <f t="shared" si="1"/>
        <v>6220</v>
      </c>
      <c r="I23" s="46">
        <v>6220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6784</v>
      </c>
      <c r="D24" s="51">
        <v>6784</v>
      </c>
      <c r="E24" s="51"/>
      <c r="F24" s="52" t="s">
        <v>36</v>
      </c>
      <c r="G24" s="53" t="s">
        <v>36</v>
      </c>
      <c r="H24" s="50">
        <f t="shared" si="1"/>
        <v>6784</v>
      </c>
      <c r="I24" s="51">
        <v>6784</v>
      </c>
      <c r="J24" s="51"/>
      <c r="K24" s="52" t="s">
        <v>36</v>
      </c>
      <c r="L24" s="54" t="s">
        <v>36</v>
      </c>
    </row>
    <row r="25" spans="1:12" s="24" customFormat="1" ht="24.75" thickTop="1" x14ac:dyDescent="0.25">
      <c r="A25" s="55">
        <v>18630</v>
      </c>
      <c r="B25" s="56" t="s">
        <v>37</v>
      </c>
      <c r="C25" s="57">
        <f t="shared" si="0"/>
        <v>6784</v>
      </c>
      <c r="D25" s="58">
        <v>6784</v>
      </c>
      <c r="E25" s="59" t="s">
        <v>36</v>
      </c>
      <c r="F25" s="59" t="s">
        <v>36</v>
      </c>
      <c r="G25" s="60" t="s">
        <v>36</v>
      </c>
      <c r="H25" s="57">
        <f t="shared" si="1"/>
        <v>6784</v>
      </c>
      <c r="I25" s="58">
        <v>6784</v>
      </c>
      <c r="J25" s="59" t="s">
        <v>36</v>
      </c>
      <c r="K25" s="59" t="s">
        <v>36</v>
      </c>
      <c r="L25" s="62" t="s">
        <v>36</v>
      </c>
    </row>
    <row r="26" spans="1:12" s="24" customFormat="1" ht="36" hidden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" hidden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" hidden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18682</v>
      </c>
      <c r="D50" s="128">
        <f>SUM(D51,D286)</f>
        <v>18682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19788</v>
      </c>
      <c r="I50" s="128">
        <f>SUM(I51,I286)</f>
        <v>19788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11898</v>
      </c>
      <c r="D51" s="134">
        <f>SUM(D52,D194)</f>
        <v>11898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13004</v>
      </c>
      <c r="I51" s="134">
        <f>SUM(I52,I194)</f>
        <v>13004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10505</v>
      </c>
      <c r="D52" s="139">
        <f>SUM(D53,D75,D173,D187)</f>
        <v>10505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11611</v>
      </c>
      <c r="I52" s="139">
        <f>SUM(I53,I75,I173,I187)</f>
        <v>11611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1055</v>
      </c>
      <c r="D53" s="144">
        <f>SUM(D54,D67)</f>
        <v>1055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1055</v>
      </c>
      <c r="I53" s="144">
        <f>SUM(I54,I67)</f>
        <v>1055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850</v>
      </c>
      <c r="D54" s="63">
        <f>SUM(D55,D58,D66)</f>
        <v>850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850</v>
      </c>
      <c r="I54" s="63">
        <f>SUM(I55,I58,I66)</f>
        <v>850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550</v>
      </c>
      <c r="D55" s="151">
        <f>SUM(D56:D57)</f>
        <v>550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550</v>
      </c>
      <c r="I55" s="151">
        <f>SUM(I56:I57)</f>
        <v>550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550</v>
      </c>
      <c r="D57" s="74">
        <v>550</v>
      </c>
      <c r="E57" s="74"/>
      <c r="F57" s="74"/>
      <c r="G57" s="157"/>
      <c r="H57" s="72">
        <f t="shared" si="6"/>
        <v>550</v>
      </c>
      <c r="I57" s="74">
        <v>550</v>
      </c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77</v>
      </c>
      <c r="C66" s="117">
        <f t="shared" si="5"/>
        <v>300</v>
      </c>
      <c r="D66" s="163">
        <v>300</v>
      </c>
      <c r="E66" s="163"/>
      <c r="F66" s="163"/>
      <c r="G66" s="164"/>
      <c r="H66" s="117">
        <f t="shared" si="6"/>
        <v>300</v>
      </c>
      <c r="I66" s="163">
        <v>300</v>
      </c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205</v>
      </c>
      <c r="D67" s="63">
        <f>SUM(D68:D69)</f>
        <v>205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205</v>
      </c>
      <c r="I67" s="63">
        <f>SUM(I68:I69)</f>
        <v>205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205</v>
      </c>
      <c r="D68" s="68">
        <v>205</v>
      </c>
      <c r="E68" s="68"/>
      <c r="F68" s="68"/>
      <c r="G68" s="154"/>
      <c r="H68" s="66">
        <f t="shared" si="6"/>
        <v>205</v>
      </c>
      <c r="I68" s="68">
        <v>205</v>
      </c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9450</v>
      </c>
      <c r="D75" s="144">
        <f>SUM(D76,D83,D130,D164,D165,D172)</f>
        <v>9450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10556</v>
      </c>
      <c r="I75" s="144">
        <f>SUM(I76,I83,I130,I164,I165,I172)</f>
        <v>10556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87</v>
      </c>
      <c r="C76" s="57">
        <f t="shared" si="5"/>
        <v>6858</v>
      </c>
      <c r="D76" s="63">
        <f>SUM(D77,D80)</f>
        <v>6858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7776</v>
      </c>
      <c r="I76" s="63">
        <f>SUM(I77,I80)</f>
        <v>7776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91</v>
      </c>
      <c r="C80" s="72">
        <f t="shared" si="5"/>
        <v>6858</v>
      </c>
      <c r="D80" s="160">
        <f>SUM(D81:D82)</f>
        <v>6858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7776</v>
      </c>
      <c r="I80" s="160">
        <f>SUM(I81:I82)</f>
        <v>7776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89</v>
      </c>
      <c r="C81" s="72">
        <f t="shared" si="5"/>
        <v>1762</v>
      </c>
      <c r="D81" s="74">
        <v>1762</v>
      </c>
      <c r="E81" s="74"/>
      <c r="F81" s="74"/>
      <c r="G81" s="157"/>
      <c r="H81" s="72">
        <f t="shared" si="6"/>
        <v>2104</v>
      </c>
      <c r="I81" s="74">
        <v>2104</v>
      </c>
      <c r="J81" s="74"/>
      <c r="K81" s="74"/>
      <c r="L81" s="158"/>
    </row>
    <row r="82" spans="1:12" ht="24" x14ac:dyDescent="0.25">
      <c r="A82" s="44">
        <v>2122</v>
      </c>
      <c r="B82" s="71" t="s">
        <v>90</v>
      </c>
      <c r="C82" s="72">
        <f t="shared" si="5"/>
        <v>5096</v>
      </c>
      <c r="D82" s="74">
        <v>5096</v>
      </c>
      <c r="E82" s="74"/>
      <c r="F82" s="74"/>
      <c r="G82" s="157"/>
      <c r="H82" s="72">
        <f t="shared" si="6"/>
        <v>5672</v>
      </c>
      <c r="I82" s="74">
        <v>5672</v>
      </c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1380</v>
      </c>
      <c r="I83" s="63">
        <f>SUM(I84,I89,I95,I103,I112,I116,I122,I128)</f>
        <v>1380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1380</v>
      </c>
      <c r="I95" s="160">
        <f>SUM(I96:I102)</f>
        <v>1380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1380</v>
      </c>
      <c r="I96" s="74">
        <v>1380</v>
      </c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2592</v>
      </c>
      <c r="D130" s="63">
        <f>SUM(D131,D136,D140,D141,D144,D151,D159,D160,D163)</f>
        <v>2592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1400</v>
      </c>
      <c r="I130" s="63">
        <f>SUM(I131,I136,I140,I141,I144,I151,I159,I160,I163)</f>
        <v>1400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2592</v>
      </c>
      <c r="D131" s="169">
        <f>SUM(D132:D135)</f>
        <v>2592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1262</v>
      </c>
      <c r="I131" s="169">
        <f t="shared" si="10"/>
        <v>1262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521</v>
      </c>
      <c r="D132" s="74">
        <v>521</v>
      </c>
      <c r="E132" s="74"/>
      <c r="F132" s="74"/>
      <c r="G132" s="157"/>
      <c r="H132" s="72">
        <f t="shared" si="8"/>
        <v>481</v>
      </c>
      <c r="I132" s="74">
        <v>481</v>
      </c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144</v>
      </c>
      <c r="C135" s="72">
        <f t="shared" si="7"/>
        <v>2071</v>
      </c>
      <c r="D135" s="74">
        <v>2071</v>
      </c>
      <c r="E135" s="74"/>
      <c r="F135" s="74"/>
      <c r="G135" s="157"/>
      <c r="H135" s="72">
        <f t="shared" si="8"/>
        <v>781</v>
      </c>
      <c r="I135" s="74">
        <v>781</v>
      </c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138</v>
      </c>
      <c r="I159" s="163">
        <v>138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1393</v>
      </c>
      <c r="D194" s="139">
        <f>SUM(D195,D230,D269,D283)</f>
        <v>1393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1393</v>
      </c>
      <c r="I194" s="139">
        <f t="shared" ref="I194:L194" si="26">SUM(I195,I230,I269,I283)</f>
        <v>1393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1393</v>
      </c>
      <c r="D195" s="144">
        <f>D196+D204</f>
        <v>1393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1393</v>
      </c>
      <c r="I195" s="144">
        <f>I196+I204</f>
        <v>1393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205</v>
      </c>
      <c r="C196" s="57">
        <f t="shared" si="23"/>
        <v>750</v>
      </c>
      <c r="D196" s="63">
        <f>D197+D198+D201+D202+D203</f>
        <v>750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750</v>
      </c>
      <c r="I196" s="63">
        <f>I197+I198+I201+I202+I203</f>
        <v>750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207</v>
      </c>
      <c r="C198" s="72">
        <f t="shared" si="23"/>
        <v>750</v>
      </c>
      <c r="D198" s="160">
        <f>D199+D200</f>
        <v>750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750</v>
      </c>
      <c r="I198" s="160">
        <f>I199+I200</f>
        <v>750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208</v>
      </c>
      <c r="C199" s="72">
        <f t="shared" si="23"/>
        <v>750</v>
      </c>
      <c r="D199" s="74">
        <v>750</v>
      </c>
      <c r="E199" s="74"/>
      <c r="F199" s="74"/>
      <c r="G199" s="157"/>
      <c r="H199" s="72">
        <f t="shared" si="24"/>
        <v>750</v>
      </c>
      <c r="I199" s="74">
        <v>750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643</v>
      </c>
      <c r="D204" s="63">
        <f>D205+D215+D216+D225+D226+D227+D229</f>
        <v>643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643</v>
      </c>
      <c r="I204" s="63">
        <f>I205+I215+I216+I225+I226+I227+I229</f>
        <v>643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643</v>
      </c>
      <c r="D216" s="160">
        <f>SUM(D217:D224)</f>
        <v>643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643</v>
      </c>
      <c r="I216" s="160">
        <f>SUM(I217:I224)</f>
        <v>643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643</v>
      </c>
      <c r="D219" s="74">
        <v>643</v>
      </c>
      <c r="E219" s="74"/>
      <c r="F219" s="74"/>
      <c r="G219" s="157"/>
      <c r="H219" s="72">
        <f t="shared" si="24"/>
        <v>643</v>
      </c>
      <c r="I219" s="74">
        <v>643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295</v>
      </c>
      <c r="C286" s="201">
        <f t="shared" si="38"/>
        <v>6784</v>
      </c>
      <c r="D286" s="160">
        <f>SUM(D287:D288)</f>
        <v>6784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6784</v>
      </c>
      <c r="I286" s="160">
        <f>SUM(I287:I288)</f>
        <v>6784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>
        <v>0</v>
      </c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x14ac:dyDescent="0.25">
      <c r="A288" s="174" t="s">
        <v>298</v>
      </c>
      <c r="B288" s="240" t="s">
        <v>299</v>
      </c>
      <c r="C288" s="205">
        <f t="shared" si="38"/>
        <v>6784</v>
      </c>
      <c r="D288" s="68">
        <v>6784</v>
      </c>
      <c r="E288" s="68"/>
      <c r="F288" s="68"/>
      <c r="G288" s="154"/>
      <c r="H288" s="66">
        <f t="shared" si="39"/>
        <v>6784</v>
      </c>
      <c r="I288" s="68">
        <v>6784</v>
      </c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18682</v>
      </c>
      <c r="D289" s="242">
        <f t="shared" ref="D289:L289" si="46">SUM(D286,D269,D230,D195,D187,D173,D75,D53,D283)</f>
        <v>18682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19788</v>
      </c>
      <c r="I289" s="242">
        <f t="shared" si="46"/>
        <v>19788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842" t="s">
        <v>301</v>
      </c>
      <c r="B290" s="843"/>
      <c r="C290" s="246">
        <f>SUM(D290:G290)</f>
        <v>1670</v>
      </c>
      <c r="D290" s="247">
        <f>SUM(D24,D25,D41)-D51</f>
        <v>1670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564</v>
      </c>
      <c r="I290" s="247">
        <f>SUM(I24,I25,I41)-I51</f>
        <v>564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861" t="s">
        <v>302</v>
      </c>
      <c r="B291" s="862"/>
      <c r="C291" s="250">
        <f t="shared" ref="C291:L291" si="47">SUM(C292,C293)-C300+C301</f>
        <v>-1670</v>
      </c>
      <c r="D291" s="251">
        <f t="shared" si="47"/>
        <v>-1670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-564</v>
      </c>
      <c r="I291" s="251">
        <f t="shared" si="47"/>
        <v>-564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303</v>
      </c>
      <c r="B292" s="126" t="s">
        <v>304</v>
      </c>
      <c r="C292" s="255">
        <f t="shared" ref="C292:L292" si="48">C21-C286</f>
        <v>-1670</v>
      </c>
      <c r="D292" s="128">
        <f t="shared" si="48"/>
        <v>-1670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-564</v>
      </c>
      <c r="I292" s="128">
        <f t="shared" si="48"/>
        <v>-564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818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818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818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p24mBOyGZ/IzAXFwZgTsHbIvMYht9cKDgrgeR1wzQEJPfoy8fPKbOR2BmJYlEl2snppjha1Qy8GCZkKC2HsUg==" saltValue="If5t+QjXmJJ5D25MgbRvAQ==" spinCount="100000" sheet="1" objects="1" scenarios="1" formatCells="0" formatColumns="0" formatRows="0" insertHyperlinks="0"/>
  <autoFilter ref="A18:L301">
    <filterColumn colId="7">
      <filters blank="1">
        <filter val="1 055"/>
        <filter val="1 262"/>
        <filter val="1 380"/>
        <filter val="1 393"/>
        <filter val="1 400"/>
        <filter val="10 556"/>
        <filter val="11 611"/>
        <filter val="13 004"/>
        <filter val="138"/>
        <filter val="19 788"/>
        <filter val="2 104"/>
        <filter val="205"/>
        <filter val="300"/>
        <filter val="481"/>
        <filter val="5 672"/>
        <filter val="550"/>
        <filter val="564"/>
        <filter val="-564"/>
        <filter val="6 220"/>
        <filter val="6 784"/>
        <filter val="643"/>
        <filter val="7 776"/>
        <filter val="750"/>
        <filter val="781"/>
        <filter val="85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832" t="s">
        <v>340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4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  <c r="N2" s="1" t="s">
        <v>341</v>
      </c>
    </row>
    <row r="3" spans="1:14" ht="12.75" customHeight="1" x14ac:dyDescent="0.25">
      <c r="A3" s="2" t="s">
        <v>3</v>
      </c>
      <c r="B3" s="3"/>
      <c r="C3" s="836" t="s">
        <v>4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4" ht="12.75" customHeight="1" x14ac:dyDescent="0.25">
      <c r="A4" s="2" t="s">
        <v>5</v>
      </c>
      <c r="B4" s="3"/>
      <c r="C4" s="836" t="s">
        <v>6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4" ht="12.75" customHeight="1" x14ac:dyDescent="0.25">
      <c r="A5" s="4" t="s">
        <v>7</v>
      </c>
      <c r="B5" s="5"/>
      <c r="C5" s="830" t="s">
        <v>8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4" ht="12.75" customHeight="1" x14ac:dyDescent="0.25">
      <c r="A6" s="4" t="s">
        <v>9</v>
      </c>
      <c r="B6" s="5"/>
      <c r="C6" s="830" t="s">
        <v>325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4" ht="24.75" customHeight="1" x14ac:dyDescent="0.25">
      <c r="A7" s="4" t="s">
        <v>11</v>
      </c>
      <c r="B7" s="5"/>
      <c r="C7" s="836" t="s">
        <v>339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4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4" ht="12.75" customHeight="1" x14ac:dyDescent="0.25">
      <c r="A9" s="4"/>
      <c r="B9" s="5" t="s">
        <v>14</v>
      </c>
      <c r="C9" s="830" t="s">
        <v>342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4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4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4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4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4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4029100</v>
      </c>
      <c r="D20" s="28">
        <f>SUM(D21,D24,D25,D41,D43)</f>
        <v>4029100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1596300</v>
      </c>
      <c r="I20" s="28">
        <f>SUM(I21,I24,I25,I41,I43)</f>
        <v>1596300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4029100</v>
      </c>
      <c r="D24" s="51">
        <f>4029100</f>
        <v>4029100</v>
      </c>
      <c r="E24" s="51"/>
      <c r="F24" s="52" t="s">
        <v>36</v>
      </c>
      <c r="G24" s="53" t="s">
        <v>36</v>
      </c>
      <c r="H24" s="50">
        <f t="shared" si="1"/>
        <v>1596300</v>
      </c>
      <c r="I24" s="51">
        <f>I51</f>
        <v>1596300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61</v>
      </c>
      <c r="C50" s="127">
        <f t="shared" ref="C50:C113" si="5">SUM(D50:G50)</f>
        <v>4029100</v>
      </c>
      <c r="D50" s="128">
        <f>SUM(D51,D286)</f>
        <v>4029100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1596300</v>
      </c>
      <c r="I50" s="128">
        <f>SUM(I51,I286)</f>
        <v>1596300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62</v>
      </c>
      <c r="C51" s="133">
        <f t="shared" si="5"/>
        <v>4029100</v>
      </c>
      <c r="D51" s="134">
        <f>SUM(D52,D194)</f>
        <v>4029100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1596300</v>
      </c>
      <c r="I51" s="134">
        <f>SUM(I52,I194)</f>
        <v>1596300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hidden="1" x14ac:dyDescent="0.25">
      <c r="A52" s="137"/>
      <c r="B52" s="18" t="s">
        <v>63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86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139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203</v>
      </c>
      <c r="C194" s="138">
        <f t="shared" si="23"/>
        <v>4029100</v>
      </c>
      <c r="D194" s="139">
        <f>SUM(D195,D230,D269,D283)</f>
        <v>4029100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1596300</v>
      </c>
      <c r="I194" s="139">
        <f>SUM(I195,I230,I269,I283)</f>
        <v>1596300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204</v>
      </c>
      <c r="C195" s="143">
        <f t="shared" si="23"/>
        <v>4029100</v>
      </c>
      <c r="D195" s="144">
        <f>D196+D204</f>
        <v>4029100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1596300</v>
      </c>
      <c r="I195" s="144">
        <f>I196+I204</f>
        <v>1596300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213</v>
      </c>
      <c r="C204" s="57">
        <f t="shared" si="23"/>
        <v>4029100</v>
      </c>
      <c r="D204" s="63">
        <f>D205+D215+D216+D225+D226+D227+D229</f>
        <v>4029100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1596300</v>
      </c>
      <c r="I204" s="63">
        <f>I205+I215+I216+I225+I226+I227+I229</f>
        <v>1596300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235</v>
      </c>
      <c r="C226" s="201">
        <f t="shared" si="23"/>
        <v>4029100</v>
      </c>
      <c r="D226" s="74">
        <v>4029100</v>
      </c>
      <c r="E226" s="74"/>
      <c r="F226" s="74"/>
      <c r="G226" s="157"/>
      <c r="H226" s="72">
        <f t="shared" si="24"/>
        <v>1596300</v>
      </c>
      <c r="I226" s="74">
        <v>1596300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/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275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278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282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283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284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285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286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287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288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289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290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291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292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293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294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/>
      <c r="J285" s="163"/>
      <c r="K285" s="163"/>
      <c r="L285" s="165"/>
      <c r="M285" s="156"/>
    </row>
    <row r="286" spans="1:13" hidden="1" x14ac:dyDescent="0.25">
      <c r="A286" s="174"/>
      <c r="B286" s="71" t="s">
        <v>295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296</v>
      </c>
      <c r="B287" s="44" t="s">
        <v>297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/>
      <c r="J287" s="74"/>
      <c r="K287" s="74"/>
      <c r="L287" s="158"/>
      <c r="M287" s="156"/>
    </row>
    <row r="288" spans="1:13" ht="24" hidden="1" x14ac:dyDescent="0.25">
      <c r="A288" s="174" t="s">
        <v>298</v>
      </c>
      <c r="B288" s="240" t="s">
        <v>299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/>
      <c r="J288" s="68"/>
      <c r="K288" s="68"/>
      <c r="L288" s="155"/>
      <c r="M288" s="156"/>
    </row>
    <row r="289" spans="1:12" ht="12.75" thickBot="1" x14ac:dyDescent="0.3">
      <c r="A289" s="241"/>
      <c r="B289" s="241" t="s">
        <v>300</v>
      </c>
      <c r="C289" s="242">
        <f t="shared" ref="C289:L289" si="44">SUM(C286,C269,C230,C195,C187,C173,C75,C53,C283)</f>
        <v>4029100</v>
      </c>
      <c r="D289" s="242">
        <f t="shared" si="44"/>
        <v>4029100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1596300</v>
      </c>
      <c r="I289" s="242">
        <f t="shared" si="44"/>
        <v>1596300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lxSPlwHvUK+1Lu0gg5crnvNaSA6Pk/+Zf+7JEoIYMZqZZBmxha9geZ+JORapeJQb7Kbi0MMP5MCJDZ/uPk5yw==" saltValue="AxkeSMgHND/IO3CdCG3WYA==" spinCount="100000" sheet="1" objects="1" scenarios="1" formatCells="0" formatColumns="0" formatRows="0" insertHyperlinks="0"/>
  <autoFilter ref="A18:M301">
    <filterColumn colId="7">
      <filters>
        <filter val="1 596 3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690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498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499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10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404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500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 t="s">
        <v>691</v>
      </c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 t="s">
        <v>692</v>
      </c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90739</v>
      </c>
      <c r="D20" s="28">
        <f>SUM(D21,D24,D25,D41,D43)</f>
        <v>90699</v>
      </c>
      <c r="E20" s="28">
        <f>SUM(E21,E24,E43)</f>
        <v>0</v>
      </c>
      <c r="F20" s="28">
        <f>SUM(F21,F26,F43)</f>
        <v>40</v>
      </c>
      <c r="G20" s="29">
        <f>SUM(G21,G45)</f>
        <v>0</v>
      </c>
      <c r="H20" s="27">
        <f>SUM(I20:L20)</f>
        <v>247167</v>
      </c>
      <c r="I20" s="28">
        <f>SUM(I21,I24,I25,I41,I43)</f>
        <v>92620</v>
      </c>
      <c r="J20" s="28">
        <f>SUM(J21,J24,J43)</f>
        <v>154507</v>
      </c>
      <c r="K20" s="28">
        <f>SUM(K21,K26,K43)</f>
        <v>40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90699</v>
      </c>
      <c r="D24" s="51">
        <v>90699</v>
      </c>
      <c r="E24" s="51"/>
      <c r="F24" s="52" t="s">
        <v>36</v>
      </c>
      <c r="G24" s="53" t="s">
        <v>36</v>
      </c>
      <c r="H24" s="50">
        <f t="shared" si="1"/>
        <v>247127</v>
      </c>
      <c r="I24" s="51">
        <v>92620</v>
      </c>
      <c r="J24" s="51">
        <v>154507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thickTop="1" x14ac:dyDescent="0.25">
      <c r="A43" s="64">
        <v>21490</v>
      </c>
      <c r="B43" s="56" t="s">
        <v>55</v>
      </c>
      <c r="C43" s="57">
        <f t="shared" si="0"/>
        <v>40</v>
      </c>
      <c r="D43" s="99">
        <f>D44</f>
        <v>0</v>
      </c>
      <c r="E43" s="99">
        <f t="shared" ref="E43:F43" si="3">E44</f>
        <v>0</v>
      </c>
      <c r="F43" s="99">
        <f t="shared" si="3"/>
        <v>40</v>
      </c>
      <c r="G43" s="60" t="s">
        <v>36</v>
      </c>
      <c r="H43" s="100">
        <f t="shared" si="2"/>
        <v>40</v>
      </c>
      <c r="I43" s="99">
        <f>I44</f>
        <v>0</v>
      </c>
      <c r="J43" s="99">
        <f t="shared" ref="J43:K43" si="4">J44</f>
        <v>0</v>
      </c>
      <c r="K43" s="99">
        <f t="shared" si="4"/>
        <v>40</v>
      </c>
      <c r="L43" s="62" t="s">
        <v>36</v>
      </c>
    </row>
    <row r="44" spans="1:12" s="24" customFormat="1" ht="24" x14ac:dyDescent="0.25">
      <c r="A44" s="44">
        <v>21499</v>
      </c>
      <c r="B44" s="71" t="s">
        <v>56</v>
      </c>
      <c r="C44" s="79">
        <f>SUM(D44:G44)</f>
        <v>40</v>
      </c>
      <c r="D44" s="101"/>
      <c r="E44" s="102"/>
      <c r="F44" s="101">
        <v>40</v>
      </c>
      <c r="G44" s="103" t="s">
        <v>36</v>
      </c>
      <c r="H44" s="104">
        <f t="shared" si="2"/>
        <v>40</v>
      </c>
      <c r="I44" s="81"/>
      <c r="J44" s="81"/>
      <c r="K44" s="81">
        <v>40</v>
      </c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" hidden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90739</v>
      </c>
      <c r="D50" s="128">
        <f>SUM(D51,D286)</f>
        <v>90699</v>
      </c>
      <c r="E50" s="128">
        <f>SUM(E51,E286)</f>
        <v>0</v>
      </c>
      <c r="F50" s="128">
        <f>SUM(F51,F286)</f>
        <v>40</v>
      </c>
      <c r="G50" s="129">
        <f>SUM(G51,G286)</f>
        <v>0</v>
      </c>
      <c r="H50" s="127">
        <f t="shared" ref="H50:H113" si="6">SUM(I50:L50)</f>
        <v>247167</v>
      </c>
      <c r="I50" s="128">
        <f>SUM(I51,I286)</f>
        <v>92620</v>
      </c>
      <c r="J50" s="128">
        <f>SUM(J51,J286)</f>
        <v>154507</v>
      </c>
      <c r="K50" s="128">
        <f>SUM(K51,K286)</f>
        <v>40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90739</v>
      </c>
      <c r="D51" s="134">
        <f>SUM(D52,D194)</f>
        <v>90699</v>
      </c>
      <c r="E51" s="134">
        <f>SUM(E52,E194)</f>
        <v>0</v>
      </c>
      <c r="F51" s="134">
        <f>SUM(F52,F194)</f>
        <v>40</v>
      </c>
      <c r="G51" s="135">
        <f>SUM(G52,G194)</f>
        <v>0</v>
      </c>
      <c r="H51" s="133">
        <f t="shared" si="6"/>
        <v>247167</v>
      </c>
      <c r="I51" s="134">
        <f>SUM(I52,I194)</f>
        <v>92620</v>
      </c>
      <c r="J51" s="134">
        <f>SUM(J52,J194)</f>
        <v>154507</v>
      </c>
      <c r="K51" s="134">
        <f>SUM(K52,K194)</f>
        <v>40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90167</v>
      </c>
      <c r="D52" s="139">
        <f>SUM(D53,D75,D173,D187)</f>
        <v>90127</v>
      </c>
      <c r="E52" s="139">
        <f>SUM(E53,E75,E173,E187)</f>
        <v>0</v>
      </c>
      <c r="F52" s="139">
        <f>SUM(F53,F75,F173,F187)</f>
        <v>40</v>
      </c>
      <c r="G52" s="140">
        <f>SUM(G53,G75,G173,G187)</f>
        <v>0</v>
      </c>
      <c r="H52" s="138">
        <f t="shared" si="6"/>
        <v>246595</v>
      </c>
      <c r="I52" s="139">
        <f>SUM(I53,I75,I173,I187)</f>
        <v>92048</v>
      </c>
      <c r="J52" s="139">
        <f>SUM(J53,J75,J173,J187)</f>
        <v>154507</v>
      </c>
      <c r="K52" s="139">
        <f>SUM(K53,K75,K173,K187)</f>
        <v>40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64</v>
      </c>
      <c r="C53" s="143">
        <f t="shared" si="5"/>
        <v>80277</v>
      </c>
      <c r="D53" s="144">
        <f>SUM(D54,D67)</f>
        <v>80277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237311</v>
      </c>
      <c r="I53" s="144">
        <f>SUM(I54,I67)</f>
        <v>82804</v>
      </c>
      <c r="J53" s="144">
        <f>SUM(J54,J67)</f>
        <v>154507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65</v>
      </c>
      <c r="C54" s="57">
        <f t="shared" si="5"/>
        <v>54360</v>
      </c>
      <c r="D54" s="63">
        <f>SUM(D55,D58,D66)</f>
        <v>54360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179456</v>
      </c>
      <c r="I54" s="63">
        <f>SUM(I55,I58,I66)</f>
        <v>56344</v>
      </c>
      <c r="J54" s="63">
        <f>SUM(J55,J58,J66)</f>
        <v>123112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66</v>
      </c>
      <c r="C55" s="117">
        <f t="shared" si="5"/>
        <v>44204</v>
      </c>
      <c r="D55" s="151">
        <f>SUM(D56:D57)</f>
        <v>44204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140487</v>
      </c>
      <c r="I55" s="151">
        <f>SUM(I56:I57)</f>
        <v>45629</v>
      </c>
      <c r="J55" s="151">
        <f>SUM(J56:J57)</f>
        <v>94858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68</v>
      </c>
      <c r="C57" s="72">
        <f t="shared" si="5"/>
        <v>44204</v>
      </c>
      <c r="D57" s="74">
        <v>44204</v>
      </c>
      <c r="E57" s="74"/>
      <c r="F57" s="74"/>
      <c r="G57" s="157"/>
      <c r="H57" s="72">
        <f t="shared" si="6"/>
        <v>140487</v>
      </c>
      <c r="I57" s="74">
        <v>45629</v>
      </c>
      <c r="J57" s="74">
        <v>94858</v>
      </c>
      <c r="K57" s="74"/>
      <c r="L57" s="158"/>
    </row>
    <row r="58" spans="1:12" x14ac:dyDescent="0.25">
      <c r="A58" s="159">
        <v>1140</v>
      </c>
      <c r="B58" s="71" t="s">
        <v>69</v>
      </c>
      <c r="C58" s="72">
        <f t="shared" si="5"/>
        <v>10156</v>
      </c>
      <c r="D58" s="160">
        <f>SUM(D59:D65)</f>
        <v>10156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38969</v>
      </c>
      <c r="I58" s="160">
        <f>SUM(I59:I65)</f>
        <v>10715</v>
      </c>
      <c r="J58" s="160">
        <f>SUM(J59:J65)</f>
        <v>28254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755</v>
      </c>
      <c r="D62" s="74">
        <v>755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74</v>
      </c>
      <c r="C63" s="72">
        <f t="shared" si="5"/>
        <v>430</v>
      </c>
      <c r="D63" s="74">
        <v>430</v>
      </c>
      <c r="E63" s="74"/>
      <c r="F63" s="74"/>
      <c r="G63" s="157"/>
      <c r="H63" s="72">
        <f t="shared" si="6"/>
        <v>11783</v>
      </c>
      <c r="I63" s="74">
        <v>953</v>
      </c>
      <c r="J63" s="74">
        <v>10830</v>
      </c>
      <c r="K63" s="74"/>
      <c r="L63" s="158"/>
    </row>
    <row r="64" spans="1:12" x14ac:dyDescent="0.25">
      <c r="A64" s="44">
        <v>1148</v>
      </c>
      <c r="B64" s="71" t="s">
        <v>75</v>
      </c>
      <c r="C64" s="72">
        <f t="shared" si="5"/>
        <v>8971</v>
      </c>
      <c r="D64" s="74">
        <v>8971</v>
      </c>
      <c r="E64" s="74"/>
      <c r="F64" s="74"/>
      <c r="G64" s="157"/>
      <c r="H64" s="72">
        <f t="shared" si="6"/>
        <v>9762</v>
      </c>
      <c r="I64" s="74">
        <v>9762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17424</v>
      </c>
      <c r="I65" s="74"/>
      <c r="J65" s="74">
        <v>17424</v>
      </c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78</v>
      </c>
      <c r="C67" s="57">
        <f t="shared" si="5"/>
        <v>25917</v>
      </c>
      <c r="D67" s="63">
        <f>SUM(D68:D69)</f>
        <v>25917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57855</v>
      </c>
      <c r="I67" s="63">
        <f>SUM(I68:I69)</f>
        <v>26460</v>
      </c>
      <c r="J67" s="63">
        <f>SUM(J68:J69)</f>
        <v>31395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79</v>
      </c>
      <c r="C68" s="66">
        <f t="shared" si="5"/>
        <v>14533</v>
      </c>
      <c r="D68" s="68">
        <v>14533</v>
      </c>
      <c r="E68" s="68"/>
      <c r="F68" s="68"/>
      <c r="G68" s="154"/>
      <c r="H68" s="66">
        <f t="shared" si="6"/>
        <v>45019</v>
      </c>
      <c r="I68" s="68">
        <v>15024</v>
      </c>
      <c r="J68" s="68">
        <v>29995</v>
      </c>
      <c r="K68" s="68"/>
      <c r="L68" s="155"/>
    </row>
    <row r="69" spans="1:12" ht="24" x14ac:dyDescent="0.25">
      <c r="A69" s="159">
        <v>1220</v>
      </c>
      <c r="B69" s="71" t="s">
        <v>80</v>
      </c>
      <c r="C69" s="72">
        <f t="shared" si="5"/>
        <v>11384</v>
      </c>
      <c r="D69" s="160">
        <f>SUM(D70:D74)</f>
        <v>11384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12836</v>
      </c>
      <c r="I69" s="160">
        <f>SUM(I70:I74)</f>
        <v>11436</v>
      </c>
      <c r="J69" s="160">
        <f>SUM(J70:J74)</f>
        <v>1400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81</v>
      </c>
      <c r="C70" s="72">
        <f t="shared" si="5"/>
        <v>5969</v>
      </c>
      <c r="D70" s="74">
        <v>5969</v>
      </c>
      <c r="E70" s="74"/>
      <c r="F70" s="74"/>
      <c r="G70" s="157"/>
      <c r="H70" s="72">
        <f t="shared" si="6"/>
        <v>7420</v>
      </c>
      <c r="I70" s="74">
        <v>6020</v>
      </c>
      <c r="J70" s="74">
        <v>1400</v>
      </c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84</v>
      </c>
      <c r="C73" s="72">
        <f t="shared" si="5"/>
        <v>4915</v>
      </c>
      <c r="D73" s="74">
        <v>4915</v>
      </c>
      <c r="E73" s="74"/>
      <c r="F73" s="74"/>
      <c r="G73" s="157"/>
      <c r="H73" s="72">
        <f t="shared" si="6"/>
        <v>4916</v>
      </c>
      <c r="I73" s="74">
        <v>4916</v>
      </c>
      <c r="J73" s="74"/>
      <c r="K73" s="74"/>
      <c r="L73" s="158"/>
    </row>
    <row r="74" spans="1:12" ht="48" x14ac:dyDescent="0.25">
      <c r="A74" s="44">
        <v>1228</v>
      </c>
      <c r="B74" s="71" t="s">
        <v>85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9890</v>
      </c>
      <c r="D75" s="144">
        <f>SUM(D76,D83,D130,D164,D165,D172)</f>
        <v>9850</v>
      </c>
      <c r="E75" s="144">
        <f>SUM(E76,E83,E130,E164,E165,E172)</f>
        <v>0</v>
      </c>
      <c r="F75" s="144">
        <f>SUM(F76,F83,F130,F164,F165,F172)</f>
        <v>40</v>
      </c>
      <c r="G75" s="145">
        <f>SUM(G76,G83,G130,G164,G165,G172)</f>
        <v>0</v>
      </c>
      <c r="H75" s="143">
        <f t="shared" si="6"/>
        <v>9284</v>
      </c>
      <c r="I75" s="144">
        <f>SUM(I76,I83,I130,I164,I165,I172)</f>
        <v>9244</v>
      </c>
      <c r="J75" s="144">
        <f>SUM(J76,J83,J130,J164,J165,J172)</f>
        <v>0</v>
      </c>
      <c r="K75" s="144">
        <f>SUM(K76,K83,K130,K164,K165,K172)</f>
        <v>40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92</v>
      </c>
      <c r="C83" s="57">
        <f t="shared" si="5"/>
        <v>2504</v>
      </c>
      <c r="D83" s="63">
        <f>SUM(D84,D89,D95,D103,D112,D116,D122,D128)</f>
        <v>2464</v>
      </c>
      <c r="E83" s="63">
        <f>SUM(E84,E89,E95,E103,E112,E116,E122,E128)</f>
        <v>0</v>
      </c>
      <c r="F83" s="63">
        <f>SUM(F84,F89,F95,F103,F112,F116,F122,F128)</f>
        <v>40</v>
      </c>
      <c r="G83" s="166">
        <f>SUM(G84,G89,G95,G103,G112,G116,G122,G128)</f>
        <v>0</v>
      </c>
      <c r="H83" s="57">
        <f t="shared" si="6"/>
        <v>1898</v>
      </c>
      <c r="I83" s="63">
        <f>SUM(I84,I89,I95,I103,I112,I116,I122,I128)</f>
        <v>1858</v>
      </c>
      <c r="J83" s="63">
        <f>SUM(J84,J89,J95,J103,J112,J116,J122,J128)</f>
        <v>0</v>
      </c>
      <c r="K83" s="63">
        <f>SUM(K84,K89,K95,K103,K112,K116,K122,K128)</f>
        <v>40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93</v>
      </c>
      <c r="C84" s="117">
        <f t="shared" si="5"/>
        <v>496</v>
      </c>
      <c r="D84" s="151">
        <f>SUM(D85:D88)</f>
        <v>456</v>
      </c>
      <c r="E84" s="151">
        <f>SUM(E85:E88)</f>
        <v>0</v>
      </c>
      <c r="F84" s="151">
        <f>SUM(F85:F88)</f>
        <v>40</v>
      </c>
      <c r="G84" s="151">
        <f>SUM(G85:G88)</f>
        <v>0</v>
      </c>
      <c r="H84" s="117">
        <f t="shared" si="6"/>
        <v>347</v>
      </c>
      <c r="I84" s="151">
        <f>SUM(I85:I88)</f>
        <v>307</v>
      </c>
      <c r="J84" s="151">
        <f>SUM(J85:J88)</f>
        <v>0</v>
      </c>
      <c r="K84" s="151">
        <f>SUM(K85:K88)</f>
        <v>40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95</v>
      </c>
      <c r="C86" s="72">
        <f t="shared" si="5"/>
        <v>236</v>
      </c>
      <c r="D86" s="74">
        <v>216</v>
      </c>
      <c r="E86" s="74"/>
      <c r="F86" s="74">
        <v>20</v>
      </c>
      <c r="G86" s="157"/>
      <c r="H86" s="72">
        <f t="shared" si="6"/>
        <v>236</v>
      </c>
      <c r="I86" s="74">
        <v>216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96</v>
      </c>
      <c r="C87" s="72">
        <f t="shared" si="5"/>
        <v>140</v>
      </c>
      <c r="D87" s="74">
        <v>120</v>
      </c>
      <c r="E87" s="74"/>
      <c r="F87" s="74">
        <v>20</v>
      </c>
      <c r="G87" s="157"/>
      <c r="H87" s="72">
        <f t="shared" si="6"/>
        <v>71</v>
      </c>
      <c r="I87" s="74">
        <v>51</v>
      </c>
      <c r="J87" s="74"/>
      <c r="K87" s="74">
        <v>20</v>
      </c>
      <c r="L87" s="158"/>
    </row>
    <row r="88" spans="1:12" x14ac:dyDescent="0.25">
      <c r="A88" s="44">
        <v>2219</v>
      </c>
      <c r="B88" s="71" t="s">
        <v>97</v>
      </c>
      <c r="C88" s="72">
        <f t="shared" si="5"/>
        <v>120</v>
      </c>
      <c r="D88" s="74">
        <v>120</v>
      </c>
      <c r="E88" s="74"/>
      <c r="F88" s="74"/>
      <c r="G88" s="157"/>
      <c r="H88" s="72">
        <f t="shared" si="6"/>
        <v>40</v>
      </c>
      <c r="I88" s="74">
        <v>40</v>
      </c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104</v>
      </c>
      <c r="C95" s="72">
        <f t="shared" si="5"/>
        <v>1230</v>
      </c>
      <c r="D95" s="160">
        <f>SUM(D96:D102)</f>
        <v>1230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1223</v>
      </c>
      <c r="I95" s="160">
        <f>SUM(I96:I102)</f>
        <v>1223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108</v>
      </c>
      <c r="C99" s="72">
        <f t="shared" si="5"/>
        <v>60</v>
      </c>
      <c r="D99" s="74">
        <v>60</v>
      </c>
      <c r="E99" s="74"/>
      <c r="F99" s="74"/>
      <c r="G99" s="157"/>
      <c r="H99" s="72">
        <f t="shared" si="6"/>
        <v>40</v>
      </c>
      <c r="I99" s="74">
        <v>40</v>
      </c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200</v>
      </c>
      <c r="D100" s="74">
        <v>200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111</v>
      </c>
      <c r="C102" s="72">
        <f t="shared" si="5"/>
        <v>970</v>
      </c>
      <c r="D102" s="74">
        <v>970</v>
      </c>
      <c r="E102" s="74"/>
      <c r="F102" s="74"/>
      <c r="G102" s="157"/>
      <c r="H102" s="72">
        <f t="shared" si="6"/>
        <v>1183</v>
      </c>
      <c r="I102" s="74">
        <f>970+213</f>
        <v>1183</v>
      </c>
      <c r="J102" s="74"/>
      <c r="K102" s="74"/>
      <c r="L102" s="158"/>
    </row>
    <row r="103" spans="1:12" ht="36" x14ac:dyDescent="0.25">
      <c r="A103" s="159">
        <v>2240</v>
      </c>
      <c r="B103" s="71" t="s">
        <v>112</v>
      </c>
      <c r="C103" s="72">
        <f t="shared" si="5"/>
        <v>693</v>
      </c>
      <c r="D103" s="160">
        <f>SUM(D104:D111)</f>
        <v>693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243</v>
      </c>
      <c r="I103" s="160">
        <f>SUM(I104:I111)</f>
        <v>243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115</v>
      </c>
      <c r="C106" s="72">
        <f t="shared" si="5"/>
        <v>143</v>
      </c>
      <c r="D106" s="74">
        <v>143</v>
      </c>
      <c r="E106" s="74"/>
      <c r="F106" s="74"/>
      <c r="G106" s="157"/>
      <c r="H106" s="72">
        <f t="shared" si="6"/>
        <v>143</v>
      </c>
      <c r="I106" s="74">
        <v>143</v>
      </c>
      <c r="J106" s="74"/>
      <c r="K106" s="74"/>
      <c r="L106" s="158"/>
    </row>
    <row r="107" spans="1:12" x14ac:dyDescent="0.25">
      <c r="A107" s="44">
        <v>2244</v>
      </c>
      <c r="B107" s="71" t="s">
        <v>116</v>
      </c>
      <c r="C107" s="72">
        <f t="shared" si="5"/>
        <v>550</v>
      </c>
      <c r="D107" s="74">
        <v>550</v>
      </c>
      <c r="E107" s="74"/>
      <c r="F107" s="74"/>
      <c r="G107" s="157"/>
      <c r="H107" s="72">
        <f t="shared" si="6"/>
        <v>100</v>
      </c>
      <c r="I107" s="74">
        <v>100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121</v>
      </c>
      <c r="C112" s="72">
        <f t="shared" si="5"/>
        <v>85</v>
      </c>
      <c r="D112" s="160">
        <f>SUM(D113:D115)</f>
        <v>85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85</v>
      </c>
      <c r="I112" s="160">
        <f>SUM(I113:I115)</f>
        <v>85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122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7386</v>
      </c>
      <c r="D130" s="63">
        <f>SUM(D131,D136,D140,D141,D144,D151,D159,D160,D163)</f>
        <v>7386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7386</v>
      </c>
      <c r="I130" s="63">
        <f>SUM(I131,I136,I140,I141,I144,I151,I159,I160,I163)</f>
        <v>7386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140</v>
      </c>
      <c r="C131" s="66">
        <f t="shared" si="7"/>
        <v>4667</v>
      </c>
      <c r="D131" s="169">
        <f>SUM(D132:D135)</f>
        <v>4667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4667</v>
      </c>
      <c r="I131" s="169">
        <f t="shared" si="10"/>
        <v>4667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141</v>
      </c>
      <c r="C132" s="72">
        <f t="shared" si="7"/>
        <v>1793</v>
      </c>
      <c r="D132" s="74">
        <v>1793</v>
      </c>
      <c r="E132" s="74"/>
      <c r="F132" s="74"/>
      <c r="G132" s="157"/>
      <c r="H132" s="72">
        <f t="shared" si="8"/>
        <v>1793</v>
      </c>
      <c r="I132" s="74">
        <v>1793</v>
      </c>
      <c r="J132" s="74"/>
      <c r="K132" s="74"/>
      <c r="L132" s="158"/>
    </row>
    <row r="133" spans="1:12" x14ac:dyDescent="0.25">
      <c r="A133" s="44">
        <v>2312</v>
      </c>
      <c r="B133" s="71" t="s">
        <v>142</v>
      </c>
      <c r="C133" s="72">
        <f t="shared" si="7"/>
        <v>2874</v>
      </c>
      <c r="D133" s="74">
        <v>2874</v>
      </c>
      <c r="E133" s="74"/>
      <c r="F133" s="74"/>
      <c r="G133" s="157"/>
      <c r="H133" s="72">
        <f t="shared" si="8"/>
        <v>2874</v>
      </c>
      <c r="I133" s="74">
        <v>2874</v>
      </c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150</v>
      </c>
      <c r="C141" s="72">
        <f t="shared" si="7"/>
        <v>80</v>
      </c>
      <c r="D141" s="160">
        <f>SUM(D142:D143)</f>
        <v>80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80</v>
      </c>
      <c r="I141" s="160">
        <f>SUM(I142:I143)</f>
        <v>80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151</v>
      </c>
      <c r="C142" s="72">
        <f t="shared" si="7"/>
        <v>80</v>
      </c>
      <c r="D142" s="74">
        <v>80</v>
      </c>
      <c r="E142" s="74"/>
      <c r="F142" s="74"/>
      <c r="G142" s="157"/>
      <c r="H142" s="72">
        <f t="shared" si="8"/>
        <v>80</v>
      </c>
      <c r="I142" s="74">
        <v>80</v>
      </c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153</v>
      </c>
      <c r="C144" s="117">
        <f t="shared" si="7"/>
        <v>581</v>
      </c>
      <c r="D144" s="151">
        <f>SUM(D145:D150)</f>
        <v>581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581</v>
      </c>
      <c r="I144" s="151">
        <f>SUM(I145:I150)</f>
        <v>581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154</v>
      </c>
      <c r="C145" s="66">
        <f t="shared" si="7"/>
        <v>143</v>
      </c>
      <c r="D145" s="68">
        <v>143</v>
      </c>
      <c r="E145" s="68"/>
      <c r="F145" s="68"/>
      <c r="G145" s="154"/>
      <c r="H145" s="66">
        <f t="shared" si="8"/>
        <v>143</v>
      </c>
      <c r="I145" s="68">
        <v>143</v>
      </c>
      <c r="J145" s="68"/>
      <c r="K145" s="68"/>
      <c r="L145" s="155"/>
    </row>
    <row r="146" spans="1:12" x14ac:dyDescent="0.25">
      <c r="A146" s="44">
        <v>2352</v>
      </c>
      <c r="B146" s="71" t="s">
        <v>155</v>
      </c>
      <c r="C146" s="72">
        <f t="shared" si="7"/>
        <v>328</v>
      </c>
      <c r="D146" s="74">
        <v>328</v>
      </c>
      <c r="E146" s="74"/>
      <c r="F146" s="74"/>
      <c r="G146" s="157"/>
      <c r="H146" s="72">
        <f t="shared" si="8"/>
        <v>328</v>
      </c>
      <c r="I146" s="74">
        <v>328</v>
      </c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158</v>
      </c>
      <c r="C149" s="72">
        <f t="shared" si="7"/>
        <v>110</v>
      </c>
      <c r="D149" s="74">
        <v>110</v>
      </c>
      <c r="E149" s="74"/>
      <c r="F149" s="74"/>
      <c r="G149" s="157"/>
      <c r="H149" s="72">
        <f t="shared" si="8"/>
        <v>110</v>
      </c>
      <c r="I149" s="74">
        <v>110</v>
      </c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168</v>
      </c>
      <c r="C159" s="117">
        <f t="shared" si="7"/>
        <v>2058</v>
      </c>
      <c r="D159" s="163">
        <v>2058</v>
      </c>
      <c r="E159" s="163"/>
      <c r="F159" s="163"/>
      <c r="G159" s="164"/>
      <c r="H159" s="117">
        <f t="shared" si="8"/>
        <v>2058</v>
      </c>
      <c r="I159" s="163">
        <v>2058</v>
      </c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203</v>
      </c>
      <c r="C194" s="138">
        <f t="shared" si="23"/>
        <v>572</v>
      </c>
      <c r="D194" s="139">
        <f>SUM(D195,D230,D269,D283)</f>
        <v>572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572</v>
      </c>
      <c r="I194" s="139">
        <f t="shared" ref="I194:L194" si="26">SUM(I195,I230,I269,I283)</f>
        <v>572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204</v>
      </c>
      <c r="C195" s="143">
        <f t="shared" si="23"/>
        <v>572</v>
      </c>
      <c r="D195" s="144">
        <f>D196+D204</f>
        <v>572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572</v>
      </c>
      <c r="I195" s="144">
        <f>I196+I204</f>
        <v>572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213</v>
      </c>
      <c r="C204" s="57">
        <f t="shared" si="23"/>
        <v>572</v>
      </c>
      <c r="D204" s="63">
        <f>D205+D215+D216+D225+D226+D227+D229</f>
        <v>572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572</v>
      </c>
      <c r="I204" s="63">
        <f>I205+I215+I216+I225+I226+I227+I229</f>
        <v>572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225</v>
      </c>
      <c r="C216" s="72">
        <f t="shared" si="23"/>
        <v>572</v>
      </c>
      <c r="D216" s="160">
        <f>SUM(D217:D224)</f>
        <v>572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572</v>
      </c>
      <c r="I216" s="160">
        <f>SUM(I217:I224)</f>
        <v>572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228</v>
      </c>
      <c r="C219" s="201">
        <f t="shared" si="23"/>
        <v>572</v>
      </c>
      <c r="D219" s="74">
        <v>572</v>
      </c>
      <c r="E219" s="74"/>
      <c r="F219" s="74"/>
      <c r="G219" s="157"/>
      <c r="H219" s="72">
        <f t="shared" si="24"/>
        <v>572</v>
      </c>
      <c r="I219" s="74">
        <v>572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90739</v>
      </c>
      <c r="D289" s="242">
        <f t="shared" ref="D289:L289" si="46">SUM(D286,D269,D230,D195,D187,D173,D75,D53,D283)</f>
        <v>90699</v>
      </c>
      <c r="E289" s="242">
        <f t="shared" si="46"/>
        <v>0</v>
      </c>
      <c r="F289" s="242">
        <f t="shared" si="46"/>
        <v>40</v>
      </c>
      <c r="G289" s="243">
        <f t="shared" si="46"/>
        <v>0</v>
      </c>
      <c r="H289" s="244">
        <f t="shared" si="46"/>
        <v>247167</v>
      </c>
      <c r="I289" s="242">
        <f t="shared" si="46"/>
        <v>92620</v>
      </c>
      <c r="J289" s="242">
        <f t="shared" si="46"/>
        <v>154507</v>
      </c>
      <c r="K289" s="242">
        <f t="shared" si="46"/>
        <v>40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dl1oaaCDXh1XWMHY0epXbDMG/mIHlJPLCY+0mcoEB8ixJhPdmOu+Vlohy04x7khWiqwkmwkjbvGZrJ/3dJcQYg==" saltValue="VyzmHWrpebBL4M5ZVR9ZtQ==" spinCount="100000" sheet="1" objects="1" scenarios="1" formatCells="0" formatColumns="0" formatRows="0" insertHyperlinks="0"/>
  <autoFilter ref="A18:L301">
    <filterColumn colId="7">
      <filters blank="1">
        <filter val="1 183"/>
        <filter val="1 223"/>
        <filter val="1 793"/>
        <filter val="1 898"/>
        <filter val="100"/>
        <filter val="11 783"/>
        <filter val="110"/>
        <filter val="12 836"/>
        <filter val="140 487"/>
        <filter val="143"/>
        <filter val="17 424"/>
        <filter val="179 456"/>
        <filter val="2 058"/>
        <filter val="2 874"/>
        <filter val="236"/>
        <filter val="237 311"/>
        <filter val="243"/>
        <filter val="246 595"/>
        <filter val="247 127"/>
        <filter val="247 167"/>
        <filter val="328"/>
        <filter val="347"/>
        <filter val="38 969"/>
        <filter val="4 667"/>
        <filter val="4 916"/>
        <filter val="40"/>
        <filter val="45 019"/>
        <filter val="500"/>
        <filter val="57 855"/>
        <filter val="572"/>
        <filter val="581"/>
        <filter val="7 386"/>
        <filter val="7 420"/>
        <filter val="71"/>
        <filter val="80"/>
        <filter val="85"/>
        <filter val="9 284"/>
        <filter val="9 762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497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498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499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830" t="s">
        <v>362</v>
      </c>
      <c r="D5" s="830"/>
      <c r="E5" s="830"/>
      <c r="F5" s="830"/>
      <c r="G5" s="830"/>
      <c r="H5" s="830"/>
      <c r="I5" s="830"/>
      <c r="J5" s="830"/>
      <c r="K5" s="830"/>
      <c r="L5" s="831"/>
    </row>
    <row r="6" spans="1:12" ht="12.75" customHeight="1" x14ac:dyDescent="0.25">
      <c r="A6" s="4" t="s">
        <v>9</v>
      </c>
      <c r="B6" s="5"/>
      <c r="C6" s="830" t="s">
        <v>355</v>
      </c>
      <c r="D6" s="830"/>
      <c r="E6" s="830"/>
      <c r="F6" s="830"/>
      <c r="G6" s="830"/>
      <c r="H6" s="830"/>
      <c r="I6" s="830"/>
      <c r="J6" s="830"/>
      <c r="K6" s="830"/>
      <c r="L6" s="831"/>
    </row>
    <row r="7" spans="1:12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838"/>
      <c r="D8" s="838"/>
      <c r="E8" s="838"/>
      <c r="F8" s="838"/>
      <c r="G8" s="838"/>
      <c r="H8" s="838"/>
      <c r="I8" s="838"/>
      <c r="J8" s="838"/>
      <c r="K8" s="838"/>
      <c r="L8" s="839"/>
    </row>
    <row r="9" spans="1:12" ht="12.75" customHeight="1" x14ac:dyDescent="0.25">
      <c r="A9" s="4"/>
      <c r="B9" s="5" t="s">
        <v>14</v>
      </c>
      <c r="C9" s="830" t="s">
        <v>500</v>
      </c>
      <c r="D9" s="830"/>
      <c r="E9" s="830"/>
      <c r="F9" s="830"/>
      <c r="G9" s="830"/>
      <c r="H9" s="830"/>
      <c r="I9" s="830"/>
      <c r="J9" s="830"/>
      <c r="K9" s="830"/>
      <c r="L9" s="831"/>
    </row>
    <row r="10" spans="1:12" ht="12.75" customHeight="1" x14ac:dyDescent="0.25">
      <c r="A10" s="4"/>
      <c r="B10" s="5" t="s">
        <v>16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1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38268</v>
      </c>
      <c r="D20" s="28">
        <f>SUM(D21,D24,D25,D41,D43)</f>
        <v>38268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45000</v>
      </c>
      <c r="I20" s="28">
        <f>SUM(I21,I24,I25,I41,I43)</f>
        <v>45000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38268</v>
      </c>
      <c r="D24" s="51">
        <v>38268</v>
      </c>
      <c r="E24" s="51"/>
      <c r="F24" s="52" t="s">
        <v>36</v>
      </c>
      <c r="G24" s="53" t="s">
        <v>36</v>
      </c>
      <c r="H24" s="50">
        <f t="shared" si="1"/>
        <v>45000</v>
      </c>
      <c r="I24" s="51">
        <f>I51</f>
        <v>45000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2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36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2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5">SUM(D50:G50)</f>
        <v>38268</v>
      </c>
      <c r="D50" s="128">
        <f>SUM(D51,D286)</f>
        <v>38268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45000</v>
      </c>
      <c r="I50" s="128">
        <f>SUM(I51,I286)</f>
        <v>45000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5"/>
        <v>38268</v>
      </c>
      <c r="D51" s="134">
        <f>SUM(D52,D194)</f>
        <v>38268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45000</v>
      </c>
      <c r="I51" s="134">
        <f>SUM(I52,I194)</f>
        <v>45000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5"/>
        <v>38268</v>
      </c>
      <c r="D52" s="139">
        <f>SUM(D53,D75,D173,D187)</f>
        <v>38268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45000</v>
      </c>
      <c r="I52" s="139">
        <f>SUM(I53,I75,I173,I187)</f>
        <v>45000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86</v>
      </c>
      <c r="C75" s="143">
        <f t="shared" si="5"/>
        <v>38268</v>
      </c>
      <c r="D75" s="144">
        <f>SUM(D76,D83,D130,D164,D165,D172)</f>
        <v>38268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45000</v>
      </c>
      <c r="I75" s="144">
        <f>SUM(I76,I83,I130,I164,I165,I172)</f>
        <v>45000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139</v>
      </c>
      <c r="C130" s="57">
        <f t="shared" si="7"/>
        <v>38268</v>
      </c>
      <c r="D130" s="63">
        <f>SUM(D131,D136,D140,D141,D144,D151,D159,D160,D163)</f>
        <v>38268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45000</v>
      </c>
      <c r="I130" s="63">
        <f>SUM(I131,I136,I140,I141,I144,I151,I159,I160,I163)</f>
        <v>45000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141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160</v>
      </c>
      <c r="C151" s="72">
        <f t="shared" si="7"/>
        <v>38268</v>
      </c>
      <c r="D151" s="160">
        <f>SUM(D152:D158)</f>
        <v>38268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45000</v>
      </c>
      <c r="I151" s="160">
        <f>SUM(I152:I158)</f>
        <v>45000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163</v>
      </c>
      <c r="C154" s="72">
        <f t="shared" si="7"/>
        <v>38268</v>
      </c>
      <c r="D154" s="74">
        <v>38268</v>
      </c>
      <c r="E154" s="74"/>
      <c r="F154" s="74"/>
      <c r="G154" s="157"/>
      <c r="H154" s="72">
        <f t="shared" si="8"/>
        <v>45000</v>
      </c>
      <c r="I154" s="74">
        <v>45000</v>
      </c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182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183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184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187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38268</v>
      </c>
      <c r="D289" s="242">
        <f t="shared" ref="D289:L289" si="46">SUM(D286,D269,D230,D195,D187,D173,D75,D53,D283)</f>
        <v>38268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45000</v>
      </c>
      <c r="I289" s="242">
        <f t="shared" si="46"/>
        <v>45000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5MEdkqvmzJN6MLHTHoODATfA5tSz4QMI87XrihTwiH6Y4cRqEGfOAEBiX4v/mj4fHUjiz7fxTpjF3IG/wR8eUA==" saltValue="qeJN4hCbiepMIzg55NKoHQ==" spinCount="100000" sheet="1" objects="1" scenarios="1" formatCells="0" formatColumns="0" formatRows="0" insertHyperlinks="0"/>
  <autoFilter ref="A18:L301">
    <filterColumn colId="7">
      <filters>
        <filter val="45 000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832" t="s">
        <v>501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ht="35.25" customHeight="1" x14ac:dyDescent="0.25">
      <c r="A2" s="833" t="s">
        <v>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5"/>
    </row>
    <row r="3" spans="1:12" ht="12.75" customHeight="1" x14ac:dyDescent="0.25">
      <c r="A3" s="2" t="s">
        <v>3</v>
      </c>
      <c r="B3" s="3"/>
      <c r="C3" s="836" t="s">
        <v>502</v>
      </c>
      <c r="D3" s="836"/>
      <c r="E3" s="836"/>
      <c r="F3" s="836"/>
      <c r="G3" s="836"/>
      <c r="H3" s="836"/>
      <c r="I3" s="836"/>
      <c r="J3" s="836"/>
      <c r="K3" s="836"/>
      <c r="L3" s="837"/>
    </row>
    <row r="4" spans="1:12" ht="12.75" customHeight="1" x14ac:dyDescent="0.25">
      <c r="A4" s="2" t="s">
        <v>5</v>
      </c>
      <c r="B4" s="3"/>
      <c r="C4" s="836" t="s">
        <v>503</v>
      </c>
      <c r="D4" s="836"/>
      <c r="E4" s="836"/>
      <c r="F4" s="836"/>
      <c r="G4" s="836"/>
      <c r="H4" s="836"/>
      <c r="I4" s="836"/>
      <c r="J4" s="836"/>
      <c r="K4" s="836"/>
      <c r="L4" s="837"/>
    </row>
    <row r="5" spans="1:12" ht="12.75" customHeight="1" x14ac:dyDescent="0.25">
      <c r="A5" s="4" t="s">
        <v>7</v>
      </c>
      <c r="B5" s="5"/>
      <c r="C5" s="968" t="s">
        <v>504</v>
      </c>
      <c r="D5" s="968"/>
      <c r="E5" s="968"/>
      <c r="F5" s="968"/>
      <c r="G5" s="968"/>
      <c r="H5" s="968"/>
      <c r="I5" s="968"/>
      <c r="J5" s="968"/>
      <c r="K5" s="968"/>
      <c r="L5" s="969"/>
    </row>
    <row r="6" spans="1:12" ht="12.75" customHeight="1" x14ac:dyDescent="0.25">
      <c r="A6" s="4" t="s">
        <v>9</v>
      </c>
      <c r="B6" s="5"/>
      <c r="C6" s="968" t="s">
        <v>355</v>
      </c>
      <c r="D6" s="968"/>
      <c r="E6" s="968"/>
      <c r="F6" s="968"/>
      <c r="G6" s="968"/>
      <c r="H6" s="968"/>
      <c r="I6" s="968"/>
      <c r="J6" s="968"/>
      <c r="K6" s="968"/>
      <c r="L6" s="969"/>
    </row>
    <row r="7" spans="1:12" ht="12" customHeight="1" x14ac:dyDescent="0.25">
      <c r="A7" s="4" t="s">
        <v>11</v>
      </c>
      <c r="B7" s="5"/>
      <c r="C7" s="836" t="s">
        <v>356</v>
      </c>
      <c r="D7" s="836"/>
      <c r="E7" s="836"/>
      <c r="F7" s="836"/>
      <c r="G7" s="836"/>
      <c r="H7" s="836"/>
      <c r="I7" s="836"/>
      <c r="J7" s="836"/>
      <c r="K7" s="836"/>
      <c r="L7" s="837"/>
    </row>
    <row r="8" spans="1:12" ht="12.75" customHeight="1" x14ac:dyDescent="0.25">
      <c r="A8" s="6" t="s">
        <v>13</v>
      </c>
      <c r="B8" s="5"/>
      <c r="C8" s="958"/>
      <c r="D8" s="958"/>
      <c r="E8" s="958"/>
      <c r="F8" s="958"/>
      <c r="G8" s="958"/>
      <c r="H8" s="958"/>
      <c r="I8" s="958"/>
      <c r="J8" s="958"/>
      <c r="K8" s="958"/>
      <c r="L8" s="959"/>
    </row>
    <row r="9" spans="1:12" ht="12.75" customHeight="1" x14ac:dyDescent="0.25">
      <c r="A9" s="4"/>
      <c r="B9" s="5" t="s">
        <v>14</v>
      </c>
      <c r="C9" s="968"/>
      <c r="D9" s="968"/>
      <c r="E9" s="968"/>
      <c r="F9" s="968"/>
      <c r="G9" s="968"/>
      <c r="H9" s="968"/>
      <c r="I9" s="968"/>
      <c r="J9" s="968"/>
      <c r="K9" s="968"/>
      <c r="L9" s="969"/>
    </row>
    <row r="10" spans="1:12" ht="12.75" customHeight="1" x14ac:dyDescent="0.25">
      <c r="A10" s="4"/>
      <c r="B10" s="5" t="s">
        <v>16</v>
      </c>
      <c r="C10" s="968" t="s">
        <v>505</v>
      </c>
      <c r="D10" s="968"/>
      <c r="E10" s="968"/>
      <c r="F10" s="968"/>
      <c r="G10" s="968"/>
      <c r="H10" s="968"/>
      <c r="I10" s="968"/>
      <c r="J10" s="968"/>
      <c r="K10" s="968"/>
      <c r="L10" s="969"/>
    </row>
    <row r="11" spans="1:12" ht="12.75" customHeight="1" x14ac:dyDescent="0.25">
      <c r="A11" s="4"/>
      <c r="B11" s="5" t="s">
        <v>17</v>
      </c>
      <c r="C11" s="838"/>
      <c r="D11" s="838"/>
      <c r="E11" s="838"/>
      <c r="F11" s="838"/>
      <c r="G11" s="838"/>
      <c r="H11" s="838"/>
      <c r="I11" s="838"/>
      <c r="J11" s="838"/>
      <c r="K11" s="838"/>
      <c r="L11" s="839"/>
    </row>
    <row r="12" spans="1:12" ht="12.75" customHeight="1" x14ac:dyDescent="0.25">
      <c r="A12" s="4"/>
      <c r="B12" s="5" t="s">
        <v>18</v>
      </c>
      <c r="C12" s="830"/>
      <c r="D12" s="830"/>
      <c r="E12" s="830"/>
      <c r="F12" s="830"/>
      <c r="G12" s="830"/>
      <c r="H12" s="830"/>
      <c r="I12" s="830"/>
      <c r="J12" s="830"/>
      <c r="K12" s="830"/>
      <c r="L12" s="831"/>
    </row>
    <row r="13" spans="1:12" ht="12.75" customHeight="1" x14ac:dyDescent="0.25">
      <c r="A13" s="4"/>
      <c r="B13" s="5" t="s">
        <v>19</v>
      </c>
      <c r="C13" s="830"/>
      <c r="D13" s="830"/>
      <c r="E13" s="830"/>
      <c r="F13" s="830"/>
      <c r="G13" s="830"/>
      <c r="H13" s="830"/>
      <c r="I13" s="830"/>
      <c r="J13" s="830"/>
      <c r="K13" s="830"/>
      <c r="L13" s="83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844" t="s">
        <v>20</v>
      </c>
      <c r="B15" s="847" t="s">
        <v>21</v>
      </c>
      <c r="C15" s="849" t="s">
        <v>22</v>
      </c>
      <c r="D15" s="850"/>
      <c r="E15" s="850"/>
      <c r="F15" s="850"/>
      <c r="G15" s="851"/>
      <c r="H15" s="849" t="s">
        <v>23</v>
      </c>
      <c r="I15" s="850"/>
      <c r="J15" s="850"/>
      <c r="K15" s="850"/>
      <c r="L15" s="852"/>
    </row>
    <row r="16" spans="1:12" s="11" customFormat="1" ht="12.75" customHeight="1" x14ac:dyDescent="0.25">
      <c r="A16" s="845"/>
      <c r="B16" s="848"/>
      <c r="C16" s="853" t="s">
        <v>24</v>
      </c>
      <c r="D16" s="854" t="s">
        <v>25</v>
      </c>
      <c r="E16" s="856" t="s">
        <v>26</v>
      </c>
      <c r="F16" s="858" t="s">
        <v>27</v>
      </c>
      <c r="G16" s="860" t="s">
        <v>28</v>
      </c>
      <c r="H16" s="853" t="s">
        <v>24</v>
      </c>
      <c r="I16" s="854" t="s">
        <v>25</v>
      </c>
      <c r="J16" s="856" t="s">
        <v>26</v>
      </c>
      <c r="K16" s="858" t="s">
        <v>27</v>
      </c>
      <c r="L16" s="840" t="s">
        <v>28</v>
      </c>
    </row>
    <row r="17" spans="1:12" s="12" customFormat="1" ht="61.5" customHeight="1" thickBot="1" x14ac:dyDescent="0.3">
      <c r="A17" s="846"/>
      <c r="B17" s="848"/>
      <c r="C17" s="853"/>
      <c r="D17" s="855"/>
      <c r="E17" s="857"/>
      <c r="F17" s="859"/>
      <c r="G17" s="860"/>
      <c r="H17" s="863"/>
      <c r="I17" s="864"/>
      <c r="J17" s="857"/>
      <c r="K17" s="859"/>
      <c r="L17" s="841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7" si="0">SUM(D20:G20)</f>
        <v>30087</v>
      </c>
      <c r="D20" s="28">
        <f>SUM(D21,D24,D25,D41,D43)</f>
        <v>0</v>
      </c>
      <c r="E20" s="28">
        <f>SUM(E21,E24,E43)</f>
        <v>30087</v>
      </c>
      <c r="F20" s="28">
        <f>SUM(F21,F26,F43)</f>
        <v>0</v>
      </c>
      <c r="G20" s="29">
        <f>SUM(G21,G45)</f>
        <v>0</v>
      </c>
      <c r="H20" s="27">
        <f>SUM(I20:L20)</f>
        <v>30087</v>
      </c>
      <c r="I20" s="28">
        <f>SUM(I21,I24,I25,I41,I43)</f>
        <v>0</v>
      </c>
      <c r="J20" s="28">
        <f>SUM(J21,J24,J43)</f>
        <v>30087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30087</v>
      </c>
      <c r="D24" s="51">
        <f>D51</f>
        <v>0</v>
      </c>
      <c r="E24" s="51">
        <f>E51</f>
        <v>30087</v>
      </c>
      <c r="F24" s="52" t="s">
        <v>36</v>
      </c>
      <c r="G24" s="53" t="s">
        <v>36</v>
      </c>
      <c r="H24" s="50">
        <f t="shared" si="1"/>
        <v>30087</v>
      </c>
      <c r="I24" s="51">
        <f t="shared" ref="I24:J24" si="2">I51</f>
        <v>0</v>
      </c>
      <c r="J24" s="51">
        <f t="shared" si="2"/>
        <v>30087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>SUM(D35:G35)</f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5.5" hidden="1" customHeight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84">
        <v>21399</v>
      </c>
      <c r="B40" s="85" t="s">
        <v>52</v>
      </c>
      <c r="C40" s="86">
        <f t="shared" si="0"/>
        <v>0</v>
      </c>
      <c r="D40" s="87" t="s">
        <v>36</v>
      </c>
      <c r="E40" s="87" t="s">
        <v>36</v>
      </c>
      <c r="F40" s="88"/>
      <c r="G40" s="89" t="s">
        <v>36</v>
      </c>
      <c r="H40" s="86">
        <f t="shared" si="1"/>
        <v>0</v>
      </c>
      <c r="I40" s="87" t="s">
        <v>36</v>
      </c>
      <c r="J40" s="87" t="s">
        <v>36</v>
      </c>
      <c r="K40" s="88"/>
      <c r="L40" s="90" t="s">
        <v>36</v>
      </c>
    </row>
    <row r="41" spans="1:12" s="24" customFormat="1" ht="26.25" hidden="1" customHeight="1" x14ac:dyDescent="0.25">
      <c r="A41" s="91">
        <v>21420</v>
      </c>
      <c r="B41" s="92" t="s">
        <v>53</v>
      </c>
      <c r="C41" s="93">
        <f>SUM(D41:G41)</f>
        <v>0</v>
      </c>
      <c r="D41" s="94">
        <f>SUM(D42)</f>
        <v>0</v>
      </c>
      <c r="E41" s="95" t="s">
        <v>36</v>
      </c>
      <c r="F41" s="95" t="s">
        <v>36</v>
      </c>
      <c r="G41" s="96" t="s">
        <v>36</v>
      </c>
      <c r="H41" s="93">
        <f>SUM(I41:L41)</f>
        <v>0</v>
      </c>
      <c r="I41" s="94">
        <f>SUM(I42)</f>
        <v>0</v>
      </c>
      <c r="J41" s="95" t="s">
        <v>36</v>
      </c>
      <c r="K41" s="95" t="s">
        <v>36</v>
      </c>
      <c r="L41" s="97" t="s">
        <v>36</v>
      </c>
    </row>
    <row r="42" spans="1:12" s="24" customFormat="1" ht="26.25" hidden="1" customHeight="1" x14ac:dyDescent="0.25">
      <c r="A42" s="84">
        <v>21429</v>
      </c>
      <c r="B42" s="85" t="s">
        <v>54</v>
      </c>
      <c r="C42" s="86">
        <f>SUM(D42:G42)</f>
        <v>0</v>
      </c>
      <c r="D42" s="98"/>
      <c r="E42" s="87" t="s">
        <v>36</v>
      </c>
      <c r="F42" s="87" t="s">
        <v>36</v>
      </c>
      <c r="G42" s="89" t="s">
        <v>36</v>
      </c>
      <c r="H42" s="86">
        <f t="shared" ref="H42:H44" si="3">SUM(I42:L42)</f>
        <v>0</v>
      </c>
      <c r="I42" s="98"/>
      <c r="J42" s="87" t="s">
        <v>36</v>
      </c>
      <c r="K42" s="87" t="s">
        <v>36</v>
      </c>
      <c r="L42" s="90" t="s">
        <v>36</v>
      </c>
    </row>
    <row r="43" spans="1:12" s="24" customFormat="1" ht="24.75" hidden="1" thickTop="1" x14ac:dyDescent="0.25">
      <c r="A43" s="64">
        <v>21490</v>
      </c>
      <c r="B43" s="56" t="s">
        <v>55</v>
      </c>
      <c r="C43" s="57">
        <f t="shared" si="0"/>
        <v>0</v>
      </c>
      <c r="D43" s="99">
        <f>D44</f>
        <v>0</v>
      </c>
      <c r="E43" s="99">
        <f t="shared" ref="E43:F43" si="4">E44</f>
        <v>0</v>
      </c>
      <c r="F43" s="99">
        <f t="shared" si="4"/>
        <v>0</v>
      </c>
      <c r="G43" s="60" t="s">
        <v>36</v>
      </c>
      <c r="H43" s="100">
        <f t="shared" si="3"/>
        <v>0</v>
      </c>
      <c r="I43" s="99">
        <f>I44</f>
        <v>0</v>
      </c>
      <c r="J43" s="99">
        <f t="shared" ref="J43:K43" si="5">J44</f>
        <v>0</v>
      </c>
      <c r="K43" s="99">
        <f t="shared" si="5"/>
        <v>0</v>
      </c>
      <c r="L43" s="62" t="s">
        <v>36</v>
      </c>
    </row>
    <row r="44" spans="1:12" s="24" customFormat="1" ht="24.75" hidden="1" thickTop="1" x14ac:dyDescent="0.25">
      <c r="A44" s="44">
        <v>21499</v>
      </c>
      <c r="B44" s="71" t="s">
        <v>56</v>
      </c>
      <c r="C44" s="79">
        <f>SUM(D44:G44)</f>
        <v>0</v>
      </c>
      <c r="D44" s="101"/>
      <c r="E44" s="102"/>
      <c r="F44" s="102"/>
      <c r="G44" s="103" t="s">
        <v>36</v>
      </c>
      <c r="H44" s="104">
        <f t="shared" si="3"/>
        <v>0</v>
      </c>
      <c r="I44" s="40"/>
      <c r="J44" s="105"/>
      <c r="K44" s="105"/>
      <c r="L44" s="106" t="s">
        <v>36</v>
      </c>
    </row>
    <row r="45" spans="1:12" ht="12.75" hidden="1" customHeight="1" x14ac:dyDescent="0.25">
      <c r="A45" s="107">
        <v>23000</v>
      </c>
      <c r="B45" s="108" t="s">
        <v>57</v>
      </c>
      <c r="C45" s="109">
        <f>SUM(D45:G45)</f>
        <v>0</v>
      </c>
      <c r="D45" s="59" t="s">
        <v>36</v>
      </c>
      <c r="E45" s="59" t="s">
        <v>36</v>
      </c>
      <c r="F45" s="59" t="s">
        <v>36</v>
      </c>
      <c r="G45" s="99">
        <f>SUM(G46:G47)</f>
        <v>0</v>
      </c>
      <c r="H45" s="109">
        <f t="shared" si="1"/>
        <v>0</v>
      </c>
      <c r="I45" s="87" t="s">
        <v>36</v>
      </c>
      <c r="J45" s="87" t="s">
        <v>36</v>
      </c>
      <c r="K45" s="87" t="s">
        <v>36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58</v>
      </c>
      <c r="C46" s="113">
        <f t="shared" si="0"/>
        <v>0</v>
      </c>
      <c r="D46" s="95" t="s">
        <v>36</v>
      </c>
      <c r="E46" s="95" t="s">
        <v>36</v>
      </c>
      <c r="F46" s="95" t="s">
        <v>36</v>
      </c>
      <c r="G46" s="114"/>
      <c r="H46" s="113">
        <f t="shared" si="1"/>
        <v>0</v>
      </c>
      <c r="I46" s="95" t="s">
        <v>36</v>
      </c>
      <c r="J46" s="95" t="s">
        <v>36</v>
      </c>
      <c r="K46" s="95" t="s">
        <v>36</v>
      </c>
      <c r="L46" s="115"/>
    </row>
    <row r="47" spans="1:12" ht="24.75" hidden="1" thickTop="1" x14ac:dyDescent="0.25">
      <c r="A47" s="111">
        <v>23510</v>
      </c>
      <c r="B47" s="112" t="s">
        <v>59</v>
      </c>
      <c r="C47" s="93">
        <f t="shared" si="0"/>
        <v>0</v>
      </c>
      <c r="D47" s="95" t="s">
        <v>36</v>
      </c>
      <c r="E47" s="95" t="s">
        <v>36</v>
      </c>
      <c r="F47" s="95" t="s">
        <v>36</v>
      </c>
      <c r="G47" s="114"/>
      <c r="H47" s="93">
        <f t="shared" si="1"/>
        <v>0</v>
      </c>
      <c r="I47" s="95" t="s">
        <v>36</v>
      </c>
      <c r="J47" s="95" t="s">
        <v>36</v>
      </c>
      <c r="K47" s="95" t="s">
        <v>36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60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61</v>
      </c>
      <c r="C50" s="127">
        <f t="shared" ref="C50:C113" si="6">SUM(D50:G50)</f>
        <v>30087</v>
      </c>
      <c r="D50" s="128">
        <f>SUM(D51,D286)</f>
        <v>0</v>
      </c>
      <c r="E50" s="128">
        <f>SUM(E51,E286)</f>
        <v>30087</v>
      </c>
      <c r="F50" s="128">
        <f>SUM(F51,F286)</f>
        <v>0</v>
      </c>
      <c r="G50" s="129">
        <f>SUM(G51,G286)</f>
        <v>0</v>
      </c>
      <c r="H50" s="127">
        <f t="shared" ref="H50:H113" si="7">SUM(I50:L50)</f>
        <v>30087</v>
      </c>
      <c r="I50" s="128">
        <f>SUM(I51,I286)</f>
        <v>0</v>
      </c>
      <c r="J50" s="128">
        <f>SUM(J51,J286)</f>
        <v>30087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62</v>
      </c>
      <c r="C51" s="133">
        <f t="shared" si="6"/>
        <v>30087</v>
      </c>
      <c r="D51" s="134">
        <f>SUM(D52,D194)</f>
        <v>0</v>
      </c>
      <c r="E51" s="134">
        <f>SUM(E52,E194)</f>
        <v>30087</v>
      </c>
      <c r="F51" s="134">
        <f>SUM(F52,F194)</f>
        <v>0</v>
      </c>
      <c r="G51" s="135">
        <f>SUM(G52,G194)</f>
        <v>0</v>
      </c>
      <c r="H51" s="133">
        <f t="shared" si="7"/>
        <v>30087</v>
      </c>
      <c r="I51" s="134">
        <f>SUM(I52,I194)</f>
        <v>0</v>
      </c>
      <c r="J51" s="134">
        <f>SUM(J52,J194)</f>
        <v>30087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63</v>
      </c>
      <c r="C52" s="138">
        <f t="shared" si="6"/>
        <v>30087</v>
      </c>
      <c r="D52" s="139">
        <f>SUM(D53,D75,D173,D187)</f>
        <v>0</v>
      </c>
      <c r="E52" s="139">
        <f>SUM(E53,E75,E173,E187)</f>
        <v>30087</v>
      </c>
      <c r="F52" s="139">
        <f>SUM(F53,F75,F173,F187)</f>
        <v>0</v>
      </c>
      <c r="G52" s="140">
        <f>SUM(G53,G75,G173,G187)</f>
        <v>0</v>
      </c>
      <c r="H52" s="138">
        <f t="shared" si="7"/>
        <v>30087</v>
      </c>
      <c r="I52" s="139">
        <f>SUM(I53,I75,I173,I187)</f>
        <v>0</v>
      </c>
      <c r="J52" s="139">
        <f>SUM(J53,J75,J173,J187)</f>
        <v>30087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64</v>
      </c>
      <c r="C53" s="143">
        <f t="shared" si="6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7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65</v>
      </c>
      <c r="C54" s="57">
        <f t="shared" si="6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7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66</v>
      </c>
      <c r="C55" s="117">
        <f t="shared" si="6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7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67</v>
      </c>
      <c r="C56" s="66">
        <f t="shared" si="6"/>
        <v>0</v>
      </c>
      <c r="D56" s="68"/>
      <c r="E56" s="68"/>
      <c r="F56" s="68"/>
      <c r="G56" s="154"/>
      <c r="H56" s="66">
        <f t="shared" si="7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68</v>
      </c>
      <c r="C57" s="72">
        <f t="shared" si="6"/>
        <v>0</v>
      </c>
      <c r="D57" s="74"/>
      <c r="E57" s="74"/>
      <c r="F57" s="74"/>
      <c r="G57" s="157"/>
      <c r="H57" s="72">
        <f t="shared" si="7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69</v>
      </c>
      <c r="C58" s="72">
        <f t="shared" si="6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7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70</v>
      </c>
      <c r="C59" s="72">
        <f t="shared" si="6"/>
        <v>0</v>
      </c>
      <c r="D59" s="74"/>
      <c r="E59" s="74"/>
      <c r="F59" s="74"/>
      <c r="G59" s="157"/>
      <c r="H59" s="72">
        <f t="shared" si="7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71</v>
      </c>
      <c r="C60" s="72">
        <f t="shared" si="6"/>
        <v>0</v>
      </c>
      <c r="D60" s="74"/>
      <c r="E60" s="74"/>
      <c r="F60" s="74"/>
      <c r="G60" s="157"/>
      <c r="H60" s="72">
        <f t="shared" si="7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72</v>
      </c>
      <c r="C61" s="72">
        <f t="shared" si="6"/>
        <v>0</v>
      </c>
      <c r="D61" s="74"/>
      <c r="E61" s="74"/>
      <c r="F61" s="74"/>
      <c r="G61" s="157"/>
      <c r="H61" s="72">
        <f t="shared" si="7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73</v>
      </c>
      <c r="C62" s="72">
        <f t="shared" si="6"/>
        <v>0</v>
      </c>
      <c r="D62" s="74"/>
      <c r="E62" s="74"/>
      <c r="F62" s="74"/>
      <c r="G62" s="157"/>
      <c r="H62" s="72">
        <f t="shared" si="7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74</v>
      </c>
      <c r="C63" s="72">
        <f t="shared" si="6"/>
        <v>0</v>
      </c>
      <c r="D63" s="74"/>
      <c r="E63" s="74"/>
      <c r="F63" s="74"/>
      <c r="G63" s="157"/>
      <c r="H63" s="72">
        <f t="shared" si="7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75</v>
      </c>
      <c r="C64" s="72">
        <f t="shared" si="6"/>
        <v>0</v>
      </c>
      <c r="D64" s="74"/>
      <c r="E64" s="74"/>
      <c r="F64" s="74"/>
      <c r="G64" s="157"/>
      <c r="H64" s="72">
        <f t="shared" si="7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76</v>
      </c>
      <c r="C65" s="72">
        <f t="shared" si="6"/>
        <v>0</v>
      </c>
      <c r="D65" s="74"/>
      <c r="E65" s="74"/>
      <c r="F65" s="74"/>
      <c r="G65" s="157"/>
      <c r="H65" s="72">
        <f t="shared" si="7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77</v>
      </c>
      <c r="C66" s="117">
        <f t="shared" si="6"/>
        <v>0</v>
      </c>
      <c r="D66" s="163"/>
      <c r="E66" s="163"/>
      <c r="F66" s="163"/>
      <c r="G66" s="164"/>
      <c r="H66" s="117">
        <f t="shared" si="7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78</v>
      </c>
      <c r="C67" s="57">
        <f t="shared" si="6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7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79</v>
      </c>
      <c r="C68" s="66">
        <f t="shared" si="6"/>
        <v>0</v>
      </c>
      <c r="D68" s="68"/>
      <c r="E68" s="68"/>
      <c r="F68" s="68"/>
      <c r="G68" s="154"/>
      <c r="H68" s="66">
        <f t="shared" si="7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80</v>
      </c>
      <c r="C69" s="72">
        <f t="shared" si="6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7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81</v>
      </c>
      <c r="C70" s="72">
        <f t="shared" si="6"/>
        <v>0</v>
      </c>
      <c r="D70" s="74"/>
      <c r="E70" s="74"/>
      <c r="F70" s="74"/>
      <c r="G70" s="157"/>
      <c r="H70" s="72">
        <f t="shared" si="7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82</v>
      </c>
      <c r="C71" s="72">
        <f t="shared" si="6"/>
        <v>0</v>
      </c>
      <c r="D71" s="74"/>
      <c r="E71" s="74"/>
      <c r="F71" s="74"/>
      <c r="G71" s="157"/>
      <c r="H71" s="72">
        <f t="shared" si="7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83</v>
      </c>
      <c r="C72" s="72">
        <f t="shared" si="6"/>
        <v>0</v>
      </c>
      <c r="D72" s="74"/>
      <c r="E72" s="74"/>
      <c r="F72" s="74"/>
      <c r="G72" s="157"/>
      <c r="H72" s="72">
        <f t="shared" si="7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84</v>
      </c>
      <c r="C73" s="72">
        <f t="shared" si="6"/>
        <v>0</v>
      </c>
      <c r="D73" s="74"/>
      <c r="E73" s="74"/>
      <c r="F73" s="74"/>
      <c r="G73" s="157"/>
      <c r="H73" s="72">
        <f t="shared" si="7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85</v>
      </c>
      <c r="C74" s="72">
        <f t="shared" si="6"/>
        <v>0</v>
      </c>
      <c r="D74" s="74"/>
      <c r="E74" s="74"/>
      <c r="F74" s="74"/>
      <c r="G74" s="157"/>
      <c r="H74" s="72">
        <f t="shared" si="7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86</v>
      </c>
      <c r="C75" s="143">
        <f t="shared" si="6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7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87</v>
      </c>
      <c r="C76" s="57">
        <f t="shared" si="6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7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88</v>
      </c>
      <c r="C77" s="66">
        <f t="shared" si="6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7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89</v>
      </c>
      <c r="C78" s="72">
        <f t="shared" si="6"/>
        <v>0</v>
      </c>
      <c r="D78" s="74"/>
      <c r="E78" s="74"/>
      <c r="F78" s="74"/>
      <c r="G78" s="157"/>
      <c r="H78" s="72">
        <f t="shared" si="7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90</v>
      </c>
      <c r="C79" s="72">
        <f t="shared" si="6"/>
        <v>0</v>
      </c>
      <c r="D79" s="74"/>
      <c r="E79" s="74"/>
      <c r="F79" s="74"/>
      <c r="G79" s="157"/>
      <c r="H79" s="72">
        <f t="shared" si="7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91</v>
      </c>
      <c r="C80" s="72">
        <f t="shared" si="6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7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89</v>
      </c>
      <c r="C81" s="72">
        <f t="shared" si="6"/>
        <v>0</v>
      </c>
      <c r="D81" s="74"/>
      <c r="E81" s="74"/>
      <c r="F81" s="74"/>
      <c r="G81" s="157"/>
      <c r="H81" s="72">
        <f t="shared" si="7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90</v>
      </c>
      <c r="C82" s="72">
        <f t="shared" si="6"/>
        <v>0</v>
      </c>
      <c r="D82" s="74"/>
      <c r="E82" s="74"/>
      <c r="F82" s="74"/>
      <c r="G82" s="157"/>
      <c r="H82" s="72">
        <f t="shared" si="7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92</v>
      </c>
      <c r="C83" s="57">
        <f t="shared" si="6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7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93</v>
      </c>
      <c r="C84" s="117">
        <f t="shared" si="6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7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94</v>
      </c>
      <c r="C85" s="66">
        <f t="shared" si="6"/>
        <v>0</v>
      </c>
      <c r="D85" s="68"/>
      <c r="E85" s="68"/>
      <c r="F85" s="68"/>
      <c r="G85" s="154"/>
      <c r="H85" s="66">
        <f t="shared" si="7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95</v>
      </c>
      <c r="C86" s="72">
        <f t="shared" si="6"/>
        <v>0</v>
      </c>
      <c r="D86" s="74"/>
      <c r="E86" s="74"/>
      <c r="F86" s="74"/>
      <c r="G86" s="157"/>
      <c r="H86" s="72">
        <f t="shared" si="7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96</v>
      </c>
      <c r="C87" s="72">
        <f t="shared" si="6"/>
        <v>0</v>
      </c>
      <c r="D87" s="74"/>
      <c r="E87" s="74"/>
      <c r="F87" s="74"/>
      <c r="G87" s="157"/>
      <c r="H87" s="72">
        <f t="shared" si="7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97</v>
      </c>
      <c r="C88" s="72">
        <f t="shared" si="6"/>
        <v>0</v>
      </c>
      <c r="D88" s="74"/>
      <c r="E88" s="74"/>
      <c r="F88" s="74"/>
      <c r="G88" s="157"/>
      <c r="H88" s="72">
        <f t="shared" si="7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98</v>
      </c>
      <c r="C89" s="72">
        <f t="shared" si="6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7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99</v>
      </c>
      <c r="C90" s="72">
        <f t="shared" si="6"/>
        <v>0</v>
      </c>
      <c r="D90" s="74"/>
      <c r="E90" s="74"/>
      <c r="F90" s="74"/>
      <c r="G90" s="157"/>
      <c r="H90" s="72">
        <f t="shared" si="7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100</v>
      </c>
      <c r="C91" s="72">
        <f t="shared" si="6"/>
        <v>0</v>
      </c>
      <c r="D91" s="74"/>
      <c r="E91" s="74"/>
      <c r="F91" s="74"/>
      <c r="G91" s="157"/>
      <c r="H91" s="72">
        <f t="shared" si="7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101</v>
      </c>
      <c r="C92" s="72">
        <f t="shared" si="6"/>
        <v>0</v>
      </c>
      <c r="D92" s="74"/>
      <c r="E92" s="74"/>
      <c r="F92" s="74"/>
      <c r="G92" s="157"/>
      <c r="H92" s="72">
        <f t="shared" si="7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102</v>
      </c>
      <c r="C93" s="72">
        <f t="shared" si="6"/>
        <v>0</v>
      </c>
      <c r="D93" s="74"/>
      <c r="E93" s="74"/>
      <c r="F93" s="74"/>
      <c r="G93" s="157"/>
      <c r="H93" s="72">
        <f t="shared" si="7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103</v>
      </c>
      <c r="C94" s="72">
        <f t="shared" si="6"/>
        <v>0</v>
      </c>
      <c r="D94" s="74"/>
      <c r="E94" s="74"/>
      <c r="F94" s="74"/>
      <c r="G94" s="157"/>
      <c r="H94" s="72">
        <f t="shared" si="7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104</v>
      </c>
      <c r="C95" s="72">
        <f t="shared" si="6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7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105</v>
      </c>
      <c r="C96" s="72">
        <f t="shared" si="6"/>
        <v>0</v>
      </c>
      <c r="D96" s="74"/>
      <c r="E96" s="74"/>
      <c r="F96" s="74"/>
      <c r="G96" s="157"/>
      <c r="H96" s="72">
        <f t="shared" si="7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106</v>
      </c>
      <c r="C97" s="72">
        <f t="shared" si="6"/>
        <v>0</v>
      </c>
      <c r="D97" s="74"/>
      <c r="E97" s="74"/>
      <c r="F97" s="74"/>
      <c r="G97" s="157"/>
      <c r="H97" s="72">
        <f t="shared" si="7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107</v>
      </c>
      <c r="C98" s="66">
        <f t="shared" si="6"/>
        <v>0</v>
      </c>
      <c r="D98" s="68"/>
      <c r="E98" s="68"/>
      <c r="F98" s="68"/>
      <c r="G98" s="154"/>
      <c r="H98" s="66">
        <f t="shared" si="7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108</v>
      </c>
      <c r="C99" s="72">
        <f t="shared" si="6"/>
        <v>0</v>
      </c>
      <c r="D99" s="74"/>
      <c r="E99" s="74"/>
      <c r="F99" s="74"/>
      <c r="G99" s="157"/>
      <c r="H99" s="72">
        <f t="shared" si="7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109</v>
      </c>
      <c r="C100" s="72">
        <f t="shared" si="6"/>
        <v>0</v>
      </c>
      <c r="D100" s="74"/>
      <c r="E100" s="74"/>
      <c r="F100" s="74"/>
      <c r="G100" s="157"/>
      <c r="H100" s="72">
        <f t="shared" si="7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110</v>
      </c>
      <c r="C101" s="72">
        <f t="shared" si="6"/>
        <v>0</v>
      </c>
      <c r="D101" s="74"/>
      <c r="E101" s="74"/>
      <c r="F101" s="74"/>
      <c r="G101" s="157"/>
      <c r="H101" s="72">
        <f t="shared" si="7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111</v>
      </c>
      <c r="C102" s="72">
        <f t="shared" si="6"/>
        <v>0</v>
      </c>
      <c r="D102" s="74"/>
      <c r="E102" s="74"/>
      <c r="F102" s="74"/>
      <c r="G102" s="157"/>
      <c r="H102" s="72">
        <f t="shared" si="7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112</v>
      </c>
      <c r="C103" s="72">
        <f t="shared" si="6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7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113</v>
      </c>
      <c r="C104" s="72">
        <f t="shared" si="6"/>
        <v>0</v>
      </c>
      <c r="D104" s="74"/>
      <c r="E104" s="74"/>
      <c r="F104" s="74"/>
      <c r="G104" s="157"/>
      <c r="H104" s="72">
        <f t="shared" si="7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114</v>
      </c>
      <c r="C105" s="72">
        <f t="shared" si="6"/>
        <v>0</v>
      </c>
      <c r="D105" s="74"/>
      <c r="E105" s="74"/>
      <c r="F105" s="74"/>
      <c r="G105" s="157"/>
      <c r="H105" s="72">
        <f t="shared" si="7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115</v>
      </c>
      <c r="C106" s="72">
        <f t="shared" si="6"/>
        <v>0</v>
      </c>
      <c r="D106" s="74"/>
      <c r="E106" s="74"/>
      <c r="F106" s="74"/>
      <c r="G106" s="157"/>
      <c r="H106" s="72">
        <f t="shared" si="7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116</v>
      </c>
      <c r="C107" s="72">
        <f t="shared" si="6"/>
        <v>0</v>
      </c>
      <c r="D107" s="74"/>
      <c r="E107" s="74"/>
      <c r="F107" s="74"/>
      <c r="G107" s="157"/>
      <c r="H107" s="72">
        <f t="shared" si="7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117</v>
      </c>
      <c r="C108" s="72">
        <f t="shared" si="6"/>
        <v>0</v>
      </c>
      <c r="D108" s="74"/>
      <c r="E108" s="74"/>
      <c r="F108" s="74"/>
      <c r="G108" s="157"/>
      <c r="H108" s="72">
        <f t="shared" si="7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118</v>
      </c>
      <c r="C109" s="72">
        <f t="shared" si="6"/>
        <v>0</v>
      </c>
      <c r="D109" s="74"/>
      <c r="E109" s="74"/>
      <c r="F109" s="74"/>
      <c r="G109" s="157"/>
      <c r="H109" s="72">
        <f t="shared" si="7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119</v>
      </c>
      <c r="C110" s="72">
        <f t="shared" si="6"/>
        <v>0</v>
      </c>
      <c r="D110" s="74"/>
      <c r="E110" s="74"/>
      <c r="F110" s="74"/>
      <c r="G110" s="157"/>
      <c r="H110" s="72">
        <f t="shared" si="7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120</v>
      </c>
      <c r="C111" s="72">
        <f t="shared" si="6"/>
        <v>0</v>
      </c>
      <c r="D111" s="74"/>
      <c r="E111" s="74"/>
      <c r="F111" s="74"/>
      <c r="G111" s="157"/>
      <c r="H111" s="72">
        <f t="shared" si="7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121</v>
      </c>
      <c r="C112" s="72">
        <f t="shared" si="6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7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122</v>
      </c>
      <c r="C113" s="72">
        <f t="shared" si="6"/>
        <v>0</v>
      </c>
      <c r="D113" s="74"/>
      <c r="E113" s="74"/>
      <c r="F113" s="74"/>
      <c r="G113" s="157"/>
      <c r="H113" s="72">
        <f t="shared" si="7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123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124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125</v>
      </c>
      <c r="C116" s="72">
        <f t="shared" ref="C116:C187" si="8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9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126</v>
      </c>
      <c r="C117" s="72">
        <f t="shared" si="8"/>
        <v>0</v>
      </c>
      <c r="D117" s="74"/>
      <c r="E117" s="74"/>
      <c r="F117" s="74"/>
      <c r="G117" s="157"/>
      <c r="H117" s="72">
        <f t="shared" si="9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127</v>
      </c>
      <c r="C118" s="72">
        <f t="shared" si="8"/>
        <v>0</v>
      </c>
      <c r="D118" s="74"/>
      <c r="E118" s="74"/>
      <c r="F118" s="74"/>
      <c r="G118" s="157"/>
      <c r="H118" s="72">
        <f t="shared" si="9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128</v>
      </c>
      <c r="C119" s="72">
        <f t="shared" si="8"/>
        <v>0</v>
      </c>
      <c r="D119" s="74"/>
      <c r="E119" s="74"/>
      <c r="F119" s="74"/>
      <c r="G119" s="157"/>
      <c r="H119" s="72">
        <f t="shared" si="9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129</v>
      </c>
      <c r="C120" s="72">
        <f t="shared" si="8"/>
        <v>0</v>
      </c>
      <c r="D120" s="74"/>
      <c r="E120" s="74"/>
      <c r="F120" s="74"/>
      <c r="G120" s="157"/>
      <c r="H120" s="72">
        <f t="shared" si="9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130</v>
      </c>
      <c r="C121" s="72">
        <f t="shared" si="8"/>
        <v>0</v>
      </c>
      <c r="D121" s="74"/>
      <c r="E121" s="74"/>
      <c r="F121" s="74"/>
      <c r="G121" s="157"/>
      <c r="H121" s="72">
        <f t="shared" si="9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131</v>
      </c>
      <c r="C122" s="72">
        <f t="shared" si="8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9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132</v>
      </c>
      <c r="C123" s="72">
        <f t="shared" si="8"/>
        <v>0</v>
      </c>
      <c r="D123" s="74"/>
      <c r="E123" s="74"/>
      <c r="F123" s="74"/>
      <c r="G123" s="157"/>
      <c r="H123" s="72">
        <f t="shared" si="9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133</v>
      </c>
      <c r="C124" s="72">
        <f t="shared" si="8"/>
        <v>0</v>
      </c>
      <c r="D124" s="74"/>
      <c r="E124" s="74"/>
      <c r="F124" s="74"/>
      <c r="G124" s="157"/>
      <c r="H124" s="72">
        <f t="shared" si="9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134</v>
      </c>
      <c r="C125" s="72">
        <f t="shared" si="8"/>
        <v>0</v>
      </c>
      <c r="D125" s="74"/>
      <c r="E125" s="74"/>
      <c r="F125" s="74"/>
      <c r="G125" s="157"/>
      <c r="H125" s="72">
        <f t="shared" si="9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135</v>
      </c>
      <c r="C126" s="72">
        <f t="shared" si="8"/>
        <v>0</v>
      </c>
      <c r="D126" s="74"/>
      <c r="E126" s="74"/>
      <c r="F126" s="74"/>
      <c r="G126" s="157"/>
      <c r="H126" s="72">
        <f t="shared" si="9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136</v>
      </c>
      <c r="C127" s="72">
        <f t="shared" si="8"/>
        <v>0</v>
      </c>
      <c r="D127" s="74"/>
      <c r="E127" s="74"/>
      <c r="F127" s="74"/>
      <c r="G127" s="157"/>
      <c r="H127" s="72">
        <f t="shared" si="9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137</v>
      </c>
      <c r="C128" s="66">
        <f t="shared" ref="C128:L128" si="10">SUM(C129)</f>
        <v>0</v>
      </c>
      <c r="D128" s="169">
        <f t="shared" si="10"/>
        <v>0</v>
      </c>
      <c r="E128" s="169">
        <f t="shared" si="10"/>
        <v>0</v>
      </c>
      <c r="F128" s="169">
        <f t="shared" si="10"/>
        <v>0</v>
      </c>
      <c r="G128" s="169">
        <f t="shared" si="10"/>
        <v>0</v>
      </c>
      <c r="H128" s="66">
        <f t="shared" si="10"/>
        <v>0</v>
      </c>
      <c r="I128" s="169">
        <f t="shared" si="10"/>
        <v>0</v>
      </c>
      <c r="J128" s="169">
        <f t="shared" si="10"/>
        <v>0</v>
      </c>
      <c r="K128" s="169">
        <f t="shared" si="10"/>
        <v>0</v>
      </c>
      <c r="L128" s="176">
        <f t="shared" si="10"/>
        <v>0</v>
      </c>
    </row>
    <row r="129" spans="1:12" ht="24" hidden="1" x14ac:dyDescent="0.25">
      <c r="A129" s="44">
        <v>2283</v>
      </c>
      <c r="B129" s="71" t="s">
        <v>138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139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140</v>
      </c>
      <c r="C131" s="66">
        <f t="shared" si="8"/>
        <v>0</v>
      </c>
      <c r="D131" s="169">
        <f>SUM(D132:D135)</f>
        <v>0</v>
      </c>
      <c r="E131" s="169">
        <f t="shared" ref="E131:L131" si="11">SUM(E132:E135)</f>
        <v>0</v>
      </c>
      <c r="F131" s="169">
        <f t="shared" si="11"/>
        <v>0</v>
      </c>
      <c r="G131" s="170">
        <f t="shared" si="11"/>
        <v>0</v>
      </c>
      <c r="H131" s="66">
        <f t="shared" si="9"/>
        <v>0</v>
      </c>
      <c r="I131" s="169">
        <f t="shared" si="11"/>
        <v>0</v>
      </c>
      <c r="J131" s="169">
        <f t="shared" si="11"/>
        <v>0</v>
      </c>
      <c r="K131" s="169">
        <f t="shared" si="11"/>
        <v>0</v>
      </c>
      <c r="L131" s="171">
        <f t="shared" si="11"/>
        <v>0</v>
      </c>
    </row>
    <row r="132" spans="1:12" hidden="1" x14ac:dyDescent="0.25">
      <c r="A132" s="44">
        <v>2311</v>
      </c>
      <c r="B132" s="71" t="s">
        <v>141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142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143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144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145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146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147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148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149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150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151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152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153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154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155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156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157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158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159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160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161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162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163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164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165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166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167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168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169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170</v>
      </c>
      <c r="C161" s="66">
        <f t="shared" si="8"/>
        <v>0</v>
      </c>
      <c r="D161" s="68"/>
      <c r="E161" s="68"/>
      <c r="F161" s="68"/>
      <c r="G161" s="154"/>
      <c r="H161" s="66">
        <f t="shared" si="9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171</v>
      </c>
      <c r="C162" s="72">
        <f t="shared" si="8"/>
        <v>0</v>
      </c>
      <c r="D162" s="74"/>
      <c r="E162" s="74"/>
      <c r="F162" s="74"/>
      <c r="G162" s="157"/>
      <c r="H162" s="72">
        <f t="shared" si="9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172</v>
      </c>
      <c r="C163" s="117">
        <f t="shared" si="8"/>
        <v>0</v>
      </c>
      <c r="D163" s="163"/>
      <c r="E163" s="163"/>
      <c r="F163" s="163"/>
      <c r="G163" s="164"/>
      <c r="H163" s="117">
        <f t="shared" si="9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173</v>
      </c>
      <c r="C164" s="57">
        <f t="shared" si="8"/>
        <v>0</v>
      </c>
      <c r="D164" s="177"/>
      <c r="E164" s="177"/>
      <c r="F164" s="177"/>
      <c r="G164" s="178"/>
      <c r="H164" s="57">
        <f t="shared" si="9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174</v>
      </c>
      <c r="C165" s="57">
        <f t="shared" si="8"/>
        <v>0</v>
      </c>
      <c r="D165" s="63">
        <f>SUM(D166,D171)</f>
        <v>0</v>
      </c>
      <c r="E165" s="63">
        <f t="shared" ref="E165:G165" si="12">SUM(E166,E171)</f>
        <v>0</v>
      </c>
      <c r="F165" s="63">
        <f t="shared" si="12"/>
        <v>0</v>
      </c>
      <c r="G165" s="63">
        <f t="shared" si="12"/>
        <v>0</v>
      </c>
      <c r="H165" s="57">
        <f t="shared" si="9"/>
        <v>0</v>
      </c>
      <c r="I165" s="63">
        <f>SUM(I166,I171)</f>
        <v>0</v>
      </c>
      <c r="J165" s="63">
        <f t="shared" ref="J165:L165" si="13">SUM(J166,J171)</f>
        <v>0</v>
      </c>
      <c r="K165" s="63">
        <f t="shared" si="13"/>
        <v>0</v>
      </c>
      <c r="L165" s="149">
        <f t="shared" si="13"/>
        <v>0</v>
      </c>
    </row>
    <row r="166" spans="1:12" ht="16.5" hidden="1" customHeight="1" x14ac:dyDescent="0.25">
      <c r="A166" s="168">
        <v>2510</v>
      </c>
      <c r="B166" s="65" t="s">
        <v>175</v>
      </c>
      <c r="C166" s="66">
        <f t="shared" si="8"/>
        <v>0</v>
      </c>
      <c r="D166" s="169">
        <f>SUM(D167:D170)</f>
        <v>0</v>
      </c>
      <c r="E166" s="169">
        <f t="shared" ref="E166:G166" si="14">SUM(E167:E170)</f>
        <v>0</v>
      </c>
      <c r="F166" s="169">
        <f t="shared" si="14"/>
        <v>0</v>
      </c>
      <c r="G166" s="169">
        <f t="shared" si="14"/>
        <v>0</v>
      </c>
      <c r="H166" s="66">
        <f t="shared" si="9"/>
        <v>0</v>
      </c>
      <c r="I166" s="169">
        <f>SUM(I167:I170)</f>
        <v>0</v>
      </c>
      <c r="J166" s="169">
        <f t="shared" ref="J166:L166" si="15">SUM(J167:J170)</f>
        <v>0</v>
      </c>
      <c r="K166" s="169">
        <f t="shared" si="15"/>
        <v>0</v>
      </c>
      <c r="L166" s="180">
        <f t="shared" si="15"/>
        <v>0</v>
      </c>
    </row>
    <row r="167" spans="1:12" ht="24" hidden="1" x14ac:dyDescent="0.25">
      <c r="A167" s="44">
        <v>2512</v>
      </c>
      <c r="B167" s="71" t="s">
        <v>176</v>
      </c>
      <c r="C167" s="72">
        <f t="shared" si="8"/>
        <v>0</v>
      </c>
      <c r="D167" s="74"/>
      <c r="E167" s="74"/>
      <c r="F167" s="74"/>
      <c r="G167" s="157"/>
      <c r="H167" s="72">
        <f t="shared" si="9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177</v>
      </c>
      <c r="C168" s="72">
        <f t="shared" si="8"/>
        <v>0</v>
      </c>
      <c r="D168" s="74"/>
      <c r="E168" s="74"/>
      <c r="F168" s="74"/>
      <c r="G168" s="157"/>
      <c r="H168" s="72">
        <f t="shared" si="9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178</v>
      </c>
      <c r="C169" s="72">
        <f t="shared" si="8"/>
        <v>0</v>
      </c>
      <c r="D169" s="74"/>
      <c r="E169" s="74"/>
      <c r="F169" s="74"/>
      <c r="G169" s="157"/>
      <c r="H169" s="72">
        <f t="shared" si="9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179</v>
      </c>
      <c r="C170" s="72">
        <f t="shared" si="8"/>
        <v>0</v>
      </c>
      <c r="D170" s="74"/>
      <c r="E170" s="74"/>
      <c r="F170" s="74"/>
      <c r="G170" s="157"/>
      <c r="H170" s="72">
        <f t="shared" si="9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180</v>
      </c>
      <c r="C171" s="72">
        <f t="shared" si="8"/>
        <v>0</v>
      </c>
      <c r="D171" s="74"/>
      <c r="E171" s="74"/>
      <c r="F171" s="74"/>
      <c r="G171" s="157"/>
      <c r="H171" s="72">
        <f t="shared" si="9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181</v>
      </c>
      <c r="C172" s="66">
        <f t="shared" si="8"/>
        <v>0</v>
      </c>
      <c r="D172" s="40"/>
      <c r="E172" s="40"/>
      <c r="F172" s="40"/>
      <c r="G172" s="41"/>
      <c r="H172" s="66">
        <f t="shared" si="9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182</v>
      </c>
      <c r="C173" s="143">
        <f t="shared" si="8"/>
        <v>30087</v>
      </c>
      <c r="D173" s="144">
        <f>SUM(D174,D184)</f>
        <v>0</v>
      </c>
      <c r="E173" s="144">
        <f>SUM(E174,E184)</f>
        <v>30087</v>
      </c>
      <c r="F173" s="144">
        <f>SUM(F174,F184)</f>
        <v>0</v>
      </c>
      <c r="G173" s="145">
        <f>SUM(G174,G184)</f>
        <v>0</v>
      </c>
      <c r="H173" s="143">
        <f t="shared" si="9"/>
        <v>30087</v>
      </c>
      <c r="I173" s="144">
        <f>SUM(I174,I184)</f>
        <v>0</v>
      </c>
      <c r="J173" s="144">
        <f>SUM(J174,J184)</f>
        <v>30087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183</v>
      </c>
      <c r="C174" s="184">
        <f t="shared" si="8"/>
        <v>30087</v>
      </c>
      <c r="D174" s="63">
        <f>SUM(D175,D179)</f>
        <v>0</v>
      </c>
      <c r="E174" s="63">
        <f t="shared" ref="E174:G174" si="16">SUM(E175,E179)</f>
        <v>30087</v>
      </c>
      <c r="F174" s="63">
        <f t="shared" si="16"/>
        <v>0</v>
      </c>
      <c r="G174" s="63">
        <f t="shared" si="16"/>
        <v>0</v>
      </c>
      <c r="H174" s="57">
        <f t="shared" si="9"/>
        <v>30087</v>
      </c>
      <c r="I174" s="63">
        <f>SUM(I175,I179)</f>
        <v>0</v>
      </c>
      <c r="J174" s="63">
        <f t="shared" ref="J174:L174" si="17">SUM(J175,J179)</f>
        <v>30087</v>
      </c>
      <c r="K174" s="63">
        <f t="shared" si="17"/>
        <v>0</v>
      </c>
      <c r="L174" s="149">
        <f t="shared" si="17"/>
        <v>0</v>
      </c>
    </row>
    <row r="175" spans="1:12" ht="36" x14ac:dyDescent="0.25">
      <c r="A175" s="168">
        <v>3260</v>
      </c>
      <c r="B175" s="65" t="s">
        <v>184</v>
      </c>
      <c r="C175" s="66">
        <f t="shared" si="8"/>
        <v>30087</v>
      </c>
      <c r="D175" s="169">
        <f>SUM(D176:D178)</f>
        <v>0</v>
      </c>
      <c r="E175" s="169">
        <f>SUM(E176:E178)</f>
        <v>30087</v>
      </c>
      <c r="F175" s="169">
        <f>SUM(F176:F178)</f>
        <v>0</v>
      </c>
      <c r="G175" s="170">
        <f>SUM(G176:G178)</f>
        <v>0</v>
      </c>
      <c r="H175" s="66">
        <f t="shared" si="9"/>
        <v>30087</v>
      </c>
      <c r="I175" s="169">
        <f>SUM(I176:I178)</f>
        <v>0</v>
      </c>
      <c r="J175" s="169">
        <f>SUM(J176:J178)</f>
        <v>30087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185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186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187</v>
      </c>
      <c r="C178" s="72">
        <f>SUM(D178:G178)</f>
        <v>30087</v>
      </c>
      <c r="D178" s="74"/>
      <c r="E178" s="74">
        <v>30087</v>
      </c>
      <c r="F178" s="74"/>
      <c r="G178" s="157"/>
      <c r="H178" s="72">
        <f>SUM(I178:L178)</f>
        <v>30087</v>
      </c>
      <c r="I178" s="74"/>
      <c r="J178" s="74">
        <v>30087</v>
      </c>
      <c r="K178" s="74"/>
      <c r="L178" s="158"/>
    </row>
    <row r="179" spans="1:12" ht="84" hidden="1" x14ac:dyDescent="0.25">
      <c r="A179" s="168">
        <v>3290</v>
      </c>
      <c r="B179" s="65" t="s">
        <v>188</v>
      </c>
      <c r="C179" s="185">
        <f t="shared" ref="C179:C183" si="18">SUM(D179:G179)</f>
        <v>0</v>
      </c>
      <c r="D179" s="169">
        <f>SUM(D180:D183)</f>
        <v>0</v>
      </c>
      <c r="E179" s="169">
        <f t="shared" ref="E179:G179" si="19">SUM(E180:E183)</f>
        <v>0</v>
      </c>
      <c r="F179" s="169">
        <f t="shared" si="19"/>
        <v>0</v>
      </c>
      <c r="G179" s="169">
        <f t="shared" si="19"/>
        <v>0</v>
      </c>
      <c r="H179" s="185">
        <f t="shared" ref="H179:H183" si="20">SUM(I179:L179)</f>
        <v>0</v>
      </c>
      <c r="I179" s="169">
        <f>SUM(I180:I183)</f>
        <v>0</v>
      </c>
      <c r="J179" s="169">
        <f t="shared" ref="J179:L179" si="21">SUM(J180:J183)</f>
        <v>0</v>
      </c>
      <c r="K179" s="169">
        <f t="shared" si="21"/>
        <v>0</v>
      </c>
      <c r="L179" s="186">
        <f t="shared" si="21"/>
        <v>0</v>
      </c>
    </row>
    <row r="180" spans="1:12" ht="72" hidden="1" x14ac:dyDescent="0.25">
      <c r="A180" s="44">
        <v>3291</v>
      </c>
      <c r="B180" s="71" t="s">
        <v>189</v>
      </c>
      <c r="C180" s="72">
        <f t="shared" si="18"/>
        <v>0</v>
      </c>
      <c r="D180" s="74"/>
      <c r="E180" s="74"/>
      <c r="F180" s="74"/>
      <c r="G180" s="187"/>
      <c r="H180" s="72">
        <f t="shared" si="20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190</v>
      </c>
      <c r="C181" s="72">
        <f t="shared" si="18"/>
        <v>0</v>
      </c>
      <c r="D181" s="74"/>
      <c r="E181" s="74"/>
      <c r="F181" s="74"/>
      <c r="G181" s="187"/>
      <c r="H181" s="72">
        <f t="shared" si="20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191</v>
      </c>
      <c r="C182" s="72">
        <f t="shared" si="18"/>
        <v>0</v>
      </c>
      <c r="D182" s="74"/>
      <c r="E182" s="74"/>
      <c r="F182" s="74"/>
      <c r="G182" s="187"/>
      <c r="H182" s="72">
        <f t="shared" si="20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192</v>
      </c>
      <c r="C183" s="185">
        <f t="shared" si="18"/>
        <v>0</v>
      </c>
      <c r="D183" s="189"/>
      <c r="E183" s="189"/>
      <c r="F183" s="189"/>
      <c r="G183" s="190"/>
      <c r="H183" s="185">
        <f t="shared" si="20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193</v>
      </c>
      <c r="C184" s="193">
        <f t="shared" si="8"/>
        <v>0</v>
      </c>
      <c r="D184" s="194">
        <f>SUM(D185:D186)</f>
        <v>0</v>
      </c>
      <c r="E184" s="194">
        <f t="shared" ref="E184:G184" si="22">SUM(E185:E186)</f>
        <v>0</v>
      </c>
      <c r="F184" s="194">
        <f t="shared" si="22"/>
        <v>0</v>
      </c>
      <c r="G184" s="194">
        <f t="shared" si="22"/>
        <v>0</v>
      </c>
      <c r="H184" s="193">
        <f t="shared" si="9"/>
        <v>0</v>
      </c>
      <c r="I184" s="194">
        <f>SUM(I185:I186)</f>
        <v>0</v>
      </c>
      <c r="J184" s="194">
        <f t="shared" ref="J184:L184" si="23">SUM(J185:J186)</f>
        <v>0</v>
      </c>
      <c r="K184" s="194">
        <f t="shared" si="23"/>
        <v>0</v>
      </c>
      <c r="L184" s="149">
        <f t="shared" si="23"/>
        <v>0</v>
      </c>
    </row>
    <row r="185" spans="1:12" ht="48" hidden="1" x14ac:dyDescent="0.25">
      <c r="A185" s="111">
        <v>3310</v>
      </c>
      <c r="B185" s="112" t="s">
        <v>194</v>
      </c>
      <c r="C185" s="195">
        <f t="shared" si="8"/>
        <v>0</v>
      </c>
      <c r="D185" s="163"/>
      <c r="E185" s="163"/>
      <c r="F185" s="163"/>
      <c r="G185" s="164"/>
      <c r="H185" s="195">
        <f t="shared" si="9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195</v>
      </c>
      <c r="C186" s="66">
        <f t="shared" si="8"/>
        <v>0</v>
      </c>
      <c r="D186" s="68"/>
      <c r="E186" s="68"/>
      <c r="F186" s="68"/>
      <c r="G186" s="154"/>
      <c r="H186" s="66">
        <f t="shared" si="9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196</v>
      </c>
      <c r="C187" s="143">
        <f t="shared" si="8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197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198</v>
      </c>
      <c r="C189" s="66">
        <f t="shared" ref="C189:C264" si="24">SUM(D189:G189)</f>
        <v>0</v>
      </c>
      <c r="D189" s="68"/>
      <c r="E189" s="68"/>
      <c r="F189" s="68"/>
      <c r="G189" s="154"/>
      <c r="H189" s="66">
        <f t="shared" ref="H189:H263" si="25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199</v>
      </c>
      <c r="C190" s="72">
        <f t="shared" si="24"/>
        <v>0</v>
      </c>
      <c r="D190" s="74"/>
      <c r="E190" s="74"/>
      <c r="F190" s="74"/>
      <c r="G190" s="157"/>
      <c r="H190" s="72">
        <f t="shared" si="25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200</v>
      </c>
      <c r="C191" s="57">
        <f t="shared" si="24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5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201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5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202</v>
      </c>
      <c r="C193" s="72">
        <f t="shared" si="24"/>
        <v>0</v>
      </c>
      <c r="D193" s="74"/>
      <c r="E193" s="74"/>
      <c r="F193" s="74"/>
      <c r="G193" s="157"/>
      <c r="H193" s="72">
        <f t="shared" si="25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203</v>
      </c>
      <c r="C194" s="138">
        <f t="shared" si="24"/>
        <v>0</v>
      </c>
      <c r="D194" s="139">
        <f>SUM(D195,D230,D269,D283)</f>
        <v>0</v>
      </c>
      <c r="E194" s="139">
        <f t="shared" ref="E194:G194" si="26">SUM(E195,E230,E269,E283)</f>
        <v>0</v>
      </c>
      <c r="F194" s="139">
        <f t="shared" si="26"/>
        <v>0</v>
      </c>
      <c r="G194" s="139">
        <f t="shared" si="26"/>
        <v>0</v>
      </c>
      <c r="H194" s="138">
        <f t="shared" si="25"/>
        <v>0</v>
      </c>
      <c r="I194" s="139">
        <f t="shared" ref="I194:L194" si="27">SUM(I195,I230,I269,I283)</f>
        <v>0</v>
      </c>
      <c r="J194" s="139">
        <f t="shared" si="27"/>
        <v>0</v>
      </c>
      <c r="K194" s="139">
        <f t="shared" si="27"/>
        <v>0</v>
      </c>
      <c r="L194" s="199">
        <f t="shared" si="27"/>
        <v>0</v>
      </c>
    </row>
    <row r="195" spans="1:12" hidden="1" x14ac:dyDescent="0.25">
      <c r="A195" s="142">
        <v>5000</v>
      </c>
      <c r="B195" s="142" t="s">
        <v>204</v>
      </c>
      <c r="C195" s="143">
        <f t="shared" si="24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5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205</v>
      </c>
      <c r="C196" s="57">
        <f t="shared" si="24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5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206</v>
      </c>
      <c r="C197" s="66">
        <f t="shared" si="24"/>
        <v>0</v>
      </c>
      <c r="D197" s="68"/>
      <c r="E197" s="68"/>
      <c r="F197" s="68"/>
      <c r="G197" s="154"/>
      <c r="H197" s="66">
        <f t="shared" si="25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207</v>
      </c>
      <c r="C198" s="72">
        <f t="shared" si="24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5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208</v>
      </c>
      <c r="C199" s="72">
        <f t="shared" si="24"/>
        <v>0</v>
      </c>
      <c r="D199" s="74"/>
      <c r="E199" s="74"/>
      <c r="F199" s="74"/>
      <c r="G199" s="157"/>
      <c r="H199" s="72">
        <f t="shared" si="25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209</v>
      </c>
      <c r="C200" s="72">
        <f t="shared" si="24"/>
        <v>0</v>
      </c>
      <c r="D200" s="74"/>
      <c r="E200" s="74"/>
      <c r="F200" s="74"/>
      <c r="G200" s="157"/>
      <c r="H200" s="72">
        <f t="shared" si="25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210</v>
      </c>
      <c r="C201" s="72">
        <f t="shared" si="24"/>
        <v>0</v>
      </c>
      <c r="D201" s="74"/>
      <c r="E201" s="74"/>
      <c r="F201" s="74"/>
      <c r="G201" s="157"/>
      <c r="H201" s="72">
        <f t="shared" si="25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211</v>
      </c>
      <c r="C202" s="72">
        <f t="shared" si="24"/>
        <v>0</v>
      </c>
      <c r="D202" s="74"/>
      <c r="E202" s="74"/>
      <c r="F202" s="74"/>
      <c r="G202" s="157"/>
      <c r="H202" s="72">
        <f t="shared" si="25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212</v>
      </c>
      <c r="C203" s="72">
        <f t="shared" si="24"/>
        <v>0</v>
      </c>
      <c r="D203" s="74"/>
      <c r="E203" s="74"/>
      <c r="F203" s="74"/>
      <c r="G203" s="157"/>
      <c r="H203" s="72">
        <f t="shared" si="25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213</v>
      </c>
      <c r="C204" s="57">
        <f t="shared" si="24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5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214</v>
      </c>
      <c r="C205" s="117">
        <f t="shared" si="24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5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215</v>
      </c>
      <c r="C206" s="66">
        <f t="shared" si="24"/>
        <v>0</v>
      </c>
      <c r="D206" s="68"/>
      <c r="E206" s="68"/>
      <c r="F206" s="68"/>
      <c r="G206" s="154"/>
      <c r="H206" s="66">
        <f t="shared" si="25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216</v>
      </c>
      <c r="C207" s="72">
        <f t="shared" si="24"/>
        <v>0</v>
      </c>
      <c r="D207" s="74"/>
      <c r="E207" s="74"/>
      <c r="F207" s="74"/>
      <c r="G207" s="157"/>
      <c r="H207" s="72">
        <f t="shared" si="25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217</v>
      </c>
      <c r="C208" s="72">
        <f t="shared" si="24"/>
        <v>0</v>
      </c>
      <c r="D208" s="74"/>
      <c r="E208" s="74"/>
      <c r="F208" s="74"/>
      <c r="G208" s="157"/>
      <c r="H208" s="72">
        <f t="shared" si="25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218</v>
      </c>
      <c r="C209" s="72">
        <f t="shared" si="24"/>
        <v>0</v>
      </c>
      <c r="D209" s="74"/>
      <c r="E209" s="74"/>
      <c r="F209" s="74"/>
      <c r="G209" s="157"/>
      <c r="H209" s="72">
        <f t="shared" si="25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219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220</v>
      </c>
      <c r="C211" s="72">
        <f t="shared" si="24"/>
        <v>0</v>
      </c>
      <c r="D211" s="74"/>
      <c r="E211" s="74"/>
      <c r="F211" s="74"/>
      <c r="G211" s="157"/>
      <c r="H211" s="72">
        <f t="shared" si="25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221</v>
      </c>
      <c r="C212" s="72">
        <f t="shared" si="24"/>
        <v>0</v>
      </c>
      <c r="D212" s="74"/>
      <c r="E212" s="74"/>
      <c r="F212" s="74"/>
      <c r="G212" s="157"/>
      <c r="H212" s="72">
        <f t="shared" si="25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222</v>
      </c>
      <c r="C213" s="72">
        <f t="shared" si="24"/>
        <v>0</v>
      </c>
      <c r="D213" s="74"/>
      <c r="E213" s="74"/>
      <c r="F213" s="74"/>
      <c r="G213" s="157"/>
      <c r="H213" s="72">
        <f t="shared" si="25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223</v>
      </c>
      <c r="C214" s="72">
        <f t="shared" si="24"/>
        <v>0</v>
      </c>
      <c r="D214" s="74"/>
      <c r="E214" s="74"/>
      <c r="F214" s="74"/>
      <c r="G214" s="157"/>
      <c r="H214" s="72">
        <f t="shared" si="25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224</v>
      </c>
      <c r="C215" s="72">
        <f t="shared" si="24"/>
        <v>0</v>
      </c>
      <c r="D215" s="74"/>
      <c r="E215" s="74"/>
      <c r="F215" s="74"/>
      <c r="G215" s="157"/>
      <c r="H215" s="72">
        <f t="shared" si="25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225</v>
      </c>
      <c r="C216" s="72">
        <f t="shared" si="24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5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226</v>
      </c>
      <c r="C217" s="72">
        <f t="shared" si="24"/>
        <v>0</v>
      </c>
      <c r="D217" s="74"/>
      <c r="E217" s="74"/>
      <c r="F217" s="74"/>
      <c r="G217" s="157"/>
      <c r="H217" s="72">
        <f t="shared" si="25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227</v>
      </c>
      <c r="C218" s="72">
        <f t="shared" si="24"/>
        <v>0</v>
      </c>
      <c r="D218" s="74"/>
      <c r="E218" s="74"/>
      <c r="F218" s="74"/>
      <c r="G218" s="157"/>
      <c r="H218" s="72">
        <f t="shared" si="25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228</v>
      </c>
      <c r="C219" s="201">
        <f t="shared" si="24"/>
        <v>0</v>
      </c>
      <c r="D219" s="74"/>
      <c r="E219" s="74"/>
      <c r="F219" s="74"/>
      <c r="G219" s="157"/>
      <c r="H219" s="72">
        <f t="shared" si="25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229</v>
      </c>
      <c r="C220" s="201">
        <f t="shared" si="24"/>
        <v>0</v>
      </c>
      <c r="D220" s="74"/>
      <c r="E220" s="74"/>
      <c r="F220" s="74"/>
      <c r="G220" s="157"/>
      <c r="H220" s="72">
        <f t="shared" si="25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230</v>
      </c>
      <c r="C221" s="201">
        <f t="shared" si="24"/>
        <v>0</v>
      </c>
      <c r="D221" s="74"/>
      <c r="E221" s="74"/>
      <c r="F221" s="74"/>
      <c r="G221" s="157"/>
      <c r="H221" s="72">
        <f t="shared" si="25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231</v>
      </c>
      <c r="C222" s="201">
        <f t="shared" si="24"/>
        <v>0</v>
      </c>
      <c r="D222" s="74"/>
      <c r="E222" s="74"/>
      <c r="F222" s="74"/>
      <c r="G222" s="157"/>
      <c r="H222" s="72">
        <f t="shared" si="25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232</v>
      </c>
      <c r="C223" s="201">
        <f t="shared" si="24"/>
        <v>0</v>
      </c>
      <c r="D223" s="74"/>
      <c r="E223" s="74"/>
      <c r="F223" s="74"/>
      <c r="G223" s="157"/>
      <c r="H223" s="72">
        <f t="shared" si="25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233</v>
      </c>
      <c r="C224" s="201">
        <f t="shared" si="24"/>
        <v>0</v>
      </c>
      <c r="D224" s="74"/>
      <c r="E224" s="74"/>
      <c r="F224" s="74"/>
      <c r="G224" s="157"/>
      <c r="H224" s="72">
        <f t="shared" si="25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234</v>
      </c>
      <c r="C225" s="201">
        <f t="shared" si="24"/>
        <v>0</v>
      </c>
      <c r="D225" s="74"/>
      <c r="E225" s="74"/>
      <c r="F225" s="74"/>
      <c r="G225" s="157"/>
      <c r="H225" s="72">
        <f t="shared" si="25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235</v>
      </c>
      <c r="C226" s="201">
        <f t="shared" si="24"/>
        <v>0</v>
      </c>
      <c r="D226" s="74"/>
      <c r="E226" s="74"/>
      <c r="F226" s="74"/>
      <c r="G226" s="157"/>
      <c r="H226" s="72">
        <f t="shared" si="25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236</v>
      </c>
      <c r="C227" s="201">
        <f t="shared" si="24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5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237</v>
      </c>
      <c r="C228" s="201">
        <f t="shared" si="24"/>
        <v>0</v>
      </c>
      <c r="D228" s="74"/>
      <c r="E228" s="74"/>
      <c r="F228" s="74"/>
      <c r="G228" s="157"/>
      <c r="H228" s="72">
        <f t="shared" si="25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238</v>
      </c>
      <c r="C229" s="202">
        <f t="shared" si="24"/>
        <v>0</v>
      </c>
      <c r="D229" s="163"/>
      <c r="E229" s="163"/>
      <c r="F229" s="163"/>
      <c r="G229" s="164"/>
      <c r="H229" s="117">
        <f t="shared" si="25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239</v>
      </c>
      <c r="C230" s="203">
        <f t="shared" si="24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5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240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5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241</v>
      </c>
      <c r="C232" s="205">
        <f t="shared" si="24"/>
        <v>0</v>
      </c>
      <c r="D232" s="68"/>
      <c r="E232" s="68"/>
      <c r="F232" s="68"/>
      <c r="G232" s="206"/>
      <c r="H232" s="207">
        <f t="shared" si="25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242</v>
      </c>
      <c r="C233" s="201">
        <f t="shared" si="24"/>
        <v>0</v>
      </c>
      <c r="D233" s="160">
        <f>SUM(D234)</f>
        <v>0</v>
      </c>
      <c r="E233" s="160">
        <f t="shared" ref="E233:L233" si="28">SUM(E234)</f>
        <v>0</v>
      </c>
      <c r="F233" s="160">
        <f t="shared" si="28"/>
        <v>0</v>
      </c>
      <c r="G233" s="161">
        <f t="shared" si="28"/>
        <v>0</v>
      </c>
      <c r="H233" s="208">
        <f t="shared" si="25"/>
        <v>0</v>
      </c>
      <c r="I233" s="160">
        <f t="shared" si="28"/>
        <v>0</v>
      </c>
      <c r="J233" s="160">
        <f t="shared" si="28"/>
        <v>0</v>
      </c>
      <c r="K233" s="160">
        <f t="shared" si="28"/>
        <v>0</v>
      </c>
      <c r="L233" s="162">
        <f t="shared" si="28"/>
        <v>0</v>
      </c>
    </row>
    <row r="234" spans="1:12" ht="24" hidden="1" x14ac:dyDescent="0.25">
      <c r="A234" s="44">
        <v>6239</v>
      </c>
      <c r="B234" s="65" t="s">
        <v>243</v>
      </c>
      <c r="C234" s="201">
        <f t="shared" si="24"/>
        <v>0</v>
      </c>
      <c r="D234" s="68"/>
      <c r="E234" s="68"/>
      <c r="F234" s="68"/>
      <c r="G234" s="154"/>
      <c r="H234" s="208">
        <f t="shared" si="25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244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5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245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246</v>
      </c>
      <c r="C237" s="201">
        <f>SUM(D237:G237)</f>
        <v>0</v>
      </c>
      <c r="D237" s="74"/>
      <c r="E237" s="74"/>
      <c r="F237" s="74"/>
      <c r="G237" s="157"/>
      <c r="H237" s="208">
        <f t="shared" si="25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247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5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248</v>
      </c>
      <c r="C239" s="201">
        <f>SUM(D239:G239)</f>
        <v>0</v>
      </c>
      <c r="D239" s="74"/>
      <c r="E239" s="74"/>
      <c r="F239" s="74"/>
      <c r="G239" s="157"/>
      <c r="H239" s="208">
        <f t="shared" si="25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249</v>
      </c>
      <c r="C240" s="201">
        <f t="shared" si="24"/>
        <v>0</v>
      </c>
      <c r="D240" s="74"/>
      <c r="E240" s="74"/>
      <c r="F240" s="74"/>
      <c r="G240" s="157"/>
      <c r="H240" s="208">
        <f t="shared" si="25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250</v>
      </c>
      <c r="C241" s="201">
        <f t="shared" si="24"/>
        <v>0</v>
      </c>
      <c r="D241" s="74"/>
      <c r="E241" s="74"/>
      <c r="F241" s="74"/>
      <c r="G241" s="157"/>
      <c r="H241" s="208">
        <f t="shared" si="25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251</v>
      </c>
      <c r="C242" s="201">
        <f t="shared" si="24"/>
        <v>0</v>
      </c>
      <c r="D242" s="74"/>
      <c r="E242" s="74"/>
      <c r="F242" s="74"/>
      <c r="G242" s="157"/>
      <c r="H242" s="208">
        <f t="shared" si="25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252</v>
      </c>
      <c r="C243" s="201">
        <f t="shared" si="24"/>
        <v>0</v>
      </c>
      <c r="D243" s="74"/>
      <c r="E243" s="74"/>
      <c r="F243" s="74"/>
      <c r="G243" s="157"/>
      <c r="H243" s="208">
        <f t="shared" si="25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253</v>
      </c>
      <c r="C244" s="201">
        <f t="shared" si="24"/>
        <v>0</v>
      </c>
      <c r="D244" s="74"/>
      <c r="E244" s="74"/>
      <c r="F244" s="74"/>
      <c r="G244" s="157"/>
      <c r="H244" s="208">
        <f t="shared" si="25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254</v>
      </c>
      <c r="C245" s="201">
        <f t="shared" si="24"/>
        <v>0</v>
      </c>
      <c r="D245" s="74"/>
      <c r="E245" s="74"/>
      <c r="F245" s="74"/>
      <c r="G245" s="157"/>
      <c r="H245" s="208">
        <f t="shared" si="25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255</v>
      </c>
      <c r="C246" s="209">
        <f t="shared" si="24"/>
        <v>0</v>
      </c>
      <c r="D246" s="169">
        <f>SUM(D247:D250)</f>
        <v>0</v>
      </c>
      <c r="E246" s="169">
        <f t="shared" ref="E246:G246" si="29">SUM(E247:E250)</f>
        <v>0</v>
      </c>
      <c r="F246" s="169">
        <f t="shared" si="29"/>
        <v>0</v>
      </c>
      <c r="G246" s="210">
        <f t="shared" si="29"/>
        <v>0</v>
      </c>
      <c r="H246" s="209">
        <f t="shared" si="25"/>
        <v>0</v>
      </c>
      <c r="I246" s="169">
        <f>SUM(I247:I250)</f>
        <v>0</v>
      </c>
      <c r="J246" s="169">
        <f t="shared" ref="J246:L246" si="30">SUM(J247:J250)</f>
        <v>0</v>
      </c>
      <c r="K246" s="169">
        <f t="shared" si="30"/>
        <v>0</v>
      </c>
      <c r="L246" s="186">
        <f t="shared" si="30"/>
        <v>0</v>
      </c>
    </row>
    <row r="247" spans="1:12" hidden="1" x14ac:dyDescent="0.25">
      <c r="A247" s="44">
        <v>6291</v>
      </c>
      <c r="B247" s="71" t="s">
        <v>256</v>
      </c>
      <c r="C247" s="201">
        <f t="shared" si="24"/>
        <v>0</v>
      </c>
      <c r="D247" s="74"/>
      <c r="E247" s="74"/>
      <c r="F247" s="74"/>
      <c r="G247" s="211"/>
      <c r="H247" s="201">
        <f t="shared" si="25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257</v>
      </c>
      <c r="C248" s="201">
        <f t="shared" si="24"/>
        <v>0</v>
      </c>
      <c r="D248" s="74"/>
      <c r="E248" s="74"/>
      <c r="F248" s="74"/>
      <c r="G248" s="211"/>
      <c r="H248" s="201">
        <f t="shared" si="25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258</v>
      </c>
      <c r="C249" s="201">
        <f t="shared" si="24"/>
        <v>0</v>
      </c>
      <c r="D249" s="74"/>
      <c r="E249" s="74"/>
      <c r="F249" s="74"/>
      <c r="G249" s="211"/>
      <c r="H249" s="201">
        <f t="shared" si="25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259</v>
      </c>
      <c r="C250" s="201">
        <f t="shared" si="24"/>
        <v>0</v>
      </c>
      <c r="D250" s="74"/>
      <c r="E250" s="74"/>
      <c r="F250" s="74"/>
      <c r="G250" s="211"/>
      <c r="H250" s="201">
        <f t="shared" si="25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260</v>
      </c>
      <c r="C251" s="184">
        <f t="shared" si="24"/>
        <v>0</v>
      </c>
      <c r="D251" s="63">
        <f>SUM(D252,D257,D258)</f>
        <v>0</v>
      </c>
      <c r="E251" s="63">
        <f t="shared" ref="E251:G251" si="31">SUM(E252,E257,E258)</f>
        <v>0</v>
      </c>
      <c r="F251" s="63">
        <f t="shared" si="31"/>
        <v>0</v>
      </c>
      <c r="G251" s="63">
        <f t="shared" si="31"/>
        <v>0</v>
      </c>
      <c r="H251" s="57">
        <f t="shared" si="25"/>
        <v>0</v>
      </c>
      <c r="I251" s="63">
        <f>SUM(I252,I257,I258)</f>
        <v>0</v>
      </c>
      <c r="J251" s="63">
        <f t="shared" ref="J251:L251" si="32">SUM(J252,J257,J258)</f>
        <v>0</v>
      </c>
      <c r="K251" s="63">
        <f t="shared" si="32"/>
        <v>0</v>
      </c>
      <c r="L251" s="172">
        <f t="shared" si="32"/>
        <v>0</v>
      </c>
    </row>
    <row r="252" spans="1:12" ht="24" hidden="1" x14ac:dyDescent="0.25">
      <c r="A252" s="168">
        <v>6320</v>
      </c>
      <c r="B252" s="65" t="s">
        <v>261</v>
      </c>
      <c r="C252" s="209">
        <f t="shared" si="24"/>
        <v>0</v>
      </c>
      <c r="D252" s="169">
        <f>SUM(D253:D256)</f>
        <v>0</v>
      </c>
      <c r="E252" s="169">
        <f>SUM(E253:E256)</f>
        <v>0</v>
      </c>
      <c r="F252" s="169">
        <f t="shared" ref="F252:G252" si="33">SUM(F253:F256)</f>
        <v>0</v>
      </c>
      <c r="G252" s="212">
        <f t="shared" si="33"/>
        <v>0</v>
      </c>
      <c r="H252" s="209">
        <f t="shared" si="25"/>
        <v>0</v>
      </c>
      <c r="I252" s="169">
        <f>SUM(I253:I256)</f>
        <v>0</v>
      </c>
      <c r="J252" s="169">
        <f t="shared" ref="J252:L252" si="34">SUM(J253:J256)</f>
        <v>0</v>
      </c>
      <c r="K252" s="169">
        <f t="shared" si="34"/>
        <v>0</v>
      </c>
      <c r="L252" s="213">
        <f t="shared" si="34"/>
        <v>0</v>
      </c>
    </row>
    <row r="253" spans="1:12" hidden="1" x14ac:dyDescent="0.25">
      <c r="A253" s="44">
        <v>6322</v>
      </c>
      <c r="B253" s="71" t="s">
        <v>262</v>
      </c>
      <c r="C253" s="201">
        <f t="shared" si="24"/>
        <v>0</v>
      </c>
      <c r="D253" s="74"/>
      <c r="E253" s="74"/>
      <c r="F253" s="74"/>
      <c r="G253" s="211"/>
      <c r="H253" s="201">
        <f t="shared" si="25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263</v>
      </c>
      <c r="C254" s="201">
        <f t="shared" si="24"/>
        <v>0</v>
      </c>
      <c r="D254" s="74"/>
      <c r="E254" s="74"/>
      <c r="F254" s="74"/>
      <c r="G254" s="211"/>
      <c r="H254" s="201">
        <f t="shared" si="25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264</v>
      </c>
      <c r="C255" s="201">
        <f t="shared" si="24"/>
        <v>0</v>
      </c>
      <c r="D255" s="74"/>
      <c r="E255" s="74"/>
      <c r="F255" s="74"/>
      <c r="G255" s="211"/>
      <c r="H255" s="201">
        <f t="shared" si="25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265</v>
      </c>
      <c r="C256" s="205">
        <f t="shared" si="24"/>
        <v>0</v>
      </c>
      <c r="D256" s="68"/>
      <c r="E256" s="68"/>
      <c r="F256" s="68"/>
      <c r="G256" s="214"/>
      <c r="H256" s="205">
        <f t="shared" si="25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266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267</v>
      </c>
      <c r="C258" s="201">
        <f t="shared" si="24"/>
        <v>0</v>
      </c>
      <c r="D258" s="74"/>
      <c r="E258" s="74"/>
      <c r="F258" s="74"/>
      <c r="G258" s="157"/>
      <c r="H258" s="208">
        <f t="shared" si="25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268</v>
      </c>
      <c r="C259" s="184">
        <f>SUM(D259:G259)</f>
        <v>0</v>
      </c>
      <c r="D259" s="63">
        <f>SUM(D260,D264)</f>
        <v>0</v>
      </c>
      <c r="E259" s="63">
        <f t="shared" ref="E259:G259" si="35">SUM(E260,E264)</f>
        <v>0</v>
      </c>
      <c r="F259" s="63">
        <f t="shared" si="35"/>
        <v>0</v>
      </c>
      <c r="G259" s="63">
        <f t="shared" si="35"/>
        <v>0</v>
      </c>
      <c r="H259" s="57">
        <f>SUM(I259:L259)</f>
        <v>0</v>
      </c>
      <c r="I259" s="63">
        <f>SUM(I260,I264)</f>
        <v>0</v>
      </c>
      <c r="J259" s="63">
        <f t="shared" ref="J259:L259" si="36">SUM(J260,J264)</f>
        <v>0</v>
      </c>
      <c r="K259" s="63">
        <f t="shared" si="36"/>
        <v>0</v>
      </c>
      <c r="L259" s="172">
        <f t="shared" si="36"/>
        <v>0</v>
      </c>
    </row>
    <row r="260" spans="1:13" ht="24" hidden="1" x14ac:dyDescent="0.25">
      <c r="A260" s="168">
        <v>6410</v>
      </c>
      <c r="B260" s="65" t="s">
        <v>269</v>
      </c>
      <c r="C260" s="205">
        <f t="shared" si="24"/>
        <v>0</v>
      </c>
      <c r="D260" s="169">
        <f>SUM(D261:D263)</f>
        <v>0</v>
      </c>
      <c r="E260" s="169">
        <f t="shared" ref="E260:G260" si="37">SUM(E261:E263)</f>
        <v>0</v>
      </c>
      <c r="F260" s="169">
        <f t="shared" si="37"/>
        <v>0</v>
      </c>
      <c r="G260" s="217">
        <f t="shared" si="37"/>
        <v>0</v>
      </c>
      <c r="H260" s="205">
        <f t="shared" si="25"/>
        <v>0</v>
      </c>
      <c r="I260" s="169">
        <f>SUM(I261:I263)</f>
        <v>0</v>
      </c>
      <c r="J260" s="169">
        <f t="shared" ref="J260:L260" si="38">SUM(J261:J263)</f>
        <v>0</v>
      </c>
      <c r="K260" s="169">
        <f t="shared" si="38"/>
        <v>0</v>
      </c>
      <c r="L260" s="180">
        <f t="shared" si="38"/>
        <v>0</v>
      </c>
    </row>
    <row r="261" spans="1:13" hidden="1" x14ac:dyDescent="0.25">
      <c r="A261" s="44">
        <v>6411</v>
      </c>
      <c r="B261" s="174" t="s">
        <v>270</v>
      </c>
      <c r="C261" s="201">
        <f t="shared" si="24"/>
        <v>0</v>
      </c>
      <c r="D261" s="74"/>
      <c r="E261" s="74"/>
      <c r="F261" s="74"/>
      <c r="G261" s="157"/>
      <c r="H261" s="208">
        <f t="shared" si="25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271</v>
      </c>
      <c r="C262" s="201">
        <f t="shared" si="24"/>
        <v>0</v>
      </c>
      <c r="D262" s="74"/>
      <c r="E262" s="74"/>
      <c r="F262" s="74"/>
      <c r="G262" s="157"/>
      <c r="H262" s="208">
        <f t="shared" si="25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272</v>
      </c>
      <c r="C263" s="201">
        <f t="shared" si="24"/>
        <v>0</v>
      </c>
      <c r="D263" s="74"/>
      <c r="E263" s="74"/>
      <c r="F263" s="74"/>
      <c r="G263" s="157"/>
      <c r="H263" s="208">
        <f t="shared" si="25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273</v>
      </c>
      <c r="C264" s="201">
        <f t="shared" si="24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274</v>
      </c>
      <c r="C265" s="201">
        <f t="shared" ref="C265:C288" si="39">SUM(D265:G265)</f>
        <v>0</v>
      </c>
      <c r="D265" s="74"/>
      <c r="E265" s="74"/>
      <c r="F265" s="74"/>
      <c r="G265" s="157"/>
      <c r="H265" s="208">
        <f t="shared" ref="H265:H288" si="40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275</v>
      </c>
      <c r="C266" s="201">
        <f t="shared" si="39"/>
        <v>0</v>
      </c>
      <c r="D266" s="74"/>
      <c r="E266" s="74"/>
      <c r="F266" s="74"/>
      <c r="G266" s="157"/>
      <c r="H266" s="208">
        <f t="shared" si="40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276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277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278</v>
      </c>
      <c r="C269" s="221">
        <f t="shared" si="39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40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279</v>
      </c>
      <c r="C270" s="184">
        <f t="shared" si="39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40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280</v>
      </c>
      <c r="C271" s="205">
        <f t="shared" si="39"/>
        <v>0</v>
      </c>
      <c r="D271" s="68"/>
      <c r="E271" s="68"/>
      <c r="F271" s="68"/>
      <c r="G271" s="154"/>
      <c r="H271" s="66">
        <f t="shared" si="40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281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282</v>
      </c>
      <c r="C273" s="201">
        <f t="shared" si="39"/>
        <v>0</v>
      </c>
      <c r="D273" s="74"/>
      <c r="E273" s="74"/>
      <c r="F273" s="74"/>
      <c r="G273" s="157"/>
      <c r="H273" s="72">
        <f t="shared" si="40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283</v>
      </c>
      <c r="C274" s="201">
        <f t="shared" si="39"/>
        <v>0</v>
      </c>
      <c r="D274" s="74"/>
      <c r="E274" s="74"/>
      <c r="F274" s="74"/>
      <c r="G274" s="157"/>
      <c r="H274" s="72">
        <f t="shared" si="40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284</v>
      </c>
      <c r="C275" s="201">
        <f t="shared" si="39"/>
        <v>0</v>
      </c>
      <c r="D275" s="74"/>
      <c r="E275" s="74"/>
      <c r="F275" s="74"/>
      <c r="G275" s="157"/>
      <c r="H275" s="72">
        <f t="shared" si="40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285</v>
      </c>
      <c r="C276" s="201">
        <f t="shared" si="39"/>
        <v>0</v>
      </c>
      <c r="D276" s="160">
        <f>SUM(D277:D279)</f>
        <v>0</v>
      </c>
      <c r="E276" s="160">
        <f t="shared" ref="E276:G276" si="41">SUM(E277:E279)</f>
        <v>0</v>
      </c>
      <c r="F276" s="160">
        <f t="shared" si="41"/>
        <v>0</v>
      </c>
      <c r="G276" s="161">
        <f t="shared" si="41"/>
        <v>0</v>
      </c>
      <c r="H276" s="72">
        <f t="shared" si="40"/>
        <v>0</v>
      </c>
      <c r="I276" s="160">
        <f t="shared" ref="I276:L276" si="42">SUM(I277:I279)</f>
        <v>0</v>
      </c>
      <c r="J276" s="160">
        <f t="shared" si="42"/>
        <v>0</v>
      </c>
      <c r="K276" s="160">
        <f>SUM(K277:K279)</f>
        <v>0</v>
      </c>
      <c r="L276" s="162">
        <f t="shared" si="42"/>
        <v>0</v>
      </c>
    </row>
    <row r="277" spans="1:12" ht="48" hidden="1" x14ac:dyDescent="0.25">
      <c r="A277" s="44">
        <v>7245</v>
      </c>
      <c r="B277" s="71" t="s">
        <v>286</v>
      </c>
      <c r="C277" s="201">
        <f t="shared" si="39"/>
        <v>0</v>
      </c>
      <c r="D277" s="74"/>
      <c r="E277" s="74"/>
      <c r="F277" s="74"/>
      <c r="G277" s="157"/>
      <c r="H277" s="72">
        <f t="shared" si="40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287</v>
      </c>
      <c r="C278" s="201">
        <f t="shared" si="39"/>
        <v>0</v>
      </c>
      <c r="D278" s="74"/>
      <c r="E278" s="74"/>
      <c r="F278" s="74"/>
      <c r="G278" s="157"/>
      <c r="H278" s="72">
        <f t="shared" si="40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288</v>
      </c>
      <c r="C279" s="201">
        <f t="shared" si="39"/>
        <v>0</v>
      </c>
      <c r="D279" s="74"/>
      <c r="E279" s="74"/>
      <c r="F279" s="74"/>
      <c r="G279" s="157"/>
      <c r="H279" s="72">
        <f t="shared" si="40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289</v>
      </c>
      <c r="C280" s="205">
        <f t="shared" si="39"/>
        <v>0</v>
      </c>
      <c r="D280" s="68"/>
      <c r="E280" s="68"/>
      <c r="F280" s="68"/>
      <c r="G280" s="154"/>
      <c r="H280" s="66">
        <f t="shared" si="40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290</v>
      </c>
      <c r="C281" s="86">
        <f t="shared" si="39"/>
        <v>0</v>
      </c>
      <c r="D281" s="226">
        <f>D282</f>
        <v>0</v>
      </c>
      <c r="E281" s="226">
        <f t="shared" ref="E281:G281" si="43">E282</f>
        <v>0</v>
      </c>
      <c r="F281" s="226">
        <f t="shared" si="43"/>
        <v>0</v>
      </c>
      <c r="G281" s="227">
        <f t="shared" si="43"/>
        <v>0</v>
      </c>
      <c r="H281" s="86">
        <f t="shared" si="40"/>
        <v>0</v>
      </c>
      <c r="I281" s="226">
        <f t="shared" ref="I281:L281" si="44">I282</f>
        <v>0</v>
      </c>
      <c r="J281" s="226">
        <f t="shared" si="44"/>
        <v>0</v>
      </c>
      <c r="K281" s="226">
        <f t="shared" si="44"/>
        <v>0</v>
      </c>
      <c r="L281" s="228">
        <f t="shared" si="44"/>
        <v>0</v>
      </c>
    </row>
    <row r="282" spans="1:12" hidden="1" x14ac:dyDescent="0.25">
      <c r="A282" s="150">
        <v>7720</v>
      </c>
      <c r="B282" s="65" t="s">
        <v>291</v>
      </c>
      <c r="C282" s="79">
        <f t="shared" si="39"/>
        <v>0</v>
      </c>
      <c r="D282" s="81"/>
      <c r="E282" s="81"/>
      <c r="F282" s="81"/>
      <c r="G282" s="229"/>
      <c r="H282" s="79">
        <f t="shared" si="40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292</v>
      </c>
      <c r="C283" s="233">
        <f t="shared" si="39"/>
        <v>0</v>
      </c>
      <c r="D283" s="234">
        <f>D284</f>
        <v>0</v>
      </c>
      <c r="E283" s="234">
        <f t="shared" ref="E283:G284" si="45">E284</f>
        <v>0</v>
      </c>
      <c r="F283" s="234">
        <f t="shared" si="45"/>
        <v>0</v>
      </c>
      <c r="G283" s="235">
        <f t="shared" si="45"/>
        <v>0</v>
      </c>
      <c r="H283" s="236">
        <f t="shared" si="40"/>
        <v>0</v>
      </c>
      <c r="I283" s="234">
        <f t="shared" ref="I283:L284" si="46">I284</f>
        <v>0</v>
      </c>
      <c r="J283" s="234">
        <f>J284</f>
        <v>0</v>
      </c>
      <c r="K283" s="234">
        <f t="shared" si="46"/>
        <v>0</v>
      </c>
      <c r="L283" s="237">
        <f t="shared" si="46"/>
        <v>0</v>
      </c>
    </row>
    <row r="284" spans="1:12" ht="24" hidden="1" x14ac:dyDescent="0.25">
      <c r="A284" s="238">
        <v>9200</v>
      </c>
      <c r="B284" s="71" t="s">
        <v>293</v>
      </c>
      <c r="C284" s="202">
        <f t="shared" si="39"/>
        <v>0</v>
      </c>
      <c r="D284" s="163">
        <f>D285</f>
        <v>0</v>
      </c>
      <c r="E284" s="163">
        <f t="shared" si="45"/>
        <v>0</v>
      </c>
      <c r="F284" s="163">
        <f t="shared" si="45"/>
        <v>0</v>
      </c>
      <c r="G284" s="164">
        <f t="shared" si="45"/>
        <v>0</v>
      </c>
      <c r="H284" s="117">
        <f t="shared" si="40"/>
        <v>0</v>
      </c>
      <c r="I284" s="163">
        <f t="shared" si="46"/>
        <v>0</v>
      </c>
      <c r="J284" s="163">
        <f t="shared" si="46"/>
        <v>0</v>
      </c>
      <c r="K284" s="163">
        <f t="shared" si="46"/>
        <v>0</v>
      </c>
      <c r="L284" s="165">
        <f t="shared" si="46"/>
        <v>0</v>
      </c>
    </row>
    <row r="285" spans="1:12" ht="24" hidden="1" x14ac:dyDescent="0.25">
      <c r="A285" s="239">
        <v>9230</v>
      </c>
      <c r="B285" s="71" t="s">
        <v>294</v>
      </c>
      <c r="C285" s="202">
        <f t="shared" si="39"/>
        <v>0</v>
      </c>
      <c r="D285" s="163"/>
      <c r="E285" s="163"/>
      <c r="F285" s="163"/>
      <c r="G285" s="164"/>
      <c r="H285" s="117">
        <f t="shared" si="40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295</v>
      </c>
      <c r="C286" s="201">
        <f t="shared" si="39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40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296</v>
      </c>
      <c r="B287" s="44" t="s">
        <v>297</v>
      </c>
      <c r="C287" s="201">
        <f t="shared" si="39"/>
        <v>0</v>
      </c>
      <c r="D287" s="74"/>
      <c r="E287" s="74"/>
      <c r="F287" s="74"/>
      <c r="G287" s="157"/>
      <c r="H287" s="72">
        <f t="shared" si="40"/>
        <v>0</v>
      </c>
      <c r="I287" s="74"/>
      <c r="J287" s="74"/>
      <c r="K287" s="74"/>
      <c r="L287" s="158"/>
    </row>
    <row r="288" spans="1:12" ht="24" hidden="1" x14ac:dyDescent="0.25">
      <c r="A288" s="174" t="s">
        <v>298</v>
      </c>
      <c r="B288" s="240" t="s">
        <v>299</v>
      </c>
      <c r="C288" s="205">
        <f t="shared" si="39"/>
        <v>0</v>
      </c>
      <c r="D288" s="68"/>
      <c r="E288" s="68"/>
      <c r="F288" s="68"/>
      <c r="G288" s="154"/>
      <c r="H288" s="66">
        <f t="shared" si="40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300</v>
      </c>
      <c r="C289" s="242">
        <f>SUM(C286,C269,C230,C195,C187,C173,C75,C53,C283)</f>
        <v>30087</v>
      </c>
      <c r="D289" s="242">
        <f t="shared" ref="D289:L289" si="47">SUM(D286,D269,D230,D195,D187,D173,D75,D53,D283)</f>
        <v>0</v>
      </c>
      <c r="E289" s="242">
        <f t="shared" si="47"/>
        <v>30087</v>
      </c>
      <c r="F289" s="242">
        <f t="shared" si="47"/>
        <v>0</v>
      </c>
      <c r="G289" s="243">
        <f t="shared" si="47"/>
        <v>0</v>
      </c>
      <c r="H289" s="244">
        <f t="shared" si="47"/>
        <v>30087</v>
      </c>
      <c r="I289" s="242">
        <f t="shared" si="47"/>
        <v>0</v>
      </c>
      <c r="J289" s="242">
        <f t="shared" si="47"/>
        <v>30087</v>
      </c>
      <c r="K289" s="242">
        <f t="shared" si="47"/>
        <v>0</v>
      </c>
      <c r="L289" s="245">
        <f t="shared" si="47"/>
        <v>0</v>
      </c>
    </row>
    <row r="290" spans="1:12" s="24" customFormat="1" ht="13.5" hidden="1" thickTop="1" thickBot="1" x14ac:dyDescent="0.3">
      <c r="A290" s="842" t="s">
        <v>301</v>
      </c>
      <c r="B290" s="843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861" t="s">
        <v>302</v>
      </c>
      <c r="B291" s="862"/>
      <c r="C291" s="250">
        <f t="shared" ref="C291:L291" si="48">SUM(C292,C293)-C300+C301</f>
        <v>0</v>
      </c>
      <c r="D291" s="251">
        <f t="shared" si="48"/>
        <v>0</v>
      </c>
      <c r="E291" s="251">
        <f t="shared" si="48"/>
        <v>0</v>
      </c>
      <c r="F291" s="251">
        <f t="shared" si="48"/>
        <v>0</v>
      </c>
      <c r="G291" s="252">
        <f t="shared" si="48"/>
        <v>0</v>
      </c>
      <c r="H291" s="253">
        <f t="shared" si="48"/>
        <v>0</v>
      </c>
      <c r="I291" s="251">
        <f t="shared" si="48"/>
        <v>0</v>
      </c>
      <c r="J291" s="251">
        <f t="shared" si="48"/>
        <v>0</v>
      </c>
      <c r="K291" s="251">
        <f t="shared" si="48"/>
        <v>0</v>
      </c>
      <c r="L291" s="254">
        <f t="shared" si="48"/>
        <v>0</v>
      </c>
    </row>
    <row r="292" spans="1:12" s="24" customFormat="1" ht="13.5" hidden="1" thickTop="1" thickBot="1" x14ac:dyDescent="0.3">
      <c r="A292" s="126" t="s">
        <v>303</v>
      </c>
      <c r="B292" s="126" t="s">
        <v>304</v>
      </c>
      <c r="C292" s="255">
        <f t="shared" ref="C292:L292" si="49">C21-C286</f>
        <v>0</v>
      </c>
      <c r="D292" s="128">
        <f t="shared" si="49"/>
        <v>0</v>
      </c>
      <c r="E292" s="128">
        <f t="shared" si="49"/>
        <v>0</v>
      </c>
      <c r="F292" s="128">
        <f t="shared" si="49"/>
        <v>0</v>
      </c>
      <c r="G292" s="129">
        <f t="shared" si="49"/>
        <v>0</v>
      </c>
      <c r="H292" s="256">
        <f t="shared" si="49"/>
        <v>0</v>
      </c>
      <c r="I292" s="128">
        <f t="shared" si="49"/>
        <v>0</v>
      </c>
      <c r="J292" s="128">
        <f t="shared" si="49"/>
        <v>0</v>
      </c>
      <c r="K292" s="128">
        <f t="shared" si="49"/>
        <v>0</v>
      </c>
      <c r="L292" s="130">
        <f t="shared" si="49"/>
        <v>0</v>
      </c>
    </row>
    <row r="293" spans="1:12" s="24" customFormat="1" ht="12.75" hidden="1" thickTop="1" x14ac:dyDescent="0.25">
      <c r="A293" s="257" t="s">
        <v>305</v>
      </c>
      <c r="B293" s="257" t="s">
        <v>306</v>
      </c>
      <c r="C293" s="250">
        <f t="shared" ref="C293:L293" si="50">SUM(C294,C296,C298)-SUM(C295,C297,C299)</f>
        <v>0</v>
      </c>
      <c r="D293" s="251">
        <f t="shared" si="50"/>
        <v>0</v>
      </c>
      <c r="E293" s="251">
        <f t="shared" si="50"/>
        <v>0</v>
      </c>
      <c r="F293" s="251">
        <f t="shared" si="50"/>
        <v>0</v>
      </c>
      <c r="G293" s="258">
        <f t="shared" si="50"/>
        <v>0</v>
      </c>
      <c r="H293" s="253">
        <f t="shared" si="50"/>
        <v>0</v>
      </c>
      <c r="I293" s="251">
        <f t="shared" si="50"/>
        <v>0</v>
      </c>
      <c r="J293" s="251">
        <f t="shared" si="50"/>
        <v>0</v>
      </c>
      <c r="K293" s="251">
        <f t="shared" si="50"/>
        <v>0</v>
      </c>
      <c r="L293" s="254">
        <f t="shared" si="50"/>
        <v>0</v>
      </c>
    </row>
    <row r="294" spans="1:12" ht="12.75" hidden="1" thickTop="1" x14ac:dyDescent="0.25">
      <c r="A294" s="259" t="s">
        <v>307</v>
      </c>
      <c r="B294" s="116" t="s">
        <v>308</v>
      </c>
      <c r="C294" s="79">
        <f t="shared" ref="C294:C299" si="51">SUM(D294:G294)</f>
        <v>0</v>
      </c>
      <c r="D294" s="81"/>
      <c r="E294" s="81"/>
      <c r="F294" s="81"/>
      <c r="G294" s="229"/>
      <c r="H294" s="79">
        <f t="shared" ref="H294:H299" si="5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309</v>
      </c>
      <c r="B295" s="43" t="s">
        <v>310</v>
      </c>
      <c r="C295" s="72">
        <f t="shared" si="51"/>
        <v>0</v>
      </c>
      <c r="D295" s="74"/>
      <c r="E295" s="74"/>
      <c r="F295" s="74"/>
      <c r="G295" s="157"/>
      <c r="H295" s="72">
        <f t="shared" si="5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311</v>
      </c>
      <c r="B296" s="43" t="s">
        <v>312</v>
      </c>
      <c r="C296" s="72">
        <f t="shared" si="51"/>
        <v>0</v>
      </c>
      <c r="D296" s="74"/>
      <c r="E296" s="74"/>
      <c r="F296" s="74"/>
      <c r="G296" s="157"/>
      <c r="H296" s="72">
        <f t="shared" si="5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313</v>
      </c>
      <c r="B297" s="43" t="s">
        <v>314</v>
      </c>
      <c r="C297" s="72">
        <f t="shared" si="51"/>
        <v>0</v>
      </c>
      <c r="D297" s="74"/>
      <c r="E297" s="74"/>
      <c r="F297" s="74"/>
      <c r="G297" s="157"/>
      <c r="H297" s="72">
        <f t="shared" si="5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315</v>
      </c>
      <c r="B298" s="43" t="s">
        <v>316</v>
      </c>
      <c r="C298" s="72">
        <f t="shared" si="51"/>
        <v>0</v>
      </c>
      <c r="D298" s="74"/>
      <c r="E298" s="74"/>
      <c r="F298" s="74"/>
      <c r="G298" s="157"/>
      <c r="H298" s="72">
        <f t="shared" si="5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317</v>
      </c>
      <c r="B299" s="261" t="s">
        <v>318</v>
      </c>
      <c r="C299" s="185">
        <f t="shared" si="51"/>
        <v>0</v>
      </c>
      <c r="D299" s="189"/>
      <c r="E299" s="189"/>
      <c r="F299" s="189"/>
      <c r="G299" s="262"/>
      <c r="H299" s="185">
        <f t="shared" si="5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319</v>
      </c>
      <c r="B300" s="263" t="s">
        <v>320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321</v>
      </c>
      <c r="B301" s="268" t="s">
        <v>322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rhdEJZioJnDfbJ3aYCuKrsYAJu97/CxfH8+WqxUQ2xvmUNFTKcj9W/1EqmDEN/GPd4/hRWGZHj3Klb0l394MLg==" saltValue="VbZVTJlxu2IwwzBA4UWasA==" spinCount="100000" sheet="1" objects="1" scenarios="1" formatCells="0" formatColumns="0" formatRows="0" insertHyperlinks="0"/>
  <autoFilter ref="A18:L301">
    <filterColumn colId="7">
      <filters>
        <filter val="30 087"/>
      </filters>
    </filterColumn>
  </autoFilter>
  <mergeCells count="29">
    <mergeCell ref="A291:B291"/>
    <mergeCell ref="H16:H17"/>
    <mergeCell ref="I16:I17"/>
    <mergeCell ref="J16:J17"/>
    <mergeCell ref="K16:K17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91</vt:i4>
      </vt:variant>
    </vt:vector>
  </HeadingPairs>
  <TitlesOfParts>
    <vt:vector size="183" baseType="lpstr">
      <vt:lpstr>09.1.1.</vt:lpstr>
      <vt:lpstr>09.1.2.</vt:lpstr>
      <vt:lpstr>09.1.3.</vt:lpstr>
      <vt:lpstr>09.1.4.</vt:lpstr>
      <vt:lpstr>09.1.5.</vt:lpstr>
      <vt:lpstr>09.1.6.</vt:lpstr>
      <vt:lpstr>09.1.7.</vt:lpstr>
      <vt:lpstr>09.1.8.</vt:lpstr>
      <vt:lpstr>09.1.9.</vt:lpstr>
      <vt:lpstr>09.1.10.</vt:lpstr>
      <vt:lpstr>09.1.11.</vt:lpstr>
      <vt:lpstr>09.1.12.</vt:lpstr>
      <vt:lpstr>09.1.13.</vt:lpstr>
      <vt:lpstr>09.1.14.</vt:lpstr>
      <vt:lpstr>09.1.15.</vt:lpstr>
      <vt:lpstr>09.1.16.</vt:lpstr>
      <vt:lpstr>09.1.17.</vt:lpstr>
      <vt:lpstr>09.1.18.</vt:lpstr>
      <vt:lpstr>09.1.19.</vt:lpstr>
      <vt:lpstr>09.2.1.</vt:lpstr>
      <vt:lpstr>09.2.2.</vt:lpstr>
      <vt:lpstr>09.3.1.</vt:lpstr>
      <vt:lpstr>09.3.2.</vt:lpstr>
      <vt:lpstr>09.4.1.</vt:lpstr>
      <vt:lpstr>09.4.2.</vt:lpstr>
      <vt:lpstr>09.4.3.</vt:lpstr>
      <vt:lpstr>09.4.4.</vt:lpstr>
      <vt:lpstr>09.5.1.</vt:lpstr>
      <vt:lpstr>09.5.2.</vt:lpstr>
      <vt:lpstr>09.5.3.</vt:lpstr>
      <vt:lpstr>09.5.4.</vt:lpstr>
      <vt:lpstr>09.6.1.</vt:lpstr>
      <vt:lpstr>09.6.2.</vt:lpstr>
      <vt:lpstr>09.7.1.</vt:lpstr>
      <vt:lpstr>09.7.2.</vt:lpstr>
      <vt:lpstr>09.8.1.</vt:lpstr>
      <vt:lpstr>09.8.2.</vt:lpstr>
      <vt:lpstr>09.8.3.</vt:lpstr>
      <vt:lpstr>09.9.1.</vt:lpstr>
      <vt:lpstr>09.9.2.</vt:lpstr>
      <vt:lpstr>09.9.3.</vt:lpstr>
      <vt:lpstr>09.10.1.</vt:lpstr>
      <vt:lpstr>09.10.2.</vt:lpstr>
      <vt:lpstr>09.11.1.</vt:lpstr>
      <vt:lpstr>09.11.2.</vt:lpstr>
      <vt:lpstr>09.11.3.</vt:lpstr>
      <vt:lpstr>09.11.4.</vt:lpstr>
      <vt:lpstr>09.11.5.</vt:lpstr>
      <vt:lpstr>09.12.1.</vt:lpstr>
      <vt:lpstr>09.13.1.</vt:lpstr>
      <vt:lpstr>09.13.2.</vt:lpstr>
      <vt:lpstr>09.14.1.</vt:lpstr>
      <vt:lpstr>09.14.2.</vt:lpstr>
      <vt:lpstr>09.15.1.</vt:lpstr>
      <vt:lpstr>09.15.2.</vt:lpstr>
      <vt:lpstr>09.16.1.</vt:lpstr>
      <vt:lpstr>09.16.2.</vt:lpstr>
      <vt:lpstr>09.17.1.</vt:lpstr>
      <vt:lpstr>09.17.2.</vt:lpstr>
      <vt:lpstr>09.18.1.</vt:lpstr>
      <vt:lpstr>09.18.2.</vt:lpstr>
      <vt:lpstr>09.19.1.</vt:lpstr>
      <vt:lpstr>09.19.2.</vt:lpstr>
      <vt:lpstr>09.20.1.</vt:lpstr>
      <vt:lpstr>09.20.2.</vt:lpstr>
      <vt:lpstr>09.21.1.</vt:lpstr>
      <vt:lpstr>09.21.2.</vt:lpstr>
      <vt:lpstr>09.22.1.</vt:lpstr>
      <vt:lpstr>09.22.2.</vt:lpstr>
      <vt:lpstr>09.23.1.</vt:lpstr>
      <vt:lpstr>09.23.2.</vt:lpstr>
      <vt:lpstr>09.23.3.</vt:lpstr>
      <vt:lpstr>09.23.4.</vt:lpstr>
      <vt:lpstr>09.24.1.</vt:lpstr>
      <vt:lpstr>09.24.2.</vt:lpstr>
      <vt:lpstr>09.24.3.</vt:lpstr>
      <vt:lpstr>09.25.1.</vt:lpstr>
      <vt:lpstr>09.25.2.</vt:lpstr>
      <vt:lpstr>09.26.1.</vt:lpstr>
      <vt:lpstr>09.26.2.</vt:lpstr>
      <vt:lpstr>09.27.1.</vt:lpstr>
      <vt:lpstr>09.27.2.</vt:lpstr>
      <vt:lpstr>09.27.3.</vt:lpstr>
      <vt:lpstr>09.28.1.</vt:lpstr>
      <vt:lpstr>09.29.1.</vt:lpstr>
      <vt:lpstr>09.29.2.</vt:lpstr>
      <vt:lpstr>09.30.1.</vt:lpstr>
      <vt:lpstr>09.30.2.</vt:lpstr>
      <vt:lpstr>09.30.3.</vt:lpstr>
      <vt:lpstr>09.31.1.</vt:lpstr>
      <vt:lpstr>09.32.2.</vt:lpstr>
      <vt:lpstr>09.32.1.</vt:lpstr>
      <vt:lpstr>'09.1.1.'!Print_Titles</vt:lpstr>
      <vt:lpstr>'09.1.10.'!Print_Titles</vt:lpstr>
      <vt:lpstr>'09.1.11.'!Print_Titles</vt:lpstr>
      <vt:lpstr>'09.1.12.'!Print_Titles</vt:lpstr>
      <vt:lpstr>'09.1.13.'!Print_Titles</vt:lpstr>
      <vt:lpstr>'09.1.14.'!Print_Titles</vt:lpstr>
      <vt:lpstr>'09.1.15.'!Print_Titles</vt:lpstr>
      <vt:lpstr>'09.1.16.'!Print_Titles</vt:lpstr>
      <vt:lpstr>'09.1.17.'!Print_Titles</vt:lpstr>
      <vt:lpstr>'09.1.18.'!Print_Titles</vt:lpstr>
      <vt:lpstr>'09.1.19.'!Print_Titles</vt:lpstr>
      <vt:lpstr>'09.1.2.'!Print_Titles</vt:lpstr>
      <vt:lpstr>'09.1.3.'!Print_Titles</vt:lpstr>
      <vt:lpstr>'09.1.4.'!Print_Titles</vt:lpstr>
      <vt:lpstr>'09.1.5.'!Print_Titles</vt:lpstr>
      <vt:lpstr>'09.1.6.'!Print_Titles</vt:lpstr>
      <vt:lpstr>'09.1.7.'!Print_Titles</vt:lpstr>
      <vt:lpstr>'09.1.8.'!Print_Titles</vt:lpstr>
      <vt:lpstr>'09.1.9.'!Print_Titles</vt:lpstr>
      <vt:lpstr>'09.10.1.'!Print_Titles</vt:lpstr>
      <vt:lpstr>'09.10.2.'!Print_Titles</vt:lpstr>
      <vt:lpstr>'09.11.1.'!Print_Titles</vt:lpstr>
      <vt:lpstr>'09.11.2.'!Print_Titles</vt:lpstr>
      <vt:lpstr>'09.11.3.'!Print_Titles</vt:lpstr>
      <vt:lpstr>'09.11.4.'!Print_Titles</vt:lpstr>
      <vt:lpstr>'09.11.5.'!Print_Titles</vt:lpstr>
      <vt:lpstr>'09.12.1.'!Print_Titles</vt:lpstr>
      <vt:lpstr>'09.13.1.'!Print_Titles</vt:lpstr>
      <vt:lpstr>'09.13.2.'!Print_Titles</vt:lpstr>
      <vt:lpstr>'09.14.1.'!Print_Titles</vt:lpstr>
      <vt:lpstr>'09.14.2.'!Print_Titles</vt:lpstr>
      <vt:lpstr>'09.15.1.'!Print_Titles</vt:lpstr>
      <vt:lpstr>'09.15.2.'!Print_Titles</vt:lpstr>
      <vt:lpstr>'09.16.1.'!Print_Titles</vt:lpstr>
      <vt:lpstr>'09.16.2.'!Print_Titles</vt:lpstr>
      <vt:lpstr>'09.17.1.'!Print_Titles</vt:lpstr>
      <vt:lpstr>'09.17.2.'!Print_Titles</vt:lpstr>
      <vt:lpstr>'09.18.1.'!Print_Titles</vt:lpstr>
      <vt:lpstr>'09.18.2.'!Print_Titles</vt:lpstr>
      <vt:lpstr>'09.19.1.'!Print_Titles</vt:lpstr>
      <vt:lpstr>'09.19.2.'!Print_Titles</vt:lpstr>
      <vt:lpstr>'09.2.1.'!Print_Titles</vt:lpstr>
      <vt:lpstr>'09.2.2.'!Print_Titles</vt:lpstr>
      <vt:lpstr>'09.20.1.'!Print_Titles</vt:lpstr>
      <vt:lpstr>'09.20.2.'!Print_Titles</vt:lpstr>
      <vt:lpstr>'09.21.1.'!Print_Titles</vt:lpstr>
      <vt:lpstr>'09.21.2.'!Print_Titles</vt:lpstr>
      <vt:lpstr>'09.22.1.'!Print_Titles</vt:lpstr>
      <vt:lpstr>'09.22.2.'!Print_Titles</vt:lpstr>
      <vt:lpstr>'09.23.1.'!Print_Titles</vt:lpstr>
      <vt:lpstr>'09.23.2.'!Print_Titles</vt:lpstr>
      <vt:lpstr>'09.23.3.'!Print_Titles</vt:lpstr>
      <vt:lpstr>'09.23.4.'!Print_Titles</vt:lpstr>
      <vt:lpstr>'09.24.1.'!Print_Titles</vt:lpstr>
      <vt:lpstr>'09.24.3.'!Print_Titles</vt:lpstr>
      <vt:lpstr>'09.25.1.'!Print_Titles</vt:lpstr>
      <vt:lpstr>'09.25.2.'!Print_Titles</vt:lpstr>
      <vt:lpstr>'09.26.1.'!Print_Titles</vt:lpstr>
      <vt:lpstr>'09.26.2.'!Print_Titles</vt:lpstr>
      <vt:lpstr>'09.27.1.'!Print_Titles</vt:lpstr>
      <vt:lpstr>'09.27.2.'!Print_Titles</vt:lpstr>
      <vt:lpstr>'09.27.3.'!Print_Titles</vt:lpstr>
      <vt:lpstr>'09.28.1.'!Print_Titles</vt:lpstr>
      <vt:lpstr>'09.29.1.'!Print_Titles</vt:lpstr>
      <vt:lpstr>'09.29.2.'!Print_Titles</vt:lpstr>
      <vt:lpstr>'09.3.1.'!Print_Titles</vt:lpstr>
      <vt:lpstr>'09.3.2.'!Print_Titles</vt:lpstr>
      <vt:lpstr>'09.30.1.'!Print_Titles</vt:lpstr>
      <vt:lpstr>'09.30.2.'!Print_Titles</vt:lpstr>
      <vt:lpstr>'09.30.3.'!Print_Titles</vt:lpstr>
      <vt:lpstr>'09.31.1.'!Print_Titles</vt:lpstr>
      <vt:lpstr>'09.32.1.'!Print_Titles</vt:lpstr>
      <vt:lpstr>'09.32.2.'!Print_Titles</vt:lpstr>
      <vt:lpstr>'09.4.1.'!Print_Titles</vt:lpstr>
      <vt:lpstr>'09.4.2.'!Print_Titles</vt:lpstr>
      <vt:lpstr>'09.4.3.'!Print_Titles</vt:lpstr>
      <vt:lpstr>'09.4.4.'!Print_Titles</vt:lpstr>
      <vt:lpstr>'09.5.1.'!Print_Titles</vt:lpstr>
      <vt:lpstr>'09.5.2.'!Print_Titles</vt:lpstr>
      <vt:lpstr>'09.5.3.'!Print_Titles</vt:lpstr>
      <vt:lpstr>'09.5.4.'!Print_Titles</vt:lpstr>
      <vt:lpstr>'09.6.1.'!Print_Titles</vt:lpstr>
      <vt:lpstr>'09.6.2.'!Print_Titles</vt:lpstr>
      <vt:lpstr>'09.7.1.'!Print_Titles</vt:lpstr>
      <vt:lpstr>'09.7.2.'!Print_Titles</vt:lpstr>
      <vt:lpstr>'09.8.1.'!Print_Titles</vt:lpstr>
      <vt:lpstr>'09.8.2.'!Print_Titles</vt:lpstr>
      <vt:lpstr>'09.8.3.'!Print_Titles</vt:lpstr>
      <vt:lpstr>'09.9.1.'!Print_Titles</vt:lpstr>
      <vt:lpstr>'09.9.2.'!Print_Titles</vt:lpstr>
      <vt:lpstr>'09.9.3.'!Print_Titles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Elina Markaine</cp:lastModifiedBy>
  <cp:lastPrinted>2018-12-17T13:19:08Z</cp:lastPrinted>
  <dcterms:created xsi:type="dcterms:W3CDTF">2018-12-14T12:01:26Z</dcterms:created>
  <dcterms:modified xsi:type="dcterms:W3CDTF">2018-12-20T12:41:23Z</dcterms:modified>
</cp:coreProperties>
</file>