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lemumi_s\Budzets_2019\Parakstisanai\"/>
    </mc:Choice>
  </mc:AlternateContent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Ienemumi!$A$4:$L$166</definedName>
    <definedName name="_xlnm._FilterDatabase" localSheetId="0" hidden="1">Izdevumi!$A$6:$R$281</definedName>
    <definedName name="_xlnm.Print_Area" localSheetId="1">Ienemumi!$A$1:$L$166</definedName>
    <definedName name="_xlnm.Print_Area" localSheetId="0">Izdevumi!$A$1:$P$278</definedName>
    <definedName name="_xlnm.Print_Area" localSheetId="2">'Kopa_ien-izd'!$A$2:$E$13</definedName>
    <definedName name="_xlnm.Print_Titles" localSheetId="1">Ienemumi!$3:$4</definedName>
    <definedName name="_xlnm.Print_Titles" localSheetId="0">Izdevumi!$3:$6</definedName>
    <definedName name="Z_C32C0FCD_AE7D_41A3_975E_D7367DDEA994_.wvu.PrintArea" localSheetId="1" hidden="1">Ienemumi!$A$1:$L$166</definedName>
    <definedName name="Z_C32C0FCD_AE7D_41A3_975E_D7367DDEA994_.wvu.PrintArea" localSheetId="0" hidden="1">Izdevumi!$B$1:$P$278</definedName>
    <definedName name="Z_C32C0FCD_AE7D_41A3_975E_D7367DDEA994_.wvu.PrintTitles" localSheetId="1" hidden="1">Ienemumi!$3:$4</definedName>
    <definedName name="Z_C32C0FCD_AE7D_41A3_975E_D7367DDEA994_.wvu.PrintTitles" localSheetId="0" hidden="1">Izdevumi!$3:$6</definedName>
    <definedName name="Z_C32C0FCD_AE7D_41A3_975E_D7367DDEA994_.wvu.Rows" localSheetId="1" hidden="1">Ienemumi!#REF!,Ienemumi!#REF!,Ienemumi!$154:$164</definedName>
  </definedNames>
  <calcPr calcId="162913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K60" i="4" l="1"/>
  <c r="K36" i="4" l="1"/>
  <c r="I106" i="4" l="1"/>
  <c r="K144" i="4"/>
  <c r="H140" i="4" l="1"/>
  <c r="J18" i="1" l="1"/>
  <c r="I20" i="1" l="1"/>
  <c r="E20" i="1"/>
  <c r="K147" i="4" l="1"/>
  <c r="J230" i="1" l="1"/>
  <c r="I263" i="1" l="1"/>
  <c r="I229" i="1" l="1"/>
  <c r="I230" i="1" l="1"/>
  <c r="I58" i="4"/>
  <c r="F230" i="1" l="1"/>
  <c r="K123" i="4" l="1"/>
  <c r="J275" i="1" l="1"/>
  <c r="E276" i="1"/>
  <c r="E275" i="1" s="1"/>
  <c r="J273" i="1"/>
  <c r="F273" i="1"/>
  <c r="N279" i="1"/>
  <c r="D275" i="1"/>
  <c r="N275" i="1"/>
  <c r="M275" i="1"/>
  <c r="L275" i="1"/>
  <c r="K275" i="1"/>
  <c r="H275" i="1"/>
  <c r="G275" i="1"/>
  <c r="N273" i="1"/>
  <c r="M273" i="1"/>
  <c r="L273" i="1"/>
  <c r="K273" i="1"/>
  <c r="H273" i="1"/>
  <c r="G273" i="1"/>
  <c r="D273" i="1"/>
  <c r="F275" i="1" l="1"/>
  <c r="I276" i="1"/>
  <c r="I275" i="1" s="1"/>
  <c r="I65" i="4" l="1"/>
  <c r="I128" i="4" l="1"/>
  <c r="E25" i="1" l="1"/>
  <c r="I50" i="1" l="1"/>
  <c r="E50" i="1"/>
  <c r="F262" i="1" l="1"/>
  <c r="F270" i="1"/>
  <c r="F264" i="1"/>
  <c r="F267" i="1"/>
  <c r="E263" i="1"/>
  <c r="F260" i="1"/>
  <c r="F255" i="1"/>
  <c r="I47" i="4" l="1"/>
  <c r="I224" i="1" l="1"/>
  <c r="I26" i="1" l="1"/>
  <c r="E38" i="1" l="1"/>
  <c r="F61" i="1" l="1"/>
  <c r="E184" i="1" l="1"/>
  <c r="I184" i="1"/>
  <c r="E157" i="1"/>
  <c r="I159" i="1"/>
  <c r="E159" i="1"/>
  <c r="I142" i="1"/>
  <c r="E149" i="1"/>
  <c r="I157" i="1"/>
  <c r="I149" i="1"/>
  <c r="E142" i="1"/>
  <c r="I138" i="1"/>
  <c r="I137" i="1"/>
  <c r="E138" i="1"/>
  <c r="E130" i="1"/>
  <c r="E137" i="1"/>
  <c r="I130" i="1"/>
  <c r="I128" i="1"/>
  <c r="E128" i="1"/>
  <c r="I125" i="1"/>
  <c r="I126" i="1"/>
  <c r="I127" i="1"/>
  <c r="E127" i="1"/>
  <c r="E126" i="1"/>
  <c r="E125" i="1"/>
  <c r="I99" i="1"/>
  <c r="E99" i="1"/>
  <c r="E44" i="1"/>
  <c r="I44" i="1"/>
  <c r="I41" i="1"/>
  <c r="E43" i="1"/>
  <c r="I43" i="1"/>
  <c r="E42" i="1"/>
  <c r="I42" i="1"/>
  <c r="E41" i="1"/>
  <c r="H91" i="4"/>
  <c r="F52" i="4"/>
  <c r="G52" i="4"/>
  <c r="H52" i="4"/>
  <c r="I52" i="4"/>
  <c r="J52" i="4"/>
  <c r="E52" i="4"/>
  <c r="L53" i="4"/>
  <c r="H50" i="4"/>
  <c r="H47" i="4"/>
  <c r="H41" i="4" l="1"/>
  <c r="H38" i="4"/>
  <c r="L37" i="4"/>
  <c r="K37" i="4"/>
  <c r="H22" i="4"/>
  <c r="H21" i="4"/>
  <c r="H19" i="4"/>
  <c r="E90" i="4" l="1"/>
  <c r="E61" i="4"/>
  <c r="K57" i="4"/>
  <c r="F100" i="4" l="1"/>
  <c r="F61" i="4" l="1"/>
  <c r="F55" i="4"/>
  <c r="F105" i="4" l="1"/>
  <c r="L82" i="4"/>
  <c r="L81" i="4"/>
  <c r="L30" i="4"/>
  <c r="L10" i="4"/>
  <c r="N269" i="1" l="1"/>
  <c r="M269" i="1"/>
  <c r="L269" i="1"/>
  <c r="K269" i="1"/>
  <c r="J269" i="1"/>
  <c r="H269" i="1"/>
  <c r="G269" i="1"/>
  <c r="F269" i="1"/>
  <c r="D269" i="1"/>
  <c r="N265" i="1"/>
  <c r="M265" i="1"/>
  <c r="L265" i="1"/>
  <c r="K265" i="1"/>
  <c r="J265" i="1"/>
  <c r="H265" i="1"/>
  <c r="G265" i="1"/>
  <c r="F265" i="1"/>
  <c r="D265" i="1"/>
  <c r="N261" i="1"/>
  <c r="M261" i="1"/>
  <c r="L261" i="1"/>
  <c r="K261" i="1"/>
  <c r="J261" i="1"/>
  <c r="H261" i="1"/>
  <c r="G261" i="1"/>
  <c r="F261" i="1"/>
  <c r="D261" i="1"/>
  <c r="N256" i="1"/>
  <c r="M256" i="1"/>
  <c r="L256" i="1"/>
  <c r="K256" i="1"/>
  <c r="J256" i="1"/>
  <c r="H256" i="1"/>
  <c r="G256" i="1"/>
  <c r="F256" i="1"/>
  <c r="D256" i="1"/>
  <c r="N254" i="1"/>
  <c r="M254" i="1"/>
  <c r="L254" i="1"/>
  <c r="K254" i="1"/>
  <c r="J254" i="1"/>
  <c r="H254" i="1"/>
  <c r="G254" i="1"/>
  <c r="F254" i="1"/>
  <c r="D254" i="1"/>
  <c r="L253" i="1" l="1"/>
  <c r="F253" i="1"/>
  <c r="H253" i="1"/>
  <c r="M253" i="1"/>
  <c r="K253" i="1"/>
  <c r="D253" i="1"/>
  <c r="N253" i="1"/>
  <c r="J253" i="1"/>
  <c r="G253" i="1"/>
  <c r="I274" i="1"/>
  <c r="E274" i="1"/>
  <c r="I10" i="1"/>
  <c r="F228" i="1"/>
  <c r="I271" i="1"/>
  <c r="I270" i="1"/>
  <c r="I268" i="1"/>
  <c r="I267" i="1"/>
  <c r="I266" i="1"/>
  <c r="I264" i="1"/>
  <c r="I262" i="1"/>
  <c r="I260" i="1"/>
  <c r="I259" i="1"/>
  <c r="I258" i="1"/>
  <c r="I257" i="1"/>
  <c r="I255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71" i="1"/>
  <c r="E270" i="1"/>
  <c r="E268" i="1"/>
  <c r="E267" i="1"/>
  <c r="E266" i="1"/>
  <c r="E264" i="1"/>
  <c r="E262" i="1"/>
  <c r="E260" i="1"/>
  <c r="E259" i="1"/>
  <c r="E258" i="1"/>
  <c r="E257" i="1"/>
  <c r="E255" i="1"/>
  <c r="N228" i="1"/>
  <c r="M228" i="1"/>
  <c r="L228" i="1"/>
  <c r="K228" i="1"/>
  <c r="H228" i="1"/>
  <c r="G228" i="1"/>
  <c r="D228" i="1"/>
  <c r="I273" i="1" l="1"/>
  <c r="E273" i="1"/>
  <c r="E265" i="1"/>
  <c r="I261" i="1"/>
  <c r="E269" i="1"/>
  <c r="I265" i="1"/>
  <c r="I254" i="1"/>
  <c r="I256" i="1"/>
  <c r="E256" i="1"/>
  <c r="E254" i="1"/>
  <c r="E261" i="1"/>
  <c r="I269" i="1"/>
  <c r="B13" i="5" l="1"/>
  <c r="E253" i="1"/>
  <c r="I253" i="1"/>
  <c r="B12" i="5" s="1"/>
  <c r="K129" i="4"/>
  <c r="K128" i="4"/>
  <c r="G105" i="4"/>
  <c r="H105" i="4"/>
  <c r="J105" i="4"/>
  <c r="E105" i="4"/>
  <c r="H55" i="4" l="1"/>
  <c r="G55" i="4"/>
  <c r="J68" i="4"/>
  <c r="K11" i="4"/>
  <c r="E82" i="1"/>
  <c r="K113" i="4" l="1"/>
  <c r="K56" i="4"/>
  <c r="L33" i="4"/>
  <c r="K77" i="4" l="1"/>
  <c r="K69" i="4" l="1"/>
  <c r="L69" i="4"/>
  <c r="H160" i="4" l="1"/>
  <c r="I160" i="4"/>
  <c r="E194" i="1" l="1"/>
  <c r="I194" i="1"/>
  <c r="I158" i="1"/>
  <c r="E158" i="1"/>
  <c r="I124" i="1"/>
  <c r="E124" i="1"/>
  <c r="E123" i="1"/>
  <c r="I123" i="1"/>
  <c r="E216" i="1" l="1"/>
  <c r="I200" i="1"/>
  <c r="E215" i="1"/>
  <c r="I216" i="1"/>
  <c r="I215" i="1"/>
  <c r="E200" i="1"/>
  <c r="E152" i="1"/>
  <c r="I183" i="1"/>
  <c r="E183" i="1"/>
  <c r="I152" i="1"/>
  <c r="E76" i="1"/>
  <c r="I76" i="1"/>
  <c r="E68" i="1"/>
  <c r="I68" i="1"/>
  <c r="F32" i="4" l="1"/>
  <c r="G32" i="4"/>
  <c r="H32" i="4"/>
  <c r="I32" i="4"/>
  <c r="L32" i="4" s="1"/>
  <c r="L29" i="4" s="1"/>
  <c r="J32" i="4"/>
  <c r="E32" i="4"/>
  <c r="F134" i="4" l="1"/>
  <c r="I55" i="4" l="1"/>
  <c r="J55" i="4"/>
  <c r="M55" i="4" l="1"/>
  <c r="L11" i="4"/>
  <c r="F160" i="4" l="1"/>
  <c r="F159" i="4" s="1"/>
  <c r="F138" i="4"/>
  <c r="F14" i="4"/>
  <c r="F9" i="4"/>
  <c r="F133" i="4" l="1"/>
  <c r="F132" i="4" s="1"/>
  <c r="F154" i="4"/>
  <c r="F152" i="4" s="1"/>
  <c r="L68" i="4" l="1"/>
  <c r="F68" i="4"/>
  <c r="G68" i="4"/>
  <c r="H68" i="4"/>
  <c r="I68" i="4"/>
  <c r="K68" i="4"/>
  <c r="E68" i="4"/>
  <c r="F98" i="4" l="1"/>
  <c r="F97" i="4" s="1"/>
  <c r="F93" i="4"/>
  <c r="F90" i="4"/>
  <c r="F88" i="4"/>
  <c r="F71" i="4"/>
  <c r="F70" i="4" s="1"/>
  <c r="F64" i="4"/>
  <c r="F49" i="4"/>
  <c r="F51" i="4"/>
  <c r="E55" i="4"/>
  <c r="F46" i="4"/>
  <c r="F45" i="4" s="1"/>
  <c r="F39" i="4"/>
  <c r="F35" i="4"/>
  <c r="E35" i="4"/>
  <c r="F30" i="4"/>
  <c r="F27" i="4"/>
  <c r="F26" i="4" s="1"/>
  <c r="F24" i="4"/>
  <c r="F20" i="4"/>
  <c r="F17" i="4"/>
  <c r="L77" i="4"/>
  <c r="E51" i="4" l="1"/>
  <c r="F13" i="4"/>
  <c r="F12" i="4" s="1"/>
  <c r="F29" i="4"/>
  <c r="F23" i="4"/>
  <c r="F59" i="4"/>
  <c r="F48" i="4"/>
  <c r="F34" i="4"/>
  <c r="E75" i="4"/>
  <c r="K78" i="4" l="1"/>
  <c r="K82" i="4" l="1"/>
  <c r="K140" i="4" l="1"/>
  <c r="K141" i="4"/>
  <c r="K142" i="4"/>
  <c r="K143" i="4"/>
  <c r="K145" i="4"/>
  <c r="K146" i="4"/>
  <c r="K148" i="4"/>
  <c r="K138" i="4" l="1"/>
  <c r="I75" i="4"/>
  <c r="I176" i="1" l="1"/>
  <c r="E176" i="1"/>
  <c r="I49" i="1" l="1"/>
  <c r="E49" i="1"/>
  <c r="E98" i="4" l="1"/>
  <c r="E64" i="4"/>
  <c r="J80" i="4" l="1"/>
  <c r="I80" i="4"/>
  <c r="H80" i="4"/>
  <c r="E80" i="4"/>
  <c r="F84" i="4" l="1"/>
  <c r="F83" i="4" s="1"/>
  <c r="F80" i="4"/>
  <c r="G80" i="4"/>
  <c r="F75" i="4"/>
  <c r="G75" i="4"/>
  <c r="F79" i="4" l="1"/>
  <c r="G61" i="4"/>
  <c r="F8" i="4"/>
  <c r="F7" i="4" s="1"/>
  <c r="G51" i="4"/>
  <c r="G39" i="4"/>
  <c r="K33" i="4"/>
  <c r="K32" i="4" s="1"/>
  <c r="F103" i="4" l="1"/>
  <c r="F165" i="4" s="1"/>
  <c r="E39" i="1" l="1"/>
  <c r="I39" i="1"/>
  <c r="E117" i="1"/>
  <c r="E118" i="1"/>
  <c r="E119" i="1"/>
  <c r="E116" i="1"/>
  <c r="E86" i="1"/>
  <c r="E107" i="1" l="1"/>
  <c r="I107" i="1"/>
  <c r="F72" i="1" l="1"/>
  <c r="I202" i="1" l="1"/>
  <c r="E202" i="1"/>
  <c r="I151" i="1"/>
  <c r="E151" i="1"/>
  <c r="K10" i="4" l="1"/>
  <c r="D79" i="1" l="1"/>
  <c r="D72" i="1"/>
  <c r="N205" i="1"/>
  <c r="D205" i="1"/>
  <c r="D112" i="1"/>
  <c r="D61" i="1"/>
  <c r="D52" i="1"/>
  <c r="D29" i="1"/>
  <c r="D22" i="1"/>
  <c r="D8" i="1"/>
  <c r="D227" i="1" l="1"/>
  <c r="D278" i="1" s="1"/>
  <c r="G98" i="4"/>
  <c r="K162" i="4" l="1"/>
  <c r="K161" i="4"/>
  <c r="K156" i="4"/>
  <c r="K155" i="4"/>
  <c r="K127" i="4"/>
  <c r="K126" i="4"/>
  <c r="K124" i="4"/>
  <c r="K122" i="4"/>
  <c r="K121" i="4"/>
  <c r="K120" i="4"/>
  <c r="K119" i="4"/>
  <c r="K117" i="4"/>
  <c r="K116" i="4"/>
  <c r="K114" i="4"/>
  <c r="K112" i="4"/>
  <c r="K111" i="4"/>
  <c r="K106" i="4"/>
  <c r="K137" i="4"/>
  <c r="K136" i="4"/>
  <c r="K96" i="4"/>
  <c r="K81" i="4"/>
  <c r="K80" i="4" s="1"/>
  <c r="K76" i="4"/>
  <c r="K75" i="4" s="1"/>
  <c r="K74" i="4"/>
  <c r="K73" i="4"/>
  <c r="K72" i="4"/>
  <c r="K67" i="4"/>
  <c r="K66" i="4"/>
  <c r="K65" i="4"/>
  <c r="K63" i="4"/>
  <c r="K62" i="4"/>
  <c r="K58" i="4"/>
  <c r="K55" i="4" s="1"/>
  <c r="K54" i="4"/>
  <c r="K50" i="4"/>
  <c r="K47" i="4"/>
  <c r="K44" i="4"/>
  <c r="K43" i="4"/>
  <c r="K42" i="4"/>
  <c r="K41" i="4"/>
  <c r="K40" i="4"/>
  <c r="K38" i="4"/>
  <c r="K31" i="4"/>
  <c r="K30" i="4" s="1"/>
  <c r="K28" i="4"/>
  <c r="K25" i="4"/>
  <c r="K22" i="4"/>
  <c r="K21" i="4"/>
  <c r="K19" i="4"/>
  <c r="K18" i="4"/>
  <c r="K16" i="4"/>
  <c r="K15" i="4"/>
  <c r="K39" i="4" l="1"/>
  <c r="N55" i="4"/>
  <c r="Q55" i="4" s="1"/>
  <c r="K53" i="4"/>
  <c r="K52" i="4" s="1"/>
  <c r="K125" i="4"/>
  <c r="K160" i="4" l="1"/>
  <c r="K159" i="4" s="1"/>
  <c r="D9" i="5" s="1"/>
  <c r="D8" i="5" s="1"/>
  <c r="K154" i="4"/>
  <c r="D4" i="5" s="1"/>
  <c r="K134" i="4"/>
  <c r="K71" i="4"/>
  <c r="K70" i="4" s="1"/>
  <c r="K64" i="4"/>
  <c r="K61" i="4"/>
  <c r="K46" i="4"/>
  <c r="K45" i="4" s="1"/>
  <c r="K35" i="4"/>
  <c r="K27" i="4"/>
  <c r="K26" i="4" s="1"/>
  <c r="K20" i="4"/>
  <c r="K17" i="4"/>
  <c r="K14" i="4"/>
  <c r="K49" i="4"/>
  <c r="K24" i="4"/>
  <c r="J160" i="4"/>
  <c r="J159" i="4" s="1"/>
  <c r="J154" i="4"/>
  <c r="J138" i="4"/>
  <c r="J134" i="4"/>
  <c r="J98" i="4"/>
  <c r="J97" i="4" s="1"/>
  <c r="J93" i="4"/>
  <c r="J90" i="4"/>
  <c r="J88" i="4"/>
  <c r="J84" i="4"/>
  <c r="J75" i="4"/>
  <c r="J71" i="4"/>
  <c r="J70" i="4" s="1"/>
  <c r="J64" i="4"/>
  <c r="J61" i="4"/>
  <c r="J49" i="4"/>
  <c r="J46" i="4"/>
  <c r="J45" i="4" s="1"/>
  <c r="J39" i="4"/>
  <c r="J35" i="4"/>
  <c r="J30" i="4"/>
  <c r="J27" i="4"/>
  <c r="J26" i="4" s="1"/>
  <c r="J24" i="4"/>
  <c r="J20" i="4"/>
  <c r="J17" i="4"/>
  <c r="J14" i="4"/>
  <c r="J9" i="4"/>
  <c r="J8" i="4" s="1"/>
  <c r="J7" i="4" s="1"/>
  <c r="K13" i="4" l="1"/>
  <c r="K12" i="4" s="1"/>
  <c r="J29" i="4"/>
  <c r="K29" i="4"/>
  <c r="J59" i="4"/>
  <c r="K59" i="4"/>
  <c r="J133" i="4"/>
  <c r="J132" i="4" s="1"/>
  <c r="K34" i="4"/>
  <c r="K9" i="4"/>
  <c r="K8" i="4" s="1"/>
  <c r="K7" i="4" s="1"/>
  <c r="K133" i="4"/>
  <c r="K132" i="4" s="1"/>
  <c r="B11" i="5" s="1"/>
  <c r="J34" i="4"/>
  <c r="J51" i="4"/>
  <c r="J48" i="4" s="1"/>
  <c r="J13" i="4"/>
  <c r="J12" i="4" s="1"/>
  <c r="K51" i="4"/>
  <c r="K48" i="4" s="1"/>
  <c r="K23" i="4"/>
  <c r="J23" i="4"/>
  <c r="J83" i="4"/>
  <c r="J79" i="4" s="1"/>
  <c r="J152" i="4"/>
  <c r="K152" i="4"/>
  <c r="J103" i="4" l="1"/>
  <c r="J5" i="4" s="1"/>
  <c r="J166" i="4" s="1"/>
  <c r="J165" i="4" l="1"/>
  <c r="N8" i="1" l="1"/>
  <c r="N22" i="1"/>
  <c r="N29" i="1"/>
  <c r="N52" i="1"/>
  <c r="N61" i="1"/>
  <c r="N72" i="1"/>
  <c r="N79" i="1"/>
  <c r="N112" i="1"/>
  <c r="N280" i="1" l="1"/>
  <c r="N227" i="1"/>
  <c r="N278" i="1" s="1"/>
  <c r="E87" i="1"/>
  <c r="K115" i="4" l="1"/>
  <c r="I189" i="1" l="1"/>
  <c r="I40" i="1" l="1"/>
  <c r="I195" i="1" l="1"/>
  <c r="I33" i="1" l="1"/>
  <c r="I16" i="1" l="1"/>
  <c r="I17" i="1"/>
  <c r="I18" i="1"/>
  <c r="I19" i="1"/>
  <c r="I27" i="1"/>
  <c r="I46" i="1"/>
  <c r="I47" i="1"/>
  <c r="I48" i="1"/>
  <c r="I30" i="1" l="1"/>
  <c r="I62" i="1"/>
  <c r="I113" i="1"/>
  <c r="I80" i="1"/>
  <c r="I110" i="1" l="1"/>
  <c r="I69" i="1" l="1"/>
  <c r="L52" i="1" l="1"/>
  <c r="I203" i="1"/>
  <c r="I70" i="1" l="1"/>
  <c r="I59" i="1" l="1"/>
  <c r="I45" i="1"/>
  <c r="I58" i="1" l="1"/>
  <c r="F52" i="1" l="1"/>
  <c r="I101" i="1" l="1"/>
  <c r="I91" i="1" l="1"/>
  <c r="E224" i="1" l="1"/>
  <c r="I77" i="1"/>
  <c r="I93" i="1"/>
  <c r="I97" i="1"/>
  <c r="I209" i="1"/>
  <c r="I217" i="1"/>
  <c r="I214" i="1"/>
  <c r="I223" i="1"/>
  <c r="I74" i="1"/>
  <c r="I96" i="1"/>
  <c r="I95" i="1"/>
  <c r="I221" i="1"/>
  <c r="I210" i="1"/>
  <c r="I220" i="1"/>
  <c r="I207" i="1"/>
  <c r="I94" i="1"/>
  <c r="I208" i="1"/>
  <c r="I218" i="1"/>
  <c r="I219" i="1"/>
  <c r="I212" i="1"/>
  <c r="I73" i="1"/>
  <c r="I75" i="1"/>
  <c r="I92" i="1"/>
  <c r="I222" i="1"/>
  <c r="I225" i="1"/>
  <c r="I136" i="1" l="1"/>
  <c r="I20" i="4" l="1"/>
  <c r="I17" i="4"/>
  <c r="I14" i="4"/>
  <c r="H14" i="4"/>
  <c r="G138" i="4"/>
  <c r="I13" i="4" l="1"/>
  <c r="I197" i="1" l="1"/>
  <c r="I109" i="1"/>
  <c r="I160" i="1"/>
  <c r="I135" i="1"/>
  <c r="I196" i="1"/>
  <c r="I153" i="1"/>
  <c r="I106" i="1" l="1"/>
  <c r="I104" i="1"/>
  <c r="I100" i="1"/>
  <c r="I98" i="1"/>
  <c r="I105" i="1"/>
  <c r="I108" i="1"/>
  <c r="I102" i="1"/>
  <c r="I103" i="1"/>
  <c r="E104" i="1"/>
  <c r="I163" i="1" l="1"/>
  <c r="I171" i="1"/>
  <c r="I179" i="1"/>
  <c r="I167" i="1"/>
  <c r="I175" i="1"/>
  <c r="I161" i="1"/>
  <c r="I169" i="1"/>
  <c r="I177" i="1"/>
  <c r="I165" i="1"/>
  <c r="I173" i="1"/>
  <c r="G46" i="4" l="1"/>
  <c r="G45" i="4" s="1"/>
  <c r="I46" i="4"/>
  <c r="I45" i="4" s="1"/>
  <c r="E46" i="4"/>
  <c r="E45" i="4" s="1"/>
  <c r="H46" i="4"/>
  <c r="H45" i="4" s="1"/>
  <c r="G27" i="4"/>
  <c r="I174" i="1" l="1"/>
  <c r="I166" i="1"/>
  <c r="I144" i="1"/>
  <c r="I154" i="1"/>
  <c r="I193" i="1"/>
  <c r="I146" i="1"/>
  <c r="I156" i="1"/>
  <c r="I168" i="1"/>
  <c r="I178" i="1"/>
  <c r="I191" i="1"/>
  <c r="I140" i="1"/>
  <c r="I162" i="1"/>
  <c r="I170" i="1"/>
  <c r="I180" i="1"/>
  <c r="I132" i="1"/>
  <c r="I148" i="1"/>
  <c r="I186" i="1"/>
  <c r="I134" i="1"/>
  <c r="I164" i="1"/>
  <c r="I172" i="1"/>
  <c r="I182" i="1"/>
  <c r="I199" i="1"/>
  <c r="E132" i="1"/>
  <c r="I155" i="1" l="1"/>
  <c r="I30" i="4"/>
  <c r="E27" i="4"/>
  <c r="I143" i="1" l="1"/>
  <c r="I188" i="1"/>
  <c r="I190" i="1"/>
  <c r="I139" i="1"/>
  <c r="I145" i="1"/>
  <c r="I198" i="1"/>
  <c r="I185" i="1"/>
  <c r="I147" i="1"/>
  <c r="I181" i="1"/>
  <c r="I201" i="1"/>
  <c r="I131" i="1"/>
  <c r="I133" i="1"/>
  <c r="I150" i="1"/>
  <c r="I192" i="1"/>
  <c r="E139" i="1"/>
  <c r="E143" i="1"/>
  <c r="E154" i="1"/>
  <c r="E136" i="1" l="1"/>
  <c r="E103" i="1"/>
  <c r="E105" i="1"/>
  <c r="E106" i="1"/>
  <c r="E40" i="1" l="1"/>
  <c r="E19" i="1"/>
  <c r="E9" i="1"/>
  <c r="L22" i="4" l="1"/>
  <c r="L21" i="4"/>
  <c r="H20" i="4"/>
  <c r="G20" i="4"/>
  <c r="E20" i="4"/>
  <c r="L63" i="4"/>
  <c r="L62" i="4"/>
  <c r="L54" i="4"/>
  <c r="L28" i="4"/>
  <c r="L20" i="4" l="1"/>
  <c r="L52" i="4" l="1"/>
  <c r="E97" i="1" l="1"/>
  <c r="E96" i="1"/>
  <c r="E95" i="1"/>
  <c r="E94" i="1"/>
  <c r="E93" i="1"/>
  <c r="E92" i="1"/>
  <c r="E13" i="1"/>
  <c r="E12" i="1"/>
  <c r="E55" i="1"/>
  <c r="E54" i="1"/>
  <c r="E36" i="1"/>
  <c r="G134" i="4" l="1"/>
  <c r="G133" i="4" s="1"/>
  <c r="G97" i="4"/>
  <c r="G93" i="4"/>
  <c r="G90" i="4"/>
  <c r="G88" i="4"/>
  <c r="G84" i="4"/>
  <c r="G132" i="4" l="1"/>
  <c r="G83" i="4"/>
  <c r="G79" i="4" s="1"/>
  <c r="I29" i="4" l="1"/>
  <c r="H51" i="4" l="1"/>
  <c r="I51" i="4"/>
  <c r="G160" i="4" l="1"/>
  <c r="H159" i="4" l="1"/>
  <c r="G159" i="4"/>
  <c r="E160" i="4"/>
  <c r="E159" i="4" s="1"/>
  <c r="I154" i="4"/>
  <c r="H154" i="4"/>
  <c r="G154" i="4"/>
  <c r="E154" i="4"/>
  <c r="E152" i="4" s="1"/>
  <c r="I138" i="4"/>
  <c r="H138" i="4"/>
  <c r="E138" i="4"/>
  <c r="I134" i="4"/>
  <c r="H134" i="4"/>
  <c r="E134" i="4"/>
  <c r="H98" i="4"/>
  <c r="E97" i="4"/>
  <c r="E93" i="4"/>
  <c r="H90" i="4"/>
  <c r="H88" i="4"/>
  <c r="E88" i="4"/>
  <c r="H84" i="4"/>
  <c r="E84" i="4"/>
  <c r="H75" i="4"/>
  <c r="L75" i="4" s="1"/>
  <c r="L74" i="4"/>
  <c r="L73" i="4"/>
  <c r="H71" i="4"/>
  <c r="H70" i="4" s="1"/>
  <c r="E71" i="4"/>
  <c r="E70" i="4" s="1"/>
  <c r="L67" i="4"/>
  <c r="L66" i="4"/>
  <c r="L65" i="4"/>
  <c r="I64" i="4"/>
  <c r="H64" i="4"/>
  <c r="I61" i="4"/>
  <c r="H61" i="4"/>
  <c r="E59" i="4"/>
  <c r="L60" i="4"/>
  <c r="L58" i="4"/>
  <c r="L50" i="4"/>
  <c r="G49" i="4"/>
  <c r="I49" i="4"/>
  <c r="H49" i="4"/>
  <c r="E49" i="4"/>
  <c r="L47" i="4"/>
  <c r="L46" i="4" s="1"/>
  <c r="L45" i="4" s="1"/>
  <c r="L44" i="4"/>
  <c r="L43" i="4"/>
  <c r="L42" i="4"/>
  <c r="L41" i="4"/>
  <c r="I39" i="4"/>
  <c r="H39" i="4"/>
  <c r="E39" i="4"/>
  <c r="L38" i="4"/>
  <c r="L36" i="4"/>
  <c r="G35" i="4"/>
  <c r="I35" i="4"/>
  <c r="H35" i="4"/>
  <c r="H30" i="4"/>
  <c r="H29" i="4" s="1"/>
  <c r="G30" i="4"/>
  <c r="G29" i="4" s="1"/>
  <c r="E30" i="4"/>
  <c r="E29" i="4" s="1"/>
  <c r="L27" i="4"/>
  <c r="G26" i="4"/>
  <c r="I26" i="4"/>
  <c r="H26" i="4"/>
  <c r="E26" i="4"/>
  <c r="L25" i="4"/>
  <c r="G24" i="4"/>
  <c r="I24" i="4"/>
  <c r="H24" i="4"/>
  <c r="E24" i="4"/>
  <c r="L19" i="4"/>
  <c r="L18" i="4"/>
  <c r="G17" i="4"/>
  <c r="H17" i="4"/>
  <c r="H13" i="4" s="1"/>
  <c r="E17" i="4"/>
  <c r="L16" i="4"/>
  <c r="L15" i="4"/>
  <c r="E14" i="4"/>
  <c r="I9" i="4"/>
  <c r="H9" i="4"/>
  <c r="H8" i="4" s="1"/>
  <c r="H7" i="4" s="1"/>
  <c r="E9" i="4"/>
  <c r="E8" i="4" s="1"/>
  <c r="E7" i="4" s="1"/>
  <c r="I59" i="4" l="1"/>
  <c r="L39" i="4"/>
  <c r="E13" i="4"/>
  <c r="E12" i="4" s="1"/>
  <c r="H59" i="4"/>
  <c r="L64" i="4"/>
  <c r="L61" i="4"/>
  <c r="I23" i="4"/>
  <c r="H23" i="4"/>
  <c r="I159" i="4"/>
  <c r="E133" i="4"/>
  <c r="E132" i="4" s="1"/>
  <c r="E34" i="4"/>
  <c r="G23" i="4"/>
  <c r="H133" i="4"/>
  <c r="H132" i="4" s="1"/>
  <c r="H12" i="4"/>
  <c r="L17" i="4"/>
  <c r="G64" i="4"/>
  <c r="G48" i="4"/>
  <c r="G14" i="4"/>
  <c r="G9" i="4"/>
  <c r="G8" i="4" s="1"/>
  <c r="G7" i="4" s="1"/>
  <c r="L9" i="4"/>
  <c r="E23" i="4"/>
  <c r="H34" i="4"/>
  <c r="G34" i="4"/>
  <c r="H48" i="4"/>
  <c r="H97" i="4"/>
  <c r="L51" i="4"/>
  <c r="E83" i="4"/>
  <c r="E79" i="4" s="1"/>
  <c r="I8" i="4"/>
  <c r="I7" i="4" s="1"/>
  <c r="L14" i="4"/>
  <c r="L35" i="4"/>
  <c r="L49" i="4"/>
  <c r="L55" i="4"/>
  <c r="L96" i="4"/>
  <c r="H152" i="4"/>
  <c r="E48" i="4"/>
  <c r="L24" i="4"/>
  <c r="L26" i="4"/>
  <c r="I34" i="4"/>
  <c r="I48" i="4"/>
  <c r="G71" i="4"/>
  <c r="G70" i="4" s="1"/>
  <c r="G152" i="4"/>
  <c r="L72" i="4"/>
  <c r="I71" i="4"/>
  <c r="H93" i="4"/>
  <c r="H83" i="4" s="1"/>
  <c r="I133" i="4"/>
  <c r="I132" i="4" s="1"/>
  <c r="L132" i="4" l="1"/>
  <c r="O55" i="4"/>
  <c r="R55" i="4" s="1"/>
  <c r="P55" i="4"/>
  <c r="L59" i="4"/>
  <c r="E103" i="4"/>
  <c r="G13" i="4"/>
  <c r="G12" i="4" s="1"/>
  <c r="G59" i="4"/>
  <c r="L23" i="4"/>
  <c r="F5" i="4"/>
  <c r="F166" i="4" s="1"/>
  <c r="I152" i="4"/>
  <c r="L13" i="4"/>
  <c r="L7" i="4"/>
  <c r="L8" i="4"/>
  <c r="L48" i="4"/>
  <c r="L34" i="4"/>
  <c r="I12" i="4"/>
  <c r="L12" i="4" s="1"/>
  <c r="H79" i="4"/>
  <c r="H103" i="4" s="1"/>
  <c r="L71" i="4"/>
  <c r="I70" i="4"/>
  <c r="E5" i="4" l="1"/>
  <c r="E166" i="4" s="1"/>
  <c r="S55" i="4"/>
  <c r="E165" i="4"/>
  <c r="G103" i="4"/>
  <c r="G165" i="4" s="1"/>
  <c r="H5" i="4"/>
  <c r="H166" i="4" s="1"/>
  <c r="H165" i="4"/>
  <c r="L70" i="4"/>
  <c r="G5" i="4" l="1"/>
  <c r="G166" i="4" s="1"/>
  <c r="K72" i="1" l="1"/>
  <c r="G72" i="1"/>
  <c r="L72" i="1"/>
  <c r="H72" i="1"/>
  <c r="M72" i="1"/>
  <c r="H52" i="1" l="1"/>
  <c r="G52" i="1"/>
  <c r="E203" i="1" l="1"/>
  <c r="E33" i="1" l="1"/>
  <c r="E223" i="1" l="1"/>
  <c r="E91" i="1" l="1"/>
  <c r="E197" i="1" l="1"/>
  <c r="E140" i="1" l="1"/>
  <c r="E115" i="1" l="1"/>
  <c r="E193" i="1"/>
  <c r="E189" i="1"/>
  <c r="E186" i="1"/>
  <c r="E180" i="1"/>
  <c r="E178" i="1"/>
  <c r="E174" i="1"/>
  <c r="E172" i="1"/>
  <c r="E170" i="1"/>
  <c r="E168" i="1"/>
  <c r="E166" i="1"/>
  <c r="E164" i="1"/>
  <c r="E156" i="1"/>
  <c r="E146" i="1"/>
  <c r="E144" i="1"/>
  <c r="E198" i="1"/>
  <c r="E195" i="1"/>
  <c r="E192" i="1"/>
  <c r="E190" i="1"/>
  <c r="E188" i="1"/>
  <c r="E181" i="1"/>
  <c r="E145" i="1"/>
  <c r="E135" i="1"/>
  <c r="E131" i="1"/>
  <c r="E179" i="1"/>
  <c r="E177" i="1"/>
  <c r="E161" i="1"/>
  <c r="E173" i="1"/>
  <c r="E167" i="1"/>
  <c r="E165" i="1"/>
  <c r="E163" i="1"/>
  <c r="E59" i="1"/>
  <c r="E16" i="1"/>
  <c r="E17" i="1"/>
  <c r="E18" i="1"/>
  <c r="E27" i="1"/>
  <c r="E46" i="1"/>
  <c r="E47" i="1"/>
  <c r="E48" i="1"/>
  <c r="E77" i="1"/>
  <c r="E83" i="1"/>
  <c r="E109" i="1"/>
  <c r="E113" i="1"/>
  <c r="E208" i="1"/>
  <c r="E209" i="1"/>
  <c r="E207" i="1"/>
  <c r="E214" i="1"/>
  <c r="E58" i="1"/>
  <c r="E225" i="1"/>
  <c r="E134" i="1"/>
  <c r="E199" i="1"/>
  <c r="E155" i="1"/>
  <c r="E191" i="1"/>
  <c r="E217" i="1"/>
  <c r="E182" i="1"/>
  <c r="E102" i="1"/>
  <c r="E30" i="1"/>
  <c r="E210" i="1"/>
  <c r="E114" i="1"/>
  <c r="E148" i="1"/>
  <c r="E26" i="1"/>
  <c r="E171" i="1"/>
  <c r="E169" i="1"/>
  <c r="E162" i="1"/>
  <c r="E212" i="1"/>
  <c r="E89" i="1"/>
  <c r="E80" i="1"/>
  <c r="E62" i="1"/>
  <c r="E53" i="1"/>
  <c r="E24" i="1"/>
  <c r="E153" i="1"/>
  <c r="E196" i="1"/>
  <c r="E175" i="1"/>
  <c r="E133" i="1"/>
  <c r="E160" i="1"/>
  <c r="E185" i="1"/>
  <c r="E222" i="1"/>
  <c r="E218" i="1"/>
  <c r="E70" i="1"/>
  <c r="E69" i="1"/>
  <c r="E98" i="1"/>
  <c r="E220" i="1"/>
  <c r="E150" i="1"/>
  <c r="E56" i="1"/>
  <c r="E45" i="1"/>
  <c r="E219" i="1"/>
  <c r="E147" i="1"/>
  <c r="E100" i="1"/>
  <c r="E108" i="1"/>
  <c r="E201" i="1"/>
  <c r="E221" i="1"/>
  <c r="E228" i="1" l="1"/>
  <c r="O281" i="1"/>
  <c r="E84" i="1" l="1"/>
  <c r="E34" i="1" l="1"/>
  <c r="E32" i="1" l="1"/>
  <c r="E85" i="1" l="1"/>
  <c r="E110" i="1" l="1"/>
  <c r="J72" i="1" l="1"/>
  <c r="I72" i="1" l="1"/>
  <c r="E74" i="1"/>
  <c r="E75" i="1"/>
  <c r="E72" i="1" l="1"/>
  <c r="E73" i="1"/>
  <c r="E101" i="1" l="1"/>
  <c r="E66" i="1" l="1"/>
  <c r="E64" i="1" l="1"/>
  <c r="E52" i="1" l="1"/>
  <c r="E57" i="1"/>
  <c r="M52" i="1" l="1"/>
  <c r="E65" i="1" l="1"/>
  <c r="E122" i="1" l="1"/>
  <c r="E121" i="1"/>
  <c r="E88" i="1"/>
  <c r="E14" i="1" l="1"/>
  <c r="I9" i="1" l="1"/>
  <c r="E15" i="1" l="1"/>
  <c r="I15" i="1" l="1"/>
  <c r="G22" i="1" l="1"/>
  <c r="M22" i="1" l="1"/>
  <c r="G8" i="1"/>
  <c r="H22" i="1"/>
  <c r="K8" i="1"/>
  <c r="I23" i="1" l="1"/>
  <c r="H8" i="1"/>
  <c r="M8" i="1"/>
  <c r="L8" i="1"/>
  <c r="I63" i="1" l="1"/>
  <c r="F22" i="1"/>
  <c r="E22" i="1" s="1"/>
  <c r="E23" i="1"/>
  <c r="I11" i="1"/>
  <c r="E11" i="1"/>
  <c r="E10" i="1" l="1"/>
  <c r="F8" i="1"/>
  <c r="E63" i="1"/>
  <c r="E8" i="1" l="1"/>
  <c r="E81" i="1"/>
  <c r="H79" i="1" l="1"/>
  <c r="M79" i="1"/>
  <c r="L79" i="1"/>
  <c r="G79" i="1" l="1"/>
  <c r="K79" i="1" l="1"/>
  <c r="E90" i="1" l="1"/>
  <c r="F79" i="1"/>
  <c r="E79" i="1" l="1"/>
  <c r="G61" i="1"/>
  <c r="H61" i="1" l="1"/>
  <c r="E67" i="1"/>
  <c r="E61" i="1" l="1"/>
  <c r="E187" i="1" l="1"/>
  <c r="I187" i="1" l="1"/>
  <c r="I87" i="1" l="1"/>
  <c r="I85" i="1" l="1"/>
  <c r="I84" i="1"/>
  <c r="I116" i="1"/>
  <c r="K61" i="1"/>
  <c r="I54" i="1" l="1"/>
  <c r="I55" i="1"/>
  <c r="I86" i="1"/>
  <c r="I65" i="1"/>
  <c r="I82" i="1"/>
  <c r="I36" i="1"/>
  <c r="I83" i="1"/>
  <c r="I117" i="1"/>
  <c r="I119" i="1"/>
  <c r="I118" i="1"/>
  <c r="M61" i="1"/>
  <c r="I12" i="1" l="1"/>
  <c r="I53" i="1"/>
  <c r="I114" i="1"/>
  <c r="I13" i="1" l="1"/>
  <c r="E211" i="1" l="1"/>
  <c r="I211" i="1"/>
  <c r="E213" i="1" l="1"/>
  <c r="I213" i="1" l="1"/>
  <c r="K108" i="4" l="1"/>
  <c r="K107" i="4" l="1"/>
  <c r="I141" i="1" l="1"/>
  <c r="E141" i="1"/>
  <c r="I129" i="1" l="1"/>
  <c r="E129" i="1" l="1"/>
  <c r="L99" i="4" l="1"/>
  <c r="L98" i="4" s="1"/>
  <c r="K99" i="4"/>
  <c r="K98" i="4" s="1"/>
  <c r="I98" i="4"/>
  <c r="K22" i="1" l="1"/>
  <c r="L22" i="1"/>
  <c r="I24" i="1" l="1"/>
  <c r="I38" i="1" l="1"/>
  <c r="L61" i="1" l="1"/>
  <c r="I66" i="1"/>
  <c r="I115" i="1" l="1"/>
  <c r="K52" i="1"/>
  <c r="I57" i="1" l="1"/>
  <c r="I56" i="1" l="1"/>
  <c r="J52" i="1"/>
  <c r="I52" i="1" s="1"/>
  <c r="H205" i="1" l="1"/>
  <c r="M205" i="1" l="1"/>
  <c r="K205" i="1"/>
  <c r="L205" i="1"/>
  <c r="G205" i="1"/>
  <c r="F205" i="1" l="1"/>
  <c r="E206" i="1"/>
  <c r="E205" i="1" l="1"/>
  <c r="L112" i="1"/>
  <c r="G112" i="1"/>
  <c r="H112" i="1" l="1"/>
  <c r="M112" i="1"/>
  <c r="K112" i="1"/>
  <c r="E37" i="1" l="1"/>
  <c r="E120" i="1" l="1"/>
  <c r="F112" i="1"/>
  <c r="E112" i="1" s="1"/>
  <c r="I37" i="1"/>
  <c r="E31" i="1" l="1"/>
  <c r="I31" i="1" l="1"/>
  <c r="H279" i="1" l="1"/>
  <c r="H29" i="1"/>
  <c r="G279" i="1"/>
  <c r="G29" i="1"/>
  <c r="M29" i="1"/>
  <c r="M279" i="1"/>
  <c r="L279" i="1"/>
  <c r="L29" i="1"/>
  <c r="H280" i="1" l="1"/>
  <c r="H227" i="1"/>
  <c r="H278" i="1" s="1"/>
  <c r="E35" i="1"/>
  <c r="E279" i="1" s="1"/>
  <c r="F29" i="1"/>
  <c r="F279" i="1"/>
  <c r="G280" i="1"/>
  <c r="G227" i="1"/>
  <c r="G278" i="1" s="1"/>
  <c r="I35" i="1"/>
  <c r="M280" i="1"/>
  <c r="M227" i="1"/>
  <c r="M278" i="1" s="1"/>
  <c r="L227" i="1"/>
  <c r="L278" i="1" s="1"/>
  <c r="L280" i="1"/>
  <c r="H281" i="1" l="1"/>
  <c r="G281" i="1"/>
  <c r="F227" i="1"/>
  <c r="F278" i="1" s="1"/>
  <c r="E29" i="1"/>
  <c r="F280" i="1"/>
  <c r="D5" i="5"/>
  <c r="D7" i="5" s="1"/>
  <c r="M281" i="1"/>
  <c r="L281" i="1"/>
  <c r="I34" i="1"/>
  <c r="F281" i="1" l="1"/>
  <c r="E227" i="1"/>
  <c r="E278" i="1" s="1"/>
  <c r="E280" i="1"/>
  <c r="E281" i="1" l="1"/>
  <c r="K279" i="1" l="1"/>
  <c r="K29" i="1"/>
  <c r="I32" i="1"/>
  <c r="J29" i="1"/>
  <c r="K280" i="1" l="1"/>
  <c r="K227" i="1"/>
  <c r="K278" i="1" s="1"/>
  <c r="I29" i="1"/>
  <c r="K281" i="1" l="1"/>
  <c r="K85" i="4" l="1"/>
  <c r="I84" i="4"/>
  <c r="L85" i="4"/>
  <c r="K86" i="4"/>
  <c r="K87" i="4"/>
  <c r="L87" i="4"/>
  <c r="L91" i="4"/>
  <c r="I90" i="4"/>
  <c r="L90" i="4" s="1"/>
  <c r="K91" i="4"/>
  <c r="L92" i="4"/>
  <c r="K92" i="4"/>
  <c r="I88" i="4"/>
  <c r="L88" i="4" s="1"/>
  <c r="K89" i="4"/>
  <c r="K88" i="4" s="1"/>
  <c r="L89" i="4"/>
  <c r="K94" i="4"/>
  <c r="L94" i="4"/>
  <c r="I93" i="4"/>
  <c r="L93" i="4" s="1"/>
  <c r="L95" i="4"/>
  <c r="K95" i="4"/>
  <c r="I97" i="4"/>
  <c r="L100" i="4"/>
  <c r="K100" i="4"/>
  <c r="K97" i="4" s="1"/>
  <c r="K84" i="4" l="1"/>
  <c r="L97" i="4"/>
  <c r="K93" i="4"/>
  <c r="K90" i="4"/>
  <c r="I83" i="4"/>
  <c r="L84" i="4"/>
  <c r="K83" i="4" l="1"/>
  <c r="K79" i="4" s="1"/>
  <c r="K103" i="4" s="1"/>
  <c r="K165" i="4" s="1"/>
  <c r="L83" i="4"/>
  <c r="I79" i="4"/>
  <c r="B4" i="5" l="1"/>
  <c r="L79" i="4"/>
  <c r="I103" i="4"/>
  <c r="L103" i="4" l="1"/>
  <c r="I165" i="4"/>
  <c r="L165" i="4" s="1"/>
  <c r="K109" i="4" l="1"/>
  <c r="I231" i="1"/>
  <c r="I232" i="1" l="1"/>
  <c r="J228" i="1"/>
  <c r="I228" i="1" s="1"/>
  <c r="K110" i="4" l="1"/>
  <c r="K105" i="4" s="1"/>
  <c r="I105" i="4"/>
  <c r="I5" i="4" l="1"/>
  <c r="L5" i="4" s="1"/>
  <c r="L105" i="4"/>
  <c r="B10" i="5"/>
  <c r="B9" i="5"/>
  <c r="K5" i="4"/>
  <c r="K166" i="4" s="1"/>
  <c r="I166" i="4" l="1"/>
  <c r="L166" i="4" s="1"/>
  <c r="B8" i="5"/>
  <c r="K168" i="4" l="1"/>
  <c r="I25" i="1"/>
  <c r="I64" i="1" l="1"/>
  <c r="I89" i="1" l="1"/>
  <c r="I67" i="1" l="1"/>
  <c r="J61" i="1"/>
  <c r="I61" i="1" s="1"/>
  <c r="I90" i="1"/>
  <c r="I81" i="1"/>
  <c r="I122" i="1"/>
  <c r="I121" i="1"/>
  <c r="I88" i="1"/>
  <c r="J112" i="1" l="1"/>
  <c r="I112" i="1" s="1"/>
  <c r="I120" i="1"/>
  <c r="J79" i="1"/>
  <c r="I79" i="1" s="1"/>
  <c r="I14" i="1"/>
  <c r="J8" i="1"/>
  <c r="I8" i="1" s="1"/>
  <c r="J22" i="1"/>
  <c r="I22" i="1" s="1"/>
  <c r="I206" i="1"/>
  <c r="J205" i="1"/>
  <c r="I205" i="1" s="1"/>
  <c r="J279" i="1"/>
  <c r="I279" i="1" l="1"/>
  <c r="J227" i="1"/>
  <c r="J278" i="1" s="1"/>
  <c r="J280" i="1"/>
  <c r="I280" i="1"/>
  <c r="I227" i="1"/>
  <c r="B5" i="5" l="1"/>
  <c r="B7" i="5" s="1"/>
  <c r="I278" i="1"/>
  <c r="J281" i="1"/>
  <c r="I281" i="1" l="1"/>
  <c r="I284" i="1"/>
</calcChain>
</file>

<file path=xl/comments1.xml><?xml version="1.0" encoding="utf-8"?>
<comments xmlns="http://schemas.openxmlformats.org/spreadsheetml/2006/main">
  <authors>
    <author>Iveta Tiško</author>
  </authors>
  <commentList>
    <comment ref="I99" authorId="0" shapeId="0">
      <text>
        <r>
          <rPr>
            <b/>
            <sz val="9"/>
            <color indexed="81"/>
            <rFont val="Tahoma"/>
            <family val="2"/>
            <charset val="186"/>
          </rPr>
          <t>Iveta Tiško:</t>
        </r>
        <r>
          <rPr>
            <sz val="9"/>
            <color indexed="81"/>
            <rFont val="Tahoma"/>
            <family val="2"/>
            <charset val="186"/>
          </rPr>
          <t xml:space="preserve">
JPD projekts - Tūr.izstādes - 800.</t>
        </r>
      </text>
    </comment>
  </commentList>
</comments>
</file>

<file path=xl/sharedStrings.xml><?xml version="1.0" encoding="utf-8"?>
<sst xmlns="http://schemas.openxmlformats.org/spreadsheetml/2006/main" count="1311" uniqueCount="778">
  <si>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</si>
  <si>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</si>
  <si>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</si>
  <si>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</si>
  <si>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</si>
  <si>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</si>
  <si>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</si>
  <si>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</si>
  <si>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</si>
  <si>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</si>
  <si>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</si>
  <si>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</si>
  <si>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</si>
  <si>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</si>
  <si>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</si>
  <si>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</si>
  <si>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</si>
  <si>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</si>
  <si>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</si>
  <si>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</si>
  <si>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</si>
  <si>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</si>
  <si>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</si>
  <si>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</si>
  <si>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</si>
  <si>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</si>
  <si>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</si>
  <si>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</si>
  <si>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</si>
  <si>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</si>
  <si>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</si>
  <si>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</si>
  <si>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</si>
  <si>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</si>
  <si>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</si>
  <si>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</si>
  <si>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</si>
  <si>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</si>
  <si>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</si>
  <si>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</si>
  <si>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</si>
  <si>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</si>
  <si>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</si>
  <si>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</si>
  <si>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</si>
  <si>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</si>
  <si>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</si>
  <si>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</si>
  <si>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</si>
  <si>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</si>
  <si>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</si>
  <si>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</si>
  <si>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</si>
  <si>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</si>
  <si>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</si>
  <si>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</si>
  <si>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</si>
  <si>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</si>
  <si>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</si>
  <si>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</si>
  <si>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</si>
  <si>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</si>
  <si>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</si>
  <si>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</si>
  <si>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</si>
  <si>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</si>
  <si>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</si>
  <si>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</si>
  <si>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</si>
  <si>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</si>
  <si>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</si>
  <si>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</si>
  <si>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</si>
  <si>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</si>
  <si>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</si>
  <si>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</si>
  <si>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</si>
  <si>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</si>
  <si>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</si>
  <si>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</si>
  <si>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</si>
  <si>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</si>
  <si>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</si>
  <si>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</si>
  <si>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</si>
  <si>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</si>
  <si>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</si>
  <si>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</si>
  <si>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</si>
  <si>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</si>
  <si>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</si>
  <si>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</si>
  <si>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</si>
  <si>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</si>
  <si>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</si>
  <si>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</si>
  <si>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</si>
  <si>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</si>
  <si>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</si>
  <si>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</si>
  <si>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</si>
  <si>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</si>
  <si>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</si>
  <si>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</si>
  <si>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</si>
  <si>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</si>
  <si>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</si>
  <si>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</si>
  <si>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</si>
  <si>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</si>
  <si>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</si>
  <si>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</si>
  <si>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</si>
  <si>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</si>
  <si>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</si>
  <si>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</si>
  <si>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</si>
  <si>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</si>
  <si>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</si>
  <si>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</si>
  <si>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</si>
  <si>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</si>
  <si>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</si>
  <si>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</si>
  <si>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</si>
  <si>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</si>
  <si>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</si>
  <si>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</si>
  <si>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</si>
  <si>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</si>
  <si>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</si>
  <si>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</si>
  <si>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</si>
  <si>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</si>
  <si>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</si>
  <si>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F40220010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</si>
  <si>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</si>
  <si>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</si>
  <si>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</si>
  <si>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</si>
  <si>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</si>
  <si>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</si>
  <si>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</si>
  <si>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</si>
  <si>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</si>
  <si>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</si>
  <si>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</si>
  <si>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</si>
  <si>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</si>
  <si>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</si>
  <si>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</si>
  <si>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</si>
  <si>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</si>
  <si>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</si>
  <si>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</si>
  <si>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</si>
  <si>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</si>
  <si>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</si>
  <si>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</si>
  <si>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</si>
  <si>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</si>
  <si>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</si>
  <si>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</si>
  <si>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</si>
  <si>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</si>
  <si>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</si>
  <si>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</si>
  <si>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</si>
  <si>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</si>
  <si>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</si>
  <si>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</si>
  <si>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</si>
  <si>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</si>
  <si>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</si>
  <si>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</si>
  <si>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</si>
  <si>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</si>
  <si>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</si>
  <si>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</si>
  <si>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</si>
  <si>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</si>
  <si>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</si>
  <si>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</si>
  <si>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</si>
  <si>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</si>
  <si>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</si>
  <si>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</si>
  <si>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</si>
  <si>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</si>
  <si>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</si>
  <si>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</si>
  <si>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</si>
  <si>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</si>
  <si>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</si>
  <si>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</si>
  <si>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</si>
  <si>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</si>
  <si>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</si>
  <si>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</si>
  <si>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</si>
  <si>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</si>
  <si>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</si>
  <si>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</si>
  <si>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</si>
  <si>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</si>
  <si>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</si>
  <si>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</si>
  <si>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</si>
  <si>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</si>
  <si>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</si>
  <si>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Ieņēmumi no ēku un būvju īpašuma pārdošanas</t>
  </si>
  <si>
    <t>13.1.0.0.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</si>
  <si>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</si>
  <si>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</si>
  <si>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</si>
  <si>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</si>
  <si>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</si>
  <si>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</si>
  <si>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</si>
  <si>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</si>
  <si>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</si>
  <si>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</si>
  <si>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</si>
  <si>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</si>
  <si>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13.4.0.0.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</si>
  <si>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</si>
  <si>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</si>
  <si>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</si>
  <si>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</si>
  <si>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</si>
  <si>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</si>
  <si>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</si>
  <si>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</si>
  <si>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</si>
  <si>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</si>
  <si>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</si>
  <si>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</si>
  <si>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</si>
  <si>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</si>
  <si>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</si>
  <si>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</si>
  <si>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</si>
  <si>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</si>
  <si>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</si>
  <si>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</si>
  <si>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</si>
  <si>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</si>
  <si>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8.3.0.0.</t>
  </si>
  <si>
    <t>8.3.9.0.</t>
  </si>
  <si>
    <t>Ieņēmumi no dividendēm (ieņēmumi no valsts (pašvaldību) kapitāla izmantošanas)</t>
  </si>
  <si>
    <t>Vidēja termiņa aizņēmumi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</si>
  <si>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</si>
  <si>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</si>
  <si>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</si>
  <si>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</si>
  <si>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</si>
  <si>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</si>
  <si>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</si>
  <si>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</si>
  <si>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</si>
  <si>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</si>
  <si>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</si>
  <si>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</si>
  <si>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Iestādes uzturēšana,interešu un profesionālās ievirzes izglītības nodrošināšana</t>
  </si>
  <si>
    <t>Saņemts  no Valsts kases sadales konta pārskata gadā ieskaitītais iedzīvotāju ienākuma nodoklis</t>
  </si>
  <si>
    <t>Ieņēmumi no valsts un pašvaldību kustamā īpašuma un mantas realizācijas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</si>
  <si>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</si>
  <si>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</si>
  <si>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</si>
  <si>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</si>
  <si>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</si>
  <si>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</si>
  <si>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</si>
  <si>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</si>
  <si>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</si>
  <si>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</si>
  <si>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</si>
  <si>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</si>
  <si>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</si>
  <si>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</si>
  <si>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</si>
  <si>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</si>
  <si>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</si>
  <si>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</si>
  <si>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</si>
  <si>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</si>
  <si>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</si>
  <si>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</si>
  <si>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</si>
  <si>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</si>
  <si>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</si>
  <si>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</si>
  <si>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</si>
  <si>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</si>
  <si>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12.3.1.2.</t>
  </si>
  <si>
    <t>Ieņēmumi no dzīvojamo māju privatizācijas</t>
  </si>
  <si>
    <t>19.1.0.0.</t>
  </si>
  <si>
    <t>Pašvaldības budžeta iekšējie transferti starp vienas pašvaldības budžeta veidiem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</si>
  <si>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</si>
  <si>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</si>
  <si>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</si>
  <si>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</si>
  <si>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</si>
  <si>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</si>
  <si>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</si>
  <si>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</si>
  <si>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</si>
  <si>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</si>
  <si>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</si>
  <si>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</si>
  <si>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</si>
  <si>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</si>
  <si>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</si>
  <si>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</si>
  <si>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</si>
  <si>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</si>
  <si>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</si>
  <si>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</si>
  <si>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</si>
  <si>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</si>
  <si>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</si>
  <si>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</si>
  <si>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</si>
  <si>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</si>
  <si>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</si>
  <si>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</si>
  <si>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</si>
  <si>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</si>
  <si>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</si>
  <si>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</si>
  <si>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r>
      <t xml:space="preserve">zvejas naudu Jānis plāno </t>
    </r>
    <r>
      <rPr>
        <u/>
        <sz val="9"/>
        <rFont val="Times New Roman"/>
        <family val="1"/>
        <charset val="186"/>
      </rPr>
      <t>6 000 €</t>
    </r>
    <r>
      <rPr>
        <sz val="9"/>
        <rFont val="Times New Roman"/>
        <family val="1"/>
        <charset val="186"/>
      </rPr>
      <t xml:space="preserve">, ūdenstilpju noma uz 01.12.15. </t>
    </r>
    <r>
      <rPr>
        <u/>
        <sz val="9"/>
        <rFont val="Times New Roman"/>
        <family val="1"/>
        <charset val="186"/>
      </rPr>
      <t>15 747 €</t>
    </r>
  </si>
  <si>
    <t>Saskaņā ar Aizdevuma līgumu - 2016.gadā aizdevuma izņemšana 1762790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</si>
  <si>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</si>
  <si>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</si>
  <si>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</si>
  <si>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</si>
  <si>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</si>
  <si>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</si>
  <si>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</si>
  <si>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</si>
  <si>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</si>
  <si>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</si>
  <si>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</si>
  <si>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</si>
  <si>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</si>
  <si>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</si>
  <si>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</si>
  <si>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</si>
  <si>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</si>
  <si>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</si>
  <si>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</si>
  <si>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</si>
  <si>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</si>
  <si>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</si>
  <si>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</si>
  <si>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</si>
  <si>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</si>
  <si>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</si>
  <si>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</si>
  <si>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</si>
  <si>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</si>
  <si>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</si>
  <si>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</si>
  <si>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</si>
  <si>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</si>
  <si>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</si>
  <si>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</si>
  <si>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</si>
  <si>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</si>
  <si>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</si>
  <si>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</si>
  <si>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</si>
  <si>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</si>
  <si>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</si>
  <si>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</si>
  <si>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</si>
  <si>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</si>
  <si>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</si>
  <si>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</si>
  <si>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</si>
  <si>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</si>
  <si>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</si>
  <si>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</si>
  <si>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</si>
  <si>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</si>
  <si>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</si>
  <si>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</si>
  <si>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</si>
  <si>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</si>
  <si>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</si>
  <si>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</si>
  <si>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</si>
  <si>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</si>
  <si>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</si>
  <si>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</si>
  <si>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</si>
  <si>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</si>
  <si>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</si>
  <si>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</si>
  <si>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</si>
  <si>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</si>
  <si>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</si>
  <si>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</si>
  <si>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</si>
  <si>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</si>
  <si>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</si>
  <si>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</si>
  <si>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</si>
  <si>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</si>
  <si>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</si>
  <si>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</si>
  <si>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</si>
  <si>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</si>
  <si>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</si>
  <si>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</si>
  <si>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</si>
  <si>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</si>
  <si>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</si>
  <si>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</si>
  <si>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</si>
  <si>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</si>
  <si>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</si>
  <si>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</si>
  <si>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</si>
  <si>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</si>
  <si>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</si>
  <si>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</si>
  <si>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</si>
  <si>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</si>
  <si>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</si>
  <si>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</si>
  <si>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</si>
  <si>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</si>
  <si>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</si>
  <si>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</si>
  <si>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</si>
  <si>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</si>
  <si>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</si>
  <si>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</si>
  <si>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</si>
  <si>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</si>
  <si>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</si>
  <si>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</si>
  <si>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</si>
  <si>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</si>
  <si>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</si>
  <si>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</si>
  <si>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</si>
  <si>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</si>
  <si>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</si>
  <si>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</si>
  <si>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</si>
  <si>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</si>
  <si>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</si>
  <si>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</si>
  <si>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</si>
  <si>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</si>
  <si>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</si>
  <si>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</si>
  <si>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</si>
  <si>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</si>
  <si>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</si>
  <si>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</si>
  <si>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16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</si>
  <si>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</si>
  <si>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</si>
  <si>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</si>
  <si>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</si>
  <si>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</si>
  <si>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</si>
  <si>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</si>
  <si>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</si>
  <si>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</si>
  <si>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</si>
  <si>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</si>
  <si>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</si>
  <si>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</si>
  <si>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</si>
  <si>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</si>
  <si>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10=7/6</t>
  </si>
  <si>
    <t>apstādīj.ieņēmumi uz 08.12.15. ir 29 033 €</t>
  </si>
  <si>
    <t>dabas resurs ieņēm. ieņēmumi uz 08.12.15. 102 647 €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</si>
  <si>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</si>
  <si>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</si>
  <si>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</si>
  <si>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</si>
  <si>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</si>
  <si>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</si>
  <si>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</si>
  <si>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</si>
  <si>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</si>
  <si>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</si>
  <si>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</si>
  <si>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</si>
  <si>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</si>
  <si>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</si>
  <si>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</si>
  <si>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</si>
  <si>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</si>
  <si>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</si>
  <si>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</si>
  <si>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</si>
  <si>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</si>
  <si>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</si>
  <si>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</si>
  <si>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</si>
  <si>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</si>
  <si>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</si>
  <si>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</si>
  <si>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</si>
  <si>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</si>
  <si>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</si>
  <si>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</si>
  <si>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</si>
  <si>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</si>
  <si>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</si>
  <si>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</si>
  <si>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</si>
  <si>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</si>
  <si>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Dubultu kultūras un izglītības centra Strēlnieku prospektā 30, Jūrmalā būvniecība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</si>
  <si>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</si>
  <si>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</si>
  <si>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</si>
  <si>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</si>
  <si>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</si>
  <si>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</si>
  <si>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</si>
  <si>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</si>
  <si>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</si>
  <si>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D_uzt</t>
  </si>
  <si>
    <t>Dome</t>
  </si>
  <si>
    <t>Proj</t>
  </si>
  <si>
    <t>Līga</t>
  </si>
  <si>
    <t>Arvis</t>
  </si>
  <si>
    <t>Daiga</t>
  </si>
  <si>
    <t>Ēdināš</t>
  </si>
  <si>
    <t>Elīna</t>
  </si>
  <si>
    <t>04.1.13.</t>
  </si>
  <si>
    <t>08.1.9.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</si>
  <si>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</si>
  <si>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</si>
  <si>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</si>
  <si>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</si>
  <si>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</si>
  <si>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</si>
  <si>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</si>
  <si>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</si>
  <si>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</si>
  <si>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Mellužu estrādes un Piena paviljona/bāra ēkas atjaunošana, t.sk.teritorijas labiekārtošana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</si>
  <si>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</si>
  <si>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</si>
  <si>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</si>
  <si>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</si>
  <si>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</si>
  <si>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</si>
  <si>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</si>
  <si>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</si>
  <si>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</si>
  <si>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</si>
  <si>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</si>
  <si>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</si>
  <si>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</si>
  <si>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</si>
  <si>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2018.gada pamatbudžeta gaidāmā izpilde kopā ar aizņēmuma atmaksu</t>
  </si>
  <si>
    <t>Pārējie ieņēmumi no dividendēm (ieņēmumi no valsts (pašvaldību) kapitāla izmantošanas)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</si>
  <si>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</si>
  <si>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</si>
  <si>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</si>
  <si>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</si>
  <si>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</si>
  <si>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</si>
  <si>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12.3.9.2.</t>
  </si>
  <si>
    <t>Maksājumi par konkursa vai izsoles nolikumu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</si>
  <si>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</si>
  <si>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</si>
  <si>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</si>
  <si>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</si>
  <si>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</si>
  <si>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"Atbalsts integrētu teritoriālo investīciju īstenošanai Jūrmalas pilsētas pašvaldībā”</t>
  </si>
  <si>
    <t>Projekts  "Pasākumi vietējās sabiedrības veselības veicināšanai un slimību profilaksei Jūrmalā"</t>
  </si>
  <si>
    <t>Projekts "Proti un dari"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</si>
  <si>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</si>
  <si>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</si>
  <si>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</si>
  <si>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</si>
  <si>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</si>
  <si>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</si>
  <si>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Dome_uztur</t>
  </si>
  <si>
    <t>Soc</t>
  </si>
  <si>
    <t>Kultura</t>
  </si>
  <si>
    <t>Komercsab</t>
  </si>
  <si>
    <t>Skolas</t>
  </si>
  <si>
    <t>PII</t>
  </si>
  <si>
    <t>Edinasana</t>
  </si>
  <si>
    <t>01.2.1.</t>
  </si>
  <si>
    <t>01.2.2.</t>
  </si>
  <si>
    <t>01.2.3.</t>
  </si>
  <si>
    <t>01.2.4.</t>
  </si>
  <si>
    <t>04.1.4.</t>
  </si>
  <si>
    <t>07.1.4.</t>
  </si>
  <si>
    <t>08.6.2.</t>
  </si>
  <si>
    <t>09.9.3.</t>
  </si>
  <si>
    <t>09.11.3.</t>
  </si>
  <si>
    <t>09.23.4.</t>
  </si>
  <si>
    <t>09.24.3.</t>
  </si>
  <si>
    <t>09.27.3.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</si>
  <si>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</si>
  <si>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</si>
  <si>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</si>
  <si>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</si>
  <si>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</si>
  <si>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</si>
  <si>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</si>
  <si>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Administratīvās ēkas pārbūve sociālo funkciju nodrošināšanai</t>
  </si>
  <si>
    <t>10.1.1.
10.1.2.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</si>
  <si>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</si>
  <si>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</si>
  <si>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</si>
  <si>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</si>
  <si>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</si>
  <si>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</si>
  <si>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</si>
  <si>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</si>
  <si>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2019.gada budžeta pieprasījums</t>
  </si>
  <si>
    <t>Asignējumu apjoms 2019.gadam</t>
  </si>
  <si>
    <r>
      <t>Jūrmalas pilsētas pašvaldības 2019.gada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</si>
  <si>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2017.gada izpilde</t>
  </si>
  <si>
    <t>2018.gada stiprinātais plāns</t>
  </si>
  <si>
    <t>2018.gada precizētais plāns</t>
  </si>
  <si>
    <t>2018.gada gaidāmā izpilde</t>
  </si>
  <si>
    <t>2019.gada projekts/ 2018.gada gaidāmā izpilde (%)</t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</si>
  <si>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</si>
  <si>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</si>
  <si>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</si>
  <si>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</si>
  <si>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</si>
  <si>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</si>
  <si>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</si>
  <si>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</si>
  <si>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</si>
  <si>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Mērķdotācija atlikums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</si>
  <si>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</si>
  <si>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</si>
  <si>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</si>
  <si>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</si>
  <si>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</si>
  <si>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</si>
  <si>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</si>
  <si>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</si>
  <si>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</si>
  <si>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</si>
  <si>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</si>
  <si>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</si>
  <si>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</si>
  <si>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</si>
  <si>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Kompleksi risinājumi siltumnīcefekta gāzu emisiju samazināšanai Jūrmalas pilsētas Mežmalas vidusskolā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</si>
  <si>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</si>
  <si>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</si>
  <si>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</si>
  <si>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</si>
  <si>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</si>
  <si>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</si>
  <si>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</si>
  <si>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</si>
  <si>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</si>
  <si>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</si>
  <si>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</si>
  <si>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r>
      <t>Jūrmalas pilsētas pašvaldības budžeta izdevumi 2019.gadam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</si>
  <si>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</si>
  <si>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</si>
  <si>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</si>
  <si>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</si>
  <si>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</si>
  <si>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</si>
  <si>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</si>
  <si>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Latvijas simtgades pasākumi: Brīvības ielas stāsti</t>
  </si>
  <si>
    <t>12.3.9.5.</t>
  </si>
  <si>
    <t>Līgumsodi un procentu maksājumi par saistību neizpildi</t>
  </si>
  <si>
    <t>9.4.6.0.</t>
  </si>
  <si>
    <t>Valsts nodeva par speciālu atļauju (licenču) izsniegšanu</t>
  </si>
  <si>
    <t>12.3.1.1.</t>
  </si>
  <si>
    <t>Ieņēmumi no apbūvēta zemes gabala privatizācijas</t>
  </si>
  <si>
    <t>Ieņēmumi no privatizācijas</t>
  </si>
  <si>
    <t>Projekts "Algoti pagaidu sabiedriskie darbi 2018"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</si>
  <si>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</si>
  <si>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</si>
  <si>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</si>
  <si>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</si>
  <si>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"KAS slēpjas aiz grāmatas?"</t>
  </si>
  <si>
    <t>Projekts "Jūrmalas jauniešu informācijas tīkls"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</si>
  <si>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</si>
  <si>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</si>
  <si>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Projekts "Jūrmalas pilsētas Kauguru vidusskolas ēkas energoefektivitātes paaugstināšana"</t>
  </si>
  <si>
    <t>Projekts "Atbalsts priekšlaicīgas mācību pārtraukšanas samazināšanai”</t>
  </si>
  <si>
    <t>Projekts "Be active!"/"Esi aktīvs!"</t>
  </si>
  <si>
    <t>Projekts "Me.You.Personality"/"Es.Tu.Personība."</t>
  </si>
  <si>
    <t>Projekts "Skolēnu starptautiskā zinātniskā konference"</t>
  </si>
  <si>
    <t>Projekts "Starpkultūru saiknes veidošana ar Eiropas Brīvprātīgā Darba starpniecību"</t>
  </si>
  <si>
    <t>Projekts ''Vēro, dalies, audz"</t>
  </si>
  <si>
    <t xml:space="preserve">Projekts "Ja es būtu/IF I were"  </t>
  </si>
  <si>
    <t>Projekts "Es esmu moderns skolotājs/I am a modern teacher"</t>
  </si>
  <si>
    <t>Projekts "Mediji vieno un šķir"</t>
  </si>
  <si>
    <t xml:space="preserve">Projekts "SUNShINE paātrināšana" (Accelerate SUNShINE) </t>
  </si>
  <si>
    <t>Informācijas un komunikācijas tehnoloģiju uzturēšana, atjaunošana un uzlabošana</t>
  </si>
  <si>
    <t>Gundega</t>
  </si>
  <si>
    <t>Pašvaldību saņemtie valsts budžeta transferti</t>
  </si>
  <si>
    <t>Kods ar 1.janvāri tiek dzēsts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</si>
  <si>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</si>
  <si>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</si>
  <si>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</si>
  <si>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</si>
  <si>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Jaundubultu vidusskolas ēkas energoefektivitātes paaugstināšana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</si>
  <si>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</si>
  <si>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</si>
  <si>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</si>
  <si>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</si>
  <si>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</si>
  <si>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</si>
  <si>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</si>
  <si>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04.1.8., 04.1.9.</t>
  </si>
  <si>
    <t>04.1.10.</t>
  </si>
  <si>
    <t>04.1.11.</t>
  </si>
  <si>
    <t>04.1.12.</t>
  </si>
  <si>
    <t>04.1.14.</t>
  </si>
  <si>
    <t>8.pielikums</t>
  </si>
  <si>
    <t>8., 18..pielikums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</si>
  <si>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</si>
  <si>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</si>
  <si>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</si>
  <si>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</si>
  <si>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</si>
  <si>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</si>
  <si>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</si>
  <si>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08.3.2.</t>
  </si>
  <si>
    <t>4., 10., 11.pielikums</t>
  </si>
  <si>
    <t>19.pielikums</t>
  </si>
  <si>
    <t>4., 10.pielikums</t>
  </si>
  <si>
    <t>33.pielikums</t>
  </si>
  <si>
    <t>09.1.8. 09.1.9.</t>
  </si>
  <si>
    <t>09.1.11.</t>
  </si>
  <si>
    <t>09.1.14.</t>
  </si>
  <si>
    <t>09.1.15.</t>
  </si>
  <si>
    <t>09.1.16.</t>
  </si>
  <si>
    <t>09.1.17.</t>
  </si>
  <si>
    <t>09.1.18.</t>
  </si>
  <si>
    <t>09.1.19.</t>
  </si>
  <si>
    <t>09.4.2.</t>
  </si>
  <si>
    <t>09.4.3.</t>
  </si>
  <si>
    <t>16.pielikums</t>
  </si>
  <si>
    <t>09.4.4.</t>
  </si>
  <si>
    <t>09.5.3.</t>
  </si>
  <si>
    <t>09.5.4.</t>
  </si>
  <si>
    <t>09.8.3.</t>
  </si>
  <si>
    <t>09.11.4.</t>
  </si>
  <si>
    <t>09.11.5.</t>
  </si>
  <si>
    <t>09.23.3.</t>
  </si>
  <si>
    <t>10.2.10.</t>
  </si>
  <si>
    <t>30., 31.pielikums</t>
  </si>
  <si>
    <t>29., 30.pielikums</t>
  </si>
  <si>
    <t>29., 30., 31.pielikums</t>
  </si>
  <si>
    <t>10.6.2.</t>
  </si>
  <si>
    <t>09.30.1.</t>
  </si>
  <si>
    <t>09.30.2.</t>
  </si>
  <si>
    <t>09.30.3.</t>
  </si>
  <si>
    <t>Mērķdotācija  - Skolas soma</t>
  </si>
  <si>
    <t>Te ir ieplānoti 121524 EUR no Jūrmalas ostas pārvaldes projekta (atgrieztais priekšfinansējums)</t>
  </si>
  <si>
    <t>Jūrmalas pilsētas pašvaldības iestāde "Jūrmalas kapi"</t>
  </si>
  <si>
    <t>Projekts ""Starptautiskās konkurētspējas veicināšana" (uzņēmējdarbībā)/ 2019.gada aktivitātes"</t>
  </si>
  <si>
    <t>Projekts "Nodarbināto personu profesionālās kompetences pilnveide”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</si>
  <si>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</si>
  <si>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</si>
  <si>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</si>
  <si>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pašvaldības 2019.-2021.gada Ceļu fonda izlietojuma programma</t>
  </si>
  <si>
    <t>08.1.12.</t>
  </si>
  <si>
    <t>4.pielikums</t>
  </si>
  <si>
    <t>Jūrmalas pilsētas Kauguru vidusskola</t>
  </si>
  <si>
    <t>2019.gada budžets</t>
  </si>
  <si>
    <t>2019.gada budžets kopā ar konsolidā-ciju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</si>
</sst>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31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u/>
      <sz val="9"/>
      <color indexed="12"/>
      <name val="Times New Roman"/>
      <family val="1"/>
      <charset val="186"/>
    </font>
    <font>
      <sz val="9"/>
      <color theme="1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01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right" vertical="center" wrapText="1"/>
    </xf>
    <xf numFmtId="0" fontId="8" fillId="3" borderId="29" xfId="2" applyFont="1" applyFill="1" applyBorder="1" applyAlignment="1">
      <alignment horizontal="left" vertical="center" wrapText="1"/>
    </xf>
    <xf numFmtId="3" fontId="8" fillId="3" borderId="29" xfId="2" applyNumberFormat="1" applyFont="1" applyFill="1" applyBorder="1" applyAlignment="1">
      <alignment horizontal="right" vertical="center" wrapText="1"/>
    </xf>
    <xf numFmtId="0" fontId="5" fillId="0" borderId="28" xfId="2" applyFont="1" applyFill="1" applyBorder="1" applyAlignment="1">
      <alignment vertical="center"/>
    </xf>
    <xf numFmtId="0" fontId="5" fillId="0" borderId="29" xfId="2" applyFont="1" applyFill="1" applyBorder="1" applyAlignment="1">
      <alignment vertical="center" wrapText="1"/>
    </xf>
    <xf numFmtId="0" fontId="4" fillId="0" borderId="30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 wrapText="1"/>
    </xf>
    <xf numFmtId="0" fontId="4" fillId="0" borderId="32" xfId="2" applyFont="1" applyFill="1" applyBorder="1" applyAlignment="1">
      <alignment vertical="center"/>
    </xf>
    <xf numFmtId="0" fontId="4" fillId="0" borderId="34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 wrapText="1"/>
    </xf>
    <xf numFmtId="3" fontId="8" fillId="3" borderId="29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 wrapText="1"/>
    </xf>
    <xf numFmtId="3" fontId="4" fillId="0" borderId="29" xfId="2" applyNumberFormat="1" applyFont="1" applyFill="1" applyBorder="1" applyAlignment="1">
      <alignment vertical="center"/>
    </xf>
    <xf numFmtId="0" fontId="5" fillId="0" borderId="29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7" xfId="2" applyFont="1" applyFill="1" applyBorder="1" applyAlignment="1">
      <alignment wrapText="1"/>
    </xf>
    <xf numFmtId="0" fontId="4" fillId="0" borderId="28" xfId="2" applyFont="1" applyFill="1" applyBorder="1"/>
    <xf numFmtId="0" fontId="4" fillId="0" borderId="29" xfId="2" applyFont="1" applyFill="1" applyBorder="1" applyAlignment="1">
      <alignment wrapText="1"/>
    </xf>
    <xf numFmtId="0" fontId="8" fillId="3" borderId="29" xfId="2" applyFont="1" applyFill="1" applyBorder="1" applyAlignment="1">
      <alignment vertical="center" wrapText="1"/>
    </xf>
    <xf numFmtId="0" fontId="4" fillId="0" borderId="15" xfId="2" applyFont="1" applyFill="1" applyBorder="1" applyAlignment="1">
      <alignment vertical="center"/>
    </xf>
    <xf numFmtId="0" fontId="4" fillId="0" borderId="17" xfId="2" applyFont="1" applyFill="1" applyBorder="1" applyAlignment="1">
      <alignment vertical="center" wrapText="1"/>
    </xf>
    <xf numFmtId="3" fontId="4" fillId="0" borderId="17" xfId="2" applyNumberFormat="1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0" fontId="4" fillId="0" borderId="38" xfId="2" applyFont="1" applyFill="1" applyBorder="1" applyAlignment="1">
      <alignment vertical="center" wrapText="1"/>
    </xf>
    <xf numFmtId="0" fontId="5" fillId="0" borderId="17" xfId="2" applyFont="1" applyFill="1" applyBorder="1" applyAlignment="1">
      <alignment vertical="top" wrapText="1"/>
    </xf>
    <xf numFmtId="0" fontId="5" fillId="0" borderId="28" xfId="2" applyFont="1" applyFill="1" applyBorder="1" applyAlignment="1">
      <alignment horizontal="left" vertical="center"/>
    </xf>
    <xf numFmtId="0" fontId="5" fillId="0" borderId="28" xfId="2" applyFont="1" applyFill="1" applyBorder="1"/>
    <xf numFmtId="0" fontId="5" fillId="0" borderId="29" xfId="2" applyFont="1" applyFill="1" applyBorder="1" applyAlignment="1">
      <alignment wrapText="1"/>
    </xf>
    <xf numFmtId="0" fontId="4" fillId="0" borderId="40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5" xfId="2" applyFont="1" applyFill="1" applyBorder="1"/>
    <xf numFmtId="0" fontId="4" fillId="0" borderId="26" xfId="2" applyFont="1" applyFill="1" applyBorder="1"/>
    <xf numFmtId="0" fontId="5" fillId="0" borderId="25" xfId="2" applyFont="1" applyFill="1" applyBorder="1"/>
    <xf numFmtId="0" fontId="4" fillId="0" borderId="15" xfId="2" applyFont="1" applyFill="1" applyBorder="1"/>
    <xf numFmtId="0" fontId="4" fillId="0" borderId="16" xfId="2" applyFont="1" applyFill="1" applyBorder="1"/>
    <xf numFmtId="0" fontId="4" fillId="0" borderId="42" xfId="2" applyFont="1" applyFill="1" applyBorder="1"/>
    <xf numFmtId="3" fontId="5" fillId="0" borderId="43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3" fontId="4" fillId="0" borderId="17" xfId="2" applyNumberFormat="1" applyFont="1" applyFill="1" applyBorder="1" applyAlignment="1">
      <alignment horizontal="right" vertical="center"/>
    </xf>
    <xf numFmtId="0" fontId="9" fillId="0" borderId="45" xfId="2" applyFont="1" applyFill="1" applyBorder="1" applyAlignment="1">
      <alignment horizontal="center" vertical="center"/>
    </xf>
    <xf numFmtId="0" fontId="9" fillId="0" borderId="45" xfId="2" applyFont="1" applyFill="1" applyBorder="1" applyAlignment="1">
      <alignment horizontal="center" vertical="center" wrapText="1"/>
    </xf>
    <xf numFmtId="0" fontId="8" fillId="4" borderId="29" xfId="2" applyFont="1" applyFill="1" applyBorder="1" applyAlignment="1">
      <alignment wrapText="1"/>
    </xf>
    <xf numFmtId="3" fontId="8" fillId="4" borderId="17" xfId="2" applyNumberFormat="1" applyFont="1" applyFill="1" applyBorder="1" applyAlignment="1">
      <alignment horizontal="right" vertical="center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3" fontId="4" fillId="0" borderId="49" xfId="0" applyNumberFormat="1" applyFont="1" applyFill="1" applyBorder="1" applyAlignment="1">
      <alignment horizontal="right" vertical="center" wrapText="1"/>
    </xf>
    <xf numFmtId="3" fontId="4" fillId="0" borderId="38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Fill="1" applyBorder="1" applyAlignment="1">
      <alignment horizontal="right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3" fontId="4" fillId="0" borderId="53" xfId="0" applyNumberFormat="1" applyFont="1" applyFill="1" applyBorder="1" applyAlignment="1">
      <alignment horizontal="right" vertical="center" wrapText="1"/>
    </xf>
    <xf numFmtId="3" fontId="4" fillId="0" borderId="54" xfId="0" applyNumberFormat="1" applyFont="1" applyFill="1" applyBorder="1" applyAlignment="1">
      <alignment horizontal="right" vertical="center" wrapText="1"/>
    </xf>
    <xf numFmtId="0" fontId="5" fillId="0" borderId="35" xfId="2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31" xfId="2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4" fillId="0" borderId="50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0" fontId="11" fillId="0" borderId="28" xfId="2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righ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0" fontId="8" fillId="0" borderId="28" xfId="2" applyFont="1" applyFill="1" applyBorder="1" applyAlignment="1">
      <alignment horizontal="left" vertical="center"/>
    </xf>
    <xf numFmtId="0" fontId="4" fillId="0" borderId="30" xfId="2" applyFont="1" applyFill="1" applyBorder="1"/>
    <xf numFmtId="0" fontId="4" fillId="0" borderId="40" xfId="2" applyFont="1" applyFill="1" applyBorder="1"/>
    <xf numFmtId="0" fontId="4" fillId="0" borderId="31" xfId="2" applyFont="1" applyFill="1" applyBorder="1" applyAlignment="1">
      <alignment wrapText="1"/>
    </xf>
    <xf numFmtId="3" fontId="4" fillId="0" borderId="58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4" fillId="0" borderId="97" xfId="2" applyFont="1" applyFill="1" applyBorder="1" applyAlignment="1">
      <alignment horizontal="center" vertical="center"/>
    </xf>
    <xf numFmtId="0" fontId="4" fillId="0" borderId="97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/>
    <xf numFmtId="164" fontId="7" fillId="0" borderId="29" xfId="2" applyNumberFormat="1" applyFont="1" applyFill="1" applyBorder="1" applyAlignment="1">
      <alignment horizontal="center" vertical="center" wrapText="1"/>
    </xf>
    <xf numFmtId="164" fontId="8" fillId="3" borderId="29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/>
    <xf numFmtId="164" fontId="5" fillId="0" borderId="29" xfId="2" applyNumberFormat="1" applyFont="1" applyFill="1" applyBorder="1" applyAlignment="1">
      <alignment horizontal="center" vertical="center" wrapText="1"/>
    </xf>
    <xf numFmtId="164" fontId="8" fillId="0" borderId="0" xfId="2" applyNumberFormat="1" applyFont="1" applyFill="1" applyBorder="1"/>
    <xf numFmtId="164" fontId="4" fillId="0" borderId="29" xfId="2" applyNumberFormat="1" applyFont="1" applyFill="1" applyBorder="1" applyAlignment="1">
      <alignment horizontal="center" vertical="center" wrapText="1"/>
    </xf>
    <xf numFmtId="0" fontId="4" fillId="0" borderId="113" xfId="2" applyFont="1" applyFill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3" fontId="5" fillId="0" borderId="0" xfId="2" applyNumberFormat="1" applyFont="1" applyFill="1" applyBorder="1"/>
    <xf numFmtId="0" fontId="4" fillId="0" borderId="113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4" fillId="0" borderId="29" xfId="2" applyFont="1" applyFill="1" applyBorder="1"/>
    <xf numFmtId="164" fontId="5" fillId="0" borderId="96" xfId="2" applyNumberFormat="1" applyFont="1" applyFill="1" applyBorder="1" applyAlignment="1">
      <alignment horizontal="center" vertical="center" wrapText="1"/>
    </xf>
    <xf numFmtId="0" fontId="9" fillId="0" borderId="92" xfId="2" applyFont="1" applyFill="1" applyBorder="1" applyAlignment="1">
      <alignment horizontal="center" vertical="center" wrapText="1"/>
    </xf>
    <xf numFmtId="0" fontId="4" fillId="0" borderId="91" xfId="2" applyFont="1" applyFill="1" applyBorder="1" applyAlignment="1">
      <alignment horizontal="center" vertical="center" wrapText="1"/>
    </xf>
    <xf numFmtId="164" fontId="5" fillId="4" borderId="29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3" xfId="0" applyNumberFormat="1" applyFont="1" applyFill="1" applyBorder="1" applyAlignment="1">
      <alignment horizontal="center" vertical="center" wrapText="1"/>
    </xf>
    <xf numFmtId="1" fontId="10" fillId="0" borderId="59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 wrapText="1"/>
    </xf>
    <xf numFmtId="3" fontId="18" fillId="0" borderId="50" xfId="0" applyNumberFormat="1" applyFont="1" applyFill="1" applyBorder="1" applyAlignment="1">
      <alignment horizontal="right" vertical="center" wrapText="1"/>
    </xf>
    <xf numFmtId="3" fontId="18" fillId="0" borderId="49" xfId="0" applyNumberFormat="1" applyFont="1" applyFill="1" applyBorder="1" applyAlignment="1">
      <alignment horizontal="right" vertical="center" wrapText="1"/>
    </xf>
    <xf numFmtId="3" fontId="18" fillId="0" borderId="39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left" vertical="center"/>
    </xf>
    <xf numFmtId="164" fontId="7" fillId="2" borderId="3" xfId="2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116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2" applyNumberFormat="1" applyFont="1" applyFill="1" applyBorder="1"/>
    <xf numFmtId="0" fontId="17" fillId="0" borderId="0" xfId="3" applyFont="1" applyFill="1" applyBorder="1" applyAlignment="1" applyProtection="1"/>
    <xf numFmtId="3" fontId="4" fillId="0" borderId="62" xfId="0" applyNumberFormat="1" applyFont="1" applyFill="1" applyBorder="1" applyAlignment="1">
      <alignment horizontal="right" vertical="center" wrapText="1"/>
    </xf>
    <xf numFmtId="3" fontId="4" fillId="0" borderId="11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3" xfId="0" applyFont="1" applyFill="1" applyBorder="1"/>
    <xf numFmtId="0" fontId="4" fillId="0" borderId="119" xfId="2" applyFont="1" applyFill="1" applyBorder="1" applyAlignment="1">
      <alignment horizontal="center" vertical="center" wrapText="1"/>
    </xf>
    <xf numFmtId="3" fontId="5" fillId="0" borderId="121" xfId="2" applyNumberFormat="1" applyFont="1" applyFill="1" applyBorder="1" applyAlignment="1">
      <alignment vertical="center"/>
    </xf>
    <xf numFmtId="0" fontId="4" fillId="8" borderId="0" xfId="2" applyFont="1" applyFill="1" applyBorder="1" applyAlignment="1"/>
    <xf numFmtId="0" fontId="4" fillId="0" borderId="0" xfId="2" applyFont="1" applyFill="1" applyBorder="1" applyAlignment="1"/>
    <xf numFmtId="0" fontId="20" fillId="0" borderId="0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21" fillId="5" borderId="17" xfId="2" applyNumberFormat="1" applyFont="1" applyFill="1" applyBorder="1" applyAlignment="1">
      <alignment horizontal="right" vertical="center"/>
    </xf>
    <xf numFmtId="164" fontId="21" fillId="5" borderId="29" xfId="2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 applyAlignment="1">
      <alignment horizontal="right"/>
    </xf>
    <xf numFmtId="0" fontId="22" fillId="0" borderId="0" xfId="0" applyFont="1" applyBorder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5" fillId="0" borderId="0" xfId="0" applyFont="1" applyBorder="1"/>
    <xf numFmtId="3" fontId="25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wrapText="1"/>
    </xf>
    <xf numFmtId="3" fontId="25" fillId="0" borderId="0" xfId="0" applyNumberFormat="1" applyFont="1" applyFill="1" applyBorder="1" applyAlignment="1">
      <alignment horizontal="right"/>
    </xf>
    <xf numFmtId="3" fontId="18" fillId="0" borderId="3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2" applyFont="1" applyFill="1" applyBorder="1"/>
    <xf numFmtId="0" fontId="4" fillId="6" borderId="0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0" fontId="4" fillId="0" borderId="48" xfId="2" applyFont="1" applyFill="1" applyBorder="1" applyAlignment="1">
      <alignment horizontal="right" vertical="center"/>
    </xf>
    <xf numFmtId="0" fontId="4" fillId="0" borderId="64" xfId="2" applyFont="1" applyFill="1" applyBorder="1" applyAlignment="1">
      <alignment horizontal="right" vertical="center"/>
    </xf>
    <xf numFmtId="0" fontId="4" fillId="0" borderId="3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7" borderId="0" xfId="2" applyNumberFormat="1" applyFont="1" applyFill="1" applyBorder="1"/>
    <xf numFmtId="0" fontId="4" fillId="7" borderId="0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0" fontId="8" fillId="0" borderId="0" xfId="2" applyFont="1" applyFill="1" applyBorder="1" applyAlignment="1">
      <alignment vertical="center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left" vertical="center"/>
    </xf>
    <xf numFmtId="0" fontId="5" fillId="0" borderId="15" xfId="2" applyFont="1" applyFill="1" applyBorder="1"/>
    <xf numFmtId="0" fontId="4" fillId="0" borderId="16" xfId="2" applyFont="1" applyFill="1" applyBorder="1" applyAlignment="1">
      <alignment horizontal="center"/>
    </xf>
    <xf numFmtId="0" fontId="4" fillId="0" borderId="42" xfId="2" applyFont="1" applyFill="1" applyBorder="1" applyAlignment="1">
      <alignment horizontal="center"/>
    </xf>
    <xf numFmtId="3" fontId="5" fillId="0" borderId="29" xfId="2" applyNumberFormat="1" applyFont="1" applyFill="1" applyBorder="1" applyAlignment="1">
      <alignment horizontal="right" vertical="center" wrapText="1"/>
    </xf>
    <xf numFmtId="3" fontId="4" fillId="0" borderId="31" xfId="2" applyNumberFormat="1" applyFont="1" applyFill="1" applyBorder="1" applyAlignment="1">
      <alignment vertical="center"/>
    </xf>
    <xf numFmtId="3" fontId="4" fillId="0" borderId="33" xfId="2" applyNumberFormat="1" applyFont="1" applyFill="1" applyBorder="1" applyAlignment="1">
      <alignment vertical="center"/>
    </xf>
    <xf numFmtId="3" fontId="4" fillId="0" borderId="35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9" xfId="2" applyNumberFormat="1" applyFont="1" applyFill="1" applyBorder="1" applyAlignment="1">
      <alignment vertical="center"/>
    </xf>
    <xf numFmtId="3" fontId="4" fillId="0" borderId="38" xfId="2" applyNumberFormat="1" applyFont="1" applyFill="1" applyBorder="1" applyAlignment="1">
      <alignment vertical="center"/>
    </xf>
    <xf numFmtId="3" fontId="4" fillId="0" borderId="29" xfId="2" applyNumberFormat="1" applyFont="1" applyFill="1" applyBorder="1" applyAlignment="1">
      <alignment horizontal="right" vertical="center"/>
    </xf>
    <xf numFmtId="3" fontId="8" fillId="4" borderId="31" xfId="2" applyNumberFormat="1" applyFont="1" applyFill="1" applyBorder="1" applyAlignment="1">
      <alignment vertical="center"/>
    </xf>
    <xf numFmtId="3" fontId="5" fillId="0" borderId="31" xfId="2" applyNumberFormat="1" applyFont="1" applyFill="1" applyBorder="1" applyAlignment="1">
      <alignment vertical="center"/>
    </xf>
    <xf numFmtId="3" fontId="11" fillId="0" borderId="29" xfId="2" applyNumberFormat="1" applyFont="1" applyFill="1" applyBorder="1" applyAlignment="1">
      <alignment vertical="center"/>
    </xf>
    <xf numFmtId="3" fontId="5" fillId="0" borderId="17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31" xfId="2" applyNumberFormat="1" applyFont="1" applyFill="1" applyBorder="1" applyAlignment="1">
      <alignment horizontal="center" vertical="center" wrapText="1"/>
    </xf>
    <xf numFmtId="164" fontId="4" fillId="0" borderId="46" xfId="2" applyNumberFormat="1" applyFont="1" applyFill="1" applyBorder="1" applyAlignment="1">
      <alignment horizontal="center" vertical="center" wrapText="1"/>
    </xf>
    <xf numFmtId="164" fontId="4" fillId="0" borderId="33" xfId="2" applyNumberFormat="1" applyFont="1" applyFill="1" applyBorder="1" applyAlignment="1">
      <alignment horizontal="center" vertical="center" wrapText="1"/>
    </xf>
    <xf numFmtId="164" fontId="5" fillId="0" borderId="31" xfId="2" applyNumberFormat="1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164" fontId="4" fillId="0" borderId="38" xfId="2" applyNumberFormat="1" applyFont="1" applyFill="1" applyBorder="1" applyAlignment="1">
      <alignment horizontal="center" vertical="center" wrapText="1"/>
    </xf>
    <xf numFmtId="164" fontId="5" fillId="0" borderId="29" xfId="2" applyNumberFormat="1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horizontal="center" vertical="center" wrapText="1"/>
    </xf>
    <xf numFmtId="164" fontId="11" fillId="0" borderId="29" xfId="2" applyNumberFormat="1" applyFont="1" applyFill="1" applyBorder="1" applyAlignment="1">
      <alignment horizontal="center" vertical="center" wrapText="1"/>
    </xf>
    <xf numFmtId="3" fontId="8" fillId="0" borderId="0" xfId="2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4" fillId="0" borderId="82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71" xfId="0" applyNumberFormat="1" applyFont="1" applyFill="1" applyBorder="1" applyAlignment="1">
      <alignment horizontal="righ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4" fillId="0" borderId="123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3" fontId="4" fillId="0" borderId="117" xfId="0" applyNumberFormat="1" applyFont="1" applyFill="1" applyBorder="1" applyAlignment="1">
      <alignment horizontal="righ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3" fontId="5" fillId="0" borderId="55" xfId="0" applyNumberFormat="1" applyFont="1" applyFill="1" applyBorder="1" applyAlignment="1">
      <alignment horizontal="right" vertical="center" wrapText="1"/>
    </xf>
    <xf numFmtId="3" fontId="5" fillId="0" borderId="53" xfId="0" applyNumberFormat="1" applyFont="1" applyFill="1" applyBorder="1" applyAlignment="1">
      <alignment horizontal="right" vertical="center" wrapText="1"/>
    </xf>
    <xf numFmtId="3" fontId="5" fillId="0" borderId="52" xfId="0" applyNumberFormat="1" applyFont="1" applyFill="1" applyBorder="1" applyAlignment="1">
      <alignment horizontal="right" vertical="center" wrapText="1"/>
    </xf>
    <xf numFmtId="3" fontId="5" fillId="0" borderId="70" xfId="0" applyNumberFormat="1" applyFont="1" applyFill="1" applyBorder="1" applyAlignment="1">
      <alignment horizontal="right" vertical="center" wrapText="1"/>
    </xf>
    <xf numFmtId="3" fontId="5" fillId="0" borderId="54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51" xfId="0" applyNumberFormat="1" applyFont="1" applyFill="1" applyBorder="1" applyAlignment="1">
      <alignment horizontal="right" vertical="center" wrapText="1"/>
    </xf>
    <xf numFmtId="3" fontId="5" fillId="0" borderId="72" xfId="0" applyNumberFormat="1" applyFont="1" applyFill="1" applyBorder="1" applyAlignment="1">
      <alignment horizontal="right" vertical="center" wrapText="1"/>
    </xf>
    <xf numFmtId="0" fontId="5" fillId="0" borderId="73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 wrapText="1"/>
    </xf>
    <xf numFmtId="0" fontId="5" fillId="0" borderId="20" xfId="0" quotePrefix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quotePrefix="1" applyFont="1" applyFill="1" applyBorder="1" applyAlignment="1">
      <alignment horizontal="center" vertical="center" wrapText="1"/>
    </xf>
    <xf numFmtId="49" fontId="4" fillId="0" borderId="126" xfId="0" applyNumberFormat="1" applyFont="1" applyFill="1" applyBorder="1" applyAlignment="1">
      <alignment horizontal="left" vertical="center" wrapText="1"/>
    </xf>
    <xf numFmtId="49" fontId="12" fillId="0" borderId="126" xfId="0" applyNumberFormat="1" applyFont="1" applyFill="1" applyBorder="1" applyAlignment="1">
      <alignment horizontal="left" vertical="center" wrapText="1"/>
    </xf>
    <xf numFmtId="49" fontId="4" fillId="0" borderId="125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left" vertical="center" wrapText="1"/>
    </xf>
    <xf numFmtId="0" fontId="5" fillId="0" borderId="73" xfId="0" applyFont="1" applyFill="1" applyBorder="1" applyAlignment="1">
      <alignment horizontal="left" vertical="center" wrapText="1"/>
    </xf>
    <xf numFmtId="0" fontId="5" fillId="0" borderId="128" xfId="0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right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5" fillId="0" borderId="130" xfId="0" applyFont="1" applyFill="1" applyBorder="1" applyAlignment="1">
      <alignment horizontal="left" vertical="center"/>
    </xf>
    <xf numFmtId="0" fontId="4" fillId="0" borderId="130" xfId="0" applyFont="1" applyFill="1" applyBorder="1" applyAlignment="1">
      <alignment horizontal="lef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5" fillId="0" borderId="129" xfId="0" applyNumberFormat="1" applyFont="1" applyFill="1" applyBorder="1" applyAlignment="1">
      <alignment horizontal="right" vertical="center" wrapText="1"/>
    </xf>
    <xf numFmtId="3" fontId="5" fillId="0" borderId="131" xfId="0" applyNumberFormat="1" applyFont="1" applyFill="1" applyBorder="1" applyAlignment="1">
      <alignment horizontal="right" vertical="center" wrapText="1"/>
    </xf>
    <xf numFmtId="3" fontId="5" fillId="0" borderId="132" xfId="0" applyNumberFormat="1" applyFont="1" applyFill="1" applyBorder="1" applyAlignment="1">
      <alignment horizontal="right" vertical="center" wrapText="1"/>
    </xf>
    <xf numFmtId="3" fontId="5" fillId="0" borderId="133" xfId="0" applyNumberFormat="1" applyFont="1" applyFill="1" applyBorder="1" applyAlignment="1">
      <alignment horizontal="right" vertical="center" wrapText="1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3" fontId="5" fillId="0" borderId="76" xfId="0" applyNumberFormat="1" applyFont="1" applyFill="1" applyBorder="1" applyAlignment="1">
      <alignment horizontal="right" vertical="center" wrapText="1"/>
    </xf>
    <xf numFmtId="3" fontId="5" fillId="0" borderId="134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3" fontId="5" fillId="0" borderId="122" xfId="0" applyNumberFormat="1" applyFont="1" applyFill="1" applyBorder="1" applyAlignment="1">
      <alignment horizontal="right" vertical="center" wrapText="1"/>
    </xf>
    <xf numFmtId="3" fontId="5" fillId="0" borderId="135" xfId="0" applyNumberFormat="1" applyFont="1" applyFill="1" applyBorder="1" applyAlignment="1">
      <alignment horizontal="right" vertical="center" wrapText="1"/>
    </xf>
    <xf numFmtId="49" fontId="4" fillId="0" borderId="76" xfId="0" applyNumberFormat="1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lef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51" xfId="0" applyNumberFormat="1" applyFont="1" applyFill="1" applyBorder="1" applyAlignment="1">
      <alignment horizontal="right" vertical="center" wrapText="1"/>
    </xf>
    <xf numFmtId="3" fontId="4" fillId="0" borderId="72" xfId="0" applyNumberFormat="1" applyFont="1" applyFill="1" applyBorder="1" applyAlignment="1">
      <alignment horizontal="right" vertical="center" wrapText="1"/>
    </xf>
    <xf numFmtId="0" fontId="4" fillId="0" borderId="64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4" fillId="0" borderId="115" xfId="0" applyFont="1" applyFill="1" applyBorder="1" applyAlignment="1">
      <alignment horizontal="left" vertical="center" wrapText="1"/>
    </xf>
    <xf numFmtId="0" fontId="18" fillId="0" borderId="64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vertical="center" wrapText="1"/>
    </xf>
    <xf numFmtId="49" fontId="12" fillId="0" borderId="136" xfId="0" applyNumberFormat="1" applyFont="1" applyFill="1" applyBorder="1" applyAlignment="1">
      <alignment horizontal="left" vertical="center" wrapText="1"/>
    </xf>
    <xf numFmtId="0" fontId="4" fillId="0" borderId="29" xfId="2" applyFont="1" applyFill="1" applyBorder="1" applyAlignment="1">
      <alignment horizontal="right" wrapText="1"/>
    </xf>
    <xf numFmtId="0" fontId="4" fillId="0" borderId="29" xfId="2" applyFont="1" applyFill="1" applyBorder="1" applyAlignment="1">
      <alignment horizontal="left" wrapText="1"/>
    </xf>
    <xf numFmtId="0" fontId="4" fillId="0" borderId="117" xfId="2" applyFont="1" applyFill="1" applyBorder="1" applyAlignment="1">
      <alignment vertical="center" wrapText="1"/>
    </xf>
    <xf numFmtId="0" fontId="4" fillId="0" borderId="48" xfId="2" applyFont="1" applyFill="1" applyBorder="1" applyAlignment="1">
      <alignment horizontal="right" vertical="center"/>
    </xf>
    <xf numFmtId="0" fontId="4" fillId="0" borderId="64" xfId="2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3" fontId="5" fillId="0" borderId="50" xfId="0" applyNumberFormat="1" applyFont="1" applyFill="1" applyBorder="1" applyAlignment="1">
      <alignment horizontal="right" vertical="center" wrapText="1"/>
    </xf>
    <xf numFmtId="3" fontId="5" fillId="0" borderId="49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69" xfId="0" applyNumberFormat="1" applyFont="1" applyFill="1" applyBorder="1" applyAlignment="1">
      <alignment horizontal="right" vertical="center" wrapText="1"/>
    </xf>
    <xf numFmtId="3" fontId="5" fillId="0" borderId="39" xfId="0" applyNumberFormat="1" applyFont="1" applyFill="1" applyBorder="1" applyAlignment="1">
      <alignment horizontal="right" vertical="center" wrapText="1"/>
    </xf>
    <xf numFmtId="49" fontId="18" fillId="0" borderId="50" xfId="0" applyNumberFormat="1" applyFont="1" applyFill="1" applyBorder="1" applyAlignment="1">
      <alignment horizontal="left" vertical="center" wrapText="1"/>
    </xf>
    <xf numFmtId="0" fontId="18" fillId="0" borderId="5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14" fillId="0" borderId="0" xfId="2" applyNumberFormat="1" applyFont="1" applyFill="1" applyBorder="1" applyAlignment="1">
      <alignment vertical="center"/>
    </xf>
    <xf numFmtId="0" fontId="4" fillId="0" borderId="48" xfId="2" applyFont="1" applyFill="1" applyBorder="1" applyAlignment="1">
      <alignment horizontal="right" vertical="center"/>
    </xf>
    <xf numFmtId="0" fontId="4" fillId="0" borderId="64" xfId="2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25" xfId="2" applyFont="1" applyFill="1" applyBorder="1" applyAlignment="1">
      <alignment horizontal="center"/>
    </xf>
    <xf numFmtId="0" fontId="4" fillId="0" borderId="48" xfId="2" applyFont="1" applyFill="1" applyBorder="1" applyAlignment="1">
      <alignment horizontal="right" vertical="center"/>
    </xf>
    <xf numFmtId="0" fontId="4" fillId="0" borderId="64" xfId="2" applyFont="1" applyFill="1" applyBorder="1" applyAlignment="1">
      <alignment horizontal="right" vertical="center"/>
    </xf>
    <xf numFmtId="0" fontId="5" fillId="0" borderId="25" xfId="2" applyFont="1" applyFill="1" applyBorder="1" applyAlignment="1">
      <alignment horizontal="left" vertical="center"/>
    </xf>
    <xf numFmtId="49" fontId="4" fillId="0" borderId="136" xfId="0" applyNumberFormat="1" applyFont="1" applyFill="1" applyBorder="1" applyAlignment="1">
      <alignment horizontal="center" vertical="center" wrapText="1"/>
    </xf>
    <xf numFmtId="0" fontId="4" fillId="0" borderId="33" xfId="2" applyFont="1" applyFill="1" applyBorder="1" applyAlignment="1">
      <alignment vertical="center" wrapText="1"/>
    </xf>
    <xf numFmtId="3" fontId="4" fillId="0" borderId="60" xfId="2" applyNumberFormat="1" applyFont="1" applyFill="1" applyBorder="1" applyAlignment="1">
      <alignment vertical="center"/>
    </xf>
    <xf numFmtId="3" fontId="4" fillId="0" borderId="46" xfId="2" applyNumberFormat="1" applyFont="1" applyFill="1" applyBorder="1" applyAlignment="1">
      <alignment vertical="center"/>
    </xf>
    <xf numFmtId="0" fontId="4" fillId="0" borderId="25" xfId="2" applyFont="1" applyFill="1" applyBorder="1" applyAlignment="1">
      <alignment horizontal="right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46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top" wrapText="1"/>
    </xf>
    <xf numFmtId="0" fontId="4" fillId="0" borderId="26" xfId="2" applyFont="1" applyFill="1" applyBorder="1" applyAlignment="1">
      <alignment horizontal="right" vertical="center"/>
    </xf>
    <xf numFmtId="0" fontId="4" fillId="0" borderId="60" xfId="2" applyFont="1" applyFill="1" applyBorder="1" applyAlignment="1">
      <alignment vertical="center" wrapText="1"/>
    </xf>
    <xf numFmtId="0" fontId="4" fillId="0" borderId="104" xfId="2" applyFont="1" applyFill="1" applyBorder="1" applyAlignment="1">
      <alignment horizontal="right" vertical="center"/>
    </xf>
    <xf numFmtId="0" fontId="4" fillId="0" borderId="105" xfId="2" applyFont="1" applyFill="1" applyBorder="1" applyAlignment="1">
      <alignment horizontal="right" vertical="center"/>
    </xf>
    <xf numFmtId="164" fontId="4" fillId="0" borderId="60" xfId="2" applyNumberFormat="1" applyFont="1" applyFill="1" applyBorder="1" applyAlignment="1">
      <alignment horizontal="center" vertical="center" wrapText="1"/>
    </xf>
    <xf numFmtId="3" fontId="5" fillId="0" borderId="17" xfId="2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vertical="center"/>
    </xf>
    <xf numFmtId="3" fontId="14" fillId="0" borderId="31" xfId="2" applyNumberFormat="1" applyFont="1" applyFill="1" applyBorder="1" applyAlignment="1">
      <alignment vertical="center"/>
    </xf>
    <xf numFmtId="0" fontId="5" fillId="0" borderId="122" xfId="2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64" fontId="8" fillId="3" borderId="29" xfId="2" applyNumberFormat="1" applyFont="1" applyFill="1" applyBorder="1" applyAlignment="1">
      <alignment horizontal="center" vertical="center"/>
    </xf>
    <xf numFmtId="164" fontId="8" fillId="4" borderId="31" xfId="2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115" xfId="0" applyFont="1" applyFill="1" applyBorder="1" applyAlignment="1">
      <alignment horizontal="left" vertical="center" wrapText="1"/>
    </xf>
    <xf numFmtId="0" fontId="4" fillId="0" borderId="61" xfId="2" applyFont="1" applyFill="1" applyBorder="1" applyAlignment="1">
      <alignment horizontal="left" wrapText="1"/>
    </xf>
    <xf numFmtId="0" fontId="4" fillId="0" borderId="127" xfId="2" applyFont="1" applyFill="1" applyBorder="1" applyAlignment="1">
      <alignment horizontal="left" wrapText="1"/>
    </xf>
    <xf numFmtId="0" fontId="5" fillId="0" borderId="100" xfId="0" applyFont="1" applyFill="1" applyBorder="1" applyAlignment="1">
      <alignment horizontal="center" vertical="center" textRotation="90" wrapText="1"/>
    </xf>
    <xf numFmtId="0" fontId="5" fillId="0" borderId="80" xfId="0" applyFont="1" applyFill="1" applyBorder="1" applyAlignment="1">
      <alignment horizontal="center" vertical="center" textRotation="90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115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48" xfId="2" applyFont="1" applyFill="1" applyBorder="1" applyAlignment="1">
      <alignment horizontal="left" wrapText="1"/>
    </xf>
    <xf numFmtId="0" fontId="4" fillId="0" borderId="115" xfId="2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/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 applyAlignment="1">
      <alignment horizontal="center" vertical="center" textRotation="90" wrapText="1"/>
    </xf>
    <xf numFmtId="49" fontId="4" fillId="0" borderId="75" xfId="0" applyNumberFormat="1" applyFont="1" applyFill="1" applyBorder="1" applyAlignment="1">
      <alignment horizontal="center" vertical="center" textRotation="90" wrapText="1"/>
    </xf>
    <xf numFmtId="49" fontId="4" fillId="0" borderId="76" xfId="0" applyNumberFormat="1" applyFont="1" applyFill="1" applyBorder="1" applyAlignment="1">
      <alignment horizontal="center" vertical="center" textRotation="90" wrapText="1"/>
    </xf>
    <xf numFmtId="49" fontId="4" fillId="0" borderId="77" xfId="0" applyNumberFormat="1" applyFont="1" applyFill="1" applyBorder="1" applyAlignment="1">
      <alignment horizontal="center" vertical="center" textRotation="90" wrapText="1"/>
    </xf>
    <xf numFmtId="0" fontId="4" fillId="0" borderId="119" xfId="0" applyFont="1" applyFill="1" applyBorder="1" applyAlignment="1">
      <alignment horizontal="center" vertical="center" textRotation="90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4" fillId="0" borderId="94" xfId="0" applyFont="1" applyFill="1" applyBorder="1" applyAlignment="1">
      <alignment horizontal="center" vertical="center" textRotation="90" wrapText="1"/>
    </xf>
    <xf numFmtId="0" fontId="4" fillId="0" borderId="99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24" xfId="0" applyFont="1" applyFill="1" applyBorder="1" applyAlignment="1">
      <alignment horizontal="left" vertical="center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98" xfId="0" applyFont="1" applyFill="1" applyBorder="1" applyAlignment="1">
      <alignment horizontal="center" vertical="center" textRotation="90" wrapText="1"/>
    </xf>
    <xf numFmtId="0" fontId="5" fillId="0" borderId="79" xfId="0" applyFont="1" applyFill="1" applyBorder="1" applyAlignment="1">
      <alignment horizontal="center" vertical="center" textRotation="90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48" xfId="2" applyFont="1" applyFill="1" applyBorder="1" applyAlignment="1">
      <alignment horizontal="left" vertical="top" wrapText="1"/>
    </xf>
    <xf numFmtId="0" fontId="4" fillId="0" borderId="115" xfId="2" applyFont="1" applyFill="1" applyBorder="1" applyAlignment="1">
      <alignment horizontal="left" vertical="top" wrapText="1"/>
    </xf>
    <xf numFmtId="0" fontId="4" fillId="8" borderId="0" xfId="2" applyFont="1" applyFill="1" applyBorder="1" applyAlignment="1">
      <alignment horizontal="left"/>
    </xf>
    <xf numFmtId="0" fontId="4" fillId="0" borderId="25" xfId="2" applyFont="1" applyFill="1" applyBorder="1" applyAlignment="1">
      <alignment horizontal="center" vertical="center"/>
    </xf>
    <xf numFmtId="0" fontId="4" fillId="0" borderId="61" xfId="2" applyFont="1" applyFill="1" applyBorder="1" applyAlignment="1">
      <alignment horizontal="right" vertical="center" wrapText="1"/>
    </xf>
    <xf numFmtId="0" fontId="4" fillId="0" borderId="63" xfId="2" applyFont="1" applyFill="1" applyBorder="1" applyAlignment="1">
      <alignment horizontal="right" vertical="center"/>
    </xf>
    <xf numFmtId="49" fontId="4" fillId="0" borderId="0" xfId="2" applyNumberFormat="1" applyFont="1" applyFill="1" applyAlignment="1">
      <alignment horizontal="left"/>
    </xf>
    <xf numFmtId="0" fontId="8" fillId="4" borderId="28" xfId="2" applyFont="1" applyFill="1" applyBorder="1" applyAlignment="1">
      <alignment horizontal="center"/>
    </xf>
    <xf numFmtId="0" fontId="8" fillId="4" borderId="25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5" fillId="0" borderId="110" xfId="2" applyFont="1" applyFill="1" applyBorder="1" applyAlignment="1">
      <alignment horizontal="center" vertical="center" wrapText="1"/>
    </xf>
    <xf numFmtId="0" fontId="5" fillId="0" borderId="111" xfId="2" applyFont="1" applyFill="1" applyBorder="1" applyAlignment="1">
      <alignment horizontal="center" vertical="center" wrapText="1"/>
    </xf>
    <xf numFmtId="0" fontId="5" fillId="0" borderId="112" xfId="2" applyFont="1" applyFill="1" applyBorder="1" applyAlignment="1">
      <alignment horizontal="center" vertical="center" wrapText="1"/>
    </xf>
    <xf numFmtId="0" fontId="5" fillId="0" borderId="88" xfId="2" applyFont="1" applyFill="1" applyBorder="1" applyAlignment="1">
      <alignment horizontal="center"/>
    </xf>
    <xf numFmtId="0" fontId="5" fillId="0" borderId="89" xfId="2" applyFont="1" applyFill="1" applyBorder="1" applyAlignment="1">
      <alignment horizontal="center"/>
    </xf>
    <xf numFmtId="0" fontId="5" fillId="0" borderId="109" xfId="2" applyFont="1" applyFill="1" applyBorder="1" applyAlignment="1">
      <alignment horizontal="center"/>
    </xf>
    <xf numFmtId="0" fontId="4" fillId="0" borderId="48" xfId="2" applyFont="1" applyFill="1" applyBorder="1" applyAlignment="1">
      <alignment horizontal="right" vertical="center"/>
    </xf>
    <xf numFmtId="0" fontId="4" fillId="0" borderId="64" xfId="2" applyFont="1" applyFill="1" applyBorder="1" applyAlignment="1">
      <alignment horizontal="right" vertical="center"/>
    </xf>
    <xf numFmtId="0" fontId="21" fillId="5" borderId="28" xfId="2" applyFont="1" applyFill="1" applyBorder="1" applyAlignment="1">
      <alignment horizontal="center"/>
    </xf>
    <xf numFmtId="0" fontId="21" fillId="5" borderId="25" xfId="2" applyFont="1" applyFill="1" applyBorder="1" applyAlignment="1">
      <alignment horizontal="center"/>
    </xf>
    <xf numFmtId="0" fontId="21" fillId="5" borderId="26" xfId="2" applyFont="1" applyFill="1" applyBorder="1" applyAlignment="1">
      <alignment horizontal="center"/>
    </xf>
    <xf numFmtId="0" fontId="11" fillId="0" borderId="28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104" xfId="2" applyFont="1" applyFill="1" applyBorder="1" applyAlignment="1">
      <alignment horizontal="right" vertical="center"/>
    </xf>
    <xf numFmtId="0" fontId="4" fillId="0" borderId="105" xfId="2" applyFont="1" applyFill="1" applyBorder="1" applyAlignment="1">
      <alignment horizontal="righ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26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103" xfId="2" applyFont="1" applyFill="1" applyBorder="1" applyAlignment="1">
      <alignment horizontal="right" vertical="center"/>
    </xf>
    <xf numFmtId="0" fontId="4" fillId="0" borderId="101" xfId="2" applyFont="1" applyFill="1" applyBorder="1" applyAlignment="1">
      <alignment horizontal="right" vertical="center"/>
    </xf>
    <xf numFmtId="0" fontId="4" fillId="0" borderId="102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right" vertical="center"/>
    </xf>
    <xf numFmtId="0" fontId="8" fillId="3" borderId="28" xfId="2" applyFont="1" applyFill="1" applyBorder="1" applyAlignment="1">
      <alignment horizontal="left" vertical="center"/>
    </xf>
    <xf numFmtId="0" fontId="8" fillId="3" borderId="25" xfId="2" applyFont="1" applyFill="1" applyBorder="1" applyAlignment="1">
      <alignment horizontal="left" vertical="center"/>
    </xf>
    <xf numFmtId="0" fontId="8" fillId="3" borderId="26" xfId="2" applyFont="1" applyFill="1" applyBorder="1" applyAlignment="1">
      <alignment horizontal="left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left" vertical="top"/>
    </xf>
    <xf numFmtId="0" fontId="5" fillId="0" borderId="42" xfId="2" applyFont="1" applyFill="1" applyBorder="1" applyAlignment="1">
      <alignment horizontal="left" vertical="top"/>
    </xf>
    <xf numFmtId="0" fontId="4" fillId="0" borderId="25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3" fillId="0" borderId="0" xfId="2" applyFont="1" applyFill="1" applyAlignment="1">
      <alignment horizontal="center"/>
    </xf>
    <xf numFmtId="0" fontId="4" fillId="0" borderId="79" xfId="2" applyFont="1" applyFill="1" applyBorder="1" applyAlignment="1">
      <alignment horizontal="center" vertical="center" wrapText="1"/>
    </xf>
    <xf numFmtId="0" fontId="4" fillId="0" borderId="97" xfId="2" applyFont="1" applyFill="1" applyBorder="1" applyAlignment="1">
      <alignment horizontal="center" vertical="center" wrapText="1"/>
    </xf>
    <xf numFmtId="0" fontId="9" fillId="0" borderId="106" xfId="2" applyFont="1" applyFill="1" applyBorder="1" applyAlignment="1">
      <alignment horizontal="center" vertical="center" wrapText="1"/>
    </xf>
    <xf numFmtId="0" fontId="9" fillId="0" borderId="107" xfId="2" applyFont="1" applyFill="1" applyBorder="1" applyAlignment="1">
      <alignment horizontal="center" vertical="center" wrapText="1"/>
    </xf>
    <xf numFmtId="0" fontId="9" fillId="0" borderId="108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left"/>
    </xf>
    <xf numFmtId="0" fontId="5" fillId="0" borderId="42" xfId="2" applyFont="1" applyFill="1" applyBorder="1" applyAlignment="1">
      <alignment horizontal="left"/>
    </xf>
    <xf numFmtId="0" fontId="4" fillId="0" borderId="61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4" xfId="2" applyFont="1" applyFill="1" applyBorder="1" applyAlignment="1">
      <alignment horizontal="center" vertical="center" wrapText="1"/>
    </xf>
    <xf numFmtId="0" fontId="4" fillId="0" borderId="63" xfId="2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101" xfId="2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wrapText="1"/>
    </xf>
  </cellXfs>
  <cellStyles count="5">
    <cellStyle name="Hyperlink" xfId="3" builtinId="8"/>
    <cellStyle name="Normal" xfId="0" builtinId="0"/>
    <cellStyle name="Normal 2" xfId="1"/>
    <cellStyle name="Normal 2 3" xfId="4"/>
    <cellStyle name="Normal_2007_budz ienem" xfId="2"/>
  </cellStyles>
  <dxfs count="0"/>
  <tableStyles count="0" defaultTableStyle="TableStyleMedium9" defaultPivotStyle="PivotStyleLight16"/>
  <colors>
    <mruColors>
      <color rgb="FFFFFF57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5"/>
  </sheetPr>
  <dimension ref="A1:S1403"/>
  <sheetViews>
    <sheetView tabSelected="1" view="pageLayout" zoomScaleNormal="85" workbookViewId="0">
      <selection activeCell="J4" sqref="J4:J5"/>
    </sheetView>
  </sheetViews>
  <sheetFormatPr defaultColWidth="8.42578125" defaultRowHeight="12" outlineLevelRow="1" x14ac:dyDescent="0.2"/>
  <cols>
    <col min="1" max="1" width="12.7109375" style="126" customWidth="1"/>
    <col min="2" max="2" width="21.7109375" style="1" customWidth="1"/>
    <col min="3" max="3" width="35.85546875" style="1" customWidth="1"/>
    <col min="4" max="4" width="9.7109375" style="1" hidden="1" customWidth="1"/>
    <col min="5" max="5" width="9.5703125" style="3" hidden="1" customWidth="1"/>
    <col min="6" max="6" width="9.42578125" style="237" hidden="1" customWidth="1"/>
    <col min="7" max="7" width="9.28515625" style="1" hidden="1" customWidth="1"/>
    <col min="8" max="8" width="8.42578125" style="1" hidden="1" customWidth="1"/>
    <col min="9" max="9" width="10.42578125" style="3" bestFit="1" customWidth="1"/>
    <col min="10" max="10" width="10" style="1" customWidth="1"/>
    <col min="11" max="11" width="9.42578125" style="233" customWidth="1"/>
    <col min="12" max="12" width="8.42578125" style="1" customWidth="1"/>
    <col min="13" max="13" width="6.7109375" style="1" customWidth="1"/>
    <col min="14" max="14" width="8.28515625" style="191" customWidth="1"/>
    <col min="15" max="15" width="7.28515625" style="2" customWidth="1"/>
    <col min="16" max="16" width="10.7109375" style="1" customWidth="1"/>
    <col min="17" max="17" width="11" style="199" hidden="1" customWidth="1"/>
    <col min="18" max="18" width="8.42578125" style="1" hidden="1" customWidth="1"/>
    <col min="19" max="21" width="8.42578125" style="1" customWidth="1"/>
    <col min="22" max="22" width="11" style="1" customWidth="1"/>
    <col min="23" max="16384" width="8.42578125" style="1"/>
  </cols>
  <sheetData>
    <row r="1" spans="1:19" ht="18.75" customHeight="1" x14ac:dyDescent="0.2">
      <c r="A1" s="409" t="s">
        <v>667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9" ht="12.75" thickBot="1" x14ac:dyDescent="0.25"/>
    <row r="3" spans="1:19" ht="13.5" customHeight="1" thickBot="1" x14ac:dyDescent="0.25">
      <c r="A3" s="410" t="s">
        <v>659</v>
      </c>
      <c r="B3" s="433" t="s">
        <v>666</v>
      </c>
      <c r="C3" s="399" t="s">
        <v>163</v>
      </c>
      <c r="D3" s="430" t="s">
        <v>563</v>
      </c>
      <c r="E3" s="402" t="s">
        <v>623</v>
      </c>
      <c r="F3" s="403"/>
      <c r="G3" s="403"/>
      <c r="H3" s="403"/>
      <c r="I3" s="412" t="s">
        <v>624</v>
      </c>
      <c r="J3" s="413"/>
      <c r="K3" s="413"/>
      <c r="L3" s="413"/>
      <c r="M3" s="413"/>
      <c r="N3" s="192"/>
      <c r="O3" s="416" t="s">
        <v>660</v>
      </c>
      <c r="P3" s="416" t="s">
        <v>199</v>
      </c>
    </row>
    <row r="4" spans="1:19" ht="13.5" customHeight="1" x14ac:dyDescent="0.2">
      <c r="A4" s="411"/>
      <c r="B4" s="434"/>
      <c r="C4" s="400"/>
      <c r="D4" s="431"/>
      <c r="E4" s="397" t="s">
        <v>0</v>
      </c>
      <c r="F4" s="414" t="s">
        <v>1</v>
      </c>
      <c r="G4" s="414" t="s">
        <v>133</v>
      </c>
      <c r="H4" s="423" t="s">
        <v>2</v>
      </c>
      <c r="I4" s="429" t="s">
        <v>0</v>
      </c>
      <c r="J4" s="414" t="s">
        <v>1</v>
      </c>
      <c r="K4" s="414" t="s">
        <v>133</v>
      </c>
      <c r="L4" s="427" t="s">
        <v>2</v>
      </c>
      <c r="M4" s="419" t="s">
        <v>3</v>
      </c>
      <c r="N4" s="421" t="s">
        <v>462</v>
      </c>
      <c r="O4" s="417"/>
      <c r="P4" s="417"/>
    </row>
    <row r="5" spans="1:19" ht="77.25" customHeight="1" thickBot="1" x14ac:dyDescent="0.25">
      <c r="A5" s="411"/>
      <c r="B5" s="434"/>
      <c r="C5" s="401"/>
      <c r="D5" s="432"/>
      <c r="E5" s="398"/>
      <c r="F5" s="415"/>
      <c r="G5" s="415"/>
      <c r="H5" s="424"/>
      <c r="I5" s="398"/>
      <c r="J5" s="415"/>
      <c r="K5" s="415"/>
      <c r="L5" s="428"/>
      <c r="M5" s="420"/>
      <c r="N5" s="422"/>
      <c r="O5" s="418"/>
      <c r="P5" s="418"/>
    </row>
    <row r="6" spans="1:19" s="127" customFormat="1" ht="12.75" thickTop="1" thickBot="1" x14ac:dyDescent="0.25">
      <c r="A6" s="176">
        <v>1</v>
      </c>
      <c r="B6" s="272"/>
      <c r="C6" s="177">
        <v>3</v>
      </c>
      <c r="D6" s="178">
        <v>4</v>
      </c>
      <c r="E6" s="179">
        <v>5</v>
      </c>
      <c r="F6" s="180">
        <v>6</v>
      </c>
      <c r="G6" s="180">
        <v>7</v>
      </c>
      <c r="H6" s="180">
        <v>8</v>
      </c>
      <c r="I6" s="179">
        <v>9</v>
      </c>
      <c r="J6" s="180">
        <v>10</v>
      </c>
      <c r="K6" s="180">
        <v>11</v>
      </c>
      <c r="L6" s="180">
        <v>12</v>
      </c>
      <c r="M6" s="181">
        <v>14</v>
      </c>
      <c r="N6" s="182">
        <v>15</v>
      </c>
      <c r="O6" s="183" t="s">
        <v>463</v>
      </c>
      <c r="P6" s="176">
        <v>17</v>
      </c>
      <c r="Q6" s="256"/>
    </row>
    <row r="7" spans="1:19" ht="13.5" thickTop="1" thickBot="1" x14ac:dyDescent="0.25">
      <c r="A7" s="105"/>
      <c r="B7" s="271"/>
      <c r="C7" s="4"/>
      <c r="D7" s="105"/>
      <c r="E7" s="5"/>
      <c r="F7" s="6"/>
      <c r="G7" s="6"/>
      <c r="H7" s="6"/>
      <c r="I7" s="5"/>
      <c r="J7" s="6"/>
      <c r="K7" s="6"/>
      <c r="L7" s="6"/>
      <c r="M7" s="117"/>
      <c r="N7" s="7"/>
      <c r="O7" s="8"/>
      <c r="P7" s="96"/>
    </row>
    <row r="8" spans="1:19" ht="24.75" thickBot="1" x14ac:dyDescent="0.25">
      <c r="A8" s="296" t="s">
        <v>4</v>
      </c>
      <c r="B8" s="164" t="s">
        <v>171</v>
      </c>
      <c r="C8" s="9"/>
      <c r="D8" s="106">
        <f>SUM(D9:D21)</f>
        <v>0</v>
      </c>
      <c r="E8" s="10">
        <f>SUM(F8:H8)</f>
        <v>17557508</v>
      </c>
      <c r="F8" s="11">
        <f>SUM(F9:F21)</f>
        <v>17553055</v>
      </c>
      <c r="G8" s="11">
        <f>SUM(G9:G21)</f>
        <v>53</v>
      </c>
      <c r="H8" s="11">
        <f>SUM(H9:H21)</f>
        <v>4400</v>
      </c>
      <c r="I8" s="10">
        <f t="shared" ref="I8:I20" si="0">SUM(J8:N8)</f>
        <v>16605017</v>
      </c>
      <c r="J8" s="11">
        <f>SUM(J9:J21)</f>
        <v>16595864</v>
      </c>
      <c r="K8" s="11">
        <f>SUM(K9:K21)</f>
        <v>53</v>
      </c>
      <c r="L8" s="11">
        <f>SUM(L9:L21)</f>
        <v>9100</v>
      </c>
      <c r="M8" s="118">
        <f>SUM(M9:M21)</f>
        <v>0</v>
      </c>
      <c r="N8" s="118">
        <f>SUM(N9:N21)</f>
        <v>0</v>
      </c>
      <c r="O8" s="12"/>
      <c r="P8" s="97"/>
    </row>
    <row r="9" spans="1:19" ht="12.75" customHeight="1" thickTop="1" x14ac:dyDescent="0.2">
      <c r="A9" s="162">
        <v>90000056357</v>
      </c>
      <c r="B9" s="338" t="s">
        <v>5</v>
      </c>
      <c r="C9" s="88" t="s">
        <v>189</v>
      </c>
      <c r="D9" s="108"/>
      <c r="E9" s="89">
        <f>SUM(F9:H9)</f>
        <v>869032</v>
      </c>
      <c r="F9" s="90">
        <v>864632</v>
      </c>
      <c r="G9" s="90">
        <v>0</v>
      </c>
      <c r="H9" s="90">
        <v>4400</v>
      </c>
      <c r="I9" s="89">
        <f t="shared" si="0"/>
        <v>901013</v>
      </c>
      <c r="J9" s="90">
        <v>891913</v>
      </c>
      <c r="K9" s="90">
        <v>0</v>
      </c>
      <c r="L9" s="90">
        <v>9100</v>
      </c>
      <c r="M9" s="90">
        <v>0</v>
      </c>
      <c r="N9" s="91"/>
      <c r="O9" s="92" t="s">
        <v>332</v>
      </c>
      <c r="P9" s="98"/>
      <c r="Q9" s="257" t="s">
        <v>587</v>
      </c>
      <c r="R9" s="29" t="s">
        <v>529</v>
      </c>
      <c r="S9" s="29"/>
    </row>
    <row r="10" spans="1:19" s="161" customFormat="1" ht="24" x14ac:dyDescent="0.2">
      <c r="A10" s="163"/>
      <c r="B10" s="339"/>
      <c r="C10" s="88" t="s">
        <v>270</v>
      </c>
      <c r="D10" s="108"/>
      <c r="E10" s="89">
        <f>SUM(F10:H10)</f>
        <v>166267</v>
      </c>
      <c r="F10" s="90">
        <v>166267</v>
      </c>
      <c r="G10" s="90">
        <v>0</v>
      </c>
      <c r="H10" s="90">
        <v>0</v>
      </c>
      <c r="I10" s="89">
        <f t="shared" si="0"/>
        <v>166267</v>
      </c>
      <c r="J10" s="90">
        <v>166267</v>
      </c>
      <c r="K10" s="90">
        <v>0</v>
      </c>
      <c r="L10" s="90">
        <v>0</v>
      </c>
      <c r="M10" s="90">
        <v>0</v>
      </c>
      <c r="N10" s="91"/>
      <c r="O10" s="92" t="s">
        <v>333</v>
      </c>
      <c r="P10" s="98"/>
      <c r="Q10" s="257" t="s">
        <v>587</v>
      </c>
      <c r="R10" s="29" t="s">
        <v>529</v>
      </c>
      <c r="S10" s="29"/>
    </row>
    <row r="11" spans="1:19" ht="24" x14ac:dyDescent="0.2">
      <c r="A11" s="136"/>
      <c r="B11" s="332"/>
      <c r="C11" s="88" t="s">
        <v>234</v>
      </c>
      <c r="D11" s="108"/>
      <c r="E11" s="89">
        <f t="shared" ref="E11:E20" si="1">SUM(F11:H11)</f>
        <v>680168</v>
      </c>
      <c r="F11" s="90">
        <v>680168</v>
      </c>
      <c r="G11" s="90">
        <v>0</v>
      </c>
      <c r="H11" s="90">
        <v>0</v>
      </c>
      <c r="I11" s="89">
        <f t="shared" si="0"/>
        <v>680168</v>
      </c>
      <c r="J11" s="90">
        <v>680168</v>
      </c>
      <c r="K11" s="90">
        <v>0</v>
      </c>
      <c r="L11" s="90">
        <v>0</v>
      </c>
      <c r="M11" s="90">
        <v>0</v>
      </c>
      <c r="N11" s="91"/>
      <c r="O11" s="92" t="s">
        <v>334</v>
      </c>
      <c r="P11" s="98"/>
      <c r="Q11" s="257" t="s">
        <v>587</v>
      </c>
      <c r="R11" s="29" t="s">
        <v>529</v>
      </c>
      <c r="S11" s="29"/>
    </row>
    <row r="12" spans="1:19" s="161" customFormat="1" x14ac:dyDescent="0.2">
      <c r="A12" s="136"/>
      <c r="B12" s="332"/>
      <c r="C12" s="88" t="s">
        <v>282</v>
      </c>
      <c r="D12" s="108"/>
      <c r="E12" s="89">
        <f>SUM(F12:H12)</f>
        <v>2894845</v>
      </c>
      <c r="F12" s="90">
        <v>2894845</v>
      </c>
      <c r="G12" s="90">
        <v>0</v>
      </c>
      <c r="H12" s="90">
        <v>0</v>
      </c>
      <c r="I12" s="89">
        <f t="shared" si="0"/>
        <v>2375898</v>
      </c>
      <c r="J12" s="90">
        <v>2375898</v>
      </c>
      <c r="K12" s="90">
        <v>0</v>
      </c>
      <c r="L12" s="90">
        <v>0</v>
      </c>
      <c r="M12" s="90">
        <v>0</v>
      </c>
      <c r="N12" s="91"/>
      <c r="O12" s="92" t="s">
        <v>335</v>
      </c>
      <c r="P12" s="98" t="s">
        <v>465</v>
      </c>
      <c r="Q12" s="257" t="s">
        <v>530</v>
      </c>
      <c r="R12" s="29" t="s">
        <v>530</v>
      </c>
      <c r="S12" s="29"/>
    </row>
    <row r="13" spans="1:19" s="161" customFormat="1" ht="24" x14ac:dyDescent="0.2">
      <c r="A13" s="136"/>
      <c r="B13" s="332"/>
      <c r="C13" s="88" t="s">
        <v>283</v>
      </c>
      <c r="D13" s="108"/>
      <c r="E13" s="89">
        <f>SUM(F13:H13)</f>
        <v>6000</v>
      </c>
      <c r="F13" s="90">
        <v>6000</v>
      </c>
      <c r="G13" s="90">
        <v>0</v>
      </c>
      <c r="H13" s="90">
        <v>0</v>
      </c>
      <c r="I13" s="89">
        <f t="shared" si="0"/>
        <v>6000</v>
      </c>
      <c r="J13" s="90">
        <v>6000</v>
      </c>
      <c r="K13" s="90">
        <v>0</v>
      </c>
      <c r="L13" s="90">
        <v>0</v>
      </c>
      <c r="M13" s="90">
        <v>0</v>
      </c>
      <c r="N13" s="91"/>
      <c r="O13" s="92" t="s">
        <v>336</v>
      </c>
      <c r="P13" s="99" t="s">
        <v>510</v>
      </c>
      <c r="Q13" s="257" t="s">
        <v>530</v>
      </c>
      <c r="R13" s="29" t="s">
        <v>530</v>
      </c>
      <c r="S13" s="29"/>
    </row>
    <row r="14" spans="1:19" s="220" customFormat="1" ht="24" x14ac:dyDescent="0.2">
      <c r="A14" s="136"/>
      <c r="B14" s="332"/>
      <c r="C14" s="88" t="s">
        <v>271</v>
      </c>
      <c r="D14" s="108"/>
      <c r="E14" s="89">
        <f>SUM(F14:H14)</f>
        <v>382416</v>
      </c>
      <c r="F14" s="90">
        <v>382416</v>
      </c>
      <c r="G14" s="90">
        <v>0</v>
      </c>
      <c r="H14" s="90">
        <v>0</v>
      </c>
      <c r="I14" s="89">
        <f t="shared" si="0"/>
        <v>214303</v>
      </c>
      <c r="J14" s="90">
        <v>214303</v>
      </c>
      <c r="K14" s="90">
        <v>0</v>
      </c>
      <c r="L14" s="90">
        <v>0</v>
      </c>
      <c r="M14" s="90">
        <v>0</v>
      </c>
      <c r="N14" s="90"/>
      <c r="O14" s="92" t="s">
        <v>527</v>
      </c>
      <c r="P14" s="98" t="s">
        <v>467</v>
      </c>
      <c r="Q14" s="257" t="s">
        <v>530</v>
      </c>
      <c r="R14" s="29" t="s">
        <v>530</v>
      </c>
      <c r="S14" s="29"/>
    </row>
    <row r="15" spans="1:19" s="198" customFormat="1" ht="24" x14ac:dyDescent="0.2">
      <c r="A15" s="136"/>
      <c r="B15" s="332"/>
      <c r="C15" s="333" t="s">
        <v>578</v>
      </c>
      <c r="D15" s="111"/>
      <c r="E15" s="89">
        <f>SUM(F15:H15)</f>
        <v>0</v>
      </c>
      <c r="F15" s="90">
        <v>0</v>
      </c>
      <c r="G15" s="90">
        <v>0</v>
      </c>
      <c r="H15" s="90">
        <v>0</v>
      </c>
      <c r="I15" s="89">
        <f t="shared" si="0"/>
        <v>0</v>
      </c>
      <c r="J15" s="90">
        <v>0</v>
      </c>
      <c r="K15" s="90">
        <v>0</v>
      </c>
      <c r="L15" s="90">
        <v>0</v>
      </c>
      <c r="M15" s="90">
        <v>0</v>
      </c>
      <c r="N15" s="91"/>
      <c r="O15" s="92" t="s">
        <v>483</v>
      </c>
      <c r="P15" s="98"/>
      <c r="Q15" s="257" t="s">
        <v>531</v>
      </c>
      <c r="R15" s="29" t="s">
        <v>531</v>
      </c>
      <c r="S15" s="29"/>
    </row>
    <row r="16" spans="1:19" ht="12" customHeight="1" x14ac:dyDescent="0.2">
      <c r="A16" s="136"/>
      <c r="B16" s="331" t="s">
        <v>174</v>
      </c>
      <c r="C16" s="88" t="s">
        <v>129</v>
      </c>
      <c r="D16" s="108"/>
      <c r="E16" s="89">
        <f t="shared" si="1"/>
        <v>241000</v>
      </c>
      <c r="F16" s="90">
        <v>241000</v>
      </c>
      <c r="G16" s="90"/>
      <c r="H16" s="90"/>
      <c r="I16" s="89">
        <f t="shared" si="0"/>
        <v>241000</v>
      </c>
      <c r="J16" s="90">
        <v>241000</v>
      </c>
      <c r="K16" s="90"/>
      <c r="L16" s="90"/>
      <c r="M16" s="120"/>
      <c r="N16" s="91"/>
      <c r="O16" s="92" t="s">
        <v>594</v>
      </c>
      <c r="P16" s="98"/>
      <c r="Q16" s="257" t="s">
        <v>587</v>
      </c>
      <c r="R16" s="29" t="s">
        <v>529</v>
      </c>
      <c r="S16" s="29"/>
    </row>
    <row r="17" spans="1:19" x14ac:dyDescent="0.2">
      <c r="A17" s="136"/>
      <c r="B17" s="332"/>
      <c r="C17" s="88" t="s">
        <v>190</v>
      </c>
      <c r="D17" s="108"/>
      <c r="E17" s="89">
        <f t="shared" si="1"/>
        <v>11531214</v>
      </c>
      <c r="F17" s="90">
        <v>11531214</v>
      </c>
      <c r="G17" s="90"/>
      <c r="H17" s="90"/>
      <c r="I17" s="89">
        <f t="shared" si="0"/>
        <v>11531214</v>
      </c>
      <c r="J17" s="90">
        <v>11531214</v>
      </c>
      <c r="K17" s="90"/>
      <c r="L17" s="90"/>
      <c r="M17" s="120"/>
      <c r="N17" s="91"/>
      <c r="O17" s="92" t="s">
        <v>595</v>
      </c>
      <c r="P17" s="98"/>
      <c r="Q17" s="257" t="s">
        <v>587</v>
      </c>
      <c r="R17" s="29" t="s">
        <v>529</v>
      </c>
      <c r="S17" s="29"/>
    </row>
    <row r="18" spans="1:19" x14ac:dyDescent="0.2">
      <c r="A18" s="136"/>
      <c r="B18" s="344"/>
      <c r="C18" s="88" t="s">
        <v>191</v>
      </c>
      <c r="D18" s="108"/>
      <c r="E18" s="89">
        <f t="shared" si="1"/>
        <v>300000</v>
      </c>
      <c r="F18" s="90">
        <v>300000</v>
      </c>
      <c r="G18" s="90"/>
      <c r="H18" s="90"/>
      <c r="I18" s="89">
        <f t="shared" si="0"/>
        <v>102588</v>
      </c>
      <c r="J18" s="90">
        <f>100000+2588</f>
        <v>102588</v>
      </c>
      <c r="K18" s="90"/>
      <c r="L18" s="90"/>
      <c r="M18" s="120"/>
      <c r="N18" s="91"/>
      <c r="O18" s="92" t="s">
        <v>596</v>
      </c>
      <c r="P18" s="98"/>
      <c r="Q18" s="257" t="s">
        <v>587</v>
      </c>
      <c r="R18" s="29" t="s">
        <v>529</v>
      </c>
      <c r="S18" s="29"/>
    </row>
    <row r="19" spans="1:19" s="173" customFormat="1" x14ac:dyDescent="0.2">
      <c r="A19" s="136"/>
      <c r="B19" s="344"/>
      <c r="C19" s="88" t="s">
        <v>484</v>
      </c>
      <c r="D19" s="108"/>
      <c r="E19" s="89">
        <f t="shared" si="1"/>
        <v>486513</v>
      </c>
      <c r="F19" s="90">
        <v>486513</v>
      </c>
      <c r="G19" s="90"/>
      <c r="H19" s="90"/>
      <c r="I19" s="89">
        <f t="shared" si="0"/>
        <v>386513</v>
      </c>
      <c r="J19" s="90">
        <v>386513</v>
      </c>
      <c r="K19" s="90"/>
      <c r="L19" s="90"/>
      <c r="M19" s="120"/>
      <c r="N19" s="91"/>
      <c r="O19" s="92" t="s">
        <v>597</v>
      </c>
      <c r="P19" s="98"/>
      <c r="Q19" s="257" t="s">
        <v>587</v>
      </c>
      <c r="R19" s="29" t="s">
        <v>529</v>
      </c>
      <c r="S19" s="29"/>
    </row>
    <row r="20" spans="1:19" s="273" customFormat="1" x14ac:dyDescent="0.2">
      <c r="A20" s="136"/>
      <c r="B20" s="344"/>
      <c r="C20" s="366" t="s">
        <v>770</v>
      </c>
      <c r="D20" s="108"/>
      <c r="E20" s="89">
        <f t="shared" si="1"/>
        <v>53</v>
      </c>
      <c r="F20" s="90">
        <v>0</v>
      </c>
      <c r="G20" s="90">
        <v>53</v>
      </c>
      <c r="H20" s="90">
        <v>0</v>
      </c>
      <c r="I20" s="89">
        <f t="shared" si="0"/>
        <v>53</v>
      </c>
      <c r="J20" s="90">
        <v>0</v>
      </c>
      <c r="K20" s="90">
        <v>53</v>
      </c>
      <c r="L20" s="90">
        <v>0</v>
      </c>
      <c r="M20" s="90">
        <v>0</v>
      </c>
      <c r="N20" s="91"/>
      <c r="O20" s="92" t="s">
        <v>771</v>
      </c>
      <c r="P20" s="98"/>
      <c r="Q20" s="257" t="s">
        <v>587</v>
      </c>
      <c r="R20" s="29" t="s">
        <v>529</v>
      </c>
      <c r="S20" s="29"/>
    </row>
    <row r="21" spans="1:19" ht="12.75" thickBot="1" x14ac:dyDescent="0.25">
      <c r="A21" s="184"/>
      <c r="B21" s="371"/>
      <c r="C21" s="2"/>
      <c r="D21" s="107"/>
      <c r="E21" s="185"/>
      <c r="F21" s="79"/>
      <c r="G21" s="79"/>
      <c r="H21" s="79"/>
      <c r="I21" s="78"/>
      <c r="J21" s="79"/>
      <c r="K21" s="79"/>
      <c r="L21" s="79"/>
      <c r="M21" s="119"/>
      <c r="N21" s="80"/>
      <c r="O21" s="87"/>
      <c r="P21" s="99"/>
      <c r="Q21" s="257"/>
      <c r="R21" s="29"/>
      <c r="S21" s="29"/>
    </row>
    <row r="22" spans="1:19" ht="24.75" thickBot="1" x14ac:dyDescent="0.25">
      <c r="A22" s="298" t="s">
        <v>6</v>
      </c>
      <c r="B22" s="164" t="s">
        <v>172</v>
      </c>
      <c r="C22" s="13"/>
      <c r="D22" s="109">
        <f>SUM(D23:D28)</f>
        <v>0</v>
      </c>
      <c r="E22" s="14">
        <f t="shared" ref="E22:E25" si="2">SUM(F22:H22)</f>
        <v>2973579</v>
      </c>
      <c r="F22" s="11">
        <f>SUM(F23:F28)</f>
        <v>2924084</v>
      </c>
      <c r="G22" s="11">
        <f>SUM(G23:G28)</f>
        <v>0</v>
      </c>
      <c r="H22" s="11">
        <f>SUM(H23:H28)</f>
        <v>49495</v>
      </c>
      <c r="I22" s="14">
        <f t="shared" ref="I22:I27" si="3">SUM(J22:N22)</f>
        <v>2919234</v>
      </c>
      <c r="J22" s="11">
        <f>SUM(J23:J28)</f>
        <v>2876527</v>
      </c>
      <c r="K22" s="11">
        <f>SUM(K23:K28)</f>
        <v>0</v>
      </c>
      <c r="L22" s="11">
        <f>SUM(L23:L28)</f>
        <v>46907</v>
      </c>
      <c r="M22" s="118">
        <f>SUM(M23:M28)</f>
        <v>0</v>
      </c>
      <c r="N22" s="118">
        <f>SUM(N23:N28)</f>
        <v>-4200</v>
      </c>
      <c r="O22" s="15"/>
      <c r="P22" s="100"/>
      <c r="Q22" s="257"/>
      <c r="R22" s="29"/>
      <c r="S22" s="29"/>
    </row>
    <row r="23" spans="1:19" ht="12.75" customHeight="1" thickTop="1" x14ac:dyDescent="0.2">
      <c r="A23" s="168">
        <v>90000056357</v>
      </c>
      <c r="B23" s="338" t="s">
        <v>5</v>
      </c>
      <c r="C23" s="88" t="s">
        <v>189</v>
      </c>
      <c r="D23" s="108"/>
      <c r="E23" s="113">
        <f t="shared" si="2"/>
        <v>189050</v>
      </c>
      <c r="F23" s="90">
        <v>189050</v>
      </c>
      <c r="G23" s="90">
        <v>0</v>
      </c>
      <c r="H23" s="90">
        <v>0</v>
      </c>
      <c r="I23" s="89">
        <f t="shared" si="3"/>
        <v>206605</v>
      </c>
      <c r="J23" s="90">
        <v>206605</v>
      </c>
      <c r="K23" s="90">
        <v>0</v>
      </c>
      <c r="L23" s="90">
        <v>0</v>
      </c>
      <c r="M23" s="90">
        <v>0</v>
      </c>
      <c r="N23" s="91"/>
      <c r="O23" s="92" t="s">
        <v>337</v>
      </c>
      <c r="P23" s="98"/>
      <c r="Q23" s="257" t="s">
        <v>587</v>
      </c>
      <c r="R23" s="29" t="s">
        <v>529</v>
      </c>
      <c r="S23" s="29"/>
    </row>
    <row r="24" spans="1:19" s="161" customFormat="1" x14ac:dyDescent="0.2">
      <c r="A24" s="165"/>
      <c r="B24" s="339"/>
      <c r="C24" s="88" t="s">
        <v>192</v>
      </c>
      <c r="D24" s="108"/>
      <c r="E24" s="89">
        <f t="shared" si="2"/>
        <v>208442</v>
      </c>
      <c r="F24" s="90">
        <v>184942</v>
      </c>
      <c r="G24" s="90">
        <v>0</v>
      </c>
      <c r="H24" s="90">
        <v>23500</v>
      </c>
      <c r="I24" s="89">
        <f t="shared" si="3"/>
        <v>195274</v>
      </c>
      <c r="J24" s="90">
        <v>177754</v>
      </c>
      <c r="K24" s="90">
        <v>0</v>
      </c>
      <c r="L24" s="90">
        <v>17520</v>
      </c>
      <c r="M24" s="90">
        <v>0</v>
      </c>
      <c r="N24" s="91"/>
      <c r="O24" s="92" t="s">
        <v>338</v>
      </c>
      <c r="P24" s="98" t="s">
        <v>466</v>
      </c>
      <c r="Q24" s="257" t="s">
        <v>530</v>
      </c>
      <c r="R24" s="29" t="s">
        <v>530</v>
      </c>
      <c r="S24" s="29"/>
    </row>
    <row r="25" spans="1:19" s="273" customFormat="1" ht="24" x14ac:dyDescent="0.2">
      <c r="A25" s="136"/>
      <c r="B25" s="332"/>
      <c r="C25" s="333" t="s">
        <v>710</v>
      </c>
      <c r="D25" s="111"/>
      <c r="E25" s="113">
        <f t="shared" si="2"/>
        <v>68874</v>
      </c>
      <c r="F25" s="79">
        <v>68874</v>
      </c>
      <c r="G25" s="79">
        <v>0</v>
      </c>
      <c r="H25" s="79">
        <v>0</v>
      </c>
      <c r="I25" s="78">
        <f t="shared" si="3"/>
        <v>66505</v>
      </c>
      <c r="J25" s="79">
        <v>66505</v>
      </c>
      <c r="K25" s="79">
        <v>0</v>
      </c>
      <c r="L25" s="79">
        <v>0</v>
      </c>
      <c r="M25" s="79">
        <v>0</v>
      </c>
      <c r="N25" s="119"/>
      <c r="O25" s="92" t="s">
        <v>339</v>
      </c>
      <c r="P25" s="98" t="s">
        <v>467</v>
      </c>
      <c r="Q25" s="257" t="s">
        <v>530</v>
      </c>
      <c r="R25" s="29" t="s">
        <v>530</v>
      </c>
      <c r="S25" s="29"/>
    </row>
    <row r="26" spans="1:19" ht="24" customHeight="1" x14ac:dyDescent="0.2">
      <c r="A26" s="136">
        <v>90000056554</v>
      </c>
      <c r="B26" s="331" t="s">
        <v>474</v>
      </c>
      <c r="C26" s="88" t="s">
        <v>259</v>
      </c>
      <c r="D26" s="108"/>
      <c r="E26" s="89">
        <f t="shared" ref="E26:E27" si="4">SUM(F26:H26)</f>
        <v>2472213</v>
      </c>
      <c r="F26" s="90">
        <v>2446218</v>
      </c>
      <c r="G26" s="90">
        <v>0</v>
      </c>
      <c r="H26" s="90">
        <v>25995</v>
      </c>
      <c r="I26" s="89">
        <f>SUM(J26:N26)</f>
        <v>2415850</v>
      </c>
      <c r="J26" s="90">
        <v>2390663</v>
      </c>
      <c r="K26" s="90">
        <v>0</v>
      </c>
      <c r="L26" s="90">
        <v>29387</v>
      </c>
      <c r="M26" s="90">
        <v>0</v>
      </c>
      <c r="N26" s="91">
        <v>-4200</v>
      </c>
      <c r="O26" s="92" t="s">
        <v>717</v>
      </c>
      <c r="P26" s="98"/>
      <c r="Q26" s="257" t="s">
        <v>589</v>
      </c>
      <c r="R26" s="29" t="s">
        <v>532</v>
      </c>
      <c r="S26" s="29"/>
    </row>
    <row r="27" spans="1:19" ht="36" customHeight="1" x14ac:dyDescent="0.2">
      <c r="A27" s="136"/>
      <c r="B27" s="331" t="s">
        <v>174</v>
      </c>
      <c r="C27" s="345" t="s">
        <v>235</v>
      </c>
      <c r="D27" s="108"/>
      <c r="E27" s="89">
        <f t="shared" si="4"/>
        <v>35000</v>
      </c>
      <c r="F27" s="90">
        <v>35000</v>
      </c>
      <c r="G27" s="90"/>
      <c r="H27" s="90"/>
      <c r="I27" s="89">
        <f t="shared" si="3"/>
        <v>35000</v>
      </c>
      <c r="J27" s="90">
        <v>35000</v>
      </c>
      <c r="K27" s="90"/>
      <c r="L27" s="90"/>
      <c r="M27" s="120"/>
      <c r="N27" s="91"/>
      <c r="O27" s="92" t="s">
        <v>368</v>
      </c>
      <c r="P27" s="98"/>
      <c r="Q27" s="257" t="s">
        <v>587</v>
      </c>
      <c r="R27" s="29" t="s">
        <v>529</v>
      </c>
      <c r="S27" s="29"/>
    </row>
    <row r="28" spans="1:19" ht="12.75" thickBot="1" x14ac:dyDescent="0.25">
      <c r="A28" s="136"/>
      <c r="B28" s="299"/>
      <c r="C28" s="135"/>
      <c r="D28" s="107"/>
      <c r="E28" s="78"/>
      <c r="F28" s="79"/>
      <c r="G28" s="79"/>
      <c r="H28" s="79"/>
      <c r="I28" s="78"/>
      <c r="J28" s="79"/>
      <c r="K28" s="79"/>
      <c r="L28" s="79"/>
      <c r="M28" s="119"/>
      <c r="N28" s="80"/>
      <c r="O28" s="81"/>
      <c r="P28" s="99"/>
      <c r="Q28" s="257"/>
      <c r="R28" s="29"/>
      <c r="S28" s="29"/>
    </row>
    <row r="29" spans="1:19" ht="12.75" thickBot="1" x14ac:dyDescent="0.25">
      <c r="A29" s="298" t="s">
        <v>7</v>
      </c>
      <c r="B29" s="164" t="s">
        <v>8</v>
      </c>
      <c r="C29" s="13"/>
      <c r="D29" s="109">
        <f>SUM(D30:D51)</f>
        <v>0</v>
      </c>
      <c r="E29" s="14">
        <f>SUM(F29:H29)</f>
        <v>23709896</v>
      </c>
      <c r="F29" s="11">
        <f>SUM(F30:F51)</f>
        <v>23512838</v>
      </c>
      <c r="G29" s="11">
        <f>SUM(G30:G51)</f>
        <v>187000</v>
      </c>
      <c r="H29" s="11">
        <f>SUM(H30:H51)</f>
        <v>10058</v>
      </c>
      <c r="I29" s="14">
        <f t="shared" ref="I29:I50" si="5">SUM(J29:N29)</f>
        <v>22014945</v>
      </c>
      <c r="J29" s="11">
        <f>SUM(J30:J51)</f>
        <v>20834324</v>
      </c>
      <c r="K29" s="11">
        <f>SUM(K30:K51)</f>
        <v>1169460</v>
      </c>
      <c r="L29" s="11">
        <f>SUM(L30:L51)</f>
        <v>11161</v>
      </c>
      <c r="M29" s="118">
        <f>SUM(M30:M51)</f>
        <v>0</v>
      </c>
      <c r="N29" s="118">
        <f>SUM(N30:N51)</f>
        <v>0</v>
      </c>
      <c r="O29" s="15"/>
      <c r="P29" s="100"/>
      <c r="Q29" s="257"/>
      <c r="R29" s="29"/>
      <c r="S29" s="29"/>
    </row>
    <row r="30" spans="1:19" ht="12.75" thickTop="1" x14ac:dyDescent="0.2">
      <c r="A30" s="136">
        <v>90000056357</v>
      </c>
      <c r="B30" s="338" t="s">
        <v>5</v>
      </c>
      <c r="C30" s="88" t="s">
        <v>189</v>
      </c>
      <c r="D30" s="108"/>
      <c r="E30" s="89">
        <f>SUM(F30:H30)</f>
        <v>3302769</v>
      </c>
      <c r="F30" s="90">
        <v>3302769</v>
      </c>
      <c r="G30" s="90">
        <v>0</v>
      </c>
      <c r="H30" s="90">
        <v>0</v>
      </c>
      <c r="I30" s="89">
        <f t="shared" si="5"/>
        <v>3353884</v>
      </c>
      <c r="J30" s="90">
        <v>3353884</v>
      </c>
      <c r="K30" s="90">
        <v>0</v>
      </c>
      <c r="L30" s="90">
        <v>0</v>
      </c>
      <c r="M30" s="90">
        <v>0</v>
      </c>
      <c r="N30" s="91"/>
      <c r="O30" s="92" t="s">
        <v>714</v>
      </c>
      <c r="P30" s="98"/>
      <c r="Q30" s="257" t="s">
        <v>587</v>
      </c>
      <c r="R30" s="29" t="s">
        <v>529</v>
      </c>
      <c r="S30" s="29"/>
    </row>
    <row r="31" spans="1:19" s="161" customFormat="1" ht="12.75" x14ac:dyDescent="0.2">
      <c r="A31" s="136"/>
      <c r="B31" s="337"/>
      <c r="C31" s="88" t="s">
        <v>270</v>
      </c>
      <c r="D31" s="108"/>
      <c r="E31" s="89">
        <f>SUM(F31:H31)</f>
        <v>5388</v>
      </c>
      <c r="F31" s="90">
        <v>5388</v>
      </c>
      <c r="G31" s="90">
        <v>0</v>
      </c>
      <c r="H31" s="90">
        <v>0</v>
      </c>
      <c r="I31" s="89">
        <f t="shared" si="5"/>
        <v>5388</v>
      </c>
      <c r="J31" s="90">
        <v>5388</v>
      </c>
      <c r="K31" s="90">
        <v>0</v>
      </c>
      <c r="L31" s="90">
        <v>0</v>
      </c>
      <c r="M31" s="90">
        <v>0</v>
      </c>
      <c r="N31" s="112"/>
      <c r="O31" s="303" t="s">
        <v>718</v>
      </c>
      <c r="P31" s="98"/>
      <c r="Q31" s="257" t="s">
        <v>587</v>
      </c>
      <c r="R31" s="29" t="s">
        <v>529</v>
      </c>
      <c r="S31" s="29"/>
    </row>
    <row r="32" spans="1:19" ht="12.75" x14ac:dyDescent="0.2">
      <c r="A32" s="136"/>
      <c r="B32" s="334"/>
      <c r="C32" s="88" t="s">
        <v>225</v>
      </c>
      <c r="D32" s="108"/>
      <c r="E32" s="89">
        <f>SUM(F32:H32)</f>
        <v>2525982</v>
      </c>
      <c r="F32" s="90">
        <v>2333086</v>
      </c>
      <c r="G32" s="90">
        <v>187000</v>
      </c>
      <c r="H32" s="90">
        <v>5896</v>
      </c>
      <c r="I32" s="89">
        <f t="shared" si="5"/>
        <v>2305016</v>
      </c>
      <c r="J32" s="90">
        <v>2112120</v>
      </c>
      <c r="K32" s="90">
        <v>187000</v>
      </c>
      <c r="L32" s="90">
        <v>5896</v>
      </c>
      <c r="M32" s="90">
        <v>0</v>
      </c>
      <c r="N32" s="90"/>
      <c r="O32" s="303" t="s">
        <v>340</v>
      </c>
      <c r="P32" s="98" t="s">
        <v>724</v>
      </c>
      <c r="Q32" s="257" t="s">
        <v>530</v>
      </c>
      <c r="R32" s="29" t="s">
        <v>530</v>
      </c>
      <c r="S32" s="29"/>
    </row>
    <row r="33" spans="1:19" s="133" customFormat="1" ht="24" x14ac:dyDescent="0.2">
      <c r="A33" s="136"/>
      <c r="B33" s="337"/>
      <c r="C33" s="88" t="s">
        <v>260</v>
      </c>
      <c r="D33" s="108"/>
      <c r="E33" s="89">
        <f t="shared" ref="E33:E45" si="6">SUM(F33:H33)</f>
        <v>66863</v>
      </c>
      <c r="F33" s="221">
        <v>66863</v>
      </c>
      <c r="G33" s="221">
        <v>0</v>
      </c>
      <c r="H33" s="221">
        <v>0</v>
      </c>
      <c r="I33" s="89">
        <f t="shared" si="5"/>
        <v>54303</v>
      </c>
      <c r="J33" s="221">
        <v>54303</v>
      </c>
      <c r="K33" s="221">
        <v>0</v>
      </c>
      <c r="L33" s="221">
        <v>0</v>
      </c>
      <c r="M33" s="221">
        <v>0</v>
      </c>
      <c r="N33" s="221"/>
      <c r="O33" s="303" t="s">
        <v>598</v>
      </c>
      <c r="P33" s="98" t="s">
        <v>617</v>
      </c>
      <c r="Q33" s="257" t="s">
        <v>530</v>
      </c>
      <c r="R33" s="29" t="s">
        <v>530</v>
      </c>
      <c r="S33" s="29"/>
    </row>
    <row r="34" spans="1:19" s="220" customFormat="1" ht="24" x14ac:dyDescent="0.2">
      <c r="A34" s="136"/>
      <c r="B34" s="337"/>
      <c r="C34" s="88" t="s">
        <v>230</v>
      </c>
      <c r="D34" s="108"/>
      <c r="E34" s="89">
        <f t="shared" ref="E34:E38" si="7">SUM(F34:H34)</f>
        <v>413553</v>
      </c>
      <c r="F34" s="90">
        <v>409391</v>
      </c>
      <c r="G34" s="90">
        <v>0</v>
      </c>
      <c r="H34" s="90">
        <v>4162</v>
      </c>
      <c r="I34" s="89">
        <f t="shared" si="5"/>
        <v>461728</v>
      </c>
      <c r="J34" s="90">
        <v>456463</v>
      </c>
      <c r="K34" s="90">
        <v>0</v>
      </c>
      <c r="L34" s="90">
        <v>5265</v>
      </c>
      <c r="M34" s="90">
        <v>0</v>
      </c>
      <c r="N34" s="90"/>
      <c r="O34" s="303" t="s">
        <v>341</v>
      </c>
      <c r="P34" s="98" t="s">
        <v>725</v>
      </c>
      <c r="Q34" s="257" t="s">
        <v>530</v>
      </c>
      <c r="R34" s="29" t="s">
        <v>530</v>
      </c>
      <c r="S34" s="29"/>
    </row>
    <row r="35" spans="1:19" s="160" customFormat="1" ht="24" x14ac:dyDescent="0.2">
      <c r="A35" s="136"/>
      <c r="B35" s="334"/>
      <c r="C35" s="88" t="s">
        <v>269</v>
      </c>
      <c r="D35" s="108"/>
      <c r="E35" s="89">
        <f t="shared" si="7"/>
        <v>1169401</v>
      </c>
      <c r="F35" s="90">
        <v>1169401</v>
      </c>
      <c r="G35" s="90">
        <v>0</v>
      </c>
      <c r="H35" s="90">
        <v>0</v>
      </c>
      <c r="I35" s="89">
        <f t="shared" si="5"/>
        <v>807594</v>
      </c>
      <c r="J35" s="90">
        <v>807594</v>
      </c>
      <c r="K35" s="90">
        <v>0</v>
      </c>
      <c r="L35" s="90">
        <v>0</v>
      </c>
      <c r="M35" s="90">
        <v>0</v>
      </c>
      <c r="N35" s="90"/>
      <c r="O35" s="303" t="s">
        <v>342</v>
      </c>
      <c r="P35" s="98" t="s">
        <v>726</v>
      </c>
      <c r="Q35" s="257" t="s">
        <v>530</v>
      </c>
      <c r="R35" s="29" t="s">
        <v>530</v>
      </c>
      <c r="S35" s="29"/>
    </row>
    <row r="36" spans="1:19" s="220" customFormat="1" ht="24" x14ac:dyDescent="0.2">
      <c r="A36" s="136"/>
      <c r="B36" s="334"/>
      <c r="C36" s="88" t="s">
        <v>278</v>
      </c>
      <c r="D36" s="108"/>
      <c r="E36" s="89">
        <f t="shared" si="7"/>
        <v>114100</v>
      </c>
      <c r="F36" s="221">
        <v>114100</v>
      </c>
      <c r="G36" s="221">
        <v>0</v>
      </c>
      <c r="H36" s="221">
        <v>0</v>
      </c>
      <c r="I36" s="113">
        <f t="shared" si="5"/>
        <v>114100</v>
      </c>
      <c r="J36" s="221">
        <v>114100</v>
      </c>
      <c r="K36" s="221">
        <v>0</v>
      </c>
      <c r="L36" s="221">
        <v>0</v>
      </c>
      <c r="M36" s="221">
        <v>0</v>
      </c>
      <c r="N36" s="221"/>
      <c r="O36" s="303" t="s">
        <v>343</v>
      </c>
      <c r="P36" s="99" t="s">
        <v>509</v>
      </c>
      <c r="Q36" s="257" t="s">
        <v>530</v>
      </c>
      <c r="R36" s="29" t="s">
        <v>530</v>
      </c>
      <c r="S36" s="29"/>
    </row>
    <row r="37" spans="1:19" s="220" customFormat="1" ht="24" x14ac:dyDescent="0.2">
      <c r="A37" s="136"/>
      <c r="B37" s="334"/>
      <c r="C37" s="88" t="s">
        <v>772</v>
      </c>
      <c r="D37" s="108"/>
      <c r="E37" s="89">
        <f t="shared" si="7"/>
        <v>9375401</v>
      </c>
      <c r="F37" s="90">
        <v>9375401</v>
      </c>
      <c r="G37" s="90">
        <v>0</v>
      </c>
      <c r="H37" s="90">
        <v>0</v>
      </c>
      <c r="I37" s="89">
        <f t="shared" si="5"/>
        <v>8257247</v>
      </c>
      <c r="J37" s="90">
        <v>7367846</v>
      </c>
      <c r="K37" s="90">
        <v>889401</v>
      </c>
      <c r="L37" s="90">
        <v>0</v>
      </c>
      <c r="M37" s="90">
        <v>0</v>
      </c>
      <c r="N37" s="90"/>
      <c r="O37" s="303" t="s">
        <v>719</v>
      </c>
      <c r="P37" s="98" t="s">
        <v>464</v>
      </c>
      <c r="Q37" s="257" t="s">
        <v>530</v>
      </c>
      <c r="R37" s="29" t="s">
        <v>530</v>
      </c>
      <c r="S37" s="29"/>
    </row>
    <row r="38" spans="1:19" s="273" customFormat="1" ht="24" x14ac:dyDescent="0.2">
      <c r="A38" s="136"/>
      <c r="B38" s="334"/>
      <c r="C38" s="88" t="s">
        <v>703</v>
      </c>
      <c r="D38" s="108"/>
      <c r="E38" s="89">
        <f t="shared" si="7"/>
        <v>529210</v>
      </c>
      <c r="F38" s="90">
        <v>529210</v>
      </c>
      <c r="G38" s="90">
        <v>0</v>
      </c>
      <c r="H38" s="90">
        <v>0</v>
      </c>
      <c r="I38" s="89">
        <f t="shared" si="5"/>
        <v>584436</v>
      </c>
      <c r="J38" s="90">
        <v>584436</v>
      </c>
      <c r="K38" s="90">
        <v>0</v>
      </c>
      <c r="L38" s="90">
        <v>0</v>
      </c>
      <c r="M38" s="90">
        <v>0</v>
      </c>
      <c r="N38" s="274"/>
      <c r="O38" s="303" t="s">
        <v>720</v>
      </c>
      <c r="P38" s="98" t="s">
        <v>466</v>
      </c>
      <c r="Q38" s="257" t="s">
        <v>530</v>
      </c>
      <c r="R38" s="29" t="s">
        <v>530</v>
      </c>
      <c r="S38" s="29"/>
    </row>
    <row r="39" spans="1:19" s="215" customFormat="1" ht="36" x14ac:dyDescent="0.2">
      <c r="A39" s="136"/>
      <c r="B39" s="334"/>
      <c r="C39" s="88" t="s">
        <v>767</v>
      </c>
      <c r="D39" s="108"/>
      <c r="E39" s="89">
        <f t="shared" si="6"/>
        <v>25403</v>
      </c>
      <c r="F39" s="90">
        <v>25403</v>
      </c>
      <c r="G39" s="90">
        <v>0</v>
      </c>
      <c r="H39" s="90">
        <v>0</v>
      </c>
      <c r="I39" s="89">
        <f t="shared" si="5"/>
        <v>24315</v>
      </c>
      <c r="J39" s="90">
        <v>24315</v>
      </c>
      <c r="K39" s="90">
        <v>0</v>
      </c>
      <c r="L39" s="90">
        <v>0</v>
      </c>
      <c r="M39" s="90">
        <v>0</v>
      </c>
      <c r="N39" s="112"/>
      <c r="O39" s="303" t="s">
        <v>721</v>
      </c>
      <c r="P39" s="98"/>
      <c r="Q39" s="257" t="s">
        <v>531</v>
      </c>
      <c r="R39" s="29" t="s">
        <v>531</v>
      </c>
      <c r="S39" s="29"/>
    </row>
    <row r="40" spans="1:19" s="173" customFormat="1" ht="12.75" x14ac:dyDescent="0.2">
      <c r="A40" s="136"/>
      <c r="B40" s="334"/>
      <c r="C40" s="88" t="s">
        <v>683</v>
      </c>
      <c r="D40" s="108"/>
      <c r="E40" s="89">
        <f t="shared" si="6"/>
        <v>2600</v>
      </c>
      <c r="F40" s="90">
        <v>2600</v>
      </c>
      <c r="G40" s="90">
        <v>0</v>
      </c>
      <c r="H40" s="90">
        <v>0</v>
      </c>
      <c r="I40" s="89">
        <f t="shared" si="5"/>
        <v>2600</v>
      </c>
      <c r="J40" s="90">
        <v>2600</v>
      </c>
      <c r="K40" s="90">
        <v>0</v>
      </c>
      <c r="L40" s="90">
        <v>0</v>
      </c>
      <c r="M40" s="90">
        <v>0</v>
      </c>
      <c r="N40" s="112"/>
      <c r="O40" s="303" t="s">
        <v>722</v>
      </c>
      <c r="P40" s="98"/>
      <c r="Q40" s="257" t="s">
        <v>531</v>
      </c>
      <c r="R40" s="29" t="s">
        <v>531</v>
      </c>
      <c r="S40" s="29"/>
    </row>
    <row r="41" spans="1:19" s="273" customFormat="1" ht="24" x14ac:dyDescent="0.2">
      <c r="A41" s="136"/>
      <c r="B41" s="334"/>
      <c r="C41" s="88" t="s">
        <v>684</v>
      </c>
      <c r="D41" s="108"/>
      <c r="E41" s="89">
        <f t="shared" si="6"/>
        <v>10353</v>
      </c>
      <c r="F41" s="90">
        <v>10353</v>
      </c>
      <c r="G41" s="90">
        <v>0</v>
      </c>
      <c r="H41" s="90">
        <v>0</v>
      </c>
      <c r="I41" s="89">
        <f t="shared" si="5"/>
        <v>10397</v>
      </c>
      <c r="J41" s="90">
        <v>10397</v>
      </c>
      <c r="K41" s="90">
        <v>0</v>
      </c>
      <c r="L41" s="90">
        <v>0</v>
      </c>
      <c r="M41" s="90">
        <v>0</v>
      </c>
      <c r="N41" s="112"/>
      <c r="O41" s="303" t="s">
        <v>537</v>
      </c>
      <c r="P41" s="98"/>
      <c r="Q41" s="257" t="s">
        <v>531</v>
      </c>
      <c r="R41" s="29" t="s">
        <v>531</v>
      </c>
      <c r="S41" s="29"/>
    </row>
    <row r="42" spans="1:19" s="273" customFormat="1" ht="12.75" x14ac:dyDescent="0.2">
      <c r="A42" s="136"/>
      <c r="B42" s="334"/>
      <c r="C42" s="88" t="s">
        <v>685</v>
      </c>
      <c r="D42" s="108"/>
      <c r="E42" s="89">
        <f t="shared" si="6"/>
        <v>0</v>
      </c>
      <c r="F42" s="90">
        <v>0</v>
      </c>
      <c r="G42" s="90">
        <v>0</v>
      </c>
      <c r="H42" s="90">
        <v>0</v>
      </c>
      <c r="I42" s="89">
        <f t="shared" si="5"/>
        <v>0</v>
      </c>
      <c r="J42" s="90">
        <v>0</v>
      </c>
      <c r="K42" s="90">
        <v>0</v>
      </c>
      <c r="L42" s="90">
        <v>0</v>
      </c>
      <c r="M42" s="90">
        <v>0</v>
      </c>
      <c r="N42" s="112"/>
      <c r="O42" s="303" t="s">
        <v>723</v>
      </c>
      <c r="P42" s="98"/>
      <c r="Q42" s="257" t="s">
        <v>531</v>
      </c>
      <c r="R42" s="29" t="s">
        <v>531</v>
      </c>
      <c r="S42" s="29"/>
    </row>
    <row r="43" spans="1:19" s="273" customFormat="1" ht="24" x14ac:dyDescent="0.2">
      <c r="A43" s="136"/>
      <c r="B43" s="334"/>
      <c r="C43" s="88" t="s">
        <v>687</v>
      </c>
      <c r="D43" s="108"/>
      <c r="E43" s="89">
        <f>SUM(F43:H43)</f>
        <v>3391686</v>
      </c>
      <c r="F43" s="90">
        <v>3391686</v>
      </c>
      <c r="G43" s="90">
        <v>0</v>
      </c>
      <c r="H43" s="90">
        <v>0</v>
      </c>
      <c r="I43" s="89">
        <f>SUM(J43:N43)</f>
        <v>3330726</v>
      </c>
      <c r="J43" s="90">
        <v>3330726</v>
      </c>
      <c r="K43" s="90">
        <v>0</v>
      </c>
      <c r="L43" s="90">
        <v>0</v>
      </c>
      <c r="M43" s="90">
        <v>0</v>
      </c>
      <c r="N43" s="91"/>
      <c r="O43" s="303" t="s">
        <v>608</v>
      </c>
      <c r="P43" s="98"/>
      <c r="Q43" s="257" t="s">
        <v>531</v>
      </c>
      <c r="R43" s="257" t="s">
        <v>531</v>
      </c>
      <c r="S43" s="29"/>
    </row>
    <row r="44" spans="1:19" s="273" customFormat="1" ht="36" x14ac:dyDescent="0.2">
      <c r="A44" s="136"/>
      <c r="B44" s="334"/>
      <c r="C44" s="333" t="s">
        <v>686</v>
      </c>
      <c r="D44" s="111"/>
      <c r="E44" s="89">
        <f>SUM(F44:H44)</f>
        <v>2177258</v>
      </c>
      <c r="F44" s="221">
        <v>2177258</v>
      </c>
      <c r="G44" s="221">
        <v>0</v>
      </c>
      <c r="H44" s="221">
        <v>0</v>
      </c>
      <c r="I44" s="89">
        <f>SUM(J44:N44)</f>
        <v>2177258</v>
      </c>
      <c r="J44" s="221">
        <v>2084199</v>
      </c>
      <c r="K44" s="221">
        <v>93059</v>
      </c>
      <c r="L44" s="221">
        <v>0</v>
      </c>
      <c r="M44" s="221">
        <v>0</v>
      </c>
      <c r="N44" s="112"/>
      <c r="O44" s="303" t="s">
        <v>609</v>
      </c>
      <c r="P44" s="275"/>
      <c r="Q44" s="257" t="s">
        <v>531</v>
      </c>
      <c r="R44" s="257" t="s">
        <v>531</v>
      </c>
      <c r="S44" s="29"/>
    </row>
    <row r="45" spans="1:19" ht="24" customHeight="1" x14ac:dyDescent="0.2">
      <c r="A45" s="136">
        <v>90000518538</v>
      </c>
      <c r="B45" s="331" t="s">
        <v>320</v>
      </c>
      <c r="C45" s="88" t="s">
        <v>193</v>
      </c>
      <c r="D45" s="108"/>
      <c r="E45" s="89">
        <f t="shared" si="6"/>
        <v>120629</v>
      </c>
      <c r="F45" s="90">
        <v>120629</v>
      </c>
      <c r="G45" s="90">
        <v>0</v>
      </c>
      <c r="H45" s="90">
        <v>0</v>
      </c>
      <c r="I45" s="89">
        <f t="shared" si="5"/>
        <v>91353</v>
      </c>
      <c r="J45" s="90">
        <v>91353</v>
      </c>
      <c r="K45" s="90">
        <v>0</v>
      </c>
      <c r="L45" s="90">
        <v>0</v>
      </c>
      <c r="M45" s="90">
        <v>0</v>
      </c>
      <c r="N45" s="91"/>
      <c r="O45" s="92" t="s">
        <v>468</v>
      </c>
      <c r="P45" s="98"/>
      <c r="Q45" s="257" t="s">
        <v>590</v>
      </c>
      <c r="R45" s="29" t="s">
        <v>533</v>
      </c>
      <c r="S45" s="29"/>
    </row>
    <row r="46" spans="1:19" ht="36" customHeight="1" x14ac:dyDescent="0.2">
      <c r="A46" s="136"/>
      <c r="B46" s="331" t="s">
        <v>174</v>
      </c>
      <c r="C46" s="345" t="s">
        <v>175</v>
      </c>
      <c r="D46" s="108"/>
      <c r="E46" s="89">
        <f t="shared" ref="E46:E47" si="8">SUM(F46:H46)</f>
        <v>256000</v>
      </c>
      <c r="F46" s="90">
        <v>256000</v>
      </c>
      <c r="G46" s="90"/>
      <c r="H46" s="90"/>
      <c r="I46" s="89">
        <f t="shared" si="5"/>
        <v>231300</v>
      </c>
      <c r="J46" s="90">
        <v>231300</v>
      </c>
      <c r="K46" s="90"/>
      <c r="L46" s="90"/>
      <c r="M46" s="120"/>
      <c r="N46" s="91"/>
      <c r="O46" s="92" t="s">
        <v>350</v>
      </c>
      <c r="P46" s="98"/>
      <c r="Q46" s="257" t="s">
        <v>587</v>
      </c>
      <c r="R46" s="29" t="s">
        <v>529</v>
      </c>
      <c r="S46" s="29"/>
    </row>
    <row r="47" spans="1:19" ht="12.75" x14ac:dyDescent="0.2">
      <c r="A47" s="136"/>
      <c r="B47" s="334"/>
      <c r="C47" s="345" t="s">
        <v>202</v>
      </c>
      <c r="D47" s="108"/>
      <c r="E47" s="89">
        <f t="shared" si="8"/>
        <v>16800</v>
      </c>
      <c r="F47" s="90">
        <v>16800</v>
      </c>
      <c r="G47" s="90">
        <v>0</v>
      </c>
      <c r="H47" s="90">
        <v>0</v>
      </c>
      <c r="I47" s="89">
        <f t="shared" si="5"/>
        <v>16800</v>
      </c>
      <c r="J47" s="90">
        <v>16800</v>
      </c>
      <c r="K47" s="90">
        <v>0</v>
      </c>
      <c r="L47" s="90">
        <v>0</v>
      </c>
      <c r="M47" s="90">
        <v>0</v>
      </c>
      <c r="N47" s="91"/>
      <c r="O47" s="92" t="s">
        <v>351</v>
      </c>
      <c r="P47" s="98"/>
      <c r="Q47" s="257" t="s">
        <v>587</v>
      </c>
      <c r="R47" s="29" t="s">
        <v>529</v>
      </c>
      <c r="S47" s="29"/>
    </row>
    <row r="48" spans="1:19" ht="12.75" x14ac:dyDescent="0.2">
      <c r="A48" s="136"/>
      <c r="B48" s="334"/>
      <c r="C48" s="345" t="s">
        <v>188</v>
      </c>
      <c r="D48" s="108"/>
      <c r="E48" s="89">
        <f>SUM(F48:H48)</f>
        <v>150000</v>
      </c>
      <c r="F48" s="90">
        <v>150000</v>
      </c>
      <c r="G48" s="90"/>
      <c r="H48" s="90"/>
      <c r="I48" s="89">
        <f t="shared" si="5"/>
        <v>150000</v>
      </c>
      <c r="J48" s="90">
        <v>150000</v>
      </c>
      <c r="K48" s="90"/>
      <c r="L48" s="90"/>
      <c r="M48" s="120"/>
      <c r="N48" s="91"/>
      <c r="O48" s="92" t="s">
        <v>352</v>
      </c>
      <c r="P48" s="98"/>
      <c r="Q48" s="257" t="s">
        <v>587</v>
      </c>
      <c r="R48" s="29" t="s">
        <v>529</v>
      </c>
      <c r="S48" s="29"/>
    </row>
    <row r="49" spans="1:19" s="226" customFormat="1" ht="24" x14ac:dyDescent="0.2">
      <c r="A49" s="136"/>
      <c r="B49" s="334"/>
      <c r="C49" s="345" t="s">
        <v>522</v>
      </c>
      <c r="D49" s="108"/>
      <c r="E49" s="89">
        <f>SUM(F49:H49)</f>
        <v>50000</v>
      </c>
      <c r="F49" s="90">
        <v>50000</v>
      </c>
      <c r="G49" s="90"/>
      <c r="H49" s="90"/>
      <c r="I49" s="89">
        <f t="shared" si="5"/>
        <v>30000</v>
      </c>
      <c r="J49" s="90">
        <v>30000</v>
      </c>
      <c r="K49" s="90"/>
      <c r="L49" s="90"/>
      <c r="M49" s="120"/>
      <c r="N49" s="91"/>
      <c r="O49" s="92" t="s">
        <v>523</v>
      </c>
      <c r="P49" s="98"/>
      <c r="Q49" s="257" t="s">
        <v>587</v>
      </c>
      <c r="R49" s="29" t="s">
        <v>529</v>
      </c>
      <c r="S49" s="29"/>
    </row>
    <row r="50" spans="1:19" s="273" customFormat="1" ht="36" x14ac:dyDescent="0.2">
      <c r="A50" s="136"/>
      <c r="B50" s="334"/>
      <c r="C50" s="345" t="s">
        <v>709</v>
      </c>
      <c r="D50" s="108"/>
      <c r="E50" s="89">
        <f>SUM(F50:H50)</f>
        <v>6500</v>
      </c>
      <c r="F50" s="90">
        <v>6500</v>
      </c>
      <c r="G50" s="90">
        <v>0</v>
      </c>
      <c r="H50" s="90">
        <v>0</v>
      </c>
      <c r="I50" s="89">
        <f t="shared" si="5"/>
        <v>6500</v>
      </c>
      <c r="J50" s="90">
        <v>6500</v>
      </c>
      <c r="K50" s="90">
        <v>0</v>
      </c>
      <c r="L50" s="90">
        <v>0</v>
      </c>
      <c r="M50" s="90">
        <v>0</v>
      </c>
      <c r="N50" s="91"/>
      <c r="O50" s="92" t="s">
        <v>727</v>
      </c>
      <c r="P50" s="98"/>
      <c r="Q50" s="257" t="s">
        <v>587</v>
      </c>
      <c r="R50" s="29" t="s">
        <v>529</v>
      </c>
      <c r="S50" s="29"/>
    </row>
    <row r="51" spans="1:19" ht="13.5" thickBot="1" x14ac:dyDescent="0.25">
      <c r="A51" s="165"/>
      <c r="B51" s="346"/>
      <c r="C51" s="135"/>
      <c r="D51" s="107"/>
      <c r="E51" s="78"/>
      <c r="F51" s="79"/>
      <c r="G51" s="79"/>
      <c r="H51" s="79"/>
      <c r="I51" s="78"/>
      <c r="J51" s="79"/>
      <c r="K51" s="79"/>
      <c r="L51" s="79"/>
      <c r="M51" s="119"/>
      <c r="N51" s="80"/>
      <c r="O51" s="81"/>
      <c r="P51" s="99"/>
      <c r="Q51" s="257"/>
      <c r="R51" s="29"/>
      <c r="S51" s="29"/>
    </row>
    <row r="52" spans="1:19" ht="12.75" thickBot="1" x14ac:dyDescent="0.25">
      <c r="A52" s="298" t="s">
        <v>9</v>
      </c>
      <c r="B52" s="164" t="s">
        <v>10</v>
      </c>
      <c r="C52" s="13"/>
      <c r="D52" s="109">
        <f>SUM(D53:D60)</f>
        <v>0</v>
      </c>
      <c r="E52" s="14">
        <f>SUM(F52:H52)</f>
        <v>5900989</v>
      </c>
      <c r="F52" s="11">
        <f>SUM(F53:F60)</f>
        <v>5900989</v>
      </c>
      <c r="G52" s="11">
        <f>SUM(G53:G60)</f>
        <v>0</v>
      </c>
      <c r="H52" s="11">
        <f>SUM(H53:H60)</f>
        <v>0</v>
      </c>
      <c r="I52" s="14">
        <f t="shared" ref="I52:I59" si="9">SUM(J52:N52)</f>
        <v>5323770</v>
      </c>
      <c r="J52" s="11">
        <f t="shared" ref="J52:N52" si="10">SUM(J53:J60)</f>
        <v>4698388</v>
      </c>
      <c r="K52" s="11">
        <f t="shared" si="10"/>
        <v>625382</v>
      </c>
      <c r="L52" s="11">
        <f t="shared" si="10"/>
        <v>0</v>
      </c>
      <c r="M52" s="118">
        <f t="shared" si="10"/>
        <v>0</v>
      </c>
      <c r="N52" s="118">
        <f t="shared" si="10"/>
        <v>0</v>
      </c>
      <c r="O52" s="15"/>
      <c r="P52" s="100"/>
      <c r="Q52" s="257"/>
      <c r="R52" s="29"/>
      <c r="S52" s="29"/>
    </row>
    <row r="53" spans="1:19" ht="12.75" customHeight="1" thickTop="1" x14ac:dyDescent="0.2">
      <c r="A53" s="136">
        <v>90000056357</v>
      </c>
      <c r="B53" s="338" t="s">
        <v>5</v>
      </c>
      <c r="C53" s="283" t="s">
        <v>280</v>
      </c>
      <c r="D53" s="115"/>
      <c r="E53" s="93">
        <f t="shared" ref="E53:E59" si="11">SUM(F53:H53)</f>
        <v>35534</v>
      </c>
      <c r="F53" s="222">
        <v>35534</v>
      </c>
      <c r="G53" s="222">
        <v>0</v>
      </c>
      <c r="H53" s="222">
        <v>0</v>
      </c>
      <c r="I53" s="93">
        <f t="shared" si="9"/>
        <v>35534</v>
      </c>
      <c r="J53" s="222">
        <v>35534</v>
      </c>
      <c r="K53" s="222">
        <v>0</v>
      </c>
      <c r="L53" s="222">
        <v>0</v>
      </c>
      <c r="M53" s="222">
        <v>0</v>
      </c>
      <c r="N53" s="222"/>
      <c r="O53" s="284" t="s">
        <v>344</v>
      </c>
      <c r="P53" s="285" t="s">
        <v>618</v>
      </c>
      <c r="Q53" s="257" t="s">
        <v>530</v>
      </c>
      <c r="R53" s="29" t="s">
        <v>530</v>
      </c>
      <c r="S53" s="29"/>
    </row>
    <row r="54" spans="1:19" s="161" customFormat="1" ht="24" x14ac:dyDescent="0.2">
      <c r="A54" s="136"/>
      <c r="B54" s="332"/>
      <c r="C54" s="88" t="s">
        <v>281</v>
      </c>
      <c r="D54" s="108"/>
      <c r="E54" s="89">
        <f t="shared" ref="E54:E55" si="12">SUM(F54:H54)</f>
        <v>38900</v>
      </c>
      <c r="F54" s="90">
        <v>38900</v>
      </c>
      <c r="G54" s="90">
        <v>0</v>
      </c>
      <c r="H54" s="90">
        <v>0</v>
      </c>
      <c r="I54" s="89">
        <f t="shared" si="9"/>
        <v>38900</v>
      </c>
      <c r="J54" s="90">
        <v>38900</v>
      </c>
      <c r="K54" s="90">
        <v>0</v>
      </c>
      <c r="L54" s="90">
        <v>0</v>
      </c>
      <c r="M54" s="90">
        <v>0</v>
      </c>
      <c r="N54" s="90"/>
      <c r="O54" s="92" t="s">
        <v>345</v>
      </c>
      <c r="P54" s="98" t="s">
        <v>618</v>
      </c>
      <c r="Q54" s="257" t="s">
        <v>530</v>
      </c>
      <c r="R54" s="29" t="s">
        <v>530</v>
      </c>
      <c r="S54" s="29"/>
    </row>
    <row r="55" spans="1:19" s="161" customFormat="1" ht="24" x14ac:dyDescent="0.2">
      <c r="A55" s="136"/>
      <c r="B55" s="339"/>
      <c r="C55" s="333" t="s">
        <v>226</v>
      </c>
      <c r="D55" s="111"/>
      <c r="E55" s="113">
        <f t="shared" si="12"/>
        <v>24712</v>
      </c>
      <c r="F55" s="79">
        <v>24712</v>
      </c>
      <c r="G55" s="79">
        <v>0</v>
      </c>
      <c r="H55" s="79">
        <v>0</v>
      </c>
      <c r="I55" s="78">
        <f t="shared" si="9"/>
        <v>22712</v>
      </c>
      <c r="J55" s="79">
        <v>22712</v>
      </c>
      <c r="K55" s="79">
        <v>0</v>
      </c>
      <c r="L55" s="79">
        <v>0</v>
      </c>
      <c r="M55" s="79">
        <v>0</v>
      </c>
      <c r="N55" s="79"/>
      <c r="O55" s="92" t="s">
        <v>346</v>
      </c>
      <c r="P55" s="98" t="s">
        <v>618</v>
      </c>
      <c r="Q55" s="257" t="s">
        <v>530</v>
      </c>
      <c r="R55" s="29" t="s">
        <v>530</v>
      </c>
      <c r="S55" s="29"/>
    </row>
    <row r="56" spans="1:19" ht="24" x14ac:dyDescent="0.2">
      <c r="A56" s="136"/>
      <c r="B56" s="332"/>
      <c r="C56" s="88" t="s">
        <v>236</v>
      </c>
      <c r="D56" s="108"/>
      <c r="E56" s="89">
        <f t="shared" si="11"/>
        <v>2643168</v>
      </c>
      <c r="F56" s="90">
        <v>2643168</v>
      </c>
      <c r="G56" s="90">
        <v>0</v>
      </c>
      <c r="H56" s="90">
        <v>0</v>
      </c>
      <c r="I56" s="89">
        <f t="shared" si="9"/>
        <v>2642168</v>
      </c>
      <c r="J56" s="90">
        <v>2642168</v>
      </c>
      <c r="K56" s="90">
        <v>0</v>
      </c>
      <c r="L56" s="90">
        <v>0</v>
      </c>
      <c r="M56" s="90">
        <v>0</v>
      </c>
      <c r="N56" s="90"/>
      <c r="O56" s="92" t="s">
        <v>347</v>
      </c>
      <c r="P56" s="98" t="s">
        <v>616</v>
      </c>
      <c r="Q56" s="257" t="s">
        <v>530</v>
      </c>
      <c r="R56" s="29" t="s">
        <v>530</v>
      </c>
      <c r="S56" s="29"/>
    </row>
    <row r="57" spans="1:19" ht="24" x14ac:dyDescent="0.2">
      <c r="A57" s="136"/>
      <c r="B57" s="332"/>
      <c r="C57" s="88" t="s">
        <v>772</v>
      </c>
      <c r="D57" s="108"/>
      <c r="E57" s="89">
        <f t="shared" si="11"/>
        <v>1421347</v>
      </c>
      <c r="F57" s="90">
        <v>1421347</v>
      </c>
      <c r="G57" s="90">
        <v>0</v>
      </c>
      <c r="H57" s="90">
        <v>0</v>
      </c>
      <c r="I57" s="89">
        <f t="shared" si="9"/>
        <v>1421347</v>
      </c>
      <c r="J57" s="90">
        <v>795965</v>
      </c>
      <c r="K57" s="90">
        <v>625382</v>
      </c>
      <c r="L57" s="90">
        <v>0</v>
      </c>
      <c r="M57" s="90">
        <v>0</v>
      </c>
      <c r="N57" s="90"/>
      <c r="O57" s="92" t="s">
        <v>348</v>
      </c>
      <c r="P57" s="98" t="s">
        <v>464</v>
      </c>
      <c r="Q57" s="257" t="s">
        <v>530</v>
      </c>
      <c r="R57" s="29" t="s">
        <v>530</v>
      </c>
      <c r="S57" s="29"/>
    </row>
    <row r="58" spans="1:19" ht="24" customHeight="1" x14ac:dyDescent="0.2">
      <c r="A58" s="136">
        <v>40003275333</v>
      </c>
      <c r="B58" s="331" t="s">
        <v>328</v>
      </c>
      <c r="C58" s="88" t="s">
        <v>262</v>
      </c>
      <c r="D58" s="108"/>
      <c r="E58" s="89">
        <f t="shared" si="11"/>
        <v>868867</v>
      </c>
      <c r="F58" s="90">
        <v>868867</v>
      </c>
      <c r="G58" s="90">
        <v>0</v>
      </c>
      <c r="H58" s="90">
        <v>0</v>
      </c>
      <c r="I58" s="89">
        <f t="shared" si="9"/>
        <v>400579</v>
      </c>
      <c r="J58" s="90">
        <v>400579</v>
      </c>
      <c r="K58" s="90">
        <v>0</v>
      </c>
      <c r="L58" s="90">
        <v>0</v>
      </c>
      <c r="M58" s="90">
        <v>0</v>
      </c>
      <c r="N58" s="91"/>
      <c r="O58" s="92" t="s">
        <v>349</v>
      </c>
      <c r="P58" s="98"/>
      <c r="Q58" s="257" t="s">
        <v>590</v>
      </c>
      <c r="R58" s="29" t="s">
        <v>533</v>
      </c>
      <c r="S58" s="29"/>
    </row>
    <row r="59" spans="1:19" ht="24" x14ac:dyDescent="0.2">
      <c r="A59" s="136"/>
      <c r="B59" s="334"/>
      <c r="C59" s="88" t="s">
        <v>329</v>
      </c>
      <c r="D59" s="108"/>
      <c r="E59" s="89">
        <f t="shared" si="11"/>
        <v>868461</v>
      </c>
      <c r="F59" s="90">
        <v>868461</v>
      </c>
      <c r="G59" s="90">
        <v>0</v>
      </c>
      <c r="H59" s="90">
        <v>0</v>
      </c>
      <c r="I59" s="89">
        <f t="shared" si="9"/>
        <v>762530</v>
      </c>
      <c r="J59" s="90">
        <v>762530</v>
      </c>
      <c r="K59" s="90">
        <v>0</v>
      </c>
      <c r="L59" s="90">
        <v>0</v>
      </c>
      <c r="M59" s="90">
        <v>0</v>
      </c>
      <c r="N59" s="91"/>
      <c r="O59" s="92" t="s">
        <v>369</v>
      </c>
      <c r="P59" s="98"/>
      <c r="Q59" s="257" t="s">
        <v>590</v>
      </c>
      <c r="R59" s="29" t="s">
        <v>533</v>
      </c>
      <c r="S59" s="29"/>
    </row>
    <row r="60" spans="1:19" ht="12.75" thickBot="1" x14ac:dyDescent="0.25">
      <c r="A60" s="136"/>
      <c r="B60" s="299"/>
      <c r="C60" s="135"/>
      <c r="D60" s="107"/>
      <c r="E60" s="78"/>
      <c r="F60" s="79"/>
      <c r="G60" s="79"/>
      <c r="H60" s="79"/>
      <c r="I60" s="78"/>
      <c r="J60" s="79"/>
      <c r="K60" s="79"/>
      <c r="L60" s="79"/>
      <c r="M60" s="119"/>
      <c r="N60" s="80"/>
      <c r="O60" s="81"/>
      <c r="P60" s="99"/>
      <c r="Q60" s="257"/>
      <c r="R60" s="29"/>
      <c r="S60" s="29"/>
    </row>
    <row r="61" spans="1:19" ht="27.75" customHeight="1" thickBot="1" x14ac:dyDescent="0.25">
      <c r="A61" s="298" t="s">
        <v>11</v>
      </c>
      <c r="B61" s="164" t="s">
        <v>173</v>
      </c>
      <c r="C61" s="13"/>
      <c r="D61" s="109">
        <f>SUM(D62:D71)</f>
        <v>0</v>
      </c>
      <c r="E61" s="14">
        <f>SUM(F61:H61)</f>
        <v>8585957</v>
      </c>
      <c r="F61" s="11">
        <f>SUM(F62:F71)</f>
        <v>8281235</v>
      </c>
      <c r="G61" s="11">
        <f>SUM(G62:G71)</f>
        <v>0</v>
      </c>
      <c r="H61" s="11">
        <f>SUM(H62:H71)</f>
        <v>304722</v>
      </c>
      <c r="I61" s="14">
        <f t="shared" ref="I61:I70" si="13">SUM(J61:N61)</f>
        <v>7501042</v>
      </c>
      <c r="J61" s="11">
        <f>SUM(J62:J71)</f>
        <v>7156610</v>
      </c>
      <c r="K61" s="11">
        <f>SUM(K62:K71)</f>
        <v>0</v>
      </c>
      <c r="L61" s="11">
        <f>SUM(L62:L71)</f>
        <v>345542</v>
      </c>
      <c r="M61" s="118">
        <f>SUM(M62:M71)</f>
        <v>0</v>
      </c>
      <c r="N61" s="118">
        <f>SUM(N62:N71)</f>
        <v>-1110</v>
      </c>
      <c r="O61" s="15"/>
      <c r="P61" s="100"/>
      <c r="Q61" s="257"/>
      <c r="R61" s="29"/>
      <c r="S61" s="29"/>
    </row>
    <row r="62" spans="1:19" s="116" customFormat="1" ht="12.75" customHeight="1" thickTop="1" x14ac:dyDescent="0.2">
      <c r="A62" s="136">
        <v>90000056357</v>
      </c>
      <c r="B62" s="338" t="s">
        <v>5</v>
      </c>
      <c r="C62" s="283" t="s">
        <v>189</v>
      </c>
      <c r="D62" s="115"/>
      <c r="E62" s="93">
        <f t="shared" ref="E62:E66" si="14">SUM(F62:H62)</f>
        <v>2708004</v>
      </c>
      <c r="F62" s="222">
        <v>2549484</v>
      </c>
      <c r="G62" s="222">
        <v>0</v>
      </c>
      <c r="H62" s="222">
        <v>158520</v>
      </c>
      <c r="I62" s="93">
        <f t="shared" si="13"/>
        <v>2856577</v>
      </c>
      <c r="J62" s="222">
        <v>2669094</v>
      </c>
      <c r="K62" s="222">
        <v>0</v>
      </c>
      <c r="L62" s="222">
        <v>188593</v>
      </c>
      <c r="M62" s="222">
        <v>0</v>
      </c>
      <c r="N62" s="94">
        <v>-1110</v>
      </c>
      <c r="O62" s="315" t="s">
        <v>353</v>
      </c>
      <c r="P62" s="285"/>
      <c r="Q62" s="257" t="s">
        <v>587</v>
      </c>
      <c r="R62" s="29" t="s">
        <v>529</v>
      </c>
      <c r="S62" s="29"/>
    </row>
    <row r="63" spans="1:19" s="116" customFormat="1" x14ac:dyDescent="0.2">
      <c r="A63" s="136"/>
      <c r="B63" s="335"/>
      <c r="C63" s="333" t="s">
        <v>270</v>
      </c>
      <c r="D63" s="111"/>
      <c r="E63" s="113">
        <f>SUM(F63:H63)</f>
        <v>2300</v>
      </c>
      <c r="F63" s="221">
        <v>2300</v>
      </c>
      <c r="G63" s="221">
        <v>0</v>
      </c>
      <c r="H63" s="221">
        <v>0</v>
      </c>
      <c r="I63" s="113">
        <f t="shared" si="13"/>
        <v>2300</v>
      </c>
      <c r="J63" s="221">
        <v>2300</v>
      </c>
      <c r="K63" s="221">
        <v>0</v>
      </c>
      <c r="L63" s="221">
        <v>0</v>
      </c>
      <c r="M63" s="221">
        <v>0</v>
      </c>
      <c r="N63" s="112"/>
      <c r="O63" s="92" t="s">
        <v>354</v>
      </c>
      <c r="P63" s="275"/>
      <c r="Q63" s="257" t="s">
        <v>587</v>
      </c>
      <c r="R63" s="29" t="s">
        <v>529</v>
      </c>
      <c r="S63" s="29"/>
    </row>
    <row r="64" spans="1:19" s="114" customFormat="1" ht="24" x14ac:dyDescent="0.2">
      <c r="A64" s="136"/>
      <c r="B64" s="332"/>
      <c r="C64" s="88" t="s">
        <v>299</v>
      </c>
      <c r="D64" s="108"/>
      <c r="E64" s="89">
        <f>SUM(F64:H64)</f>
        <v>758231</v>
      </c>
      <c r="F64" s="90">
        <v>758231</v>
      </c>
      <c r="G64" s="90">
        <v>0</v>
      </c>
      <c r="H64" s="90">
        <v>0</v>
      </c>
      <c r="I64" s="89">
        <f t="shared" si="13"/>
        <v>755607</v>
      </c>
      <c r="J64" s="90">
        <v>755607</v>
      </c>
      <c r="K64" s="90">
        <v>0</v>
      </c>
      <c r="L64" s="90">
        <v>0</v>
      </c>
      <c r="M64" s="90">
        <v>0</v>
      </c>
      <c r="N64" s="90"/>
      <c r="O64" s="92" t="s">
        <v>356</v>
      </c>
      <c r="P64" s="98" t="s">
        <v>730</v>
      </c>
      <c r="Q64" s="257" t="s">
        <v>530</v>
      </c>
      <c r="R64" s="29" t="s">
        <v>530</v>
      </c>
      <c r="S64" s="29"/>
    </row>
    <row r="65" spans="1:19" s="114" customFormat="1" x14ac:dyDescent="0.2">
      <c r="A65" s="136"/>
      <c r="B65" s="332"/>
      <c r="C65" s="88" t="s">
        <v>233</v>
      </c>
      <c r="D65" s="108"/>
      <c r="E65" s="89">
        <f t="shared" si="14"/>
        <v>280682</v>
      </c>
      <c r="F65" s="90">
        <v>280682</v>
      </c>
      <c r="G65" s="90">
        <v>0</v>
      </c>
      <c r="H65" s="90">
        <v>0</v>
      </c>
      <c r="I65" s="89">
        <f t="shared" si="13"/>
        <v>186882</v>
      </c>
      <c r="J65" s="90">
        <v>186882</v>
      </c>
      <c r="K65" s="90">
        <v>0</v>
      </c>
      <c r="L65" s="90">
        <v>0</v>
      </c>
      <c r="M65" s="90">
        <v>0</v>
      </c>
      <c r="N65" s="90"/>
      <c r="O65" s="92" t="s">
        <v>355</v>
      </c>
      <c r="P65" s="98" t="s">
        <v>470</v>
      </c>
      <c r="Q65" s="257" t="s">
        <v>530</v>
      </c>
      <c r="R65" s="29" t="s">
        <v>530</v>
      </c>
      <c r="S65" s="29"/>
    </row>
    <row r="66" spans="1:19" s="114" customFormat="1" ht="24" x14ac:dyDescent="0.2">
      <c r="A66" s="136"/>
      <c r="B66" s="332"/>
      <c r="C66" s="88" t="s">
        <v>228</v>
      </c>
      <c r="D66" s="108"/>
      <c r="E66" s="89">
        <f t="shared" si="14"/>
        <v>968360</v>
      </c>
      <c r="F66" s="90">
        <v>931290</v>
      </c>
      <c r="G66" s="90">
        <v>0</v>
      </c>
      <c r="H66" s="90">
        <v>37070</v>
      </c>
      <c r="I66" s="89">
        <f t="shared" si="13"/>
        <v>902294</v>
      </c>
      <c r="J66" s="90">
        <v>865224</v>
      </c>
      <c r="K66" s="90">
        <v>0</v>
      </c>
      <c r="L66" s="90">
        <v>37070</v>
      </c>
      <c r="M66" s="90">
        <v>0</v>
      </c>
      <c r="N66" s="90"/>
      <c r="O66" s="92" t="s">
        <v>357</v>
      </c>
      <c r="P66" s="98" t="s">
        <v>731</v>
      </c>
      <c r="Q66" s="257" t="s">
        <v>530</v>
      </c>
      <c r="R66" s="29" t="s">
        <v>530</v>
      </c>
      <c r="S66" s="29"/>
    </row>
    <row r="67" spans="1:19" s="116" customFormat="1" ht="24" x14ac:dyDescent="0.2">
      <c r="A67" s="136"/>
      <c r="B67" s="335"/>
      <c r="C67" s="333" t="s">
        <v>272</v>
      </c>
      <c r="D67" s="111"/>
      <c r="E67" s="89">
        <f>SUM(F67:H67)</f>
        <v>1654687</v>
      </c>
      <c r="F67" s="221">
        <v>1654687</v>
      </c>
      <c r="G67" s="221">
        <v>0</v>
      </c>
      <c r="H67" s="221">
        <v>0</v>
      </c>
      <c r="I67" s="89">
        <f t="shared" si="13"/>
        <v>629977</v>
      </c>
      <c r="J67" s="221">
        <v>629977</v>
      </c>
      <c r="K67" s="221">
        <v>0</v>
      </c>
      <c r="L67" s="221">
        <v>0</v>
      </c>
      <c r="M67" s="221">
        <v>0</v>
      </c>
      <c r="N67" s="221"/>
      <c r="O67" s="303" t="s">
        <v>728</v>
      </c>
      <c r="P67" s="275" t="s">
        <v>736</v>
      </c>
      <c r="Q67" s="257" t="s">
        <v>530</v>
      </c>
      <c r="R67" s="29" t="s">
        <v>530</v>
      </c>
      <c r="S67" s="29"/>
    </row>
    <row r="68" spans="1:19" s="254" customFormat="1" ht="24" x14ac:dyDescent="0.2">
      <c r="A68" s="136"/>
      <c r="B68" s="335"/>
      <c r="C68" s="333" t="s">
        <v>702</v>
      </c>
      <c r="D68" s="111"/>
      <c r="E68" s="89">
        <f>SUM(F68:H68)</f>
        <v>66125</v>
      </c>
      <c r="F68" s="221">
        <v>66125</v>
      </c>
      <c r="G68" s="221">
        <v>0</v>
      </c>
      <c r="H68" s="221">
        <v>0</v>
      </c>
      <c r="I68" s="89">
        <f t="shared" si="13"/>
        <v>76560</v>
      </c>
      <c r="J68" s="221">
        <v>76560</v>
      </c>
      <c r="K68" s="221">
        <v>0</v>
      </c>
      <c r="L68" s="221">
        <v>0</v>
      </c>
      <c r="M68" s="221">
        <v>0</v>
      </c>
      <c r="N68" s="112"/>
      <c r="O68" s="92" t="s">
        <v>729</v>
      </c>
      <c r="P68" s="275"/>
      <c r="Q68" s="257" t="s">
        <v>531</v>
      </c>
      <c r="R68" s="257" t="s">
        <v>531</v>
      </c>
      <c r="S68" s="29"/>
    </row>
    <row r="69" spans="1:19" ht="24" x14ac:dyDescent="0.2">
      <c r="A69" s="136">
        <v>42803002568</v>
      </c>
      <c r="B69" s="331" t="s">
        <v>321</v>
      </c>
      <c r="C69" s="88" t="s">
        <v>300</v>
      </c>
      <c r="D69" s="108"/>
      <c r="E69" s="89">
        <f t="shared" ref="E69:E70" si="15">SUM(F69:H69)</f>
        <v>1759061</v>
      </c>
      <c r="F69" s="90">
        <v>1759061</v>
      </c>
      <c r="G69" s="90">
        <v>0</v>
      </c>
      <c r="H69" s="90">
        <v>0</v>
      </c>
      <c r="I69" s="89">
        <f t="shared" si="13"/>
        <v>1704582</v>
      </c>
      <c r="J69" s="90">
        <v>1704582</v>
      </c>
      <c r="K69" s="90">
        <v>0</v>
      </c>
      <c r="L69" s="90">
        <v>0</v>
      </c>
      <c r="M69" s="90">
        <v>0</v>
      </c>
      <c r="N69" s="91"/>
      <c r="O69" s="92" t="s">
        <v>370</v>
      </c>
      <c r="P69" s="98"/>
      <c r="Q69" s="257" t="s">
        <v>590</v>
      </c>
      <c r="R69" s="29" t="s">
        <v>533</v>
      </c>
      <c r="S69" s="29"/>
    </row>
    <row r="70" spans="1:19" ht="26.25" customHeight="1" x14ac:dyDescent="0.2">
      <c r="A70" s="136">
        <v>90010691331</v>
      </c>
      <c r="B70" s="341" t="s">
        <v>766</v>
      </c>
      <c r="C70" s="342" t="s">
        <v>194</v>
      </c>
      <c r="D70" s="169"/>
      <c r="E70" s="170">
        <f t="shared" si="15"/>
        <v>388507</v>
      </c>
      <c r="F70" s="90">
        <v>279375</v>
      </c>
      <c r="G70" s="214">
        <v>0</v>
      </c>
      <c r="H70" s="214">
        <v>109132</v>
      </c>
      <c r="I70" s="170">
        <f t="shared" si="13"/>
        <v>386263</v>
      </c>
      <c r="J70" s="214">
        <v>266384</v>
      </c>
      <c r="K70" s="214">
        <v>0</v>
      </c>
      <c r="L70" s="214">
        <v>119879</v>
      </c>
      <c r="M70" s="214">
        <v>0</v>
      </c>
      <c r="N70" s="171"/>
      <c r="O70" s="358" t="s">
        <v>371</v>
      </c>
      <c r="P70" s="359"/>
      <c r="Q70" s="257" t="s">
        <v>590</v>
      </c>
      <c r="R70" s="29" t="s">
        <v>533</v>
      </c>
      <c r="S70" s="29"/>
    </row>
    <row r="71" spans="1:19" ht="12.75" thickBot="1" x14ac:dyDescent="0.25">
      <c r="A71" s="136"/>
      <c r="B71" s="299"/>
      <c r="C71" s="135"/>
      <c r="D71" s="107"/>
      <c r="E71" s="78"/>
      <c r="F71" s="79"/>
      <c r="G71" s="79"/>
      <c r="H71" s="79"/>
      <c r="I71" s="78"/>
      <c r="J71" s="79"/>
      <c r="K71" s="79"/>
      <c r="L71" s="79"/>
      <c r="M71" s="119"/>
      <c r="N71" s="80"/>
      <c r="O71" s="81"/>
      <c r="P71" s="99"/>
      <c r="Q71" s="257"/>
      <c r="R71" s="29"/>
      <c r="S71" s="29"/>
    </row>
    <row r="72" spans="1:19" ht="12.75" thickBot="1" x14ac:dyDescent="0.25">
      <c r="A72" s="298" t="s">
        <v>12</v>
      </c>
      <c r="B72" s="164" t="s">
        <v>13</v>
      </c>
      <c r="C72" s="13"/>
      <c r="D72" s="109">
        <f>SUM(D73:D78)</f>
        <v>0</v>
      </c>
      <c r="E72" s="14">
        <f>SUM(F72:H72)</f>
        <v>502329</v>
      </c>
      <c r="F72" s="11">
        <f>SUM(F73:F78)</f>
        <v>502329</v>
      </c>
      <c r="G72" s="11">
        <f>SUM(G73:G78)</f>
        <v>0</v>
      </c>
      <c r="H72" s="11">
        <f>SUM(H73:H78)</f>
        <v>0</v>
      </c>
      <c r="I72" s="14">
        <f t="shared" ref="I72:I77" si="16">SUM(J72:N72)</f>
        <v>488078</v>
      </c>
      <c r="J72" s="118">
        <f t="shared" ref="J72:N72" si="17">SUM(J73:J78)</f>
        <v>488078</v>
      </c>
      <c r="K72" s="118">
        <f t="shared" si="17"/>
        <v>0</v>
      </c>
      <c r="L72" s="118">
        <f t="shared" si="17"/>
        <v>0</v>
      </c>
      <c r="M72" s="118">
        <f t="shared" si="17"/>
        <v>0</v>
      </c>
      <c r="N72" s="118">
        <f t="shared" si="17"/>
        <v>0</v>
      </c>
      <c r="O72" s="15"/>
      <c r="P72" s="100"/>
      <c r="Q72" s="257"/>
      <c r="R72" s="29"/>
      <c r="S72" s="29"/>
    </row>
    <row r="73" spans="1:19" ht="24.75" customHeight="1" thickTop="1" x14ac:dyDescent="0.2">
      <c r="A73" s="136">
        <v>90000594245</v>
      </c>
      <c r="B73" s="338" t="s">
        <v>562</v>
      </c>
      <c r="C73" s="88" t="s">
        <v>195</v>
      </c>
      <c r="D73" s="108"/>
      <c r="E73" s="89">
        <f t="shared" ref="E73:E77" si="18">SUM(F73:H73)</f>
        <v>45712</v>
      </c>
      <c r="F73" s="90">
        <v>45712</v>
      </c>
      <c r="G73" s="90">
        <v>0</v>
      </c>
      <c r="H73" s="90">
        <v>0</v>
      </c>
      <c r="I73" s="89">
        <f t="shared" si="16"/>
        <v>45712</v>
      </c>
      <c r="J73" s="90">
        <v>45712</v>
      </c>
      <c r="K73" s="90">
        <v>0</v>
      </c>
      <c r="L73" s="90">
        <v>0</v>
      </c>
      <c r="M73" s="90">
        <v>0</v>
      </c>
      <c r="N73" s="91"/>
      <c r="O73" s="92" t="s">
        <v>372</v>
      </c>
      <c r="P73" s="98" t="s">
        <v>732</v>
      </c>
      <c r="Q73" s="257" t="s">
        <v>588</v>
      </c>
      <c r="R73" s="29" t="s">
        <v>704</v>
      </c>
      <c r="S73" s="29"/>
    </row>
    <row r="74" spans="1:19" x14ac:dyDescent="0.2">
      <c r="A74" s="136"/>
      <c r="B74" s="332"/>
      <c r="C74" s="88" t="s">
        <v>218</v>
      </c>
      <c r="D74" s="108"/>
      <c r="E74" s="89">
        <f t="shared" si="18"/>
        <v>28725</v>
      </c>
      <c r="F74" s="90">
        <v>28725</v>
      </c>
      <c r="G74" s="90">
        <v>0</v>
      </c>
      <c r="H74" s="90">
        <v>0</v>
      </c>
      <c r="I74" s="89">
        <f t="shared" si="16"/>
        <v>28724</v>
      </c>
      <c r="J74" s="90">
        <v>28724</v>
      </c>
      <c r="K74" s="90">
        <v>0</v>
      </c>
      <c r="L74" s="90">
        <v>0</v>
      </c>
      <c r="M74" s="90">
        <v>0</v>
      </c>
      <c r="N74" s="91"/>
      <c r="O74" s="92" t="s">
        <v>373</v>
      </c>
      <c r="P74" s="98" t="s">
        <v>732</v>
      </c>
      <c r="Q74" s="257" t="s">
        <v>588</v>
      </c>
      <c r="R74" s="29" t="s">
        <v>704</v>
      </c>
      <c r="S74" s="29"/>
    </row>
    <row r="75" spans="1:19" ht="24" x14ac:dyDescent="0.2">
      <c r="A75" s="136"/>
      <c r="B75" s="332"/>
      <c r="C75" s="88" t="s">
        <v>212</v>
      </c>
      <c r="D75" s="108"/>
      <c r="E75" s="89">
        <f t="shared" si="18"/>
        <v>80859</v>
      </c>
      <c r="F75" s="90">
        <v>80859</v>
      </c>
      <c r="G75" s="90">
        <v>0</v>
      </c>
      <c r="H75" s="90">
        <v>0</v>
      </c>
      <c r="I75" s="89">
        <f t="shared" si="16"/>
        <v>62365</v>
      </c>
      <c r="J75" s="90">
        <v>62365</v>
      </c>
      <c r="K75" s="90">
        <v>0</v>
      </c>
      <c r="L75" s="90">
        <v>0</v>
      </c>
      <c r="M75" s="90">
        <v>0</v>
      </c>
      <c r="N75" s="91"/>
      <c r="O75" s="92" t="s">
        <v>374</v>
      </c>
      <c r="P75" s="98" t="s">
        <v>732</v>
      </c>
      <c r="Q75" s="257" t="s">
        <v>588</v>
      </c>
      <c r="R75" s="29" t="s">
        <v>704</v>
      </c>
      <c r="S75" s="29"/>
    </row>
    <row r="76" spans="1:19" s="254" customFormat="1" ht="27" customHeight="1" x14ac:dyDescent="0.2">
      <c r="A76" s="136"/>
      <c r="B76" s="332"/>
      <c r="C76" s="88" t="s">
        <v>579</v>
      </c>
      <c r="D76" s="108"/>
      <c r="E76" s="89">
        <f t="shared" si="18"/>
        <v>238392</v>
      </c>
      <c r="F76" s="90">
        <v>238392</v>
      </c>
      <c r="G76" s="90">
        <v>0</v>
      </c>
      <c r="H76" s="90">
        <v>0</v>
      </c>
      <c r="I76" s="89">
        <f t="shared" si="16"/>
        <v>241680</v>
      </c>
      <c r="J76" s="90">
        <v>241680</v>
      </c>
      <c r="K76" s="90">
        <v>0</v>
      </c>
      <c r="L76" s="90">
        <v>0</v>
      </c>
      <c r="M76" s="90">
        <v>0</v>
      </c>
      <c r="N76" s="91"/>
      <c r="O76" s="92" t="s">
        <v>599</v>
      </c>
      <c r="P76" s="98"/>
      <c r="Q76" s="257" t="s">
        <v>531</v>
      </c>
      <c r="R76" s="257" t="s">
        <v>531</v>
      </c>
      <c r="S76" s="29"/>
    </row>
    <row r="77" spans="1:19" ht="48" x14ac:dyDescent="0.2">
      <c r="A77" s="136">
        <v>90010991438</v>
      </c>
      <c r="B77" s="331" t="s">
        <v>500</v>
      </c>
      <c r="C77" s="88" t="s">
        <v>524</v>
      </c>
      <c r="D77" s="108"/>
      <c r="E77" s="89">
        <f t="shared" si="18"/>
        <v>108641</v>
      </c>
      <c r="F77" s="90">
        <v>108641</v>
      </c>
      <c r="G77" s="90">
        <v>0</v>
      </c>
      <c r="H77" s="90">
        <v>0</v>
      </c>
      <c r="I77" s="89">
        <f t="shared" si="16"/>
        <v>109597</v>
      </c>
      <c r="J77" s="90">
        <v>109597</v>
      </c>
      <c r="K77" s="90">
        <v>0</v>
      </c>
      <c r="L77" s="90">
        <v>0</v>
      </c>
      <c r="M77" s="90">
        <v>0</v>
      </c>
      <c r="N77" s="91"/>
      <c r="O77" s="92" t="s">
        <v>375</v>
      </c>
      <c r="P77" s="98"/>
      <c r="Q77" s="257" t="s">
        <v>588</v>
      </c>
      <c r="R77" s="29" t="s">
        <v>704</v>
      </c>
      <c r="S77" s="29"/>
    </row>
    <row r="78" spans="1:19" ht="12.75" thickBot="1" x14ac:dyDescent="0.25">
      <c r="A78" s="136"/>
      <c r="B78" s="299"/>
      <c r="C78" s="135"/>
      <c r="D78" s="107"/>
      <c r="E78" s="78"/>
      <c r="F78" s="79"/>
      <c r="G78" s="79"/>
      <c r="H78" s="79"/>
      <c r="I78" s="78"/>
      <c r="J78" s="79"/>
      <c r="K78" s="79"/>
      <c r="L78" s="79"/>
      <c r="M78" s="119"/>
      <c r="N78" s="80"/>
      <c r="O78" s="81"/>
      <c r="P78" s="99"/>
      <c r="Q78" s="257"/>
      <c r="R78" s="29"/>
      <c r="S78" s="29"/>
    </row>
    <row r="79" spans="1:19" ht="12.75" thickBot="1" x14ac:dyDescent="0.25">
      <c r="A79" s="298" t="s">
        <v>14</v>
      </c>
      <c r="B79" s="164" t="s">
        <v>15</v>
      </c>
      <c r="C79" s="13"/>
      <c r="D79" s="109">
        <f>SUM(D80:D111)</f>
        <v>0</v>
      </c>
      <c r="E79" s="14">
        <f t="shared" ref="E79:E81" si="19">SUM(F79:H79)</f>
        <v>10117309.199999999</v>
      </c>
      <c r="F79" s="11">
        <f>SUM(F80:F111)</f>
        <v>9875069.1999999993</v>
      </c>
      <c r="G79" s="11">
        <f>SUM(G80:G111)</f>
        <v>9618</v>
      </c>
      <c r="H79" s="11">
        <f>SUM(H80:H111)</f>
        <v>232622</v>
      </c>
      <c r="I79" s="14">
        <f t="shared" ref="I79:I110" si="20">SUM(J79:N79)</f>
        <v>9478586</v>
      </c>
      <c r="J79" s="11">
        <f>SUM(J80:J111)</f>
        <v>9232349</v>
      </c>
      <c r="K79" s="11">
        <f>SUM(K80:K111)</f>
        <v>9522</v>
      </c>
      <c r="L79" s="11">
        <f>SUM(L80:L111)</f>
        <v>236715</v>
      </c>
      <c r="M79" s="118">
        <f>SUM(M80:M111)</f>
        <v>0</v>
      </c>
      <c r="N79" s="118">
        <f>SUM(N80:N111)</f>
        <v>0</v>
      </c>
      <c r="O79" s="15"/>
      <c r="P79" s="100"/>
      <c r="Q79" s="257"/>
      <c r="R79" s="29"/>
      <c r="S79" s="29"/>
    </row>
    <row r="80" spans="1:19" ht="24.75" customHeight="1" thickTop="1" x14ac:dyDescent="0.2">
      <c r="A80" s="168">
        <v>90000056357</v>
      </c>
      <c r="B80" s="338" t="s">
        <v>5</v>
      </c>
      <c r="C80" s="88" t="s">
        <v>189</v>
      </c>
      <c r="D80" s="115"/>
      <c r="E80" s="93">
        <f t="shared" si="19"/>
        <v>538672</v>
      </c>
      <c r="F80" s="222">
        <v>538672</v>
      </c>
      <c r="G80" s="222">
        <v>0</v>
      </c>
      <c r="H80" s="222">
        <v>0</v>
      </c>
      <c r="I80" s="93">
        <f t="shared" si="20"/>
        <v>708734</v>
      </c>
      <c r="J80" s="222">
        <v>708734</v>
      </c>
      <c r="K80" s="222">
        <v>0</v>
      </c>
      <c r="L80" s="222">
        <v>0</v>
      </c>
      <c r="M80" s="222">
        <v>0</v>
      </c>
      <c r="N80" s="112"/>
      <c r="O80" s="92" t="s">
        <v>489</v>
      </c>
      <c r="P80" s="98"/>
      <c r="Q80" s="257" t="s">
        <v>587</v>
      </c>
      <c r="R80" s="29" t="s">
        <v>529</v>
      </c>
      <c r="S80" s="29"/>
    </row>
    <row r="81" spans="1:19" ht="24" x14ac:dyDescent="0.2">
      <c r="A81" s="136"/>
      <c r="B81" s="334"/>
      <c r="C81" s="340" t="s">
        <v>549</v>
      </c>
      <c r="D81" s="108"/>
      <c r="E81" s="89">
        <f t="shared" si="19"/>
        <v>959847</v>
      </c>
      <c r="F81" s="90">
        <v>959847</v>
      </c>
      <c r="G81" s="90">
        <v>0</v>
      </c>
      <c r="H81" s="90">
        <v>0</v>
      </c>
      <c r="I81" s="89">
        <f t="shared" si="20"/>
        <v>981862</v>
      </c>
      <c r="J81" s="90">
        <v>981862</v>
      </c>
      <c r="K81" s="90">
        <v>0</v>
      </c>
      <c r="L81" s="90">
        <v>0</v>
      </c>
      <c r="M81" s="90">
        <v>0</v>
      </c>
      <c r="N81" s="90"/>
      <c r="O81" s="92" t="s">
        <v>358</v>
      </c>
      <c r="P81" s="98" t="s">
        <v>734</v>
      </c>
      <c r="Q81" s="257" t="s">
        <v>530</v>
      </c>
      <c r="R81" s="29" t="s">
        <v>530</v>
      </c>
      <c r="S81" s="29"/>
    </row>
    <row r="82" spans="1:19" ht="12.75" x14ac:dyDescent="0.2">
      <c r="A82" s="136"/>
      <c r="B82" s="334"/>
      <c r="C82" s="88" t="s">
        <v>254</v>
      </c>
      <c r="D82" s="108"/>
      <c r="E82" s="89">
        <f>SUM(F82:H82)</f>
        <v>64000</v>
      </c>
      <c r="F82" s="90">
        <v>64000</v>
      </c>
      <c r="G82" s="90">
        <v>0</v>
      </c>
      <c r="H82" s="90">
        <v>0</v>
      </c>
      <c r="I82" s="89">
        <f t="shared" si="20"/>
        <v>30000</v>
      </c>
      <c r="J82" s="90">
        <v>30000</v>
      </c>
      <c r="K82" s="90">
        <v>0</v>
      </c>
      <c r="L82" s="90">
        <v>0</v>
      </c>
      <c r="M82" s="90">
        <v>0</v>
      </c>
      <c r="N82" s="90"/>
      <c r="O82" s="92" t="s">
        <v>359</v>
      </c>
      <c r="P82" s="98" t="s">
        <v>470</v>
      </c>
      <c r="Q82" s="257" t="s">
        <v>530</v>
      </c>
      <c r="R82" s="29" t="s">
        <v>530</v>
      </c>
      <c r="S82" s="29"/>
    </row>
    <row r="83" spans="1:19" ht="12.75" x14ac:dyDescent="0.2">
      <c r="A83" s="136"/>
      <c r="B83" s="334"/>
      <c r="C83" s="333" t="s">
        <v>499</v>
      </c>
      <c r="D83" s="108"/>
      <c r="E83" s="89">
        <f>SUM(F83:H83)</f>
        <v>1067058</v>
      </c>
      <c r="F83" s="90">
        <v>1067058</v>
      </c>
      <c r="G83" s="90">
        <v>0</v>
      </c>
      <c r="H83" s="90">
        <v>0</v>
      </c>
      <c r="I83" s="89">
        <f t="shared" si="20"/>
        <v>986282</v>
      </c>
      <c r="J83" s="90">
        <v>986282</v>
      </c>
      <c r="K83" s="90">
        <v>0</v>
      </c>
      <c r="L83" s="90">
        <v>0</v>
      </c>
      <c r="M83" s="90">
        <v>0</v>
      </c>
      <c r="N83" s="90"/>
      <c r="O83" s="92" t="s">
        <v>360</v>
      </c>
      <c r="P83" s="98" t="s">
        <v>615</v>
      </c>
      <c r="Q83" s="257" t="s">
        <v>530</v>
      </c>
      <c r="R83" s="29" t="s">
        <v>530</v>
      </c>
      <c r="S83" s="29"/>
    </row>
    <row r="84" spans="1:19" ht="12.75" x14ac:dyDescent="0.2">
      <c r="A84" s="136"/>
      <c r="B84" s="334"/>
      <c r="C84" s="88" t="s">
        <v>279</v>
      </c>
      <c r="D84" s="108"/>
      <c r="E84" s="89">
        <f t="shared" ref="E84:E110" si="21">SUM(F84:H84)</f>
        <v>188163</v>
      </c>
      <c r="F84" s="90">
        <v>188163</v>
      </c>
      <c r="G84" s="90">
        <v>0</v>
      </c>
      <c r="H84" s="90">
        <v>0</v>
      </c>
      <c r="I84" s="89">
        <f t="shared" si="20"/>
        <v>174568</v>
      </c>
      <c r="J84" s="90">
        <v>174568</v>
      </c>
      <c r="K84" s="90">
        <v>0</v>
      </c>
      <c r="L84" s="90">
        <v>0</v>
      </c>
      <c r="M84" s="90">
        <v>0</v>
      </c>
      <c r="N84" s="90"/>
      <c r="O84" s="92" t="s">
        <v>361</v>
      </c>
      <c r="P84" s="98" t="s">
        <v>735</v>
      </c>
      <c r="Q84" s="257" t="s">
        <v>530</v>
      </c>
      <c r="R84" s="29" t="s">
        <v>530</v>
      </c>
      <c r="S84" s="29"/>
    </row>
    <row r="85" spans="1:19" s="220" customFormat="1" ht="12.75" x14ac:dyDescent="0.2">
      <c r="A85" s="136"/>
      <c r="B85" s="334"/>
      <c r="C85" s="88" t="s">
        <v>229</v>
      </c>
      <c r="D85" s="108"/>
      <c r="E85" s="89">
        <f>SUM(F85:H85)</f>
        <v>745095</v>
      </c>
      <c r="F85" s="90">
        <v>745095</v>
      </c>
      <c r="G85" s="90">
        <v>0</v>
      </c>
      <c r="H85" s="90">
        <v>0</v>
      </c>
      <c r="I85" s="89">
        <f t="shared" si="20"/>
        <v>696192</v>
      </c>
      <c r="J85" s="90">
        <v>696192</v>
      </c>
      <c r="K85" s="90">
        <v>0</v>
      </c>
      <c r="L85" s="90">
        <v>0</v>
      </c>
      <c r="M85" s="90">
        <v>0</v>
      </c>
      <c r="N85" s="90"/>
      <c r="O85" s="92" t="s">
        <v>362</v>
      </c>
      <c r="P85" s="98" t="s">
        <v>473</v>
      </c>
      <c r="Q85" s="257" t="s">
        <v>530</v>
      </c>
      <c r="R85" s="29" t="s">
        <v>530</v>
      </c>
      <c r="S85" s="29"/>
    </row>
    <row r="86" spans="1:19" s="220" customFormat="1" ht="12.75" x14ac:dyDescent="0.2">
      <c r="A86" s="136"/>
      <c r="B86" s="334"/>
      <c r="C86" s="88" t="s">
        <v>506</v>
      </c>
      <c r="D86" s="108"/>
      <c r="E86" s="89">
        <f>SUM(F86:H86)</f>
        <v>525248</v>
      </c>
      <c r="F86" s="90">
        <v>525248</v>
      </c>
      <c r="G86" s="90">
        <v>0</v>
      </c>
      <c r="H86" s="90">
        <v>0</v>
      </c>
      <c r="I86" s="89">
        <f t="shared" si="20"/>
        <v>375248</v>
      </c>
      <c r="J86" s="90">
        <v>375248</v>
      </c>
      <c r="K86" s="90">
        <v>0</v>
      </c>
      <c r="L86" s="90">
        <v>0</v>
      </c>
      <c r="M86" s="90">
        <v>0</v>
      </c>
      <c r="N86" s="90"/>
      <c r="O86" s="92" t="s">
        <v>511</v>
      </c>
      <c r="P86" s="98" t="s">
        <v>473</v>
      </c>
      <c r="Q86" s="257" t="s">
        <v>530</v>
      </c>
      <c r="R86" s="29" t="s">
        <v>530</v>
      </c>
      <c r="S86" s="29"/>
    </row>
    <row r="87" spans="1:19" s="191" customFormat="1" ht="12.75" x14ac:dyDescent="0.2">
      <c r="A87" s="136"/>
      <c r="B87" s="334"/>
      <c r="C87" s="88" t="s">
        <v>487</v>
      </c>
      <c r="D87" s="108"/>
      <c r="E87" s="89">
        <f t="shared" si="21"/>
        <v>7000</v>
      </c>
      <c r="F87" s="90">
        <v>7000</v>
      </c>
      <c r="G87" s="90">
        <v>0</v>
      </c>
      <c r="H87" s="90">
        <v>0</v>
      </c>
      <c r="I87" s="89">
        <f t="shared" si="20"/>
        <v>7000</v>
      </c>
      <c r="J87" s="90">
        <v>7000</v>
      </c>
      <c r="K87" s="90">
        <v>0</v>
      </c>
      <c r="L87" s="90">
        <v>0</v>
      </c>
      <c r="M87" s="90">
        <v>0</v>
      </c>
      <c r="N87" s="90"/>
      <c r="O87" s="92" t="s">
        <v>538</v>
      </c>
      <c r="P87" s="98" t="s">
        <v>473</v>
      </c>
      <c r="Q87" s="257" t="s">
        <v>530</v>
      </c>
      <c r="R87" s="29" t="s">
        <v>530</v>
      </c>
      <c r="S87" s="29"/>
    </row>
    <row r="88" spans="1:19" s="220" customFormat="1" ht="24" x14ac:dyDescent="0.2">
      <c r="A88" s="136"/>
      <c r="B88" s="334"/>
      <c r="C88" s="88" t="s">
        <v>277</v>
      </c>
      <c r="D88" s="108"/>
      <c r="E88" s="89">
        <f t="shared" ref="E88:E90" si="22">SUM(F88:H88)</f>
        <v>367856</v>
      </c>
      <c r="F88" s="90">
        <v>367856</v>
      </c>
      <c r="G88" s="90">
        <v>0</v>
      </c>
      <c r="H88" s="90">
        <v>0</v>
      </c>
      <c r="I88" s="89">
        <f t="shared" si="20"/>
        <v>304004</v>
      </c>
      <c r="J88" s="90">
        <v>304004</v>
      </c>
      <c r="K88" s="90">
        <v>0</v>
      </c>
      <c r="L88" s="90">
        <v>0</v>
      </c>
      <c r="M88" s="90">
        <v>0</v>
      </c>
      <c r="N88" s="90"/>
      <c r="O88" s="92" t="s">
        <v>525</v>
      </c>
      <c r="P88" s="98" t="s">
        <v>467</v>
      </c>
      <c r="Q88" s="257" t="s">
        <v>530</v>
      </c>
      <c r="R88" s="29" t="s">
        <v>530</v>
      </c>
      <c r="S88" s="29"/>
    </row>
    <row r="89" spans="1:19" s="220" customFormat="1" ht="24" x14ac:dyDescent="0.2">
      <c r="A89" s="136"/>
      <c r="B89" s="334"/>
      <c r="C89" s="88" t="s">
        <v>273</v>
      </c>
      <c r="D89" s="108"/>
      <c r="E89" s="89">
        <f t="shared" si="22"/>
        <v>349573</v>
      </c>
      <c r="F89" s="90">
        <v>349573</v>
      </c>
      <c r="G89" s="90">
        <v>0</v>
      </c>
      <c r="H89" s="90">
        <v>0</v>
      </c>
      <c r="I89" s="89">
        <f t="shared" si="20"/>
        <v>91758</v>
      </c>
      <c r="J89" s="90">
        <v>91758</v>
      </c>
      <c r="K89" s="90">
        <v>0</v>
      </c>
      <c r="L89" s="90">
        <v>0</v>
      </c>
      <c r="M89" s="90">
        <v>0</v>
      </c>
      <c r="N89" s="90"/>
      <c r="O89" s="92" t="s">
        <v>528</v>
      </c>
      <c r="P89" s="98" t="s">
        <v>736</v>
      </c>
      <c r="Q89" s="257" t="s">
        <v>530</v>
      </c>
      <c r="R89" s="29" t="s">
        <v>530</v>
      </c>
      <c r="S89" s="29"/>
    </row>
    <row r="90" spans="1:19" s="220" customFormat="1" ht="24" x14ac:dyDescent="0.2">
      <c r="A90" s="136"/>
      <c r="B90" s="334"/>
      <c r="C90" s="88" t="s">
        <v>561</v>
      </c>
      <c r="D90" s="108"/>
      <c r="E90" s="89">
        <f t="shared" si="22"/>
        <v>18150</v>
      </c>
      <c r="F90" s="90">
        <v>18150</v>
      </c>
      <c r="G90" s="90">
        <v>0</v>
      </c>
      <c r="H90" s="90">
        <v>0</v>
      </c>
      <c r="I90" s="89">
        <f t="shared" si="20"/>
        <v>15161</v>
      </c>
      <c r="J90" s="90">
        <v>15161</v>
      </c>
      <c r="K90" s="90">
        <v>0</v>
      </c>
      <c r="L90" s="90">
        <v>0</v>
      </c>
      <c r="M90" s="90">
        <v>0</v>
      </c>
      <c r="N90" s="90"/>
      <c r="O90" s="92" t="s">
        <v>773</v>
      </c>
      <c r="P90" s="98" t="s">
        <v>774</v>
      </c>
      <c r="Q90" s="257" t="s">
        <v>530</v>
      </c>
      <c r="R90" s="29" t="s">
        <v>530</v>
      </c>
      <c r="S90" s="29"/>
    </row>
    <row r="91" spans="1:19" ht="24.75" customHeight="1" x14ac:dyDescent="0.2">
      <c r="A91" s="136">
        <v>90000594245</v>
      </c>
      <c r="B91" s="331" t="s">
        <v>562</v>
      </c>
      <c r="C91" s="88" t="s">
        <v>213</v>
      </c>
      <c r="D91" s="108"/>
      <c r="E91" s="89">
        <f t="shared" si="21"/>
        <v>33241</v>
      </c>
      <c r="F91" s="90">
        <v>33241</v>
      </c>
      <c r="G91" s="90">
        <v>0</v>
      </c>
      <c r="H91" s="90">
        <v>0</v>
      </c>
      <c r="I91" s="89">
        <f t="shared" si="20"/>
        <v>33241</v>
      </c>
      <c r="J91" s="90">
        <v>33241</v>
      </c>
      <c r="K91" s="90">
        <v>0</v>
      </c>
      <c r="L91" s="90">
        <v>0</v>
      </c>
      <c r="M91" s="90">
        <v>0</v>
      </c>
      <c r="N91" s="91"/>
      <c r="O91" s="92" t="s">
        <v>376</v>
      </c>
      <c r="P91" s="98" t="s">
        <v>737</v>
      </c>
      <c r="Q91" s="257" t="s">
        <v>588</v>
      </c>
      <c r="R91" s="29" t="s">
        <v>704</v>
      </c>
      <c r="S91" s="29"/>
    </row>
    <row r="92" spans="1:19" s="161" customFormat="1" ht="15" customHeight="1" x14ac:dyDescent="0.2">
      <c r="A92" s="136"/>
      <c r="B92" s="332"/>
      <c r="C92" s="88" t="s">
        <v>284</v>
      </c>
      <c r="D92" s="108"/>
      <c r="E92" s="89">
        <f t="shared" ref="E92:E97" si="23">SUM(F92:H92)</f>
        <v>6220</v>
      </c>
      <c r="F92" s="90">
        <v>6220</v>
      </c>
      <c r="G92" s="90">
        <v>0</v>
      </c>
      <c r="H92" s="90">
        <v>0</v>
      </c>
      <c r="I92" s="89">
        <f t="shared" si="20"/>
        <v>4850</v>
      </c>
      <c r="J92" s="90">
        <v>4850</v>
      </c>
      <c r="K92" s="90">
        <v>0</v>
      </c>
      <c r="L92" s="90">
        <v>0</v>
      </c>
      <c r="M92" s="90">
        <v>0</v>
      </c>
      <c r="N92" s="91"/>
      <c r="O92" s="92" t="s">
        <v>377</v>
      </c>
      <c r="P92" s="98" t="s">
        <v>737</v>
      </c>
      <c r="Q92" s="257" t="s">
        <v>588</v>
      </c>
      <c r="R92" s="29" t="s">
        <v>704</v>
      </c>
      <c r="S92" s="29"/>
    </row>
    <row r="93" spans="1:19" s="161" customFormat="1" ht="15" customHeight="1" x14ac:dyDescent="0.2">
      <c r="A93" s="136"/>
      <c r="B93" s="332"/>
      <c r="C93" s="88" t="s">
        <v>285</v>
      </c>
      <c r="D93" s="108"/>
      <c r="E93" s="89">
        <f t="shared" si="23"/>
        <v>11400</v>
      </c>
      <c r="F93" s="90">
        <v>11400</v>
      </c>
      <c r="G93" s="90">
        <v>0</v>
      </c>
      <c r="H93" s="90">
        <v>0</v>
      </c>
      <c r="I93" s="89">
        <f t="shared" si="20"/>
        <v>11400</v>
      </c>
      <c r="J93" s="90">
        <v>11400</v>
      </c>
      <c r="K93" s="90">
        <v>0</v>
      </c>
      <c r="L93" s="90">
        <v>0</v>
      </c>
      <c r="M93" s="90">
        <v>0</v>
      </c>
      <c r="N93" s="91"/>
      <c r="O93" s="92" t="s">
        <v>378</v>
      </c>
      <c r="P93" s="98" t="s">
        <v>737</v>
      </c>
      <c r="Q93" s="257" t="s">
        <v>588</v>
      </c>
      <c r="R93" s="29" t="s">
        <v>704</v>
      </c>
      <c r="S93" s="29"/>
    </row>
    <row r="94" spans="1:19" s="161" customFormat="1" ht="15" customHeight="1" x14ac:dyDescent="0.2">
      <c r="A94" s="136"/>
      <c r="B94" s="332"/>
      <c r="C94" s="88" t="s">
        <v>286</v>
      </c>
      <c r="D94" s="108"/>
      <c r="E94" s="89">
        <f t="shared" si="23"/>
        <v>7020</v>
      </c>
      <c r="F94" s="90">
        <v>7020</v>
      </c>
      <c r="G94" s="90">
        <v>0</v>
      </c>
      <c r="H94" s="90">
        <v>0</v>
      </c>
      <c r="I94" s="89">
        <f t="shared" si="20"/>
        <v>5878</v>
      </c>
      <c r="J94" s="90">
        <v>5878</v>
      </c>
      <c r="K94" s="90">
        <v>0</v>
      </c>
      <c r="L94" s="90">
        <v>0</v>
      </c>
      <c r="M94" s="90">
        <v>0</v>
      </c>
      <c r="N94" s="91"/>
      <c r="O94" s="92" t="s">
        <v>379</v>
      </c>
      <c r="P94" s="98" t="s">
        <v>737</v>
      </c>
      <c r="Q94" s="257" t="s">
        <v>588</v>
      </c>
      <c r="R94" s="29" t="s">
        <v>704</v>
      </c>
      <c r="S94" s="29"/>
    </row>
    <row r="95" spans="1:19" s="161" customFormat="1" ht="15" customHeight="1" x14ac:dyDescent="0.2">
      <c r="A95" s="136"/>
      <c r="B95" s="332"/>
      <c r="C95" s="88" t="s">
        <v>287</v>
      </c>
      <c r="D95" s="108"/>
      <c r="E95" s="89">
        <f t="shared" si="23"/>
        <v>54018</v>
      </c>
      <c r="F95" s="90">
        <v>54018</v>
      </c>
      <c r="G95" s="90">
        <v>0</v>
      </c>
      <c r="H95" s="90">
        <v>0</v>
      </c>
      <c r="I95" s="89">
        <f t="shared" si="20"/>
        <v>50938</v>
      </c>
      <c r="J95" s="90">
        <v>50938</v>
      </c>
      <c r="K95" s="90">
        <v>0</v>
      </c>
      <c r="L95" s="90">
        <v>0</v>
      </c>
      <c r="M95" s="90">
        <v>0</v>
      </c>
      <c r="N95" s="91"/>
      <c r="O95" s="92" t="s">
        <v>380</v>
      </c>
      <c r="P95" s="98" t="s">
        <v>737</v>
      </c>
      <c r="Q95" s="257" t="s">
        <v>588</v>
      </c>
      <c r="R95" s="29" t="s">
        <v>704</v>
      </c>
      <c r="S95" s="29"/>
    </row>
    <row r="96" spans="1:19" s="161" customFormat="1" x14ac:dyDescent="0.2">
      <c r="A96" s="136"/>
      <c r="B96" s="332"/>
      <c r="C96" s="88" t="s">
        <v>288</v>
      </c>
      <c r="D96" s="108"/>
      <c r="E96" s="89">
        <f t="shared" si="23"/>
        <v>2160</v>
      </c>
      <c r="F96" s="90">
        <v>2160</v>
      </c>
      <c r="G96" s="90">
        <v>0</v>
      </c>
      <c r="H96" s="90">
        <v>0</v>
      </c>
      <c r="I96" s="89">
        <f t="shared" si="20"/>
        <v>1500</v>
      </c>
      <c r="J96" s="90">
        <v>1500</v>
      </c>
      <c r="K96" s="90">
        <v>0</v>
      </c>
      <c r="L96" s="90">
        <v>0</v>
      </c>
      <c r="M96" s="90">
        <v>0</v>
      </c>
      <c r="N96" s="91"/>
      <c r="O96" s="92" t="s">
        <v>381</v>
      </c>
      <c r="P96" s="98" t="s">
        <v>737</v>
      </c>
      <c r="Q96" s="257" t="s">
        <v>588</v>
      </c>
      <c r="R96" s="29" t="s">
        <v>704</v>
      </c>
      <c r="S96" s="29"/>
    </row>
    <row r="97" spans="1:19" s="161" customFormat="1" x14ac:dyDescent="0.2">
      <c r="A97" s="136"/>
      <c r="B97" s="332"/>
      <c r="C97" s="88" t="s">
        <v>289</v>
      </c>
      <c r="D97" s="108"/>
      <c r="E97" s="89">
        <f t="shared" si="23"/>
        <v>2420</v>
      </c>
      <c r="F97" s="90">
        <v>2420</v>
      </c>
      <c r="G97" s="90">
        <v>0</v>
      </c>
      <c r="H97" s="90">
        <v>0</v>
      </c>
      <c r="I97" s="89">
        <f t="shared" si="20"/>
        <v>2420</v>
      </c>
      <c r="J97" s="90">
        <v>2420</v>
      </c>
      <c r="K97" s="90">
        <v>0</v>
      </c>
      <c r="L97" s="90">
        <v>0</v>
      </c>
      <c r="M97" s="90">
        <v>0</v>
      </c>
      <c r="N97" s="91"/>
      <c r="O97" s="92" t="s">
        <v>382</v>
      </c>
      <c r="P97" s="98" t="s">
        <v>737</v>
      </c>
      <c r="Q97" s="257" t="s">
        <v>588</v>
      </c>
      <c r="R97" s="29" t="s">
        <v>704</v>
      </c>
      <c r="S97" s="29"/>
    </row>
    <row r="98" spans="1:19" ht="24" customHeight="1" x14ac:dyDescent="0.2">
      <c r="A98" s="136">
        <v>90000056450</v>
      </c>
      <c r="B98" s="331" t="s">
        <v>203</v>
      </c>
      <c r="C98" s="88" t="s">
        <v>475</v>
      </c>
      <c r="D98" s="108"/>
      <c r="E98" s="89">
        <f t="shared" si="21"/>
        <v>851023.2</v>
      </c>
      <c r="F98" s="90">
        <v>844376.2</v>
      </c>
      <c r="G98" s="90">
        <v>0</v>
      </c>
      <c r="H98" s="90">
        <v>6647</v>
      </c>
      <c r="I98" s="89">
        <f t="shared" si="20"/>
        <v>842399</v>
      </c>
      <c r="J98" s="90">
        <v>835752</v>
      </c>
      <c r="K98" s="90">
        <v>0</v>
      </c>
      <c r="L98" s="90">
        <v>6647</v>
      </c>
      <c r="M98" s="90">
        <v>0</v>
      </c>
      <c r="N98" s="91"/>
      <c r="O98" s="92" t="s">
        <v>383</v>
      </c>
      <c r="P98" s="98"/>
      <c r="Q98" s="257" t="s">
        <v>589</v>
      </c>
      <c r="R98" s="29" t="s">
        <v>532</v>
      </c>
      <c r="S98" s="29"/>
    </row>
    <row r="99" spans="1:19" s="273" customFormat="1" x14ac:dyDescent="0.2">
      <c r="A99" s="136"/>
      <c r="B99" s="331"/>
      <c r="C99" s="88" t="s">
        <v>688</v>
      </c>
      <c r="D99" s="108"/>
      <c r="E99" s="89">
        <f t="shared" si="21"/>
        <v>1200</v>
      </c>
      <c r="F99" s="90">
        <v>1200</v>
      </c>
      <c r="G99" s="90">
        <v>0</v>
      </c>
      <c r="H99" s="90">
        <v>0</v>
      </c>
      <c r="I99" s="89">
        <f t="shared" si="20"/>
        <v>1200</v>
      </c>
      <c r="J99" s="90">
        <v>1200</v>
      </c>
      <c r="K99" s="90">
        <v>0</v>
      </c>
      <c r="L99" s="90">
        <v>0</v>
      </c>
      <c r="M99" s="90">
        <v>0</v>
      </c>
      <c r="N99" s="91"/>
      <c r="O99" s="92" t="s">
        <v>733</v>
      </c>
      <c r="P99" s="98"/>
      <c r="Q99" s="257" t="s">
        <v>531</v>
      </c>
      <c r="R99" s="257" t="s">
        <v>531</v>
      </c>
      <c r="S99" s="29"/>
    </row>
    <row r="100" spans="1:19" ht="24" customHeight="1" x14ac:dyDescent="0.2">
      <c r="A100" s="136">
        <v>90009229680</v>
      </c>
      <c r="B100" s="331" t="s">
        <v>158</v>
      </c>
      <c r="C100" s="88" t="s">
        <v>476</v>
      </c>
      <c r="D100" s="108"/>
      <c r="E100" s="89">
        <f t="shared" si="21"/>
        <v>1029656</v>
      </c>
      <c r="F100" s="90">
        <v>1001972</v>
      </c>
      <c r="G100" s="90">
        <v>9618</v>
      </c>
      <c r="H100" s="90">
        <v>18066</v>
      </c>
      <c r="I100" s="89">
        <f t="shared" si="20"/>
        <v>1010966</v>
      </c>
      <c r="J100" s="90">
        <v>982877</v>
      </c>
      <c r="K100" s="90">
        <v>9522</v>
      </c>
      <c r="L100" s="90">
        <v>18567</v>
      </c>
      <c r="M100" s="90">
        <v>0</v>
      </c>
      <c r="N100" s="91"/>
      <c r="O100" s="92" t="s">
        <v>384</v>
      </c>
      <c r="P100" s="98"/>
      <c r="Q100" s="257" t="s">
        <v>589</v>
      </c>
      <c r="R100" s="29" t="s">
        <v>532</v>
      </c>
      <c r="S100" s="29"/>
    </row>
    <row r="101" spans="1:19" x14ac:dyDescent="0.2">
      <c r="A101" s="136"/>
      <c r="B101" s="332"/>
      <c r="C101" s="88" t="s">
        <v>196</v>
      </c>
      <c r="D101" s="108"/>
      <c r="E101" s="89">
        <f t="shared" si="21"/>
        <v>582399</v>
      </c>
      <c r="F101" s="90">
        <v>557499</v>
      </c>
      <c r="G101" s="90">
        <v>0</v>
      </c>
      <c r="H101" s="90">
        <v>24900</v>
      </c>
      <c r="I101" s="89">
        <f t="shared" si="20"/>
        <v>464128</v>
      </c>
      <c r="J101" s="90">
        <v>440398</v>
      </c>
      <c r="K101" s="90">
        <v>0</v>
      </c>
      <c r="L101" s="90">
        <v>23730</v>
      </c>
      <c r="M101" s="90">
        <v>0</v>
      </c>
      <c r="N101" s="91"/>
      <c r="O101" s="92" t="s">
        <v>385</v>
      </c>
      <c r="P101" s="98" t="s">
        <v>469</v>
      </c>
      <c r="Q101" s="257" t="s">
        <v>589</v>
      </c>
      <c r="R101" s="29" t="s">
        <v>532</v>
      </c>
      <c r="S101" s="29"/>
    </row>
    <row r="102" spans="1:19" ht="12" customHeight="1" x14ac:dyDescent="0.2">
      <c r="A102" s="136">
        <v>90010478153</v>
      </c>
      <c r="B102" s="331" t="s">
        <v>472</v>
      </c>
      <c r="C102" s="88" t="s">
        <v>189</v>
      </c>
      <c r="D102" s="108"/>
      <c r="E102" s="89">
        <f t="shared" si="21"/>
        <v>733750</v>
      </c>
      <c r="F102" s="90">
        <v>707144</v>
      </c>
      <c r="G102" s="90">
        <v>0</v>
      </c>
      <c r="H102" s="90">
        <v>26606</v>
      </c>
      <c r="I102" s="89">
        <f t="shared" si="20"/>
        <v>693059</v>
      </c>
      <c r="J102" s="90">
        <v>668348</v>
      </c>
      <c r="K102" s="90">
        <v>0</v>
      </c>
      <c r="L102" s="90">
        <v>24711</v>
      </c>
      <c r="M102" s="90">
        <v>0</v>
      </c>
      <c r="N102" s="91"/>
      <c r="O102" s="92" t="s">
        <v>386</v>
      </c>
      <c r="P102" s="98"/>
      <c r="Q102" s="257" t="s">
        <v>589</v>
      </c>
      <c r="R102" s="29" t="s">
        <v>532</v>
      </c>
      <c r="S102" s="29"/>
    </row>
    <row r="103" spans="1:19" s="173" customFormat="1" x14ac:dyDescent="0.2">
      <c r="A103" s="136"/>
      <c r="B103" s="332"/>
      <c r="C103" s="88" t="s">
        <v>322</v>
      </c>
      <c r="D103" s="108"/>
      <c r="E103" s="89">
        <f t="shared" si="21"/>
        <v>79276</v>
      </c>
      <c r="F103" s="90">
        <v>50702</v>
      </c>
      <c r="G103" s="90">
        <v>0</v>
      </c>
      <c r="H103" s="90">
        <v>28574</v>
      </c>
      <c r="I103" s="89">
        <f t="shared" si="20"/>
        <v>84488</v>
      </c>
      <c r="J103" s="90">
        <v>55574</v>
      </c>
      <c r="K103" s="90">
        <v>0</v>
      </c>
      <c r="L103" s="90">
        <v>28914</v>
      </c>
      <c r="M103" s="90">
        <v>0</v>
      </c>
      <c r="N103" s="91"/>
      <c r="O103" s="92" t="s">
        <v>387</v>
      </c>
      <c r="P103" s="98"/>
      <c r="Q103" s="257" t="s">
        <v>589</v>
      </c>
      <c r="R103" s="29" t="s">
        <v>532</v>
      </c>
      <c r="S103" s="29"/>
    </row>
    <row r="104" spans="1:19" s="186" customFormat="1" ht="24" x14ac:dyDescent="0.2">
      <c r="A104" s="136"/>
      <c r="B104" s="332"/>
      <c r="C104" s="88" t="s">
        <v>471</v>
      </c>
      <c r="D104" s="108"/>
      <c r="E104" s="89">
        <f t="shared" si="21"/>
        <v>105976</v>
      </c>
      <c r="F104" s="90">
        <v>80531</v>
      </c>
      <c r="G104" s="90">
        <v>0</v>
      </c>
      <c r="H104" s="90">
        <v>25445</v>
      </c>
      <c r="I104" s="89">
        <f t="shared" si="20"/>
        <v>99050</v>
      </c>
      <c r="J104" s="90">
        <v>73405</v>
      </c>
      <c r="K104" s="90">
        <v>0</v>
      </c>
      <c r="L104" s="90">
        <v>25645</v>
      </c>
      <c r="M104" s="90">
        <v>0</v>
      </c>
      <c r="N104" s="91"/>
      <c r="O104" s="92" t="s">
        <v>388</v>
      </c>
      <c r="P104" s="98"/>
      <c r="Q104" s="257" t="s">
        <v>589</v>
      </c>
      <c r="R104" s="29" t="s">
        <v>532</v>
      </c>
      <c r="S104" s="29"/>
    </row>
    <row r="105" spans="1:19" s="173" customFormat="1" x14ac:dyDescent="0.2">
      <c r="A105" s="136"/>
      <c r="B105" s="332"/>
      <c r="C105" s="88" t="s">
        <v>323</v>
      </c>
      <c r="D105" s="108"/>
      <c r="E105" s="89">
        <f t="shared" si="21"/>
        <v>116577</v>
      </c>
      <c r="F105" s="90">
        <v>59616</v>
      </c>
      <c r="G105" s="90">
        <v>0</v>
      </c>
      <c r="H105" s="90">
        <v>56961</v>
      </c>
      <c r="I105" s="89">
        <f t="shared" si="20"/>
        <v>131617</v>
      </c>
      <c r="J105" s="90">
        <v>74456</v>
      </c>
      <c r="K105" s="90">
        <v>0</v>
      </c>
      <c r="L105" s="90">
        <v>57161</v>
      </c>
      <c r="M105" s="90">
        <v>0</v>
      </c>
      <c r="N105" s="91"/>
      <c r="O105" s="92" t="s">
        <v>389</v>
      </c>
      <c r="P105" s="98"/>
      <c r="Q105" s="257" t="s">
        <v>589</v>
      </c>
      <c r="R105" s="29" t="s">
        <v>532</v>
      </c>
      <c r="S105" s="29"/>
    </row>
    <row r="106" spans="1:19" s="173" customFormat="1" x14ac:dyDescent="0.2">
      <c r="A106" s="136"/>
      <c r="B106" s="332"/>
      <c r="C106" s="88" t="s">
        <v>324</v>
      </c>
      <c r="D106" s="108"/>
      <c r="E106" s="89">
        <f t="shared" si="21"/>
        <v>30735</v>
      </c>
      <c r="F106" s="90">
        <v>15997</v>
      </c>
      <c r="G106" s="90">
        <v>0</v>
      </c>
      <c r="H106" s="90">
        <v>14738</v>
      </c>
      <c r="I106" s="89">
        <f t="shared" si="20"/>
        <v>29426</v>
      </c>
      <c r="J106" s="90">
        <v>12458</v>
      </c>
      <c r="K106" s="90">
        <v>0</v>
      </c>
      <c r="L106" s="90">
        <v>16968</v>
      </c>
      <c r="M106" s="90">
        <v>0</v>
      </c>
      <c r="N106" s="91"/>
      <c r="O106" s="92" t="s">
        <v>390</v>
      </c>
      <c r="P106" s="98"/>
      <c r="Q106" s="257" t="s">
        <v>589</v>
      </c>
      <c r="R106" s="29" t="s">
        <v>532</v>
      </c>
      <c r="S106" s="29"/>
    </row>
    <row r="107" spans="1:19" s="218" customFormat="1" x14ac:dyDescent="0.2">
      <c r="A107" s="136"/>
      <c r="B107" s="332"/>
      <c r="C107" s="88" t="s">
        <v>505</v>
      </c>
      <c r="D107" s="108"/>
      <c r="E107" s="89">
        <f t="shared" si="21"/>
        <v>33493</v>
      </c>
      <c r="F107" s="90">
        <v>23108</v>
      </c>
      <c r="G107" s="90">
        <v>0</v>
      </c>
      <c r="H107" s="90">
        <v>10385</v>
      </c>
      <c r="I107" s="89">
        <f t="shared" si="20"/>
        <v>30041</v>
      </c>
      <c r="J107" s="90">
        <v>16434</v>
      </c>
      <c r="K107" s="90">
        <v>0</v>
      </c>
      <c r="L107" s="90">
        <v>13607</v>
      </c>
      <c r="M107" s="90">
        <v>0</v>
      </c>
      <c r="N107" s="91"/>
      <c r="O107" s="92" t="s">
        <v>539</v>
      </c>
      <c r="P107" s="98"/>
      <c r="Q107" s="257" t="s">
        <v>589</v>
      </c>
      <c r="R107" s="29" t="s">
        <v>532</v>
      </c>
      <c r="S107" s="29"/>
    </row>
    <row r="108" spans="1:19" ht="24" customHeight="1" x14ac:dyDescent="0.2">
      <c r="A108" s="136">
        <v>90000056408</v>
      </c>
      <c r="B108" s="331" t="s">
        <v>16</v>
      </c>
      <c r="C108" s="88" t="s">
        <v>477</v>
      </c>
      <c r="D108" s="130"/>
      <c r="E108" s="89">
        <f t="shared" si="21"/>
        <v>606976</v>
      </c>
      <c r="F108" s="90">
        <v>587700</v>
      </c>
      <c r="G108" s="90">
        <v>0</v>
      </c>
      <c r="H108" s="90">
        <v>19276</v>
      </c>
      <c r="I108" s="89">
        <f t="shared" si="20"/>
        <v>611988</v>
      </c>
      <c r="J108" s="90">
        <v>592478</v>
      </c>
      <c r="K108" s="90">
        <v>0</v>
      </c>
      <c r="L108" s="90">
        <v>19510</v>
      </c>
      <c r="M108" s="90">
        <v>0</v>
      </c>
      <c r="N108" s="91"/>
      <c r="O108" s="92" t="s">
        <v>391</v>
      </c>
      <c r="P108" s="98"/>
      <c r="Q108" s="257" t="s">
        <v>589</v>
      </c>
      <c r="R108" s="29" t="s">
        <v>532</v>
      </c>
      <c r="S108" s="29"/>
    </row>
    <row r="109" spans="1:19" ht="12.75" x14ac:dyDescent="0.2">
      <c r="A109" s="136"/>
      <c r="B109" s="334"/>
      <c r="C109" s="88" t="s">
        <v>301</v>
      </c>
      <c r="D109" s="125"/>
      <c r="E109" s="89">
        <f t="shared" si="21"/>
        <v>49907</v>
      </c>
      <c r="F109" s="90">
        <v>48883</v>
      </c>
      <c r="G109" s="90">
        <v>0</v>
      </c>
      <c r="H109" s="90">
        <v>1024</v>
      </c>
      <c r="I109" s="89">
        <f t="shared" si="20"/>
        <v>45176</v>
      </c>
      <c r="J109" s="90">
        <v>43921</v>
      </c>
      <c r="K109" s="90">
        <v>0</v>
      </c>
      <c r="L109" s="90">
        <v>1255</v>
      </c>
      <c r="M109" s="90">
        <v>0</v>
      </c>
      <c r="N109" s="91"/>
      <c r="O109" s="92" t="s">
        <v>600</v>
      </c>
      <c r="P109" s="98" t="s">
        <v>716</v>
      </c>
      <c r="Q109" s="257" t="s">
        <v>589</v>
      </c>
      <c r="R109" s="29" t="s">
        <v>532</v>
      </c>
      <c r="S109" s="29"/>
    </row>
    <row r="110" spans="1:19" s="16" customFormat="1" ht="38.25" customHeight="1" x14ac:dyDescent="0.2">
      <c r="A110" s="137">
        <v>40003378932</v>
      </c>
      <c r="B110" s="331" t="s">
        <v>325</v>
      </c>
      <c r="C110" s="88" t="s">
        <v>488</v>
      </c>
      <c r="D110" s="108"/>
      <c r="E110" s="89">
        <f t="shared" si="21"/>
        <v>949200</v>
      </c>
      <c r="F110" s="90">
        <v>949200</v>
      </c>
      <c r="G110" s="90">
        <v>0</v>
      </c>
      <c r="H110" s="90">
        <v>0</v>
      </c>
      <c r="I110" s="89">
        <f t="shared" si="20"/>
        <v>954012</v>
      </c>
      <c r="J110" s="90">
        <v>954012</v>
      </c>
      <c r="K110" s="90">
        <v>0</v>
      </c>
      <c r="L110" s="90">
        <v>0</v>
      </c>
      <c r="M110" s="90">
        <v>0</v>
      </c>
      <c r="N110" s="91"/>
      <c r="O110" s="92" t="s">
        <v>392</v>
      </c>
      <c r="P110" s="98"/>
      <c r="Q110" s="257" t="s">
        <v>590</v>
      </c>
      <c r="R110" s="29" t="s">
        <v>533</v>
      </c>
      <c r="S110" s="29"/>
    </row>
    <row r="111" spans="1:19" ht="12.75" thickBot="1" x14ac:dyDescent="0.25">
      <c r="A111" s="136"/>
      <c r="B111" s="299"/>
      <c r="C111" s="135"/>
      <c r="D111" s="107"/>
      <c r="E111" s="78"/>
      <c r="F111" s="79"/>
      <c r="G111" s="79"/>
      <c r="H111" s="79"/>
      <c r="I111" s="78"/>
      <c r="J111" s="79"/>
      <c r="K111" s="79"/>
      <c r="L111" s="79"/>
      <c r="M111" s="119"/>
      <c r="N111" s="80"/>
      <c r="O111" s="81"/>
      <c r="P111" s="99"/>
      <c r="Q111" s="257"/>
      <c r="R111" s="29"/>
      <c r="S111" s="29"/>
    </row>
    <row r="112" spans="1:19" ht="12.75" thickBot="1" x14ac:dyDescent="0.25">
      <c r="A112" s="298" t="s">
        <v>17</v>
      </c>
      <c r="B112" s="164" t="s">
        <v>18</v>
      </c>
      <c r="C112" s="13"/>
      <c r="D112" s="109">
        <f>SUM(D113:D204)</f>
        <v>0</v>
      </c>
      <c r="E112" s="14">
        <f t="shared" ref="E112:E116" si="24">SUM(F112:H112)</f>
        <v>31150502.049999997</v>
      </c>
      <c r="F112" s="11">
        <f>SUM(F113:F204)</f>
        <v>26012912.199999999</v>
      </c>
      <c r="G112" s="11">
        <f>SUM(G113:G204)</f>
        <v>4649908.8499999996</v>
      </c>
      <c r="H112" s="11">
        <f>SUM(H113:H204)</f>
        <v>487681</v>
      </c>
      <c r="I112" s="14">
        <f t="shared" ref="I112:I146" si="25">SUM(J112:N112)</f>
        <v>30693293</v>
      </c>
      <c r="J112" s="11">
        <f>SUM(J113:J204)</f>
        <v>21453964</v>
      </c>
      <c r="K112" s="11">
        <f>SUM(K113:K204)</f>
        <v>8765186</v>
      </c>
      <c r="L112" s="11">
        <f>SUM(L113:L204)</f>
        <v>494147</v>
      </c>
      <c r="M112" s="118">
        <f>SUM(M113:M204)</f>
        <v>0</v>
      </c>
      <c r="N112" s="118">
        <f>SUM(N113:N204)</f>
        <v>-20004</v>
      </c>
      <c r="O112" s="15"/>
      <c r="P112" s="100"/>
      <c r="Q112" s="257"/>
      <c r="R112" s="29"/>
      <c r="S112" s="29"/>
    </row>
    <row r="113" spans="1:19" ht="12.75" customHeight="1" thickTop="1" x14ac:dyDescent="0.2">
      <c r="A113" s="136">
        <v>90000056357</v>
      </c>
      <c r="B113" s="338" t="s">
        <v>5</v>
      </c>
      <c r="C113" s="283" t="s">
        <v>189</v>
      </c>
      <c r="D113" s="115"/>
      <c r="E113" s="93">
        <f t="shared" si="24"/>
        <v>311432</v>
      </c>
      <c r="F113" s="222">
        <v>311432</v>
      </c>
      <c r="G113" s="222">
        <v>0</v>
      </c>
      <c r="H113" s="222">
        <v>0</v>
      </c>
      <c r="I113" s="93">
        <f t="shared" si="25"/>
        <v>313321</v>
      </c>
      <c r="J113" s="222">
        <v>313321</v>
      </c>
      <c r="K113" s="222">
        <v>0</v>
      </c>
      <c r="L113" s="222">
        <v>0</v>
      </c>
      <c r="M113" s="222">
        <v>0</v>
      </c>
      <c r="N113" s="94"/>
      <c r="O113" s="284" t="s">
        <v>363</v>
      </c>
      <c r="P113" s="285"/>
      <c r="Q113" s="257" t="s">
        <v>587</v>
      </c>
      <c r="R113" s="29" t="s">
        <v>529</v>
      </c>
      <c r="S113" s="29"/>
    </row>
    <row r="114" spans="1:19" s="220" customFormat="1" x14ac:dyDescent="0.2">
      <c r="A114" s="136"/>
      <c r="B114" s="335"/>
      <c r="C114" s="88" t="s">
        <v>227</v>
      </c>
      <c r="D114" s="108"/>
      <c r="E114" s="89">
        <f>SUM(F114:H114)</f>
        <v>8323</v>
      </c>
      <c r="F114" s="90">
        <v>8323</v>
      </c>
      <c r="G114" s="90">
        <v>0</v>
      </c>
      <c r="H114" s="90">
        <v>0</v>
      </c>
      <c r="I114" s="89">
        <f t="shared" si="25"/>
        <v>8323</v>
      </c>
      <c r="J114" s="90">
        <v>8323</v>
      </c>
      <c r="K114" s="90">
        <v>0</v>
      </c>
      <c r="L114" s="90">
        <v>0</v>
      </c>
      <c r="M114" s="90">
        <v>0</v>
      </c>
      <c r="N114" s="112"/>
      <c r="O114" s="303" t="s">
        <v>364</v>
      </c>
      <c r="P114" s="98" t="s">
        <v>748</v>
      </c>
      <c r="Q114" s="257" t="s">
        <v>530</v>
      </c>
      <c r="R114" s="29" t="s">
        <v>530</v>
      </c>
      <c r="S114" s="29"/>
    </row>
    <row r="115" spans="1:19" ht="24" x14ac:dyDescent="0.2">
      <c r="A115" s="136"/>
      <c r="B115" s="335"/>
      <c r="C115" s="340" t="s">
        <v>253</v>
      </c>
      <c r="D115" s="108"/>
      <c r="E115" s="89">
        <f t="shared" si="24"/>
        <v>250000</v>
      </c>
      <c r="F115" s="90">
        <v>250000</v>
      </c>
      <c r="G115" s="90">
        <v>0</v>
      </c>
      <c r="H115" s="90">
        <v>0</v>
      </c>
      <c r="I115" s="89">
        <f t="shared" si="25"/>
        <v>250000</v>
      </c>
      <c r="J115" s="90">
        <v>250000</v>
      </c>
      <c r="K115" s="90">
        <v>0</v>
      </c>
      <c r="L115" s="90">
        <v>0</v>
      </c>
      <c r="M115" s="90">
        <v>0</v>
      </c>
      <c r="N115" s="90"/>
      <c r="O115" s="303" t="s">
        <v>365</v>
      </c>
      <c r="P115" s="275" t="s">
        <v>616</v>
      </c>
      <c r="Q115" s="257" t="s">
        <v>530</v>
      </c>
      <c r="R115" s="29" t="s">
        <v>530</v>
      </c>
      <c r="S115" s="29"/>
    </row>
    <row r="116" spans="1:19" s="219" customFormat="1" x14ac:dyDescent="0.2">
      <c r="A116" s="136"/>
      <c r="B116" s="335"/>
      <c r="C116" s="88" t="s">
        <v>507</v>
      </c>
      <c r="D116" s="108"/>
      <c r="E116" s="89">
        <f t="shared" si="24"/>
        <v>160000</v>
      </c>
      <c r="F116" s="90">
        <v>160000</v>
      </c>
      <c r="G116" s="90">
        <v>0</v>
      </c>
      <c r="H116" s="90">
        <v>0</v>
      </c>
      <c r="I116" s="89">
        <f t="shared" si="25"/>
        <v>160000</v>
      </c>
      <c r="J116" s="90">
        <v>160000</v>
      </c>
      <c r="K116" s="90">
        <v>0</v>
      </c>
      <c r="L116" s="90">
        <v>0</v>
      </c>
      <c r="M116" s="90">
        <v>0</v>
      </c>
      <c r="N116" s="90"/>
      <c r="O116" s="303" t="s">
        <v>366</v>
      </c>
      <c r="P116" s="98" t="s">
        <v>748</v>
      </c>
      <c r="Q116" s="257" t="s">
        <v>530</v>
      </c>
      <c r="R116" s="29" t="s">
        <v>530</v>
      </c>
      <c r="S116" s="29"/>
    </row>
    <row r="117" spans="1:19" s="219" customFormat="1" x14ac:dyDescent="0.2">
      <c r="A117" s="136"/>
      <c r="B117" s="335"/>
      <c r="C117" s="333" t="s">
        <v>508</v>
      </c>
      <c r="D117" s="111"/>
      <c r="E117" s="113">
        <f t="shared" ref="E117:E203" si="26">SUM(F117:H117)</f>
        <v>73543</v>
      </c>
      <c r="F117" s="221">
        <v>73543</v>
      </c>
      <c r="G117" s="221">
        <v>0</v>
      </c>
      <c r="H117" s="221">
        <v>0</v>
      </c>
      <c r="I117" s="113">
        <f t="shared" si="25"/>
        <v>38543</v>
      </c>
      <c r="J117" s="221">
        <v>38543</v>
      </c>
      <c r="K117" s="221">
        <v>0</v>
      </c>
      <c r="L117" s="221">
        <v>0</v>
      </c>
      <c r="M117" s="221">
        <v>0</v>
      </c>
      <c r="N117" s="112"/>
      <c r="O117" s="303" t="s">
        <v>367</v>
      </c>
      <c r="P117" s="98" t="s">
        <v>748</v>
      </c>
      <c r="Q117" s="257" t="s">
        <v>530</v>
      </c>
      <c r="R117" s="29" t="s">
        <v>530</v>
      </c>
      <c r="S117" s="29"/>
    </row>
    <row r="118" spans="1:19" s="219" customFormat="1" x14ac:dyDescent="0.2">
      <c r="A118" s="136"/>
      <c r="B118" s="335"/>
      <c r="C118" s="88" t="s">
        <v>229</v>
      </c>
      <c r="D118" s="111"/>
      <c r="E118" s="89">
        <f t="shared" si="26"/>
        <v>15520</v>
      </c>
      <c r="F118" s="221">
        <v>15520</v>
      </c>
      <c r="G118" s="221">
        <v>0</v>
      </c>
      <c r="H118" s="221">
        <v>0</v>
      </c>
      <c r="I118" s="89">
        <f t="shared" si="25"/>
        <v>15520</v>
      </c>
      <c r="J118" s="221">
        <v>15520</v>
      </c>
      <c r="K118" s="221">
        <v>0</v>
      </c>
      <c r="L118" s="221">
        <v>0</v>
      </c>
      <c r="M118" s="221">
        <v>0</v>
      </c>
      <c r="N118" s="112"/>
      <c r="O118" s="303" t="s">
        <v>512</v>
      </c>
      <c r="P118" s="98" t="s">
        <v>748</v>
      </c>
      <c r="Q118" s="257" t="s">
        <v>530</v>
      </c>
      <c r="R118" s="29" t="s">
        <v>530</v>
      </c>
      <c r="S118" s="29"/>
    </row>
    <row r="119" spans="1:19" s="219" customFormat="1" ht="24" x14ac:dyDescent="0.2">
      <c r="A119" s="136"/>
      <c r="B119" s="335"/>
      <c r="C119" s="88" t="s">
        <v>543</v>
      </c>
      <c r="D119" s="111"/>
      <c r="E119" s="89">
        <f t="shared" si="26"/>
        <v>140490</v>
      </c>
      <c r="F119" s="221">
        <v>140490</v>
      </c>
      <c r="G119" s="221">
        <v>0</v>
      </c>
      <c r="H119" s="221">
        <v>0</v>
      </c>
      <c r="I119" s="89">
        <f t="shared" si="25"/>
        <v>140490</v>
      </c>
      <c r="J119" s="221">
        <v>140490</v>
      </c>
      <c r="K119" s="221">
        <v>0</v>
      </c>
      <c r="L119" s="221">
        <v>0</v>
      </c>
      <c r="M119" s="221">
        <v>0</v>
      </c>
      <c r="N119" s="112"/>
      <c r="O119" s="303" t="s">
        <v>513</v>
      </c>
      <c r="P119" s="98" t="s">
        <v>748</v>
      </c>
      <c r="Q119" s="257" t="s">
        <v>530</v>
      </c>
      <c r="R119" s="29" t="s">
        <v>530</v>
      </c>
      <c r="S119" s="29"/>
    </row>
    <row r="120" spans="1:19" s="220" customFormat="1" ht="24" x14ac:dyDescent="0.2">
      <c r="A120" s="136"/>
      <c r="B120" s="335"/>
      <c r="C120" s="16" t="s">
        <v>274</v>
      </c>
      <c r="D120" s="108"/>
      <c r="E120" s="89">
        <f>SUM(F120:H120)</f>
        <v>5399475</v>
      </c>
      <c r="F120" s="90">
        <v>5399475</v>
      </c>
      <c r="G120" s="90">
        <v>0</v>
      </c>
      <c r="H120" s="90">
        <v>0</v>
      </c>
      <c r="I120" s="89">
        <f t="shared" si="25"/>
        <v>1944678</v>
      </c>
      <c r="J120" s="90">
        <v>1944678</v>
      </c>
      <c r="K120" s="90">
        <v>0</v>
      </c>
      <c r="L120" s="90">
        <v>0</v>
      </c>
      <c r="M120" s="90">
        <v>0</v>
      </c>
      <c r="N120" s="90"/>
      <c r="O120" s="303" t="s">
        <v>738</v>
      </c>
      <c r="P120" s="275" t="s">
        <v>736</v>
      </c>
      <c r="Q120" s="257" t="s">
        <v>530</v>
      </c>
      <c r="R120" s="29" t="s">
        <v>530</v>
      </c>
      <c r="S120" s="29"/>
    </row>
    <row r="121" spans="1:19" s="220" customFormat="1" ht="24" x14ac:dyDescent="0.2">
      <c r="A121" s="136"/>
      <c r="B121" s="335"/>
      <c r="C121" s="88" t="s">
        <v>275</v>
      </c>
      <c r="D121" s="108"/>
      <c r="E121" s="89">
        <f>SUM(F121:H121)</f>
        <v>2316427</v>
      </c>
      <c r="F121" s="90">
        <v>2316427</v>
      </c>
      <c r="G121" s="90">
        <v>0</v>
      </c>
      <c r="H121" s="90">
        <v>0</v>
      </c>
      <c r="I121" s="89">
        <f t="shared" si="25"/>
        <v>1347428</v>
      </c>
      <c r="J121" s="90">
        <v>1347428</v>
      </c>
      <c r="K121" s="90">
        <v>0</v>
      </c>
      <c r="L121" s="90">
        <v>0</v>
      </c>
      <c r="M121" s="90">
        <v>0</v>
      </c>
      <c r="N121" s="90"/>
      <c r="O121" s="303" t="s">
        <v>610</v>
      </c>
      <c r="P121" s="275" t="s">
        <v>736</v>
      </c>
      <c r="Q121" s="257" t="s">
        <v>530</v>
      </c>
      <c r="R121" s="29" t="s">
        <v>530</v>
      </c>
      <c r="S121" s="29"/>
    </row>
    <row r="122" spans="1:19" ht="24" x14ac:dyDescent="0.2">
      <c r="A122" s="136"/>
      <c r="B122" s="332"/>
      <c r="C122" s="340" t="s">
        <v>276</v>
      </c>
      <c r="D122" s="111"/>
      <c r="E122" s="113">
        <f t="shared" si="26"/>
        <v>92587</v>
      </c>
      <c r="F122" s="221">
        <v>92587</v>
      </c>
      <c r="G122" s="221">
        <v>0</v>
      </c>
      <c r="H122" s="221">
        <v>0</v>
      </c>
      <c r="I122" s="113">
        <f t="shared" si="25"/>
        <v>29206</v>
      </c>
      <c r="J122" s="221">
        <v>29206</v>
      </c>
      <c r="K122" s="221">
        <v>0</v>
      </c>
      <c r="L122" s="221">
        <v>0</v>
      </c>
      <c r="M122" s="221">
        <v>0</v>
      </c>
      <c r="N122" s="91"/>
      <c r="O122" s="92" t="s">
        <v>739</v>
      </c>
      <c r="P122" s="275" t="s">
        <v>467</v>
      </c>
      <c r="Q122" s="257" t="s">
        <v>530</v>
      </c>
      <c r="R122" s="29" t="s">
        <v>530</v>
      </c>
      <c r="S122" s="29"/>
    </row>
    <row r="123" spans="1:19" s="255" customFormat="1" ht="24" x14ac:dyDescent="0.2">
      <c r="A123" s="136"/>
      <c r="B123" s="332"/>
      <c r="C123" s="88" t="s">
        <v>585</v>
      </c>
      <c r="D123" s="111"/>
      <c r="E123" s="113">
        <f t="shared" si="26"/>
        <v>26980</v>
      </c>
      <c r="F123" s="221">
        <v>26980</v>
      </c>
      <c r="G123" s="221">
        <v>0</v>
      </c>
      <c r="H123" s="221">
        <v>0</v>
      </c>
      <c r="I123" s="113">
        <f t="shared" si="25"/>
        <v>14993</v>
      </c>
      <c r="J123" s="221">
        <v>34272</v>
      </c>
      <c r="K123" s="221">
        <v>0</v>
      </c>
      <c r="L123" s="221">
        <v>0</v>
      </c>
      <c r="M123" s="221">
        <v>0</v>
      </c>
      <c r="N123" s="91">
        <v>-19279</v>
      </c>
      <c r="O123" s="92" t="s">
        <v>611</v>
      </c>
      <c r="P123" s="275"/>
      <c r="Q123" s="257" t="s">
        <v>531</v>
      </c>
      <c r="R123" s="257" t="s">
        <v>531</v>
      </c>
      <c r="S123" s="29"/>
    </row>
    <row r="124" spans="1:19" s="255" customFormat="1" ht="24" x14ac:dyDescent="0.2">
      <c r="A124" s="136"/>
      <c r="B124" s="332"/>
      <c r="C124" s="88" t="s">
        <v>586</v>
      </c>
      <c r="D124" s="111"/>
      <c r="E124" s="113">
        <f t="shared" si="26"/>
        <v>167259</v>
      </c>
      <c r="F124" s="221">
        <v>167259</v>
      </c>
      <c r="G124" s="221">
        <v>0</v>
      </c>
      <c r="H124" s="221">
        <v>0</v>
      </c>
      <c r="I124" s="113">
        <f t="shared" si="25"/>
        <v>167259</v>
      </c>
      <c r="J124" s="221">
        <v>167259</v>
      </c>
      <c r="K124" s="221">
        <v>0</v>
      </c>
      <c r="L124" s="221">
        <v>0</v>
      </c>
      <c r="M124" s="221">
        <v>0</v>
      </c>
      <c r="N124" s="91"/>
      <c r="O124" s="92" t="s">
        <v>612</v>
      </c>
      <c r="P124" s="275"/>
      <c r="Q124" s="257" t="s">
        <v>531</v>
      </c>
      <c r="R124" s="257" t="s">
        <v>531</v>
      </c>
      <c r="S124" s="29"/>
    </row>
    <row r="125" spans="1:19" s="273" customFormat="1" x14ac:dyDescent="0.2">
      <c r="A125" s="136"/>
      <c r="B125" s="332"/>
      <c r="C125" s="88" t="s">
        <v>689</v>
      </c>
      <c r="D125" s="111"/>
      <c r="E125" s="113">
        <f t="shared" si="26"/>
        <v>1715</v>
      </c>
      <c r="F125" s="221">
        <v>1715</v>
      </c>
      <c r="G125" s="221">
        <v>0</v>
      </c>
      <c r="H125" s="221">
        <v>0</v>
      </c>
      <c r="I125" s="113">
        <f t="shared" si="25"/>
        <v>1715</v>
      </c>
      <c r="J125" s="221">
        <v>1715</v>
      </c>
      <c r="K125" s="221">
        <v>0</v>
      </c>
      <c r="L125" s="221">
        <v>0</v>
      </c>
      <c r="M125" s="221">
        <v>0</v>
      </c>
      <c r="N125" s="91"/>
      <c r="O125" s="92" t="s">
        <v>740</v>
      </c>
      <c r="P125" s="275"/>
      <c r="Q125" s="257" t="s">
        <v>531</v>
      </c>
      <c r="R125" s="257" t="s">
        <v>531</v>
      </c>
      <c r="S125" s="29"/>
    </row>
    <row r="126" spans="1:19" s="273" customFormat="1" ht="36" x14ac:dyDescent="0.2">
      <c r="A126" s="136"/>
      <c r="B126" s="332"/>
      <c r="C126" s="88" t="s">
        <v>690</v>
      </c>
      <c r="D126" s="111"/>
      <c r="E126" s="113">
        <f t="shared" si="26"/>
        <v>864142</v>
      </c>
      <c r="F126" s="221">
        <v>864142</v>
      </c>
      <c r="G126" s="221">
        <v>0</v>
      </c>
      <c r="H126" s="221">
        <v>0</v>
      </c>
      <c r="I126" s="113">
        <f t="shared" si="25"/>
        <v>1076321</v>
      </c>
      <c r="J126" s="221">
        <v>1076321</v>
      </c>
      <c r="K126" s="221">
        <v>0</v>
      </c>
      <c r="L126" s="221">
        <v>0</v>
      </c>
      <c r="M126" s="221">
        <v>0</v>
      </c>
      <c r="N126" s="91"/>
      <c r="O126" s="92" t="s">
        <v>741</v>
      </c>
      <c r="P126" s="275"/>
      <c r="Q126" s="257" t="s">
        <v>531</v>
      </c>
      <c r="R126" s="257" t="s">
        <v>531</v>
      </c>
      <c r="S126" s="29"/>
    </row>
    <row r="127" spans="1:19" s="273" customFormat="1" ht="36" x14ac:dyDescent="0.2">
      <c r="A127" s="136"/>
      <c r="B127" s="332"/>
      <c r="C127" s="88" t="s">
        <v>691</v>
      </c>
      <c r="D127" s="111"/>
      <c r="E127" s="113">
        <f t="shared" si="26"/>
        <v>133416</v>
      </c>
      <c r="F127" s="221">
        <v>133416</v>
      </c>
      <c r="G127" s="221">
        <v>0</v>
      </c>
      <c r="H127" s="221">
        <v>0</v>
      </c>
      <c r="I127" s="113">
        <f t="shared" si="25"/>
        <v>162981</v>
      </c>
      <c r="J127" s="221">
        <v>162981</v>
      </c>
      <c r="K127" s="221">
        <v>0</v>
      </c>
      <c r="L127" s="221">
        <v>0</v>
      </c>
      <c r="M127" s="221">
        <v>0</v>
      </c>
      <c r="N127" s="91"/>
      <c r="O127" s="92" t="s">
        <v>742</v>
      </c>
      <c r="P127" s="275"/>
      <c r="Q127" s="257" t="s">
        <v>531</v>
      </c>
      <c r="R127" s="257" t="s">
        <v>531</v>
      </c>
      <c r="S127" s="29"/>
    </row>
    <row r="128" spans="1:19" s="273" customFormat="1" ht="24" x14ac:dyDescent="0.2">
      <c r="A128" s="136"/>
      <c r="B128" s="332"/>
      <c r="C128" s="88" t="s">
        <v>692</v>
      </c>
      <c r="D128" s="111"/>
      <c r="E128" s="113">
        <f t="shared" si="26"/>
        <v>1075004</v>
      </c>
      <c r="F128" s="221">
        <v>1075004</v>
      </c>
      <c r="G128" s="221">
        <v>0</v>
      </c>
      <c r="H128" s="221">
        <v>0</v>
      </c>
      <c r="I128" s="113">
        <f t="shared" si="25"/>
        <v>1075004</v>
      </c>
      <c r="J128" s="221">
        <v>1075004</v>
      </c>
      <c r="K128" s="221">
        <v>0</v>
      </c>
      <c r="L128" s="221">
        <v>0</v>
      </c>
      <c r="M128" s="221">
        <v>0</v>
      </c>
      <c r="N128" s="91"/>
      <c r="O128" s="92" t="s">
        <v>743</v>
      </c>
      <c r="P128" s="275"/>
      <c r="Q128" s="257" t="s">
        <v>531</v>
      </c>
      <c r="R128" s="257" t="s">
        <v>531</v>
      </c>
      <c r="S128" s="29"/>
    </row>
    <row r="129" spans="1:19" s="273" customFormat="1" ht="24" x14ac:dyDescent="0.2">
      <c r="A129" s="136"/>
      <c r="B129" s="332"/>
      <c r="C129" s="88" t="s">
        <v>693</v>
      </c>
      <c r="D129" s="111"/>
      <c r="E129" s="113">
        <f t="shared" si="26"/>
        <v>58050</v>
      </c>
      <c r="F129" s="221">
        <v>58050</v>
      </c>
      <c r="G129" s="221">
        <v>0</v>
      </c>
      <c r="H129" s="221">
        <v>0</v>
      </c>
      <c r="I129" s="113">
        <f t="shared" si="25"/>
        <v>58050</v>
      </c>
      <c r="J129" s="221">
        <v>58050</v>
      </c>
      <c r="K129" s="221">
        <v>0</v>
      </c>
      <c r="L129" s="221">
        <v>0</v>
      </c>
      <c r="M129" s="221">
        <v>0</v>
      </c>
      <c r="N129" s="91"/>
      <c r="O129" s="92" t="s">
        <v>744</v>
      </c>
      <c r="P129" s="275"/>
      <c r="Q129" s="257" t="s">
        <v>531</v>
      </c>
      <c r="R129" s="257" t="s">
        <v>531</v>
      </c>
      <c r="S129" s="29"/>
    </row>
    <row r="130" spans="1:19" s="273" customFormat="1" ht="24" x14ac:dyDescent="0.2">
      <c r="A130" s="136"/>
      <c r="B130" s="332"/>
      <c r="C130" s="88" t="s">
        <v>768</v>
      </c>
      <c r="D130" s="111"/>
      <c r="E130" s="113">
        <f t="shared" si="26"/>
        <v>942</v>
      </c>
      <c r="F130" s="221">
        <v>942</v>
      </c>
      <c r="G130" s="221">
        <v>0</v>
      </c>
      <c r="H130" s="221">
        <v>0</v>
      </c>
      <c r="I130" s="113">
        <f t="shared" si="25"/>
        <v>942</v>
      </c>
      <c r="J130" s="221">
        <v>942</v>
      </c>
      <c r="K130" s="221">
        <v>0</v>
      </c>
      <c r="L130" s="221">
        <v>0</v>
      </c>
      <c r="M130" s="221">
        <v>0</v>
      </c>
      <c r="N130" s="91"/>
      <c r="O130" s="92" t="s">
        <v>745</v>
      </c>
      <c r="P130" s="275"/>
      <c r="Q130" s="257" t="s">
        <v>531</v>
      </c>
      <c r="R130" s="257" t="s">
        <v>531</v>
      </c>
      <c r="S130" s="29"/>
    </row>
    <row r="131" spans="1:19" ht="24" customHeight="1" x14ac:dyDescent="0.2">
      <c r="A131" s="136">
        <v>90000051665</v>
      </c>
      <c r="B131" s="331" t="s">
        <v>261</v>
      </c>
      <c r="C131" s="88" t="s">
        <v>237</v>
      </c>
      <c r="D131" s="108"/>
      <c r="E131" s="89">
        <f t="shared" si="26"/>
        <v>709140.79</v>
      </c>
      <c r="F131" s="90">
        <v>682386.79</v>
      </c>
      <c r="G131" s="90">
        <v>0</v>
      </c>
      <c r="H131" s="90">
        <v>26754</v>
      </c>
      <c r="I131" s="89">
        <f t="shared" si="25"/>
        <v>854860</v>
      </c>
      <c r="J131" s="90">
        <v>604903</v>
      </c>
      <c r="K131" s="90">
        <v>223203</v>
      </c>
      <c r="L131" s="90">
        <v>26754</v>
      </c>
      <c r="M131" s="90">
        <v>0</v>
      </c>
      <c r="N131" s="91"/>
      <c r="O131" s="92" t="s">
        <v>393</v>
      </c>
      <c r="P131" s="98"/>
      <c r="Q131" s="257" t="s">
        <v>591</v>
      </c>
      <c r="R131" s="29" t="s">
        <v>534</v>
      </c>
      <c r="S131" s="29"/>
    </row>
    <row r="132" spans="1:19" x14ac:dyDescent="0.2">
      <c r="A132" s="136"/>
      <c r="B132" s="332"/>
      <c r="C132" s="88" t="s">
        <v>255</v>
      </c>
      <c r="D132" s="108"/>
      <c r="E132" s="89">
        <f>SUM(F132:H132)</f>
        <v>42233</v>
      </c>
      <c r="F132" s="90">
        <v>42233</v>
      </c>
      <c r="G132" s="90">
        <v>0</v>
      </c>
      <c r="H132" s="90">
        <v>0</v>
      </c>
      <c r="I132" s="89">
        <f t="shared" si="25"/>
        <v>65436</v>
      </c>
      <c r="J132" s="90">
        <v>46771</v>
      </c>
      <c r="K132" s="90">
        <v>18665</v>
      </c>
      <c r="L132" s="90">
        <v>0</v>
      </c>
      <c r="M132" s="90">
        <v>0</v>
      </c>
      <c r="N132" s="91"/>
      <c r="O132" s="92" t="s">
        <v>394</v>
      </c>
      <c r="P132" s="98"/>
      <c r="Q132" s="257" t="s">
        <v>593</v>
      </c>
      <c r="R132" s="29" t="s">
        <v>535</v>
      </c>
      <c r="S132" s="29"/>
    </row>
    <row r="133" spans="1:19" ht="26.25" customHeight="1" x14ac:dyDescent="0.2">
      <c r="A133" s="136">
        <v>90000051561</v>
      </c>
      <c r="B133" s="331" t="s">
        <v>302</v>
      </c>
      <c r="C133" s="88" t="s">
        <v>237</v>
      </c>
      <c r="D133" s="108"/>
      <c r="E133" s="89">
        <f t="shared" si="26"/>
        <v>367367</v>
      </c>
      <c r="F133" s="90">
        <v>348017</v>
      </c>
      <c r="G133" s="90">
        <v>0</v>
      </c>
      <c r="H133" s="90">
        <v>19350</v>
      </c>
      <c r="I133" s="89">
        <f t="shared" si="25"/>
        <v>715688</v>
      </c>
      <c r="J133" s="90">
        <v>343518</v>
      </c>
      <c r="K133" s="90">
        <v>352962</v>
      </c>
      <c r="L133" s="90">
        <v>19350</v>
      </c>
      <c r="M133" s="90">
        <v>0</v>
      </c>
      <c r="N133" s="91">
        <v>-142</v>
      </c>
      <c r="O133" s="92" t="s">
        <v>395</v>
      </c>
      <c r="P133" s="98"/>
      <c r="Q133" s="257" t="s">
        <v>591</v>
      </c>
      <c r="R133" s="29" t="s">
        <v>534</v>
      </c>
      <c r="S133" s="29"/>
    </row>
    <row r="134" spans="1:19" x14ac:dyDescent="0.2">
      <c r="A134" s="136"/>
      <c r="B134" s="332"/>
      <c r="C134" s="88" t="s">
        <v>255</v>
      </c>
      <c r="D134" s="108"/>
      <c r="E134" s="89">
        <f t="shared" si="26"/>
        <v>83067</v>
      </c>
      <c r="F134" s="90">
        <v>62503</v>
      </c>
      <c r="G134" s="90">
        <v>20564</v>
      </c>
      <c r="H134" s="90">
        <v>0</v>
      </c>
      <c r="I134" s="89">
        <f t="shared" si="25"/>
        <v>84322</v>
      </c>
      <c r="J134" s="90">
        <v>61512</v>
      </c>
      <c r="K134" s="90">
        <v>22810</v>
      </c>
      <c r="L134" s="90">
        <v>0</v>
      </c>
      <c r="M134" s="90">
        <v>0</v>
      </c>
      <c r="N134" s="91"/>
      <c r="O134" s="92" t="s">
        <v>396</v>
      </c>
      <c r="P134" s="98"/>
      <c r="Q134" s="257" t="s">
        <v>593</v>
      </c>
      <c r="R134" s="29" t="s">
        <v>535</v>
      </c>
      <c r="S134" s="29"/>
    </row>
    <row r="135" spans="1:19" ht="24" customHeight="1" x14ac:dyDescent="0.2">
      <c r="A135" s="136">
        <v>90009226256</v>
      </c>
      <c r="B135" s="331" t="s">
        <v>159</v>
      </c>
      <c r="C135" s="88" t="s">
        <v>478</v>
      </c>
      <c r="D135" s="108"/>
      <c r="E135" s="89">
        <f t="shared" si="26"/>
        <v>349968</v>
      </c>
      <c r="F135" s="90">
        <v>263624</v>
      </c>
      <c r="G135" s="90">
        <v>75384</v>
      </c>
      <c r="H135" s="90">
        <v>10960</v>
      </c>
      <c r="I135" s="89">
        <f t="shared" si="25"/>
        <v>368103</v>
      </c>
      <c r="J135" s="90">
        <v>281391</v>
      </c>
      <c r="K135" s="90">
        <v>76102</v>
      </c>
      <c r="L135" s="90">
        <v>10610</v>
      </c>
      <c r="M135" s="90">
        <v>0</v>
      </c>
      <c r="N135" s="91"/>
      <c r="O135" s="92" t="s">
        <v>397</v>
      </c>
      <c r="P135" s="98"/>
      <c r="Q135" s="257" t="s">
        <v>589</v>
      </c>
      <c r="R135" s="29" t="s">
        <v>532</v>
      </c>
      <c r="S135" s="29"/>
    </row>
    <row r="136" spans="1:19" s="173" customFormat="1" ht="12.75" x14ac:dyDescent="0.2">
      <c r="A136" s="138"/>
      <c r="B136" s="336"/>
      <c r="C136" s="88" t="s">
        <v>580</v>
      </c>
      <c r="D136" s="108"/>
      <c r="E136" s="89">
        <f t="shared" si="26"/>
        <v>62734</v>
      </c>
      <c r="F136" s="90">
        <v>62734</v>
      </c>
      <c r="G136" s="90">
        <v>0</v>
      </c>
      <c r="H136" s="90">
        <v>0</v>
      </c>
      <c r="I136" s="89">
        <f t="shared" si="25"/>
        <v>62734</v>
      </c>
      <c r="J136" s="90">
        <v>62734</v>
      </c>
      <c r="K136" s="90">
        <v>0</v>
      </c>
      <c r="L136" s="90">
        <v>0</v>
      </c>
      <c r="M136" s="90">
        <v>0</v>
      </c>
      <c r="N136" s="91"/>
      <c r="O136" s="92" t="s">
        <v>746</v>
      </c>
      <c r="P136" s="98"/>
      <c r="Q136" s="257" t="s">
        <v>531</v>
      </c>
      <c r="R136" s="29" t="s">
        <v>531</v>
      </c>
      <c r="S136" s="29"/>
    </row>
    <row r="137" spans="1:19" s="273" customFormat="1" ht="12.75" x14ac:dyDescent="0.2">
      <c r="A137" s="138"/>
      <c r="B137" s="336"/>
      <c r="C137" s="88" t="s">
        <v>694</v>
      </c>
      <c r="D137" s="108"/>
      <c r="E137" s="89">
        <f t="shared" si="26"/>
        <v>1973</v>
      </c>
      <c r="F137" s="90">
        <v>1973</v>
      </c>
      <c r="G137" s="90">
        <v>0</v>
      </c>
      <c r="H137" s="90">
        <v>0</v>
      </c>
      <c r="I137" s="89">
        <f t="shared" si="25"/>
        <v>1803</v>
      </c>
      <c r="J137" s="90">
        <v>1803</v>
      </c>
      <c r="K137" s="90">
        <v>0</v>
      </c>
      <c r="L137" s="90">
        <v>0</v>
      </c>
      <c r="M137" s="90">
        <v>0</v>
      </c>
      <c r="N137" s="91"/>
      <c r="O137" s="92" t="s">
        <v>747</v>
      </c>
      <c r="P137" s="98"/>
      <c r="Q137" s="257" t="s">
        <v>531</v>
      </c>
      <c r="R137" s="257" t="s">
        <v>531</v>
      </c>
      <c r="S137" s="29"/>
    </row>
    <row r="138" spans="1:19" s="273" customFormat="1" ht="24" x14ac:dyDescent="0.2">
      <c r="A138" s="138"/>
      <c r="B138" s="336"/>
      <c r="C138" s="88" t="s">
        <v>695</v>
      </c>
      <c r="D138" s="108"/>
      <c r="E138" s="89">
        <f t="shared" si="26"/>
        <v>0</v>
      </c>
      <c r="F138" s="90">
        <v>0</v>
      </c>
      <c r="G138" s="90">
        <v>0</v>
      </c>
      <c r="H138" s="90">
        <v>0</v>
      </c>
      <c r="I138" s="89">
        <f t="shared" si="25"/>
        <v>0</v>
      </c>
      <c r="J138" s="90">
        <v>582</v>
      </c>
      <c r="K138" s="90">
        <v>0</v>
      </c>
      <c r="L138" s="90">
        <v>0</v>
      </c>
      <c r="M138" s="90">
        <v>0</v>
      </c>
      <c r="N138" s="91">
        <v>-582</v>
      </c>
      <c r="O138" s="92" t="s">
        <v>749</v>
      </c>
      <c r="P138" s="98"/>
      <c r="Q138" s="257" t="s">
        <v>531</v>
      </c>
      <c r="R138" s="257" t="s">
        <v>531</v>
      </c>
      <c r="S138" s="29"/>
    </row>
    <row r="139" spans="1:19" ht="24" customHeight="1" x14ac:dyDescent="0.2">
      <c r="A139" s="136">
        <v>90000051487</v>
      </c>
      <c r="B139" s="331" t="s">
        <v>143</v>
      </c>
      <c r="C139" s="88" t="s">
        <v>237</v>
      </c>
      <c r="D139" s="108"/>
      <c r="E139" s="89">
        <f t="shared" si="26"/>
        <v>909322</v>
      </c>
      <c r="F139" s="90">
        <v>386928</v>
      </c>
      <c r="G139" s="90">
        <v>512393</v>
      </c>
      <c r="H139" s="90">
        <v>10001</v>
      </c>
      <c r="I139" s="89">
        <f t="shared" si="25"/>
        <v>931862</v>
      </c>
      <c r="J139" s="90">
        <v>407899</v>
      </c>
      <c r="K139" s="90">
        <v>513962</v>
      </c>
      <c r="L139" s="90">
        <v>10001</v>
      </c>
      <c r="M139" s="90">
        <v>0</v>
      </c>
      <c r="N139" s="91"/>
      <c r="O139" s="92" t="s">
        <v>398</v>
      </c>
      <c r="P139" s="98"/>
      <c r="Q139" s="257" t="s">
        <v>591</v>
      </c>
      <c r="R139" s="29" t="s">
        <v>534</v>
      </c>
      <c r="S139" s="29"/>
    </row>
    <row r="140" spans="1:19" s="129" customFormat="1" x14ac:dyDescent="0.2">
      <c r="A140" s="136"/>
      <c r="B140" s="332"/>
      <c r="C140" s="88" t="s">
        <v>255</v>
      </c>
      <c r="D140" s="108"/>
      <c r="E140" s="89">
        <f>SUM(F140:H140)</f>
        <v>82712</v>
      </c>
      <c r="F140" s="90">
        <v>82712</v>
      </c>
      <c r="G140" s="90">
        <v>0</v>
      </c>
      <c r="H140" s="90">
        <v>0</v>
      </c>
      <c r="I140" s="89">
        <f t="shared" si="25"/>
        <v>89592</v>
      </c>
      <c r="J140" s="90">
        <v>89592</v>
      </c>
      <c r="K140" s="90">
        <v>0</v>
      </c>
      <c r="L140" s="90">
        <v>0</v>
      </c>
      <c r="M140" s="90">
        <v>0</v>
      </c>
      <c r="N140" s="91"/>
      <c r="O140" s="92" t="s">
        <v>399</v>
      </c>
      <c r="P140" s="98"/>
      <c r="Q140" s="257" t="s">
        <v>593</v>
      </c>
      <c r="R140" s="29" t="s">
        <v>535</v>
      </c>
      <c r="S140" s="29"/>
    </row>
    <row r="141" spans="1:19" s="255" customFormat="1" ht="24" x14ac:dyDescent="0.2">
      <c r="A141" s="136"/>
      <c r="B141" s="332"/>
      <c r="C141" s="88" t="s">
        <v>585</v>
      </c>
      <c r="D141" s="108"/>
      <c r="E141" s="89">
        <f t="shared" si="26"/>
        <v>4345</v>
      </c>
      <c r="F141" s="90">
        <v>4345</v>
      </c>
      <c r="G141" s="90">
        <v>0</v>
      </c>
      <c r="H141" s="90">
        <v>0</v>
      </c>
      <c r="I141" s="89">
        <f t="shared" si="25"/>
        <v>4345</v>
      </c>
      <c r="J141" s="90">
        <v>4345</v>
      </c>
      <c r="K141" s="90">
        <v>0</v>
      </c>
      <c r="L141" s="90">
        <v>0</v>
      </c>
      <c r="M141" s="90">
        <v>0</v>
      </c>
      <c r="N141" s="91"/>
      <c r="O141" s="92" t="s">
        <v>750</v>
      </c>
      <c r="P141" s="98"/>
      <c r="Q141" s="257" t="s">
        <v>531</v>
      </c>
      <c r="R141" s="257" t="s">
        <v>531</v>
      </c>
      <c r="S141" s="29"/>
    </row>
    <row r="142" spans="1:19" s="273" customFormat="1" ht="24" x14ac:dyDescent="0.2">
      <c r="A142" s="136"/>
      <c r="B142" s="332"/>
      <c r="C142" s="88" t="s">
        <v>696</v>
      </c>
      <c r="D142" s="108"/>
      <c r="E142" s="89">
        <f t="shared" si="26"/>
        <v>5660</v>
      </c>
      <c r="F142" s="90">
        <v>5660</v>
      </c>
      <c r="G142" s="90">
        <v>0</v>
      </c>
      <c r="H142" s="90">
        <v>0</v>
      </c>
      <c r="I142" s="89">
        <f t="shared" si="25"/>
        <v>5660</v>
      </c>
      <c r="J142" s="90">
        <v>5660</v>
      </c>
      <c r="K142" s="90">
        <v>0</v>
      </c>
      <c r="L142" s="90">
        <v>0</v>
      </c>
      <c r="M142" s="90">
        <v>0</v>
      </c>
      <c r="N142" s="91"/>
      <c r="O142" s="92" t="s">
        <v>751</v>
      </c>
      <c r="P142" s="98"/>
      <c r="Q142" s="257" t="s">
        <v>531</v>
      </c>
      <c r="R142" s="257" t="s">
        <v>531</v>
      </c>
      <c r="S142" s="29"/>
    </row>
    <row r="143" spans="1:19" ht="28.5" customHeight="1" x14ac:dyDescent="0.2">
      <c r="A143" s="136">
        <v>90000051519</v>
      </c>
      <c r="B143" s="331" t="s">
        <v>775</v>
      </c>
      <c r="C143" s="88" t="s">
        <v>237</v>
      </c>
      <c r="D143" s="108"/>
      <c r="E143" s="89">
        <f t="shared" si="26"/>
        <v>698413.17999999993</v>
      </c>
      <c r="F143" s="90">
        <v>675959.17999999993</v>
      </c>
      <c r="G143" s="90">
        <v>0</v>
      </c>
      <c r="H143" s="90">
        <v>22454</v>
      </c>
      <c r="I143" s="89">
        <f t="shared" si="25"/>
        <v>1470093</v>
      </c>
      <c r="J143" s="90">
        <v>672007</v>
      </c>
      <c r="K143" s="90">
        <v>779637</v>
      </c>
      <c r="L143" s="90">
        <v>18449</v>
      </c>
      <c r="M143" s="90">
        <v>0</v>
      </c>
      <c r="N143" s="91"/>
      <c r="O143" s="92" t="s">
        <v>400</v>
      </c>
      <c r="P143" s="98"/>
      <c r="Q143" s="257" t="s">
        <v>591</v>
      </c>
      <c r="R143" s="29" t="s">
        <v>534</v>
      </c>
      <c r="S143" s="29"/>
    </row>
    <row r="144" spans="1:19" x14ac:dyDescent="0.2">
      <c r="A144" s="136"/>
      <c r="B144" s="332"/>
      <c r="C144" s="88" t="s">
        <v>255</v>
      </c>
      <c r="D144" s="108"/>
      <c r="E144" s="89">
        <f t="shared" si="26"/>
        <v>118709</v>
      </c>
      <c r="F144" s="90">
        <v>118709</v>
      </c>
      <c r="G144" s="90">
        <v>0</v>
      </c>
      <c r="H144" s="90">
        <v>0</v>
      </c>
      <c r="I144" s="89">
        <f t="shared" si="25"/>
        <v>188524</v>
      </c>
      <c r="J144" s="90">
        <v>121957</v>
      </c>
      <c r="K144" s="90">
        <v>66567</v>
      </c>
      <c r="L144" s="90">
        <v>0</v>
      </c>
      <c r="M144" s="90">
        <v>0</v>
      </c>
      <c r="N144" s="91"/>
      <c r="O144" s="92" t="s">
        <v>401</v>
      </c>
      <c r="P144" s="98"/>
      <c r="Q144" s="257" t="s">
        <v>593</v>
      </c>
      <c r="R144" s="29" t="s">
        <v>535</v>
      </c>
      <c r="S144" s="29"/>
    </row>
    <row r="145" spans="1:19" ht="29.25" customHeight="1" x14ac:dyDescent="0.2">
      <c r="A145" s="136">
        <v>90009251338</v>
      </c>
      <c r="B145" s="331" t="s">
        <v>502</v>
      </c>
      <c r="C145" s="88" t="s">
        <v>237</v>
      </c>
      <c r="D145" s="108"/>
      <c r="E145" s="89">
        <f t="shared" si="26"/>
        <v>291303</v>
      </c>
      <c r="F145" s="90">
        <v>287603</v>
      </c>
      <c r="G145" s="90">
        <v>0</v>
      </c>
      <c r="H145" s="90">
        <v>3700</v>
      </c>
      <c r="I145" s="89">
        <f t="shared" si="25"/>
        <v>418220</v>
      </c>
      <c r="J145" s="90">
        <v>288028</v>
      </c>
      <c r="K145" s="90">
        <v>126492</v>
      </c>
      <c r="L145" s="90">
        <v>3700</v>
      </c>
      <c r="M145" s="90">
        <v>0</v>
      </c>
      <c r="N145" s="91"/>
      <c r="O145" s="92" t="s">
        <v>402</v>
      </c>
      <c r="P145" s="98"/>
      <c r="Q145" s="257" t="s">
        <v>591</v>
      </c>
      <c r="R145" s="29" t="s">
        <v>534</v>
      </c>
      <c r="S145" s="29"/>
    </row>
    <row r="146" spans="1:19" x14ac:dyDescent="0.2">
      <c r="A146" s="136"/>
      <c r="B146" s="332"/>
      <c r="C146" s="88" t="s">
        <v>255</v>
      </c>
      <c r="D146" s="108"/>
      <c r="E146" s="89">
        <f t="shared" si="26"/>
        <v>19347</v>
      </c>
      <c r="F146" s="90">
        <v>19347</v>
      </c>
      <c r="G146" s="90">
        <v>0</v>
      </c>
      <c r="H146" s="90">
        <v>0</v>
      </c>
      <c r="I146" s="89">
        <f t="shared" si="25"/>
        <v>29590</v>
      </c>
      <c r="J146" s="90">
        <v>15321</v>
      </c>
      <c r="K146" s="90">
        <v>14269</v>
      </c>
      <c r="L146" s="90">
        <v>0</v>
      </c>
      <c r="M146" s="90">
        <v>0</v>
      </c>
      <c r="N146" s="91"/>
      <c r="O146" s="92" t="s">
        <v>403</v>
      </c>
      <c r="P146" s="98"/>
      <c r="Q146" s="257" t="s">
        <v>593</v>
      </c>
      <c r="R146" s="29" t="s">
        <v>535</v>
      </c>
      <c r="S146" s="29"/>
    </row>
    <row r="147" spans="1:19" ht="31.5" customHeight="1" x14ac:dyDescent="0.2">
      <c r="A147" s="136">
        <v>90000051576</v>
      </c>
      <c r="B147" s="331" t="s">
        <v>501</v>
      </c>
      <c r="C147" s="88" t="s">
        <v>237</v>
      </c>
      <c r="D147" s="108"/>
      <c r="E147" s="89">
        <f t="shared" si="26"/>
        <v>446827</v>
      </c>
      <c r="F147" s="90">
        <v>433368</v>
      </c>
      <c r="G147" s="90">
        <v>0</v>
      </c>
      <c r="H147" s="90">
        <v>13459</v>
      </c>
      <c r="I147" s="89">
        <f t="shared" ref="I147:I181" si="27">SUM(J147:N147)</f>
        <v>611306</v>
      </c>
      <c r="J147" s="90">
        <v>425843</v>
      </c>
      <c r="K147" s="90">
        <v>172004</v>
      </c>
      <c r="L147" s="90">
        <v>13459</v>
      </c>
      <c r="M147" s="90">
        <v>0</v>
      </c>
      <c r="N147" s="91"/>
      <c r="O147" s="92" t="s">
        <v>404</v>
      </c>
      <c r="P147" s="98"/>
      <c r="Q147" s="257" t="s">
        <v>591</v>
      </c>
      <c r="R147" s="29" t="s">
        <v>534</v>
      </c>
      <c r="S147" s="29"/>
    </row>
    <row r="148" spans="1:19" x14ac:dyDescent="0.2">
      <c r="A148" s="136"/>
      <c r="B148" s="332"/>
      <c r="C148" s="88" t="s">
        <v>255</v>
      </c>
      <c r="D148" s="108"/>
      <c r="E148" s="89">
        <f t="shared" si="26"/>
        <v>39865</v>
      </c>
      <c r="F148" s="90">
        <v>39865</v>
      </c>
      <c r="G148" s="90">
        <v>0</v>
      </c>
      <c r="H148" s="90">
        <v>0</v>
      </c>
      <c r="I148" s="89">
        <f t="shared" si="27"/>
        <v>53862</v>
      </c>
      <c r="J148" s="90">
        <v>36447</v>
      </c>
      <c r="K148" s="90">
        <v>17415</v>
      </c>
      <c r="L148" s="90">
        <v>0</v>
      </c>
      <c r="M148" s="90">
        <v>0</v>
      </c>
      <c r="N148" s="91"/>
      <c r="O148" s="92" t="s">
        <v>405</v>
      </c>
      <c r="P148" s="98"/>
      <c r="Q148" s="257" t="s">
        <v>593</v>
      </c>
      <c r="R148" s="29" t="s">
        <v>535</v>
      </c>
      <c r="S148" s="29"/>
    </row>
    <row r="149" spans="1:19" s="273" customFormat="1" ht="24" x14ac:dyDescent="0.2">
      <c r="A149" s="136"/>
      <c r="B149" s="332"/>
      <c r="C149" s="88" t="s">
        <v>697</v>
      </c>
      <c r="D149" s="108"/>
      <c r="E149" s="89">
        <f t="shared" si="26"/>
        <v>8775</v>
      </c>
      <c r="F149" s="90">
        <v>8775</v>
      </c>
      <c r="G149" s="90">
        <v>0</v>
      </c>
      <c r="H149" s="90">
        <v>0</v>
      </c>
      <c r="I149" s="89">
        <f t="shared" si="27"/>
        <v>8775</v>
      </c>
      <c r="J149" s="90">
        <v>8775</v>
      </c>
      <c r="K149" s="90">
        <v>0</v>
      </c>
      <c r="L149" s="90">
        <v>0</v>
      </c>
      <c r="M149" s="90">
        <v>0</v>
      </c>
      <c r="N149" s="91"/>
      <c r="O149" s="92" t="s">
        <v>752</v>
      </c>
      <c r="P149" s="98"/>
      <c r="Q149" s="257" t="s">
        <v>531</v>
      </c>
      <c r="R149" s="257" t="s">
        <v>531</v>
      </c>
      <c r="S149" s="29"/>
    </row>
    <row r="150" spans="1:19" ht="24" customHeight="1" x14ac:dyDescent="0.2">
      <c r="A150" s="136">
        <v>90000051627</v>
      </c>
      <c r="B150" s="331" t="s">
        <v>205</v>
      </c>
      <c r="C150" s="88" t="s">
        <v>237</v>
      </c>
      <c r="D150" s="108"/>
      <c r="E150" s="89">
        <f t="shared" si="26"/>
        <v>500006</v>
      </c>
      <c r="F150" s="90">
        <v>484376</v>
      </c>
      <c r="G150" s="90">
        <v>0</v>
      </c>
      <c r="H150" s="90">
        <v>15630</v>
      </c>
      <c r="I150" s="89">
        <f t="shared" si="27"/>
        <v>957855</v>
      </c>
      <c r="J150" s="90">
        <v>467015</v>
      </c>
      <c r="K150" s="90">
        <v>475210</v>
      </c>
      <c r="L150" s="90">
        <v>15630</v>
      </c>
      <c r="M150" s="90">
        <v>0</v>
      </c>
      <c r="N150" s="91"/>
      <c r="O150" s="92" t="s">
        <v>406</v>
      </c>
      <c r="P150" s="98"/>
      <c r="Q150" s="257" t="s">
        <v>591</v>
      </c>
      <c r="R150" s="29" t="s">
        <v>534</v>
      </c>
      <c r="S150" s="29"/>
    </row>
    <row r="151" spans="1:19" x14ac:dyDescent="0.2">
      <c r="A151" s="136"/>
      <c r="B151" s="332"/>
      <c r="C151" s="88" t="s">
        <v>255</v>
      </c>
      <c r="D151" s="108"/>
      <c r="E151" s="89">
        <f t="shared" si="26"/>
        <v>114045</v>
      </c>
      <c r="F151" s="90">
        <v>74214</v>
      </c>
      <c r="G151" s="90">
        <v>39831</v>
      </c>
      <c r="H151" s="90">
        <v>0</v>
      </c>
      <c r="I151" s="89">
        <f t="shared" si="27"/>
        <v>115811</v>
      </c>
      <c r="J151" s="90">
        <v>75508</v>
      </c>
      <c r="K151" s="90">
        <v>40303</v>
      </c>
      <c r="L151" s="90">
        <v>0</v>
      </c>
      <c r="M151" s="90">
        <v>0</v>
      </c>
      <c r="N151" s="91"/>
      <c r="O151" s="92" t="s">
        <v>407</v>
      </c>
      <c r="P151" s="98"/>
      <c r="Q151" s="257" t="s">
        <v>593</v>
      </c>
      <c r="R151" s="29" t="s">
        <v>535</v>
      </c>
      <c r="S151" s="29"/>
    </row>
    <row r="152" spans="1:19" s="254" customFormat="1" x14ac:dyDescent="0.2">
      <c r="A152" s="136"/>
      <c r="B152" s="332"/>
      <c r="C152" s="88" t="s">
        <v>698</v>
      </c>
      <c r="D152" s="108"/>
      <c r="E152" s="89">
        <f t="shared" si="26"/>
        <v>3069</v>
      </c>
      <c r="F152" s="90">
        <v>3069</v>
      </c>
      <c r="G152" s="90">
        <v>0</v>
      </c>
      <c r="H152" s="90">
        <v>0</v>
      </c>
      <c r="I152" s="89">
        <f t="shared" si="27"/>
        <v>3069</v>
      </c>
      <c r="J152" s="90">
        <v>3069</v>
      </c>
      <c r="K152" s="90">
        <v>0</v>
      </c>
      <c r="L152" s="90">
        <v>0</v>
      </c>
      <c r="M152" s="90">
        <v>0</v>
      </c>
      <c r="N152" s="91"/>
      <c r="O152" s="92" t="s">
        <v>601</v>
      </c>
      <c r="P152" s="98"/>
      <c r="Q152" s="257" t="s">
        <v>531</v>
      </c>
      <c r="R152" s="257" t="s">
        <v>531</v>
      </c>
      <c r="S152" s="29"/>
    </row>
    <row r="153" spans="1:19" ht="24" customHeight="1" x14ac:dyDescent="0.2">
      <c r="A153" s="136">
        <v>90000053670</v>
      </c>
      <c r="B153" s="331" t="s">
        <v>303</v>
      </c>
      <c r="C153" s="88" t="s">
        <v>263</v>
      </c>
      <c r="D153" s="108"/>
      <c r="E153" s="89">
        <f>SUM(F153:H153)</f>
        <v>388645</v>
      </c>
      <c r="F153" s="90">
        <v>321569</v>
      </c>
      <c r="G153" s="90">
        <v>0</v>
      </c>
      <c r="H153" s="90">
        <v>67076</v>
      </c>
      <c r="I153" s="89">
        <f t="shared" si="27"/>
        <v>555675</v>
      </c>
      <c r="J153" s="90">
        <v>322431</v>
      </c>
      <c r="K153" s="90">
        <v>161796</v>
      </c>
      <c r="L153" s="90">
        <v>71448</v>
      </c>
      <c r="M153" s="90">
        <v>0</v>
      </c>
      <c r="N153" s="91"/>
      <c r="O153" s="92" t="s">
        <v>408</v>
      </c>
      <c r="P153" s="98"/>
      <c r="Q153" s="257" t="s">
        <v>589</v>
      </c>
      <c r="R153" s="29" t="s">
        <v>532</v>
      </c>
      <c r="S153" s="29"/>
    </row>
    <row r="154" spans="1:19" s="173" customFormat="1" x14ac:dyDescent="0.2">
      <c r="A154" s="136"/>
      <c r="B154" s="332"/>
      <c r="C154" s="88" t="s">
        <v>255</v>
      </c>
      <c r="D154" s="108"/>
      <c r="E154" s="89">
        <f t="shared" si="26"/>
        <v>14996</v>
      </c>
      <c r="F154" s="90">
        <v>14996</v>
      </c>
      <c r="G154" s="90">
        <v>0</v>
      </c>
      <c r="H154" s="90">
        <v>0</v>
      </c>
      <c r="I154" s="89">
        <f t="shared" si="27"/>
        <v>16070</v>
      </c>
      <c r="J154" s="90">
        <v>16070</v>
      </c>
      <c r="K154" s="90">
        <v>0</v>
      </c>
      <c r="L154" s="90">
        <v>0</v>
      </c>
      <c r="M154" s="90">
        <v>0</v>
      </c>
      <c r="N154" s="91"/>
      <c r="O154" s="92" t="s">
        <v>410</v>
      </c>
      <c r="P154" s="98"/>
      <c r="Q154" s="257" t="s">
        <v>593</v>
      </c>
      <c r="R154" s="29" t="s">
        <v>535</v>
      </c>
      <c r="S154" s="29"/>
    </row>
    <row r="155" spans="1:19" ht="27" customHeight="1" x14ac:dyDescent="0.2">
      <c r="A155" s="136">
        <v>90000051595</v>
      </c>
      <c r="B155" s="331" t="s">
        <v>160</v>
      </c>
      <c r="C155" s="88" t="s">
        <v>237</v>
      </c>
      <c r="D155" s="108"/>
      <c r="E155" s="89">
        <f>SUM(F155:H155)</f>
        <v>1171980</v>
      </c>
      <c r="F155" s="90">
        <v>556488</v>
      </c>
      <c r="G155" s="90">
        <v>598586</v>
      </c>
      <c r="H155" s="90">
        <v>16906</v>
      </c>
      <c r="I155" s="89">
        <f t="shared" si="27"/>
        <v>1153842</v>
      </c>
      <c r="J155" s="90">
        <v>556776</v>
      </c>
      <c r="K155" s="90">
        <v>580160</v>
      </c>
      <c r="L155" s="90">
        <v>16906</v>
      </c>
      <c r="M155" s="90">
        <v>0</v>
      </c>
      <c r="N155" s="91"/>
      <c r="O155" s="92" t="s">
        <v>411</v>
      </c>
      <c r="P155" s="98"/>
      <c r="Q155" s="257" t="s">
        <v>591</v>
      </c>
      <c r="R155" s="29" t="s">
        <v>534</v>
      </c>
      <c r="S155" s="29"/>
    </row>
    <row r="156" spans="1:19" x14ac:dyDescent="0.2">
      <c r="A156" s="136"/>
      <c r="B156" s="332"/>
      <c r="C156" s="88" t="s">
        <v>255</v>
      </c>
      <c r="D156" s="108"/>
      <c r="E156" s="89">
        <f t="shared" si="26"/>
        <v>146292</v>
      </c>
      <c r="F156" s="90">
        <v>106103</v>
      </c>
      <c r="G156" s="90">
        <v>40189</v>
      </c>
      <c r="H156" s="90">
        <v>0</v>
      </c>
      <c r="I156" s="89">
        <f t="shared" si="27"/>
        <v>149962</v>
      </c>
      <c r="J156" s="90">
        <v>109536</v>
      </c>
      <c r="K156" s="90">
        <v>40426</v>
      </c>
      <c r="L156" s="90">
        <v>0</v>
      </c>
      <c r="M156" s="90">
        <v>0</v>
      </c>
      <c r="N156" s="91"/>
      <c r="O156" s="92" t="s">
        <v>409</v>
      </c>
      <c r="P156" s="98"/>
      <c r="Q156" s="257" t="s">
        <v>593</v>
      </c>
      <c r="R156" s="29" t="s">
        <v>535</v>
      </c>
      <c r="S156" s="29"/>
    </row>
    <row r="157" spans="1:19" s="273" customFormat="1" x14ac:dyDescent="0.2">
      <c r="A157" s="136"/>
      <c r="B157" s="332"/>
      <c r="C157" s="88" t="s">
        <v>699</v>
      </c>
      <c r="D157" s="108"/>
      <c r="E157" s="89">
        <f t="shared" si="26"/>
        <v>9990</v>
      </c>
      <c r="F157" s="90">
        <v>9990</v>
      </c>
      <c r="G157" s="90">
        <v>0</v>
      </c>
      <c r="H157" s="90">
        <v>0</v>
      </c>
      <c r="I157" s="89">
        <f t="shared" si="27"/>
        <v>9990</v>
      </c>
      <c r="J157" s="90">
        <v>9990</v>
      </c>
      <c r="K157" s="90">
        <v>0</v>
      </c>
      <c r="L157" s="90">
        <v>0</v>
      </c>
      <c r="M157" s="90">
        <v>0</v>
      </c>
      <c r="N157" s="91"/>
      <c r="O157" s="92" t="s">
        <v>602</v>
      </c>
      <c r="P157" s="98"/>
      <c r="Q157" s="257" t="s">
        <v>531</v>
      </c>
      <c r="R157" s="257" t="s">
        <v>531</v>
      </c>
      <c r="S157" s="29"/>
    </row>
    <row r="158" spans="1:19" s="255" customFormat="1" ht="24" x14ac:dyDescent="0.2">
      <c r="A158" s="136"/>
      <c r="B158" s="334"/>
      <c r="C158" s="88" t="s">
        <v>585</v>
      </c>
      <c r="D158" s="108"/>
      <c r="E158" s="89">
        <f t="shared" si="26"/>
        <v>6266</v>
      </c>
      <c r="F158" s="90">
        <v>6266</v>
      </c>
      <c r="G158" s="90">
        <v>0</v>
      </c>
      <c r="H158" s="90">
        <v>0</v>
      </c>
      <c r="I158" s="89">
        <f t="shared" si="27"/>
        <v>6266</v>
      </c>
      <c r="J158" s="90">
        <v>6266</v>
      </c>
      <c r="K158" s="90">
        <v>0</v>
      </c>
      <c r="L158" s="90">
        <v>0</v>
      </c>
      <c r="M158" s="90">
        <v>0</v>
      </c>
      <c r="N158" s="91"/>
      <c r="O158" s="92" t="s">
        <v>753</v>
      </c>
      <c r="P158" s="98"/>
      <c r="Q158" s="257" t="s">
        <v>531</v>
      </c>
      <c r="R158" s="257" t="s">
        <v>531</v>
      </c>
      <c r="S158" s="29"/>
    </row>
    <row r="159" spans="1:19" s="273" customFormat="1" ht="24" x14ac:dyDescent="0.2">
      <c r="A159" s="136"/>
      <c r="B159" s="334"/>
      <c r="C159" s="88" t="s">
        <v>700</v>
      </c>
      <c r="D159" s="108"/>
      <c r="E159" s="89">
        <f t="shared" si="26"/>
        <v>3590</v>
      </c>
      <c r="F159" s="90">
        <v>3590</v>
      </c>
      <c r="G159" s="90">
        <v>0</v>
      </c>
      <c r="H159" s="90">
        <v>0</v>
      </c>
      <c r="I159" s="89">
        <f t="shared" si="27"/>
        <v>3590</v>
      </c>
      <c r="J159" s="90">
        <v>3590</v>
      </c>
      <c r="K159" s="90">
        <v>0</v>
      </c>
      <c r="L159" s="90">
        <v>0</v>
      </c>
      <c r="M159" s="90">
        <v>0</v>
      </c>
      <c r="N159" s="91"/>
      <c r="O159" s="92" t="s">
        <v>754</v>
      </c>
      <c r="P159" s="98"/>
      <c r="Q159" s="257" t="s">
        <v>531</v>
      </c>
      <c r="R159" s="257" t="s">
        <v>531</v>
      </c>
      <c r="S159" s="29"/>
    </row>
    <row r="160" spans="1:19" ht="24" customHeight="1" x14ac:dyDescent="0.2">
      <c r="A160" s="136">
        <v>90000056465</v>
      </c>
      <c r="B160" s="331" t="s">
        <v>304</v>
      </c>
      <c r="C160" s="88" t="s">
        <v>258</v>
      </c>
      <c r="D160" s="108"/>
      <c r="E160" s="89">
        <f t="shared" si="26"/>
        <v>1306665</v>
      </c>
      <c r="F160" s="90">
        <v>770315</v>
      </c>
      <c r="G160" s="90">
        <v>441843</v>
      </c>
      <c r="H160" s="90">
        <v>94507</v>
      </c>
      <c r="I160" s="89">
        <f t="shared" si="27"/>
        <v>1093712</v>
      </c>
      <c r="J160" s="90">
        <v>549670</v>
      </c>
      <c r="K160" s="90">
        <v>446030</v>
      </c>
      <c r="L160" s="90">
        <v>98012</v>
      </c>
      <c r="M160" s="90">
        <v>0</v>
      </c>
      <c r="N160" s="91"/>
      <c r="O160" s="92" t="s">
        <v>412</v>
      </c>
      <c r="P160" s="98"/>
      <c r="Q160" s="257" t="s">
        <v>589</v>
      </c>
      <c r="R160" s="29" t="s">
        <v>532</v>
      </c>
      <c r="S160" s="29"/>
    </row>
    <row r="161" spans="1:19" ht="24" customHeight="1" x14ac:dyDescent="0.2">
      <c r="A161" s="136">
        <v>90009249140</v>
      </c>
      <c r="B161" s="331" t="s">
        <v>551</v>
      </c>
      <c r="C161" s="88" t="s">
        <v>238</v>
      </c>
      <c r="D161" s="108"/>
      <c r="E161" s="89">
        <f>SUM(F161:H161)</f>
        <v>345153</v>
      </c>
      <c r="F161" s="90">
        <v>320448</v>
      </c>
      <c r="G161" s="90">
        <v>23449</v>
      </c>
      <c r="H161" s="90">
        <v>1256</v>
      </c>
      <c r="I161" s="89">
        <f t="shared" si="27"/>
        <v>352406</v>
      </c>
      <c r="J161" s="90">
        <v>325959</v>
      </c>
      <c r="K161" s="90">
        <v>25411</v>
      </c>
      <c r="L161" s="90">
        <v>1036</v>
      </c>
      <c r="M161" s="120">
        <v>0</v>
      </c>
      <c r="N161" s="91"/>
      <c r="O161" s="92" t="s">
        <v>413</v>
      </c>
      <c r="P161" s="98"/>
      <c r="Q161" s="257" t="s">
        <v>592</v>
      </c>
      <c r="R161" s="29" t="s">
        <v>536</v>
      </c>
      <c r="S161" s="29"/>
    </row>
    <row r="162" spans="1:19" x14ac:dyDescent="0.2">
      <c r="A162" s="136"/>
      <c r="B162" s="332"/>
      <c r="C162" s="88" t="s">
        <v>255</v>
      </c>
      <c r="D162" s="108"/>
      <c r="E162" s="89">
        <f>SUM(F162:H162)</f>
        <v>32148</v>
      </c>
      <c r="F162" s="90">
        <v>32148</v>
      </c>
      <c r="G162" s="90">
        <v>0</v>
      </c>
      <c r="H162" s="90">
        <v>0</v>
      </c>
      <c r="I162" s="89">
        <f t="shared" si="27"/>
        <v>34395</v>
      </c>
      <c r="J162" s="90">
        <v>34395</v>
      </c>
      <c r="K162" s="90">
        <v>0</v>
      </c>
      <c r="L162" s="90">
        <v>0</v>
      </c>
      <c r="M162" s="90">
        <v>0</v>
      </c>
      <c r="N162" s="91"/>
      <c r="O162" s="92" t="s">
        <v>414</v>
      </c>
      <c r="P162" s="98"/>
      <c r="Q162" s="257" t="s">
        <v>593</v>
      </c>
      <c r="R162" s="29" t="s">
        <v>535</v>
      </c>
      <c r="S162" s="29"/>
    </row>
    <row r="163" spans="1:19" ht="24" customHeight="1" x14ac:dyDescent="0.2">
      <c r="A163" s="136">
        <v>90009249210</v>
      </c>
      <c r="B163" s="331" t="s">
        <v>552</v>
      </c>
      <c r="C163" s="88" t="s">
        <v>238</v>
      </c>
      <c r="D163" s="108"/>
      <c r="E163" s="89">
        <f>SUM(F163:H163)</f>
        <v>435374</v>
      </c>
      <c r="F163" s="90">
        <v>409001</v>
      </c>
      <c r="G163" s="90">
        <v>26373</v>
      </c>
      <c r="H163" s="90">
        <v>0</v>
      </c>
      <c r="I163" s="89">
        <f t="shared" si="27"/>
        <v>428030</v>
      </c>
      <c r="J163" s="90">
        <v>402703</v>
      </c>
      <c r="K163" s="90">
        <v>25327</v>
      </c>
      <c r="L163" s="90">
        <v>0</v>
      </c>
      <c r="M163" s="90">
        <v>0</v>
      </c>
      <c r="N163" s="91"/>
      <c r="O163" s="92" t="s">
        <v>415</v>
      </c>
      <c r="P163" s="98"/>
      <c r="Q163" s="257" t="s">
        <v>592</v>
      </c>
      <c r="R163" s="29" t="s">
        <v>536</v>
      </c>
      <c r="S163" s="29"/>
    </row>
    <row r="164" spans="1:19" x14ac:dyDescent="0.2">
      <c r="A164" s="136"/>
      <c r="B164" s="332"/>
      <c r="C164" s="88" t="s">
        <v>255</v>
      </c>
      <c r="D164" s="108"/>
      <c r="E164" s="89">
        <f>SUM(F164:H164)</f>
        <v>41526</v>
      </c>
      <c r="F164" s="90">
        <v>41526</v>
      </c>
      <c r="G164" s="90">
        <v>0</v>
      </c>
      <c r="H164" s="90">
        <v>0</v>
      </c>
      <c r="I164" s="89">
        <f t="shared" si="27"/>
        <v>40312</v>
      </c>
      <c r="J164" s="90">
        <v>40312</v>
      </c>
      <c r="K164" s="90">
        <v>0</v>
      </c>
      <c r="L164" s="90">
        <v>0</v>
      </c>
      <c r="M164" s="90">
        <v>0</v>
      </c>
      <c r="N164" s="91"/>
      <c r="O164" s="92" t="s">
        <v>416</v>
      </c>
      <c r="P164" s="98"/>
      <c r="Q164" s="257" t="s">
        <v>593</v>
      </c>
      <c r="R164" s="29" t="s">
        <v>535</v>
      </c>
      <c r="S164" s="29"/>
    </row>
    <row r="165" spans="1:19" ht="24" customHeight="1" x14ac:dyDescent="0.2">
      <c r="A165" s="136">
        <v>90009249155</v>
      </c>
      <c r="B165" s="331" t="s">
        <v>553</v>
      </c>
      <c r="C165" s="88" t="s">
        <v>238</v>
      </c>
      <c r="D165" s="108"/>
      <c r="E165" s="89">
        <f t="shared" si="26"/>
        <v>404460</v>
      </c>
      <c r="F165" s="90">
        <v>383455</v>
      </c>
      <c r="G165" s="90">
        <v>21000</v>
      </c>
      <c r="H165" s="90">
        <v>5</v>
      </c>
      <c r="I165" s="89">
        <f t="shared" si="27"/>
        <v>379137</v>
      </c>
      <c r="J165" s="90">
        <v>358203</v>
      </c>
      <c r="K165" s="90">
        <v>20929</v>
      </c>
      <c r="L165" s="90">
        <v>5</v>
      </c>
      <c r="M165" s="90">
        <v>0</v>
      </c>
      <c r="N165" s="91"/>
      <c r="O165" s="92" t="s">
        <v>417</v>
      </c>
      <c r="P165" s="98"/>
      <c r="Q165" s="257" t="s">
        <v>592</v>
      </c>
      <c r="R165" s="29" t="s">
        <v>536</v>
      </c>
      <c r="S165" s="29"/>
    </row>
    <row r="166" spans="1:19" x14ac:dyDescent="0.2">
      <c r="A166" s="136"/>
      <c r="B166" s="332"/>
      <c r="C166" s="88" t="s">
        <v>255</v>
      </c>
      <c r="D166" s="108"/>
      <c r="E166" s="89">
        <f t="shared" si="26"/>
        <v>29156</v>
      </c>
      <c r="F166" s="90">
        <v>29156</v>
      </c>
      <c r="G166" s="90">
        <v>0</v>
      </c>
      <c r="H166" s="90">
        <v>0</v>
      </c>
      <c r="I166" s="89">
        <f t="shared" si="27"/>
        <v>34395</v>
      </c>
      <c r="J166" s="90">
        <v>34395</v>
      </c>
      <c r="K166" s="90">
        <v>0</v>
      </c>
      <c r="L166" s="90">
        <v>0</v>
      </c>
      <c r="M166" s="90">
        <v>0</v>
      </c>
      <c r="N166" s="91"/>
      <c r="O166" s="92" t="s">
        <v>418</v>
      </c>
      <c r="P166" s="98"/>
      <c r="Q166" s="257" t="s">
        <v>593</v>
      </c>
      <c r="R166" s="29" t="s">
        <v>535</v>
      </c>
      <c r="S166" s="29"/>
    </row>
    <row r="167" spans="1:19" ht="24" customHeight="1" x14ac:dyDescent="0.2">
      <c r="A167" s="136">
        <v>90009249259</v>
      </c>
      <c r="B167" s="331" t="s">
        <v>554</v>
      </c>
      <c r="C167" s="88" t="s">
        <v>238</v>
      </c>
      <c r="D167" s="108"/>
      <c r="E167" s="89">
        <f t="shared" si="26"/>
        <v>660820</v>
      </c>
      <c r="F167" s="90">
        <v>590626</v>
      </c>
      <c r="G167" s="90">
        <v>64743</v>
      </c>
      <c r="H167" s="90">
        <v>5451</v>
      </c>
      <c r="I167" s="89">
        <f t="shared" si="27"/>
        <v>660915</v>
      </c>
      <c r="J167" s="90">
        <v>591153</v>
      </c>
      <c r="K167" s="90">
        <v>64030</v>
      </c>
      <c r="L167" s="90">
        <v>5732</v>
      </c>
      <c r="M167" s="90">
        <v>0</v>
      </c>
      <c r="N167" s="91"/>
      <c r="O167" s="92" t="s">
        <v>419</v>
      </c>
      <c r="P167" s="98"/>
      <c r="Q167" s="257" t="s">
        <v>592</v>
      </c>
      <c r="R167" s="29" t="s">
        <v>536</v>
      </c>
      <c r="S167" s="29"/>
    </row>
    <row r="168" spans="1:19" x14ac:dyDescent="0.2">
      <c r="A168" s="136"/>
      <c r="B168" s="332"/>
      <c r="C168" s="88" t="s">
        <v>255</v>
      </c>
      <c r="D168" s="108"/>
      <c r="E168" s="89">
        <f t="shared" si="26"/>
        <v>84474</v>
      </c>
      <c r="F168" s="90">
        <v>77976</v>
      </c>
      <c r="G168" s="90">
        <v>0</v>
      </c>
      <c r="H168" s="90">
        <v>6498</v>
      </c>
      <c r="I168" s="89">
        <f t="shared" si="27"/>
        <v>90451</v>
      </c>
      <c r="J168" s="90">
        <v>83953</v>
      </c>
      <c r="K168" s="90">
        <v>0</v>
      </c>
      <c r="L168" s="90">
        <v>6498</v>
      </c>
      <c r="M168" s="90">
        <v>0</v>
      </c>
      <c r="N168" s="91"/>
      <c r="O168" s="92" t="s">
        <v>420</v>
      </c>
      <c r="P168" s="98"/>
      <c r="Q168" s="257" t="s">
        <v>593</v>
      </c>
      <c r="R168" s="29" t="s">
        <v>535</v>
      </c>
      <c r="S168" s="29"/>
    </row>
    <row r="169" spans="1:19" ht="24" customHeight="1" x14ac:dyDescent="0.2">
      <c r="A169" s="136">
        <v>90009249314</v>
      </c>
      <c r="B169" s="331" t="s">
        <v>555</v>
      </c>
      <c r="C169" s="88" t="s">
        <v>238</v>
      </c>
      <c r="D169" s="108"/>
      <c r="E169" s="89">
        <f t="shared" si="26"/>
        <v>673891</v>
      </c>
      <c r="F169" s="90">
        <v>577704</v>
      </c>
      <c r="G169" s="90">
        <v>88220</v>
      </c>
      <c r="H169" s="90">
        <v>7967</v>
      </c>
      <c r="I169" s="89">
        <f t="shared" si="27"/>
        <v>671803</v>
      </c>
      <c r="J169" s="90">
        <v>580135</v>
      </c>
      <c r="K169" s="90">
        <v>83701</v>
      </c>
      <c r="L169" s="90">
        <v>7967</v>
      </c>
      <c r="M169" s="90">
        <v>0</v>
      </c>
      <c r="N169" s="91"/>
      <c r="O169" s="92" t="s">
        <v>421</v>
      </c>
      <c r="P169" s="98"/>
      <c r="Q169" s="257" t="s">
        <v>592</v>
      </c>
      <c r="R169" s="29" t="s">
        <v>536</v>
      </c>
      <c r="S169" s="29"/>
    </row>
    <row r="170" spans="1:19" x14ac:dyDescent="0.2">
      <c r="A170" s="136"/>
      <c r="B170" s="332"/>
      <c r="C170" s="88" t="s">
        <v>255</v>
      </c>
      <c r="D170" s="108"/>
      <c r="E170" s="89">
        <f t="shared" si="26"/>
        <v>83030</v>
      </c>
      <c r="F170" s="90">
        <v>83030</v>
      </c>
      <c r="G170" s="90">
        <v>0</v>
      </c>
      <c r="H170" s="90">
        <v>0</v>
      </c>
      <c r="I170" s="89">
        <f t="shared" si="27"/>
        <v>85062</v>
      </c>
      <c r="J170" s="90">
        <v>85062</v>
      </c>
      <c r="K170" s="90">
        <v>0</v>
      </c>
      <c r="L170" s="90">
        <v>0</v>
      </c>
      <c r="M170" s="90">
        <v>0</v>
      </c>
      <c r="N170" s="91"/>
      <c r="O170" s="92" t="s">
        <v>422</v>
      </c>
      <c r="P170" s="98"/>
      <c r="Q170" s="257" t="s">
        <v>593</v>
      </c>
      <c r="R170" s="29" t="s">
        <v>535</v>
      </c>
      <c r="S170" s="29"/>
    </row>
    <row r="171" spans="1:19" ht="24" customHeight="1" x14ac:dyDescent="0.2">
      <c r="A171" s="136">
        <v>90009249189</v>
      </c>
      <c r="B171" s="331" t="s">
        <v>556</v>
      </c>
      <c r="C171" s="88" t="s">
        <v>238</v>
      </c>
      <c r="D171" s="108"/>
      <c r="E171" s="89">
        <f t="shared" si="26"/>
        <v>638627</v>
      </c>
      <c r="F171" s="90">
        <v>547622</v>
      </c>
      <c r="G171" s="90">
        <v>85022</v>
      </c>
      <c r="H171" s="90">
        <v>5983</v>
      </c>
      <c r="I171" s="89">
        <f t="shared" si="27"/>
        <v>644518</v>
      </c>
      <c r="J171" s="90">
        <v>552680</v>
      </c>
      <c r="K171" s="90">
        <v>85804</v>
      </c>
      <c r="L171" s="90">
        <v>6034</v>
      </c>
      <c r="M171" s="90">
        <v>0</v>
      </c>
      <c r="N171" s="91"/>
      <c r="O171" s="92" t="s">
        <v>423</v>
      </c>
      <c r="P171" s="98"/>
      <c r="Q171" s="257" t="s">
        <v>592</v>
      </c>
      <c r="R171" s="29" t="s">
        <v>536</v>
      </c>
      <c r="S171" s="29"/>
    </row>
    <row r="172" spans="1:19" x14ac:dyDescent="0.2">
      <c r="A172" s="136"/>
      <c r="B172" s="332"/>
      <c r="C172" s="88" t="s">
        <v>255</v>
      </c>
      <c r="D172" s="108"/>
      <c r="E172" s="89">
        <f t="shared" si="26"/>
        <v>82688</v>
      </c>
      <c r="F172" s="90">
        <v>76532</v>
      </c>
      <c r="G172" s="90">
        <v>0</v>
      </c>
      <c r="H172" s="90">
        <v>6156</v>
      </c>
      <c r="I172" s="89">
        <f t="shared" si="27"/>
        <v>84561</v>
      </c>
      <c r="J172" s="90">
        <v>78405</v>
      </c>
      <c r="K172" s="90">
        <v>0</v>
      </c>
      <c r="L172" s="90">
        <v>6156</v>
      </c>
      <c r="M172" s="90">
        <v>0</v>
      </c>
      <c r="N172" s="91"/>
      <c r="O172" s="92" t="s">
        <v>424</v>
      </c>
      <c r="P172" s="98"/>
      <c r="Q172" s="257" t="s">
        <v>593</v>
      </c>
      <c r="R172" s="29" t="s">
        <v>535</v>
      </c>
      <c r="S172" s="29"/>
    </row>
    <row r="173" spans="1:19" ht="24" customHeight="1" x14ac:dyDescent="0.2">
      <c r="A173" s="136">
        <v>90009249136</v>
      </c>
      <c r="B173" s="331" t="s">
        <v>557</v>
      </c>
      <c r="C173" s="88" t="s">
        <v>238</v>
      </c>
      <c r="D173" s="108"/>
      <c r="E173" s="89">
        <f t="shared" si="26"/>
        <v>331755</v>
      </c>
      <c r="F173" s="90">
        <v>314398</v>
      </c>
      <c r="G173" s="90">
        <v>17265</v>
      </c>
      <c r="H173" s="90">
        <v>92</v>
      </c>
      <c r="I173" s="89">
        <f t="shared" si="27"/>
        <v>331285</v>
      </c>
      <c r="J173" s="90">
        <v>314523</v>
      </c>
      <c r="K173" s="90">
        <v>16669</v>
      </c>
      <c r="L173" s="90">
        <v>93</v>
      </c>
      <c r="M173" s="90">
        <v>0</v>
      </c>
      <c r="N173" s="91"/>
      <c r="O173" s="92" t="s">
        <v>425</v>
      </c>
      <c r="P173" s="98"/>
      <c r="Q173" s="257" t="s">
        <v>592</v>
      </c>
      <c r="R173" s="29" t="s">
        <v>536</v>
      </c>
      <c r="S173" s="29"/>
    </row>
    <row r="174" spans="1:19" x14ac:dyDescent="0.2">
      <c r="A174" s="136"/>
      <c r="B174" s="332"/>
      <c r="C174" s="88" t="s">
        <v>255</v>
      </c>
      <c r="D174" s="108"/>
      <c r="E174" s="89">
        <f t="shared" si="26"/>
        <v>31816</v>
      </c>
      <c r="F174" s="90">
        <v>31816</v>
      </c>
      <c r="G174" s="90">
        <v>0</v>
      </c>
      <c r="H174" s="90">
        <v>0</v>
      </c>
      <c r="I174" s="89">
        <f t="shared" si="27"/>
        <v>31436</v>
      </c>
      <c r="J174" s="90">
        <v>31436</v>
      </c>
      <c r="K174" s="90">
        <v>0</v>
      </c>
      <c r="L174" s="90">
        <v>0</v>
      </c>
      <c r="M174" s="90">
        <v>0</v>
      </c>
      <c r="N174" s="91"/>
      <c r="O174" s="92" t="s">
        <v>426</v>
      </c>
      <c r="P174" s="98"/>
      <c r="Q174" s="257" t="s">
        <v>593</v>
      </c>
      <c r="R174" s="29" t="s">
        <v>535</v>
      </c>
      <c r="S174" s="29"/>
    </row>
    <row r="175" spans="1:19" ht="24" customHeight="1" x14ac:dyDescent="0.2">
      <c r="A175" s="136">
        <v>90009563202</v>
      </c>
      <c r="B175" s="331" t="s">
        <v>558</v>
      </c>
      <c r="C175" s="88" t="s">
        <v>238</v>
      </c>
      <c r="D175" s="108"/>
      <c r="E175" s="89">
        <f t="shared" si="26"/>
        <v>345692</v>
      </c>
      <c r="F175" s="90">
        <v>172286</v>
      </c>
      <c r="G175" s="90">
        <v>172428</v>
      </c>
      <c r="H175" s="90">
        <v>978</v>
      </c>
      <c r="I175" s="89">
        <f t="shared" si="27"/>
        <v>335953</v>
      </c>
      <c r="J175" s="90">
        <v>166947</v>
      </c>
      <c r="K175" s="90">
        <v>168028</v>
      </c>
      <c r="L175" s="90">
        <v>978</v>
      </c>
      <c r="M175" s="90">
        <v>0</v>
      </c>
      <c r="N175" s="91"/>
      <c r="O175" s="92" t="s">
        <v>427</v>
      </c>
      <c r="P175" s="98"/>
      <c r="Q175" s="257" t="s">
        <v>592</v>
      </c>
      <c r="R175" s="29" t="s">
        <v>536</v>
      </c>
      <c r="S175" s="29"/>
    </row>
    <row r="176" spans="1:19" s="229" customFormat="1" x14ac:dyDescent="0.2">
      <c r="A176" s="136"/>
      <c r="B176" s="332"/>
      <c r="C176" s="88" t="s">
        <v>255</v>
      </c>
      <c r="D176" s="108"/>
      <c r="E176" s="89">
        <f t="shared" si="26"/>
        <v>19494</v>
      </c>
      <c r="F176" s="90">
        <v>19494</v>
      </c>
      <c r="G176" s="90">
        <v>0</v>
      </c>
      <c r="H176" s="90">
        <v>0</v>
      </c>
      <c r="I176" s="89">
        <f t="shared" si="27"/>
        <v>21081</v>
      </c>
      <c r="J176" s="90">
        <v>21081</v>
      </c>
      <c r="K176" s="90">
        <v>0</v>
      </c>
      <c r="L176" s="90">
        <v>0</v>
      </c>
      <c r="M176" s="90">
        <v>0</v>
      </c>
      <c r="N176" s="91"/>
      <c r="O176" s="92" t="s">
        <v>526</v>
      </c>
      <c r="P176" s="98"/>
      <c r="Q176" s="257" t="s">
        <v>593</v>
      </c>
      <c r="R176" s="29" t="s">
        <v>535</v>
      </c>
      <c r="S176" s="29"/>
    </row>
    <row r="177" spans="1:19" ht="24" customHeight="1" x14ac:dyDescent="0.2">
      <c r="A177" s="136">
        <v>90009249206</v>
      </c>
      <c r="B177" s="331" t="s">
        <v>559</v>
      </c>
      <c r="C177" s="88" t="s">
        <v>238</v>
      </c>
      <c r="D177" s="108"/>
      <c r="E177" s="89">
        <f t="shared" si="26"/>
        <v>665041</v>
      </c>
      <c r="F177" s="90">
        <v>611503</v>
      </c>
      <c r="G177" s="90">
        <v>47337</v>
      </c>
      <c r="H177" s="90">
        <v>6201</v>
      </c>
      <c r="I177" s="89">
        <f t="shared" si="27"/>
        <v>662588</v>
      </c>
      <c r="J177" s="90">
        <v>613785</v>
      </c>
      <c r="K177" s="90">
        <v>42602</v>
      </c>
      <c r="L177" s="90">
        <v>6201</v>
      </c>
      <c r="M177" s="90">
        <v>0</v>
      </c>
      <c r="N177" s="91"/>
      <c r="O177" s="92" t="s">
        <v>428</v>
      </c>
      <c r="P177" s="98"/>
      <c r="Q177" s="257" t="s">
        <v>592</v>
      </c>
      <c r="R177" s="29" t="s">
        <v>536</v>
      </c>
      <c r="S177" s="29"/>
    </row>
    <row r="178" spans="1:19" x14ac:dyDescent="0.2">
      <c r="A178" s="136"/>
      <c r="B178" s="332"/>
      <c r="C178" s="88" t="s">
        <v>255</v>
      </c>
      <c r="D178" s="108"/>
      <c r="E178" s="89">
        <f t="shared" si="26"/>
        <v>73872</v>
      </c>
      <c r="F178" s="90">
        <v>73872</v>
      </c>
      <c r="G178" s="90">
        <v>0</v>
      </c>
      <c r="H178" s="90">
        <v>0</v>
      </c>
      <c r="I178" s="89">
        <f t="shared" si="27"/>
        <v>79884</v>
      </c>
      <c r="J178" s="90">
        <v>79884</v>
      </c>
      <c r="K178" s="90">
        <v>0</v>
      </c>
      <c r="L178" s="90">
        <v>0</v>
      </c>
      <c r="M178" s="90">
        <v>0</v>
      </c>
      <c r="N178" s="91"/>
      <c r="O178" s="92" t="s">
        <v>429</v>
      </c>
      <c r="P178" s="98"/>
      <c r="Q178" s="257" t="s">
        <v>593</v>
      </c>
      <c r="R178" s="29" t="s">
        <v>535</v>
      </c>
      <c r="S178" s="29"/>
    </row>
    <row r="179" spans="1:19" ht="24" customHeight="1" x14ac:dyDescent="0.2">
      <c r="A179" s="136">
        <v>90009251357</v>
      </c>
      <c r="B179" s="331" t="s">
        <v>560</v>
      </c>
      <c r="C179" s="88" t="s">
        <v>238</v>
      </c>
      <c r="D179" s="108"/>
      <c r="E179" s="89">
        <f t="shared" si="26"/>
        <v>400596</v>
      </c>
      <c r="F179" s="90">
        <v>367861</v>
      </c>
      <c r="G179" s="90">
        <v>30726</v>
      </c>
      <c r="H179" s="90">
        <v>2009</v>
      </c>
      <c r="I179" s="89">
        <f t="shared" si="27"/>
        <v>407798</v>
      </c>
      <c r="J179" s="90">
        <v>375064</v>
      </c>
      <c r="K179" s="90">
        <v>30638</v>
      </c>
      <c r="L179" s="90">
        <v>2096</v>
      </c>
      <c r="M179" s="90">
        <v>0</v>
      </c>
      <c r="N179" s="91"/>
      <c r="O179" s="92" t="s">
        <v>430</v>
      </c>
      <c r="P179" s="98"/>
      <c r="Q179" s="257" t="s">
        <v>592</v>
      </c>
      <c r="R179" s="29" t="s">
        <v>536</v>
      </c>
      <c r="S179" s="29"/>
    </row>
    <row r="180" spans="1:19" ht="12.75" x14ac:dyDescent="0.2">
      <c r="A180" s="136"/>
      <c r="B180" s="334"/>
      <c r="C180" s="88" t="s">
        <v>255</v>
      </c>
      <c r="D180" s="108"/>
      <c r="E180" s="89">
        <f t="shared" si="26"/>
        <v>46170</v>
      </c>
      <c r="F180" s="90">
        <v>40356</v>
      </c>
      <c r="G180" s="90">
        <v>0</v>
      </c>
      <c r="H180" s="90">
        <v>5814</v>
      </c>
      <c r="I180" s="89">
        <f t="shared" si="27"/>
        <v>49455</v>
      </c>
      <c r="J180" s="90">
        <v>43641</v>
      </c>
      <c r="K180" s="90">
        <v>0</v>
      </c>
      <c r="L180" s="90">
        <v>5814</v>
      </c>
      <c r="M180" s="90">
        <v>0</v>
      </c>
      <c r="N180" s="91"/>
      <c r="O180" s="92" t="s">
        <v>431</v>
      </c>
      <c r="P180" s="98"/>
      <c r="Q180" s="257" t="s">
        <v>593</v>
      </c>
      <c r="R180" s="29" t="s">
        <v>535</v>
      </c>
      <c r="S180" s="29"/>
    </row>
    <row r="181" spans="1:19" ht="24" customHeight="1" x14ac:dyDescent="0.2">
      <c r="A181" s="136">
        <v>90000051542</v>
      </c>
      <c r="B181" s="331" t="s">
        <v>20</v>
      </c>
      <c r="C181" s="88" t="s">
        <v>237</v>
      </c>
      <c r="D181" s="108"/>
      <c r="E181" s="89">
        <f t="shared" si="26"/>
        <v>546710</v>
      </c>
      <c r="F181" s="90">
        <v>513890</v>
      </c>
      <c r="G181" s="90">
        <v>0</v>
      </c>
      <c r="H181" s="90">
        <v>32820</v>
      </c>
      <c r="I181" s="89">
        <f t="shared" si="27"/>
        <v>1500893</v>
      </c>
      <c r="J181" s="90">
        <v>506018</v>
      </c>
      <c r="K181" s="90">
        <v>962055</v>
      </c>
      <c r="L181" s="90">
        <v>32820</v>
      </c>
      <c r="M181" s="90">
        <v>0</v>
      </c>
      <c r="N181" s="91"/>
      <c r="O181" s="92" t="s">
        <v>432</v>
      </c>
      <c r="P181" s="98"/>
      <c r="Q181" s="257" t="s">
        <v>591</v>
      </c>
      <c r="R181" s="29" t="s">
        <v>534</v>
      </c>
      <c r="S181" s="29"/>
    </row>
    <row r="182" spans="1:19" x14ac:dyDescent="0.2">
      <c r="A182" s="136"/>
      <c r="B182" s="332"/>
      <c r="C182" s="88" t="s">
        <v>255</v>
      </c>
      <c r="D182" s="108"/>
      <c r="E182" s="89">
        <f t="shared" si="26"/>
        <v>121417</v>
      </c>
      <c r="F182" s="90">
        <v>121417</v>
      </c>
      <c r="G182" s="90">
        <v>0</v>
      </c>
      <c r="H182" s="90">
        <v>0</v>
      </c>
      <c r="I182" s="89">
        <f t="shared" ref="I182:I203" si="28">SUM(J182:N182)</f>
        <v>171927</v>
      </c>
      <c r="J182" s="90">
        <v>123908</v>
      </c>
      <c r="K182" s="90">
        <v>48019</v>
      </c>
      <c r="L182" s="90">
        <v>0</v>
      </c>
      <c r="M182" s="90">
        <v>0</v>
      </c>
      <c r="N182" s="91"/>
      <c r="O182" s="92" t="s">
        <v>433</v>
      </c>
      <c r="P182" s="98"/>
      <c r="Q182" s="257" t="s">
        <v>593</v>
      </c>
      <c r="R182" s="29" t="s">
        <v>535</v>
      </c>
      <c r="S182" s="29"/>
    </row>
    <row r="183" spans="1:19" s="254" customFormat="1" x14ac:dyDescent="0.2">
      <c r="A183" s="136"/>
      <c r="B183" s="332"/>
      <c r="C183" s="88" t="s">
        <v>581</v>
      </c>
      <c r="D183" s="108"/>
      <c r="E183" s="89">
        <f t="shared" si="26"/>
        <v>0</v>
      </c>
      <c r="F183" s="90">
        <v>0</v>
      </c>
      <c r="G183" s="90">
        <v>0</v>
      </c>
      <c r="H183" s="90">
        <v>0</v>
      </c>
      <c r="I183" s="89">
        <f t="shared" si="28"/>
        <v>0</v>
      </c>
      <c r="J183" s="90">
        <v>1</v>
      </c>
      <c r="K183" s="90">
        <v>0</v>
      </c>
      <c r="L183" s="90">
        <v>0</v>
      </c>
      <c r="M183" s="90">
        <v>0</v>
      </c>
      <c r="N183" s="91">
        <v>-1</v>
      </c>
      <c r="O183" s="92" t="s">
        <v>755</v>
      </c>
      <c r="P183" s="98"/>
      <c r="Q183" s="257" t="s">
        <v>531</v>
      </c>
      <c r="R183" s="257" t="s">
        <v>531</v>
      </c>
      <c r="S183" s="29"/>
    </row>
    <row r="184" spans="1:19" s="273" customFormat="1" x14ac:dyDescent="0.2">
      <c r="A184" s="136"/>
      <c r="B184" s="332"/>
      <c r="C184" s="88" t="s">
        <v>701</v>
      </c>
      <c r="D184" s="108"/>
      <c r="E184" s="89">
        <f t="shared" si="26"/>
        <v>12640</v>
      </c>
      <c r="F184" s="90">
        <v>12640</v>
      </c>
      <c r="G184" s="90">
        <v>0</v>
      </c>
      <c r="H184" s="90">
        <v>0</v>
      </c>
      <c r="I184" s="89">
        <f t="shared" si="28"/>
        <v>12640</v>
      </c>
      <c r="J184" s="90">
        <v>12640</v>
      </c>
      <c r="K184" s="90">
        <v>0</v>
      </c>
      <c r="L184" s="90">
        <v>0</v>
      </c>
      <c r="M184" s="90">
        <v>0</v>
      </c>
      <c r="N184" s="91"/>
      <c r="O184" s="92" t="s">
        <v>603</v>
      </c>
      <c r="P184" s="98"/>
      <c r="Q184" s="257" t="s">
        <v>531</v>
      </c>
      <c r="R184" s="257" t="s">
        <v>531</v>
      </c>
      <c r="S184" s="29"/>
    </row>
    <row r="185" spans="1:19" ht="24" customHeight="1" x14ac:dyDescent="0.2">
      <c r="A185" s="136">
        <v>90001175873</v>
      </c>
      <c r="B185" s="331" t="s">
        <v>161</v>
      </c>
      <c r="C185" s="88" t="s">
        <v>237</v>
      </c>
      <c r="D185" s="108"/>
      <c r="E185" s="89">
        <f t="shared" si="26"/>
        <v>727164.23</v>
      </c>
      <c r="F185" s="90">
        <v>304460.23</v>
      </c>
      <c r="G185" s="90">
        <v>410304</v>
      </c>
      <c r="H185" s="90">
        <v>12400</v>
      </c>
      <c r="I185" s="89">
        <f t="shared" si="28"/>
        <v>733944</v>
      </c>
      <c r="J185" s="90">
        <v>311113</v>
      </c>
      <c r="K185" s="90">
        <v>410406</v>
      </c>
      <c r="L185" s="90">
        <v>12425</v>
      </c>
      <c r="M185" s="90">
        <v>0</v>
      </c>
      <c r="N185" s="91"/>
      <c r="O185" s="92" t="s">
        <v>434</v>
      </c>
      <c r="P185" s="98"/>
      <c r="Q185" s="257" t="s">
        <v>591</v>
      </c>
      <c r="R185" s="29" t="s">
        <v>534</v>
      </c>
      <c r="S185" s="29"/>
    </row>
    <row r="186" spans="1:19" x14ac:dyDescent="0.2">
      <c r="A186" s="136"/>
      <c r="B186" s="332"/>
      <c r="C186" s="88" t="s">
        <v>255</v>
      </c>
      <c r="D186" s="108"/>
      <c r="E186" s="89">
        <f t="shared" si="26"/>
        <v>95027</v>
      </c>
      <c r="F186" s="90">
        <v>39552</v>
      </c>
      <c r="G186" s="90">
        <v>55475</v>
      </c>
      <c r="H186" s="90">
        <v>0</v>
      </c>
      <c r="I186" s="89">
        <f t="shared" si="28"/>
        <v>89615</v>
      </c>
      <c r="J186" s="90">
        <v>33816</v>
      </c>
      <c r="K186" s="90">
        <v>55799</v>
      </c>
      <c r="L186" s="90">
        <v>0</v>
      </c>
      <c r="M186" s="90">
        <v>0</v>
      </c>
      <c r="N186" s="91"/>
      <c r="O186" s="92" t="s">
        <v>435</v>
      </c>
      <c r="P186" s="98"/>
      <c r="Q186" s="257" t="s">
        <v>593</v>
      </c>
      <c r="R186" s="29" t="s">
        <v>535</v>
      </c>
      <c r="S186" s="29"/>
    </row>
    <row r="187" spans="1:19" s="255" customFormat="1" ht="24" x14ac:dyDescent="0.2">
      <c r="A187" s="136"/>
      <c r="B187" s="332"/>
      <c r="C187" s="88" t="s">
        <v>585</v>
      </c>
      <c r="D187" s="108"/>
      <c r="E187" s="89">
        <f t="shared" si="26"/>
        <v>4731</v>
      </c>
      <c r="F187" s="90">
        <v>4731</v>
      </c>
      <c r="G187" s="90">
        <v>0</v>
      </c>
      <c r="H187" s="90">
        <v>0</v>
      </c>
      <c r="I187" s="89">
        <f t="shared" si="28"/>
        <v>4731</v>
      </c>
      <c r="J187" s="90">
        <v>4731</v>
      </c>
      <c r="K187" s="90">
        <v>0</v>
      </c>
      <c r="L187" s="90">
        <v>0</v>
      </c>
      <c r="M187" s="90">
        <v>0</v>
      </c>
      <c r="N187" s="91"/>
      <c r="O187" s="92" t="s">
        <v>604</v>
      </c>
      <c r="P187" s="98"/>
      <c r="Q187" s="257" t="s">
        <v>531</v>
      </c>
      <c r="R187" s="257" t="s">
        <v>531</v>
      </c>
      <c r="S187" s="29"/>
    </row>
    <row r="188" spans="1:19" ht="24" customHeight="1" x14ac:dyDescent="0.2">
      <c r="A188" s="136">
        <v>90009251361</v>
      </c>
      <c r="B188" s="331" t="s">
        <v>206</v>
      </c>
      <c r="C188" s="88" t="s">
        <v>237</v>
      </c>
      <c r="D188" s="108"/>
      <c r="E188" s="89">
        <f t="shared" si="26"/>
        <v>713641</v>
      </c>
      <c r="F188" s="90">
        <v>521720</v>
      </c>
      <c r="G188" s="90">
        <v>172560</v>
      </c>
      <c r="H188" s="90">
        <v>19361</v>
      </c>
      <c r="I188" s="89">
        <f t="shared" si="28"/>
        <v>718678</v>
      </c>
      <c r="J188" s="90">
        <v>529234</v>
      </c>
      <c r="K188" s="90">
        <v>170083</v>
      </c>
      <c r="L188" s="90">
        <v>19361</v>
      </c>
      <c r="M188" s="90">
        <v>0</v>
      </c>
      <c r="N188" s="91"/>
      <c r="O188" s="92" t="s">
        <v>436</v>
      </c>
      <c r="P188" s="98"/>
      <c r="Q188" s="257" t="s">
        <v>591</v>
      </c>
      <c r="R188" s="29" t="s">
        <v>534</v>
      </c>
      <c r="S188" s="29"/>
    </row>
    <row r="189" spans="1:19" x14ac:dyDescent="0.2">
      <c r="A189" s="136"/>
      <c r="B189" s="332"/>
      <c r="C189" s="88" t="s">
        <v>255</v>
      </c>
      <c r="D189" s="108"/>
      <c r="E189" s="89">
        <f t="shared" si="26"/>
        <v>69205</v>
      </c>
      <c r="F189" s="90">
        <v>46398</v>
      </c>
      <c r="G189" s="90">
        <v>22807</v>
      </c>
      <c r="H189" s="90">
        <v>0</v>
      </c>
      <c r="I189" s="89">
        <f t="shared" si="28"/>
        <v>78286</v>
      </c>
      <c r="J189" s="90">
        <v>54736</v>
      </c>
      <c r="K189" s="90">
        <v>23550</v>
      </c>
      <c r="L189" s="90">
        <v>0</v>
      </c>
      <c r="M189" s="90">
        <v>0</v>
      </c>
      <c r="N189" s="91"/>
      <c r="O189" s="92" t="s">
        <v>437</v>
      </c>
      <c r="P189" s="98"/>
      <c r="Q189" s="257" t="s">
        <v>593</v>
      </c>
      <c r="R189" s="29" t="s">
        <v>535</v>
      </c>
      <c r="S189" s="29"/>
    </row>
    <row r="190" spans="1:19" ht="27.75" customHeight="1" x14ac:dyDescent="0.2">
      <c r="A190" s="136">
        <v>90000051699</v>
      </c>
      <c r="B190" s="331" t="s">
        <v>207</v>
      </c>
      <c r="C190" s="88" t="s">
        <v>237</v>
      </c>
      <c r="D190" s="108"/>
      <c r="E190" s="89">
        <f t="shared" si="26"/>
        <v>502073</v>
      </c>
      <c r="F190" s="90">
        <v>475059</v>
      </c>
      <c r="G190" s="90">
        <v>0</v>
      </c>
      <c r="H190" s="90">
        <v>27014</v>
      </c>
      <c r="I190" s="89">
        <f t="shared" si="28"/>
        <v>723915</v>
      </c>
      <c r="J190" s="90">
        <v>481090</v>
      </c>
      <c r="K190" s="90">
        <v>214249</v>
      </c>
      <c r="L190" s="90">
        <v>28576</v>
      </c>
      <c r="M190" s="90">
        <v>0</v>
      </c>
      <c r="N190" s="91"/>
      <c r="O190" s="92" t="s">
        <v>438</v>
      </c>
      <c r="P190" s="98"/>
      <c r="Q190" s="257" t="s">
        <v>591</v>
      </c>
      <c r="R190" s="29" t="s">
        <v>534</v>
      </c>
      <c r="S190" s="29"/>
    </row>
    <row r="191" spans="1:19" x14ac:dyDescent="0.2">
      <c r="A191" s="136"/>
      <c r="B191" s="332"/>
      <c r="C191" s="88" t="s">
        <v>255</v>
      </c>
      <c r="D191" s="108"/>
      <c r="E191" s="89">
        <f t="shared" si="26"/>
        <v>46902</v>
      </c>
      <c r="F191" s="90">
        <v>46902</v>
      </c>
      <c r="G191" s="90">
        <v>0</v>
      </c>
      <c r="H191" s="90">
        <v>0</v>
      </c>
      <c r="I191" s="89">
        <f t="shared" si="28"/>
        <v>77345</v>
      </c>
      <c r="J191" s="90">
        <v>54793</v>
      </c>
      <c r="K191" s="90">
        <v>22552</v>
      </c>
      <c r="L191" s="90">
        <v>0</v>
      </c>
      <c r="M191" s="90">
        <v>0</v>
      </c>
      <c r="N191" s="91"/>
      <c r="O191" s="92" t="s">
        <v>439</v>
      </c>
      <c r="P191" s="98"/>
      <c r="Q191" s="257" t="s">
        <v>593</v>
      </c>
      <c r="R191" s="29" t="s">
        <v>535</v>
      </c>
      <c r="S191" s="29"/>
    </row>
    <row r="192" spans="1:19" ht="27.75" customHeight="1" x14ac:dyDescent="0.2">
      <c r="A192" s="136">
        <v>90000051612</v>
      </c>
      <c r="B192" s="331" t="s">
        <v>208</v>
      </c>
      <c r="C192" s="88" t="s">
        <v>237</v>
      </c>
      <c r="D192" s="108"/>
      <c r="E192" s="89">
        <f t="shared" si="26"/>
        <v>362411</v>
      </c>
      <c r="F192" s="90">
        <v>351705</v>
      </c>
      <c r="G192" s="90">
        <v>0</v>
      </c>
      <c r="H192" s="90">
        <v>10706</v>
      </c>
      <c r="I192" s="89">
        <f t="shared" si="28"/>
        <v>679780</v>
      </c>
      <c r="J192" s="90">
        <v>348549</v>
      </c>
      <c r="K192" s="90">
        <v>320525</v>
      </c>
      <c r="L192" s="90">
        <v>10706</v>
      </c>
      <c r="M192" s="90">
        <v>0</v>
      </c>
      <c r="N192" s="91"/>
      <c r="O192" s="92" t="s">
        <v>440</v>
      </c>
      <c r="P192" s="98"/>
      <c r="Q192" s="257" t="s">
        <v>591</v>
      </c>
      <c r="R192" s="29" t="s">
        <v>534</v>
      </c>
      <c r="S192" s="29"/>
    </row>
    <row r="193" spans="1:19" x14ac:dyDescent="0.2">
      <c r="A193" s="136"/>
      <c r="B193" s="332"/>
      <c r="C193" s="88" t="s">
        <v>255</v>
      </c>
      <c r="D193" s="108"/>
      <c r="E193" s="89">
        <f t="shared" si="26"/>
        <v>70308</v>
      </c>
      <c r="F193" s="90">
        <v>45685</v>
      </c>
      <c r="G193" s="90">
        <v>24623</v>
      </c>
      <c r="H193" s="90">
        <v>0</v>
      </c>
      <c r="I193" s="89">
        <f t="shared" si="28"/>
        <v>74836</v>
      </c>
      <c r="J193" s="90">
        <v>45934</v>
      </c>
      <c r="K193" s="90">
        <v>28902</v>
      </c>
      <c r="L193" s="90">
        <v>0</v>
      </c>
      <c r="M193" s="90">
        <v>0</v>
      </c>
      <c r="N193" s="91"/>
      <c r="O193" s="92" t="s">
        <v>441</v>
      </c>
      <c r="P193" s="98"/>
      <c r="Q193" s="257" t="s">
        <v>593</v>
      </c>
      <c r="R193" s="29" t="s">
        <v>535</v>
      </c>
      <c r="S193" s="29"/>
    </row>
    <row r="194" spans="1:19" s="255" customFormat="1" ht="24" x14ac:dyDescent="0.2">
      <c r="A194" s="136"/>
      <c r="B194" s="332"/>
      <c r="C194" s="88" t="s">
        <v>585</v>
      </c>
      <c r="D194" s="108"/>
      <c r="E194" s="89">
        <f t="shared" si="26"/>
        <v>3937</v>
      </c>
      <c r="F194" s="90">
        <v>3937</v>
      </c>
      <c r="G194" s="90">
        <v>0</v>
      </c>
      <c r="H194" s="90">
        <v>0</v>
      </c>
      <c r="I194" s="89">
        <f t="shared" si="28"/>
        <v>3937</v>
      </c>
      <c r="J194" s="90">
        <v>3937</v>
      </c>
      <c r="K194" s="90">
        <v>0</v>
      </c>
      <c r="L194" s="90">
        <v>0</v>
      </c>
      <c r="M194" s="90">
        <v>0</v>
      </c>
      <c r="N194" s="91"/>
      <c r="O194" s="92" t="s">
        <v>605</v>
      </c>
      <c r="P194" s="98"/>
      <c r="Q194" s="257" t="s">
        <v>531</v>
      </c>
      <c r="R194" s="257" t="s">
        <v>531</v>
      </c>
      <c r="S194" s="29"/>
    </row>
    <row r="195" spans="1:19" ht="24" x14ac:dyDescent="0.2">
      <c r="A195" s="136">
        <v>90009251342</v>
      </c>
      <c r="B195" s="331" t="s">
        <v>256</v>
      </c>
      <c r="C195" s="88" t="s">
        <v>237</v>
      </c>
      <c r="D195" s="108"/>
      <c r="E195" s="89">
        <f t="shared" si="26"/>
        <v>945848.85</v>
      </c>
      <c r="F195" s="90">
        <v>79968</v>
      </c>
      <c r="G195" s="90">
        <v>861979.85</v>
      </c>
      <c r="H195" s="90">
        <v>3901</v>
      </c>
      <c r="I195" s="89">
        <f t="shared" si="28"/>
        <v>882099</v>
      </c>
      <c r="J195" s="90">
        <v>53302</v>
      </c>
      <c r="K195" s="90">
        <v>824224</v>
      </c>
      <c r="L195" s="90">
        <v>4573</v>
      </c>
      <c r="M195" s="90">
        <v>0</v>
      </c>
      <c r="N195" s="91"/>
      <c r="O195" s="92" t="s">
        <v>442</v>
      </c>
      <c r="P195" s="98"/>
      <c r="Q195" s="257" t="s">
        <v>591</v>
      </c>
      <c r="R195" s="29" t="s">
        <v>534</v>
      </c>
      <c r="S195" s="29"/>
    </row>
    <row r="196" spans="1:19" ht="24" customHeight="1" x14ac:dyDescent="0.2">
      <c r="A196" s="136">
        <v>90009249367</v>
      </c>
      <c r="B196" s="331" t="s">
        <v>305</v>
      </c>
      <c r="C196" s="88" t="s">
        <v>257</v>
      </c>
      <c r="D196" s="130"/>
      <c r="E196" s="89">
        <f t="shared" si="26"/>
        <v>1469668</v>
      </c>
      <c r="F196" s="90">
        <v>957148</v>
      </c>
      <c r="G196" s="90">
        <v>483923</v>
      </c>
      <c r="H196" s="90">
        <v>28597</v>
      </c>
      <c r="I196" s="89">
        <f t="shared" si="28"/>
        <v>1449676</v>
      </c>
      <c r="J196" s="90">
        <v>959808</v>
      </c>
      <c r="K196" s="90">
        <v>460786</v>
      </c>
      <c r="L196" s="90">
        <v>29082</v>
      </c>
      <c r="M196" s="90">
        <v>0</v>
      </c>
      <c r="N196" s="91"/>
      <c r="O196" s="92" t="s">
        <v>443</v>
      </c>
      <c r="P196" s="98"/>
      <c r="Q196" s="257" t="s">
        <v>589</v>
      </c>
      <c r="R196" s="29" t="s">
        <v>532</v>
      </c>
      <c r="S196" s="29"/>
    </row>
    <row r="197" spans="1:19" s="131" customFormat="1" x14ac:dyDescent="0.2">
      <c r="A197" s="136"/>
      <c r="B197" s="332"/>
      <c r="C197" s="88" t="s">
        <v>266</v>
      </c>
      <c r="D197" s="125"/>
      <c r="E197" s="89">
        <f t="shared" si="26"/>
        <v>198490</v>
      </c>
      <c r="F197" s="90">
        <v>198490</v>
      </c>
      <c r="G197" s="90">
        <v>0</v>
      </c>
      <c r="H197" s="90">
        <v>0</v>
      </c>
      <c r="I197" s="89">
        <f t="shared" si="28"/>
        <v>186939</v>
      </c>
      <c r="J197" s="90">
        <v>186939</v>
      </c>
      <c r="K197" s="90">
        <v>0</v>
      </c>
      <c r="L197" s="90">
        <v>0</v>
      </c>
      <c r="M197" s="90">
        <v>0</v>
      </c>
      <c r="N197" s="91"/>
      <c r="O197" s="92" t="s">
        <v>444</v>
      </c>
      <c r="P197" s="98" t="s">
        <v>542</v>
      </c>
      <c r="Q197" s="257" t="s">
        <v>589</v>
      </c>
      <c r="R197" s="29" t="s">
        <v>532</v>
      </c>
      <c r="S197" s="29"/>
    </row>
    <row r="198" spans="1:19" ht="24" customHeight="1" x14ac:dyDescent="0.2">
      <c r="A198" s="136">
        <v>90000783949</v>
      </c>
      <c r="B198" s="331" t="s">
        <v>19</v>
      </c>
      <c r="C198" s="88" t="s">
        <v>237</v>
      </c>
      <c r="D198" s="108"/>
      <c r="E198" s="89">
        <f t="shared" si="26"/>
        <v>609174</v>
      </c>
      <c r="F198" s="90">
        <v>335934</v>
      </c>
      <c r="G198" s="90">
        <v>269605</v>
      </c>
      <c r="H198" s="90">
        <v>3635</v>
      </c>
      <c r="I198" s="89">
        <f t="shared" si="28"/>
        <v>655619</v>
      </c>
      <c r="J198" s="90">
        <v>317042</v>
      </c>
      <c r="K198" s="90">
        <v>334942</v>
      </c>
      <c r="L198" s="90">
        <v>3635</v>
      </c>
      <c r="M198" s="90">
        <v>0</v>
      </c>
      <c r="N198" s="91"/>
      <c r="O198" s="92" t="s">
        <v>761</v>
      </c>
      <c r="P198" s="98"/>
      <c r="Q198" s="257" t="s">
        <v>591</v>
      </c>
      <c r="R198" s="29" t="s">
        <v>534</v>
      </c>
      <c r="S198" s="29"/>
    </row>
    <row r="199" spans="1:19" ht="12.75" x14ac:dyDescent="0.2">
      <c r="A199" s="136"/>
      <c r="B199" s="334"/>
      <c r="C199" s="88" t="s">
        <v>255</v>
      </c>
      <c r="D199" s="108"/>
      <c r="E199" s="89">
        <f t="shared" si="26"/>
        <v>51770</v>
      </c>
      <c r="F199" s="90">
        <v>38578</v>
      </c>
      <c r="G199" s="90">
        <v>13192</v>
      </c>
      <c r="H199" s="90">
        <v>0</v>
      </c>
      <c r="I199" s="89">
        <f t="shared" si="28"/>
        <v>52319</v>
      </c>
      <c r="J199" s="90">
        <v>38971</v>
      </c>
      <c r="K199" s="90">
        <v>13348</v>
      </c>
      <c r="L199" s="90">
        <v>0</v>
      </c>
      <c r="M199" s="90">
        <v>0</v>
      </c>
      <c r="N199" s="91"/>
      <c r="O199" s="92" t="s">
        <v>762</v>
      </c>
      <c r="P199" s="98"/>
      <c r="Q199" s="257" t="s">
        <v>593</v>
      </c>
      <c r="R199" s="29" t="s">
        <v>535</v>
      </c>
      <c r="S199" s="29"/>
    </row>
    <row r="200" spans="1:19" s="254" customFormat="1" ht="36" x14ac:dyDescent="0.2">
      <c r="A200" s="136"/>
      <c r="B200" s="334"/>
      <c r="C200" s="88" t="s">
        <v>582</v>
      </c>
      <c r="D200" s="108"/>
      <c r="E200" s="89">
        <f t="shared" si="26"/>
        <v>11898</v>
      </c>
      <c r="F200" s="90">
        <v>11898</v>
      </c>
      <c r="G200" s="90">
        <v>0</v>
      </c>
      <c r="H200" s="90">
        <v>0</v>
      </c>
      <c r="I200" s="89">
        <f t="shared" si="28"/>
        <v>13004</v>
      </c>
      <c r="J200" s="90">
        <v>13004</v>
      </c>
      <c r="K200" s="90">
        <v>0</v>
      </c>
      <c r="L200" s="90">
        <v>0</v>
      </c>
      <c r="M200" s="90">
        <v>0</v>
      </c>
      <c r="N200" s="91"/>
      <c r="O200" s="92" t="s">
        <v>763</v>
      </c>
      <c r="P200" s="98"/>
      <c r="Q200" s="257" t="s">
        <v>531</v>
      </c>
      <c r="R200" s="257" t="s">
        <v>531</v>
      </c>
      <c r="S200" s="29"/>
    </row>
    <row r="201" spans="1:19" ht="24" customHeight="1" x14ac:dyDescent="0.2">
      <c r="A201" s="136">
        <v>90000051646</v>
      </c>
      <c r="B201" s="331" t="s">
        <v>162</v>
      </c>
      <c r="C201" s="88" t="s">
        <v>237</v>
      </c>
      <c r="D201" s="108"/>
      <c r="E201" s="89">
        <f t="shared" si="26"/>
        <v>90739</v>
      </c>
      <c r="F201" s="90">
        <v>90699</v>
      </c>
      <c r="G201" s="90">
        <v>0</v>
      </c>
      <c r="H201" s="90">
        <v>40</v>
      </c>
      <c r="I201" s="89">
        <f t="shared" si="28"/>
        <v>247167</v>
      </c>
      <c r="J201" s="90">
        <v>92620</v>
      </c>
      <c r="K201" s="90">
        <v>154507</v>
      </c>
      <c r="L201" s="90">
        <v>40</v>
      </c>
      <c r="M201" s="90">
        <v>0</v>
      </c>
      <c r="N201" s="91"/>
      <c r="O201" s="92" t="s">
        <v>445</v>
      </c>
      <c r="P201" s="98"/>
      <c r="Q201" s="257" t="s">
        <v>591</v>
      </c>
      <c r="R201" s="29" t="s">
        <v>534</v>
      </c>
      <c r="S201" s="29"/>
    </row>
    <row r="202" spans="1:19" s="129" customFormat="1" x14ac:dyDescent="0.2">
      <c r="A202" s="136"/>
      <c r="B202" s="332"/>
      <c r="C202" s="88" t="s">
        <v>255</v>
      </c>
      <c r="D202" s="108"/>
      <c r="E202" s="89">
        <f t="shared" si="26"/>
        <v>38268</v>
      </c>
      <c r="F202" s="90">
        <v>38268</v>
      </c>
      <c r="G202" s="90">
        <v>0</v>
      </c>
      <c r="H202" s="90">
        <v>0</v>
      </c>
      <c r="I202" s="89">
        <f t="shared" si="28"/>
        <v>45000</v>
      </c>
      <c r="J202" s="90">
        <v>45000</v>
      </c>
      <c r="K202" s="90">
        <v>0</v>
      </c>
      <c r="L202" s="90">
        <v>0</v>
      </c>
      <c r="M202" s="90">
        <v>0</v>
      </c>
      <c r="N202" s="91"/>
      <c r="O202" s="92" t="s">
        <v>446</v>
      </c>
      <c r="P202" s="98"/>
      <c r="Q202" s="257" t="s">
        <v>593</v>
      </c>
      <c r="R202" s="29" t="s">
        <v>535</v>
      </c>
      <c r="S202" s="29"/>
    </row>
    <row r="203" spans="1:19" s="134" customFormat="1" ht="24" customHeight="1" x14ac:dyDescent="0.2">
      <c r="A203" s="136">
        <v>40008006745</v>
      </c>
      <c r="B203" s="331" t="s">
        <v>326</v>
      </c>
      <c r="C203" s="88" t="s">
        <v>255</v>
      </c>
      <c r="D203" s="108"/>
      <c r="E203" s="89">
        <f t="shared" si="26"/>
        <v>30087</v>
      </c>
      <c r="F203" s="90">
        <v>0</v>
      </c>
      <c r="G203" s="90">
        <v>30087</v>
      </c>
      <c r="H203" s="90">
        <v>0</v>
      </c>
      <c r="I203" s="89">
        <f t="shared" si="28"/>
        <v>30087</v>
      </c>
      <c r="J203" s="90">
        <v>0</v>
      </c>
      <c r="K203" s="90">
        <v>30087</v>
      </c>
      <c r="L203" s="90">
        <v>0</v>
      </c>
      <c r="M203" s="90">
        <v>0</v>
      </c>
      <c r="N203" s="91"/>
      <c r="O203" s="92" t="s">
        <v>447</v>
      </c>
      <c r="P203" s="98"/>
      <c r="Q203" s="257" t="s">
        <v>590</v>
      </c>
      <c r="R203" s="29" t="s">
        <v>533</v>
      </c>
      <c r="S203" s="29"/>
    </row>
    <row r="204" spans="1:19" ht="13.5" thickBot="1" x14ac:dyDescent="0.25">
      <c r="A204" s="136"/>
      <c r="B204" s="300"/>
      <c r="C204" s="135"/>
      <c r="D204" s="107"/>
      <c r="E204" s="78"/>
      <c r="F204" s="79"/>
      <c r="G204" s="79"/>
      <c r="H204" s="79"/>
      <c r="I204" s="78"/>
      <c r="J204" s="79"/>
      <c r="K204" s="79"/>
      <c r="L204" s="79"/>
      <c r="M204" s="119"/>
      <c r="N204" s="80"/>
      <c r="O204" s="81"/>
      <c r="P204" s="99"/>
      <c r="Q204" s="257"/>
      <c r="R204" s="29"/>
      <c r="S204" s="29"/>
    </row>
    <row r="205" spans="1:19" ht="12.75" thickBot="1" x14ac:dyDescent="0.25">
      <c r="A205" s="297">
        <v>10</v>
      </c>
      <c r="B205" s="164" t="s">
        <v>21</v>
      </c>
      <c r="C205" s="13"/>
      <c r="D205" s="109">
        <f>SUM(D206:D226)</f>
        <v>0</v>
      </c>
      <c r="E205" s="14">
        <f>SUM(F205:H205)</f>
        <v>8037954.0949999997</v>
      </c>
      <c r="F205" s="11">
        <f>SUM(F206:F226)</f>
        <v>7133053.7699999996</v>
      </c>
      <c r="G205" s="11">
        <f>SUM(G206:G226)</f>
        <v>302033.32500000001</v>
      </c>
      <c r="H205" s="11">
        <f>SUM(H206:H226)</f>
        <v>602867</v>
      </c>
      <c r="I205" s="14">
        <f t="shared" ref="I205:I225" si="29">SUM(J205:N205)</f>
        <v>8070154</v>
      </c>
      <c r="J205" s="11">
        <f>SUM(J206:J226)</f>
        <v>7166248</v>
      </c>
      <c r="K205" s="11">
        <f>SUM(K206:K226)</f>
        <v>302033</v>
      </c>
      <c r="L205" s="11">
        <f>SUM(L206:L226)</f>
        <v>601335</v>
      </c>
      <c r="M205" s="118">
        <f>SUM(M206:M226)</f>
        <v>538</v>
      </c>
      <c r="N205" s="118">
        <f>SUM(N206:N226)</f>
        <v>0</v>
      </c>
      <c r="O205" s="15"/>
      <c r="P205" s="100"/>
      <c r="Q205" s="257"/>
      <c r="R205" s="29"/>
      <c r="S205" s="29"/>
    </row>
    <row r="206" spans="1:19" s="161" customFormat="1" ht="24.75" customHeight="1" thickTop="1" x14ac:dyDescent="0.2">
      <c r="A206" s="136">
        <v>90000056357</v>
      </c>
      <c r="B206" s="338" t="s">
        <v>5</v>
      </c>
      <c r="C206" s="283" t="s">
        <v>485</v>
      </c>
      <c r="D206" s="107"/>
      <c r="E206" s="189">
        <f>SUM(F206:H206)</f>
        <v>1207586</v>
      </c>
      <c r="F206" s="230">
        <v>1207586</v>
      </c>
      <c r="G206" s="230">
        <v>0</v>
      </c>
      <c r="H206" s="230">
        <v>0</v>
      </c>
      <c r="I206" s="189">
        <f t="shared" si="29"/>
        <v>1040651</v>
      </c>
      <c r="J206" s="230">
        <v>1040651</v>
      </c>
      <c r="K206" s="230">
        <v>0</v>
      </c>
      <c r="L206" s="230">
        <v>0</v>
      </c>
      <c r="M206" s="230">
        <v>0</v>
      </c>
      <c r="N206" s="190"/>
      <c r="O206" s="282" t="s">
        <v>614</v>
      </c>
      <c r="P206" s="99" t="s">
        <v>736</v>
      </c>
      <c r="Q206" s="257" t="s">
        <v>530</v>
      </c>
      <c r="R206" s="29" t="s">
        <v>530</v>
      </c>
      <c r="S206" s="29"/>
    </row>
    <row r="207" spans="1:19" ht="25.5" customHeight="1" x14ac:dyDescent="0.2">
      <c r="A207" s="136">
        <v>90000594245</v>
      </c>
      <c r="B207" s="331" t="s">
        <v>562</v>
      </c>
      <c r="C207" s="88" t="s">
        <v>189</v>
      </c>
      <c r="D207" s="108"/>
      <c r="E207" s="89">
        <f t="shared" ref="E207:E208" si="30">SUM(F207:H207)</f>
        <v>853411</v>
      </c>
      <c r="F207" s="90">
        <v>848980</v>
      </c>
      <c r="G207" s="90">
        <v>4371</v>
      </c>
      <c r="H207" s="90">
        <v>60</v>
      </c>
      <c r="I207" s="89">
        <f t="shared" si="29"/>
        <v>820099</v>
      </c>
      <c r="J207" s="90">
        <v>815668</v>
      </c>
      <c r="K207" s="90">
        <v>4371</v>
      </c>
      <c r="L207" s="90">
        <v>60</v>
      </c>
      <c r="M207" s="90">
        <v>0</v>
      </c>
      <c r="N207" s="91"/>
      <c r="O207" s="92" t="s">
        <v>448</v>
      </c>
      <c r="P207" s="98"/>
      <c r="Q207" s="257" t="s">
        <v>588</v>
      </c>
      <c r="R207" s="29" t="s">
        <v>704</v>
      </c>
      <c r="S207" s="29"/>
    </row>
    <row r="208" spans="1:19" s="161" customFormat="1" ht="27" customHeight="1" x14ac:dyDescent="0.2">
      <c r="A208" s="136"/>
      <c r="B208" s="332"/>
      <c r="C208" s="88" t="s">
        <v>214</v>
      </c>
      <c r="D208" s="108"/>
      <c r="E208" s="89">
        <f t="shared" si="30"/>
        <v>224841</v>
      </c>
      <c r="F208" s="90">
        <v>13834</v>
      </c>
      <c r="G208" s="90">
        <v>211007</v>
      </c>
      <c r="H208" s="90">
        <v>0</v>
      </c>
      <c r="I208" s="89">
        <f t="shared" si="29"/>
        <v>224841</v>
      </c>
      <c r="J208" s="90">
        <v>13834</v>
      </c>
      <c r="K208" s="90">
        <v>211007</v>
      </c>
      <c r="L208" s="90">
        <v>0</v>
      </c>
      <c r="M208" s="90">
        <v>0</v>
      </c>
      <c r="N208" s="91"/>
      <c r="O208" s="92" t="s">
        <v>449</v>
      </c>
      <c r="P208" s="98" t="s">
        <v>757</v>
      </c>
      <c r="Q208" s="257" t="s">
        <v>588</v>
      </c>
      <c r="R208" s="29" t="s">
        <v>704</v>
      </c>
      <c r="S208" s="29"/>
    </row>
    <row r="209" spans="1:19" ht="24" x14ac:dyDescent="0.2">
      <c r="A209" s="136"/>
      <c r="B209" s="332"/>
      <c r="C209" s="88" t="s">
        <v>215</v>
      </c>
      <c r="D209" s="108"/>
      <c r="E209" s="89">
        <f t="shared" ref="E209:E225" si="31">SUM(F209:H209)</f>
        <v>687740</v>
      </c>
      <c r="F209" s="90">
        <v>683470</v>
      </c>
      <c r="G209" s="90">
        <v>4270</v>
      </c>
      <c r="H209" s="90">
        <v>0</v>
      </c>
      <c r="I209" s="89">
        <f t="shared" si="29"/>
        <v>680382</v>
      </c>
      <c r="J209" s="90">
        <v>676112</v>
      </c>
      <c r="K209" s="90">
        <v>4270</v>
      </c>
      <c r="L209" s="90">
        <v>0</v>
      </c>
      <c r="M209" s="90">
        <v>0</v>
      </c>
      <c r="N209" s="91"/>
      <c r="O209" s="92" t="s">
        <v>450</v>
      </c>
      <c r="P209" s="98" t="s">
        <v>757</v>
      </c>
      <c r="Q209" s="257" t="s">
        <v>588</v>
      </c>
      <c r="R209" s="29" t="s">
        <v>704</v>
      </c>
      <c r="S209" s="29"/>
    </row>
    <row r="210" spans="1:19" ht="24" x14ac:dyDescent="0.2">
      <c r="A210" s="136"/>
      <c r="B210" s="332"/>
      <c r="C210" s="88" t="s">
        <v>216</v>
      </c>
      <c r="D210" s="108"/>
      <c r="E210" s="89">
        <f t="shared" si="31"/>
        <v>332940</v>
      </c>
      <c r="F210" s="90">
        <v>330662</v>
      </c>
      <c r="G210" s="90">
        <v>0</v>
      </c>
      <c r="H210" s="90">
        <v>2278</v>
      </c>
      <c r="I210" s="89">
        <f t="shared" si="29"/>
        <v>464770</v>
      </c>
      <c r="J210" s="90">
        <v>462492</v>
      </c>
      <c r="K210" s="90">
        <v>0</v>
      </c>
      <c r="L210" s="90">
        <v>2278</v>
      </c>
      <c r="M210" s="90">
        <v>0</v>
      </c>
      <c r="N210" s="91"/>
      <c r="O210" s="92" t="s">
        <v>451</v>
      </c>
      <c r="P210" s="98" t="s">
        <v>758</v>
      </c>
      <c r="Q210" s="257" t="s">
        <v>588</v>
      </c>
      <c r="R210" s="29" t="s">
        <v>704</v>
      </c>
      <c r="S210" s="29"/>
    </row>
    <row r="211" spans="1:19" ht="24" x14ac:dyDescent="0.2">
      <c r="A211" s="136"/>
      <c r="B211" s="332"/>
      <c r="C211" s="88" t="s">
        <v>217</v>
      </c>
      <c r="D211" s="108"/>
      <c r="E211" s="89">
        <f t="shared" si="31"/>
        <v>277800</v>
      </c>
      <c r="F211" s="90">
        <v>277800</v>
      </c>
      <c r="G211" s="90">
        <v>0</v>
      </c>
      <c r="H211" s="90">
        <v>0</v>
      </c>
      <c r="I211" s="89">
        <f t="shared" si="29"/>
        <v>283800</v>
      </c>
      <c r="J211" s="90">
        <v>283800</v>
      </c>
      <c r="K211" s="90">
        <v>0</v>
      </c>
      <c r="L211" s="90">
        <v>0</v>
      </c>
      <c r="M211" s="90">
        <v>0</v>
      </c>
      <c r="N211" s="91"/>
      <c r="O211" s="92" t="s">
        <v>452</v>
      </c>
      <c r="P211" s="98" t="s">
        <v>759</v>
      </c>
      <c r="Q211" s="257" t="s">
        <v>588</v>
      </c>
      <c r="R211" s="29" t="s">
        <v>704</v>
      </c>
      <c r="S211" s="29"/>
    </row>
    <row r="212" spans="1:19" ht="24" x14ac:dyDescent="0.2">
      <c r="A212" s="136"/>
      <c r="B212" s="332"/>
      <c r="C212" s="88" t="s">
        <v>291</v>
      </c>
      <c r="D212" s="108"/>
      <c r="E212" s="89">
        <f t="shared" si="31"/>
        <v>342922</v>
      </c>
      <c r="F212" s="90">
        <v>342922</v>
      </c>
      <c r="G212" s="90">
        <v>0</v>
      </c>
      <c r="H212" s="90">
        <v>0</v>
      </c>
      <c r="I212" s="89">
        <f t="shared" si="29"/>
        <v>341522</v>
      </c>
      <c r="J212" s="90">
        <v>341522</v>
      </c>
      <c r="K212" s="90">
        <v>0</v>
      </c>
      <c r="L212" s="90">
        <v>0</v>
      </c>
      <c r="M212" s="90">
        <v>0</v>
      </c>
      <c r="N212" s="91"/>
      <c r="O212" s="92" t="s">
        <v>453</v>
      </c>
      <c r="P212" s="98" t="s">
        <v>550</v>
      </c>
      <c r="Q212" s="257" t="s">
        <v>588</v>
      </c>
      <c r="R212" s="29" t="s">
        <v>704</v>
      </c>
      <c r="S212" s="29"/>
    </row>
    <row r="213" spans="1:19" s="161" customFormat="1" ht="24" x14ac:dyDescent="0.2">
      <c r="A213" s="136"/>
      <c r="B213" s="332"/>
      <c r="C213" s="88" t="s">
        <v>290</v>
      </c>
      <c r="D213" s="108"/>
      <c r="E213" s="89">
        <f t="shared" ref="E213" si="32">SUM(F213:H213)</f>
        <v>614682</v>
      </c>
      <c r="F213" s="90">
        <v>612922</v>
      </c>
      <c r="G213" s="90">
        <v>1760</v>
      </c>
      <c r="H213" s="90">
        <v>0</v>
      </c>
      <c r="I213" s="89">
        <f t="shared" si="29"/>
        <v>608322</v>
      </c>
      <c r="J213" s="90">
        <v>606562</v>
      </c>
      <c r="K213" s="90">
        <v>1760</v>
      </c>
      <c r="L213" s="90">
        <v>0</v>
      </c>
      <c r="M213" s="90">
        <v>0</v>
      </c>
      <c r="N213" s="91"/>
      <c r="O213" s="92" t="s">
        <v>454</v>
      </c>
      <c r="P213" s="98" t="s">
        <v>759</v>
      </c>
      <c r="Q213" s="257" t="s">
        <v>588</v>
      </c>
      <c r="R213" s="29" t="s">
        <v>704</v>
      </c>
      <c r="S213" s="29"/>
    </row>
    <row r="214" spans="1:19" ht="24" x14ac:dyDescent="0.2">
      <c r="A214" s="136"/>
      <c r="B214" s="332"/>
      <c r="C214" s="88" t="s">
        <v>514</v>
      </c>
      <c r="D214" s="108"/>
      <c r="E214" s="89">
        <f t="shared" si="31"/>
        <v>123265</v>
      </c>
      <c r="F214" s="90">
        <v>123265</v>
      </c>
      <c r="G214" s="90">
        <v>0</v>
      </c>
      <c r="H214" s="90">
        <v>0</v>
      </c>
      <c r="I214" s="89">
        <f t="shared" si="29"/>
        <v>122402</v>
      </c>
      <c r="J214" s="90">
        <v>122402</v>
      </c>
      <c r="K214" s="90">
        <v>0</v>
      </c>
      <c r="L214" s="90">
        <v>0</v>
      </c>
      <c r="M214" s="90">
        <v>0</v>
      </c>
      <c r="N214" s="91"/>
      <c r="O214" s="92" t="s">
        <v>455</v>
      </c>
      <c r="P214" s="98"/>
      <c r="Q214" s="257" t="s">
        <v>588</v>
      </c>
      <c r="R214" s="29" t="s">
        <v>704</v>
      </c>
      <c r="S214" s="29"/>
    </row>
    <row r="215" spans="1:19" s="254" customFormat="1" ht="24" x14ac:dyDescent="0.2">
      <c r="A215" s="136"/>
      <c r="B215" s="332"/>
      <c r="C215" s="88" t="s">
        <v>583</v>
      </c>
      <c r="D215" s="108"/>
      <c r="E215" s="89">
        <f t="shared" si="31"/>
        <v>267281</v>
      </c>
      <c r="F215" s="90">
        <v>267281</v>
      </c>
      <c r="G215" s="90">
        <v>0</v>
      </c>
      <c r="H215" s="90">
        <v>0</v>
      </c>
      <c r="I215" s="89">
        <f t="shared" si="29"/>
        <v>267228</v>
      </c>
      <c r="J215" s="90">
        <v>267228</v>
      </c>
      <c r="K215" s="90">
        <v>0</v>
      </c>
      <c r="L215" s="90">
        <v>0</v>
      </c>
      <c r="M215" s="90">
        <v>0</v>
      </c>
      <c r="N215" s="91"/>
      <c r="O215" s="92" t="s">
        <v>540</v>
      </c>
      <c r="P215" s="98"/>
      <c r="Q215" s="257" t="s">
        <v>531</v>
      </c>
      <c r="R215" s="257" t="s">
        <v>531</v>
      </c>
      <c r="S215" s="29"/>
    </row>
    <row r="216" spans="1:19" s="254" customFormat="1" ht="24" x14ac:dyDescent="0.2">
      <c r="A216" s="136"/>
      <c r="B216" s="332"/>
      <c r="C216" s="88" t="s">
        <v>584</v>
      </c>
      <c r="D216" s="108"/>
      <c r="E216" s="89">
        <f t="shared" si="31"/>
        <v>12753</v>
      </c>
      <c r="F216" s="90">
        <v>12753</v>
      </c>
      <c r="G216" s="90">
        <v>0</v>
      </c>
      <c r="H216" s="90">
        <v>0</v>
      </c>
      <c r="I216" s="89">
        <f t="shared" si="29"/>
        <v>12753</v>
      </c>
      <c r="J216" s="90">
        <v>12753</v>
      </c>
      <c r="K216" s="90">
        <v>0</v>
      </c>
      <c r="L216" s="90">
        <v>0</v>
      </c>
      <c r="M216" s="90">
        <v>0</v>
      </c>
      <c r="N216" s="91"/>
      <c r="O216" s="92" t="s">
        <v>756</v>
      </c>
      <c r="P216" s="98"/>
      <c r="Q216" s="257" t="s">
        <v>531</v>
      </c>
      <c r="R216" s="257" t="s">
        <v>531</v>
      </c>
      <c r="S216" s="29"/>
    </row>
    <row r="217" spans="1:19" ht="48" x14ac:dyDescent="0.2">
      <c r="A217" s="136">
        <v>90010991438</v>
      </c>
      <c r="B217" s="331" t="s">
        <v>500</v>
      </c>
      <c r="C217" s="88" t="s">
        <v>219</v>
      </c>
      <c r="D217" s="130"/>
      <c r="E217" s="89">
        <f t="shared" si="31"/>
        <v>1367212.325</v>
      </c>
      <c r="F217" s="90">
        <v>702483</v>
      </c>
      <c r="G217" s="90">
        <v>80625.324999999997</v>
      </c>
      <c r="H217" s="90">
        <v>584104</v>
      </c>
      <c r="I217" s="89">
        <f t="shared" si="29"/>
        <v>1431668</v>
      </c>
      <c r="J217" s="90">
        <v>766939</v>
      </c>
      <c r="K217" s="90">
        <v>80625</v>
      </c>
      <c r="L217" s="90">
        <v>584104</v>
      </c>
      <c r="M217" s="90">
        <v>0</v>
      </c>
      <c r="N217" s="91"/>
      <c r="O217" s="92" t="s">
        <v>607</v>
      </c>
      <c r="P217" s="98"/>
      <c r="Q217" s="257" t="s">
        <v>588</v>
      </c>
      <c r="R217" s="29" t="s">
        <v>704</v>
      </c>
      <c r="S217" s="29"/>
    </row>
    <row r="218" spans="1:19" ht="24" x14ac:dyDescent="0.2">
      <c r="A218" s="136"/>
      <c r="B218" s="334"/>
      <c r="C218" s="88" t="s">
        <v>515</v>
      </c>
      <c r="D218" s="130"/>
      <c r="E218" s="89">
        <f t="shared" si="31"/>
        <v>43170.770000000004</v>
      </c>
      <c r="F218" s="90">
        <v>43170.770000000004</v>
      </c>
      <c r="G218" s="90">
        <v>0</v>
      </c>
      <c r="H218" s="90">
        <v>0</v>
      </c>
      <c r="I218" s="89">
        <f t="shared" si="29"/>
        <v>46530</v>
      </c>
      <c r="J218" s="90">
        <v>46530</v>
      </c>
      <c r="K218" s="90">
        <v>0</v>
      </c>
      <c r="L218" s="90">
        <v>0</v>
      </c>
      <c r="M218" s="90">
        <v>0</v>
      </c>
      <c r="N218" s="91"/>
      <c r="O218" s="92" t="s">
        <v>541</v>
      </c>
      <c r="P218" s="98"/>
      <c r="Q218" s="257" t="s">
        <v>588</v>
      </c>
      <c r="R218" s="29" t="s">
        <v>704</v>
      </c>
      <c r="S218" s="29"/>
    </row>
    <row r="219" spans="1:19" ht="12.75" x14ac:dyDescent="0.2">
      <c r="A219" s="136"/>
      <c r="B219" s="334"/>
      <c r="C219" s="88" t="s">
        <v>221</v>
      </c>
      <c r="D219" s="130"/>
      <c r="E219" s="89">
        <f t="shared" si="31"/>
        <v>3544</v>
      </c>
      <c r="F219" s="90">
        <v>3544</v>
      </c>
      <c r="G219" s="90">
        <v>0</v>
      </c>
      <c r="H219" s="90">
        <v>0</v>
      </c>
      <c r="I219" s="89">
        <f t="shared" si="29"/>
        <v>3544</v>
      </c>
      <c r="J219" s="90">
        <v>3544</v>
      </c>
      <c r="K219" s="90">
        <v>0</v>
      </c>
      <c r="L219" s="90">
        <v>0</v>
      </c>
      <c r="M219" s="90">
        <v>0</v>
      </c>
      <c r="N219" s="91"/>
      <c r="O219" s="92" t="s">
        <v>456</v>
      </c>
      <c r="P219" s="98"/>
      <c r="Q219" s="257" t="s">
        <v>588</v>
      </c>
      <c r="R219" s="29" t="s">
        <v>704</v>
      </c>
      <c r="S219" s="29"/>
    </row>
    <row r="220" spans="1:19" ht="12.75" x14ac:dyDescent="0.2">
      <c r="A220" s="136"/>
      <c r="B220" s="334"/>
      <c r="C220" s="88" t="s">
        <v>220</v>
      </c>
      <c r="D220" s="130"/>
      <c r="E220" s="89">
        <f t="shared" si="31"/>
        <v>117237</v>
      </c>
      <c r="F220" s="90">
        <v>117237</v>
      </c>
      <c r="G220" s="90">
        <v>0</v>
      </c>
      <c r="H220" s="90">
        <v>0</v>
      </c>
      <c r="I220" s="89">
        <f t="shared" si="29"/>
        <v>125141</v>
      </c>
      <c r="J220" s="90">
        <v>125141</v>
      </c>
      <c r="K220" s="90">
        <v>0</v>
      </c>
      <c r="L220" s="90">
        <v>0</v>
      </c>
      <c r="M220" s="90">
        <v>0</v>
      </c>
      <c r="N220" s="91"/>
      <c r="O220" s="92" t="s">
        <v>457</v>
      </c>
      <c r="P220" s="98"/>
      <c r="Q220" s="257" t="s">
        <v>588</v>
      </c>
      <c r="R220" s="29" t="s">
        <v>704</v>
      </c>
      <c r="S220" s="29"/>
    </row>
    <row r="221" spans="1:19" ht="24" x14ac:dyDescent="0.2">
      <c r="A221" s="136"/>
      <c r="B221" s="334"/>
      <c r="C221" s="88" t="s">
        <v>298</v>
      </c>
      <c r="D221" s="130"/>
      <c r="E221" s="89">
        <f t="shared" si="31"/>
        <v>396426</v>
      </c>
      <c r="F221" s="90">
        <v>381629</v>
      </c>
      <c r="G221" s="90">
        <v>0</v>
      </c>
      <c r="H221" s="90">
        <v>14797</v>
      </c>
      <c r="I221" s="89">
        <f t="shared" si="29"/>
        <v>415036</v>
      </c>
      <c r="J221" s="90">
        <v>401771</v>
      </c>
      <c r="K221" s="90">
        <v>0</v>
      </c>
      <c r="L221" s="90">
        <v>13265</v>
      </c>
      <c r="M221" s="90">
        <v>0</v>
      </c>
      <c r="N221" s="91"/>
      <c r="O221" s="92" t="s">
        <v>458</v>
      </c>
      <c r="P221" s="98"/>
      <c r="Q221" s="257" t="s">
        <v>588</v>
      </c>
      <c r="R221" s="29" t="s">
        <v>704</v>
      </c>
      <c r="S221" s="29"/>
    </row>
    <row r="222" spans="1:19" ht="12.75" x14ac:dyDescent="0.2">
      <c r="A222" s="136"/>
      <c r="B222" s="334"/>
      <c r="C222" s="88" t="s">
        <v>516</v>
      </c>
      <c r="D222" s="130"/>
      <c r="E222" s="89">
        <f t="shared" si="31"/>
        <v>66629</v>
      </c>
      <c r="F222" s="90">
        <v>66629</v>
      </c>
      <c r="G222" s="90">
        <v>0</v>
      </c>
      <c r="H222" s="90">
        <v>0</v>
      </c>
      <c r="I222" s="89">
        <f t="shared" si="29"/>
        <v>67046</v>
      </c>
      <c r="J222" s="90">
        <v>67046</v>
      </c>
      <c r="K222" s="90">
        <v>0</v>
      </c>
      <c r="L222" s="90">
        <v>0</v>
      </c>
      <c r="M222" s="90">
        <v>0</v>
      </c>
      <c r="N222" s="91"/>
      <c r="O222" s="92" t="s">
        <v>459</v>
      </c>
      <c r="P222" s="98"/>
      <c r="Q222" s="257" t="s">
        <v>588</v>
      </c>
      <c r="R222" s="29" t="s">
        <v>704</v>
      </c>
      <c r="S222" s="29"/>
    </row>
    <row r="223" spans="1:19" s="132" customFormat="1" ht="24" x14ac:dyDescent="0.2">
      <c r="A223" s="136"/>
      <c r="B223" s="334"/>
      <c r="C223" s="88" t="s">
        <v>546</v>
      </c>
      <c r="D223" s="125"/>
      <c r="E223" s="89">
        <f t="shared" si="31"/>
        <v>338338</v>
      </c>
      <c r="F223" s="90">
        <v>338338</v>
      </c>
      <c r="G223" s="90">
        <v>0</v>
      </c>
      <c r="H223" s="90">
        <v>0</v>
      </c>
      <c r="I223" s="89">
        <f t="shared" si="29"/>
        <v>360284</v>
      </c>
      <c r="J223" s="90">
        <v>360284</v>
      </c>
      <c r="K223" s="90">
        <v>0</v>
      </c>
      <c r="L223" s="90">
        <v>0</v>
      </c>
      <c r="M223" s="90">
        <v>0</v>
      </c>
      <c r="N223" s="91"/>
      <c r="O223" s="92" t="s">
        <v>606</v>
      </c>
      <c r="P223" s="98"/>
      <c r="Q223" s="257" t="s">
        <v>588</v>
      </c>
      <c r="R223" s="29" t="s">
        <v>704</v>
      </c>
      <c r="S223" s="29"/>
    </row>
    <row r="224" spans="1:19" ht="26.25" customHeight="1" x14ac:dyDescent="0.2">
      <c r="A224" s="136">
        <v>90001868844</v>
      </c>
      <c r="B224" s="331" t="s">
        <v>327</v>
      </c>
      <c r="C224" s="88" t="s">
        <v>197</v>
      </c>
      <c r="D224" s="130"/>
      <c r="E224" s="89">
        <f>SUM(F224:H224)</f>
        <v>595545</v>
      </c>
      <c r="F224" s="90">
        <v>593925</v>
      </c>
      <c r="G224" s="90">
        <v>0</v>
      </c>
      <c r="H224" s="90">
        <v>1620</v>
      </c>
      <c r="I224" s="89">
        <f>SUM(J224:N224)</f>
        <v>583593</v>
      </c>
      <c r="J224" s="90">
        <v>581435</v>
      </c>
      <c r="K224" s="90">
        <v>0</v>
      </c>
      <c r="L224" s="90">
        <v>1620</v>
      </c>
      <c r="M224" s="90">
        <v>538</v>
      </c>
      <c r="N224" s="91"/>
      <c r="O224" s="92" t="s">
        <v>460</v>
      </c>
      <c r="P224" s="98"/>
      <c r="Q224" s="257" t="s">
        <v>588</v>
      </c>
      <c r="R224" s="29" t="s">
        <v>704</v>
      </c>
      <c r="S224" s="29"/>
    </row>
    <row r="225" spans="1:19" ht="12" customHeight="1" x14ac:dyDescent="0.2">
      <c r="A225" s="136">
        <v>90000091456</v>
      </c>
      <c r="B225" s="331" t="s">
        <v>204</v>
      </c>
      <c r="C225" s="88" t="s">
        <v>198</v>
      </c>
      <c r="D225" s="108"/>
      <c r="E225" s="89">
        <f t="shared" si="31"/>
        <v>164631</v>
      </c>
      <c r="F225" s="90">
        <v>164623</v>
      </c>
      <c r="G225" s="90">
        <v>0</v>
      </c>
      <c r="H225" s="90">
        <v>8</v>
      </c>
      <c r="I225" s="89">
        <f t="shared" si="29"/>
        <v>170542</v>
      </c>
      <c r="J225" s="90">
        <v>170534</v>
      </c>
      <c r="K225" s="90">
        <v>0</v>
      </c>
      <c r="L225" s="90">
        <v>8</v>
      </c>
      <c r="M225" s="90">
        <v>0</v>
      </c>
      <c r="N225" s="91"/>
      <c r="O225" s="92" t="s">
        <v>461</v>
      </c>
      <c r="P225" s="98"/>
      <c r="Q225" s="257" t="s">
        <v>588</v>
      </c>
      <c r="R225" s="29" t="s">
        <v>704</v>
      </c>
      <c r="S225" s="29"/>
    </row>
    <row r="226" spans="1:19" ht="12.75" thickBot="1" x14ac:dyDescent="0.25">
      <c r="A226" s="128"/>
      <c r="B226" s="301"/>
      <c r="C226" s="19"/>
      <c r="D226" s="107"/>
      <c r="E226" s="78"/>
      <c r="F226" s="79"/>
      <c r="G226" s="79"/>
      <c r="H226" s="79"/>
      <c r="I226" s="78"/>
      <c r="J226" s="79"/>
      <c r="K226" s="79"/>
      <c r="L226" s="79"/>
      <c r="M226" s="119"/>
      <c r="N226" s="80"/>
      <c r="O226" s="81"/>
      <c r="P226" s="277"/>
    </row>
    <row r="227" spans="1:19" s="269" customFormat="1" ht="27" customHeight="1" thickTop="1" thickBot="1" x14ac:dyDescent="0.25">
      <c r="A227" s="302"/>
      <c r="B227" s="425" t="s">
        <v>658</v>
      </c>
      <c r="C227" s="426"/>
      <c r="D227" s="172">
        <f t="shared" ref="D227:N227" si="33">D8+D22+D29+D52+D61+D72+D79+D112+D205</f>
        <v>0</v>
      </c>
      <c r="E227" s="17">
        <f t="shared" si="33"/>
        <v>108536023.345</v>
      </c>
      <c r="F227" s="291">
        <f t="shared" si="33"/>
        <v>101695565.17</v>
      </c>
      <c r="G227" s="291">
        <f t="shared" si="33"/>
        <v>5148613.1749999998</v>
      </c>
      <c r="H227" s="291">
        <f t="shared" si="33"/>
        <v>1691845</v>
      </c>
      <c r="I227" s="17">
        <f t="shared" si="33"/>
        <v>103094119</v>
      </c>
      <c r="J227" s="291">
        <f t="shared" si="33"/>
        <v>90502352</v>
      </c>
      <c r="K227" s="291">
        <f t="shared" si="33"/>
        <v>10871636</v>
      </c>
      <c r="L227" s="291">
        <f t="shared" si="33"/>
        <v>1744907</v>
      </c>
      <c r="M227" s="292">
        <f t="shared" si="33"/>
        <v>538</v>
      </c>
      <c r="N227" s="293">
        <f t="shared" si="33"/>
        <v>-25314</v>
      </c>
      <c r="O227" s="18"/>
      <c r="P227" s="103"/>
      <c r="Q227" s="199"/>
    </row>
    <row r="228" spans="1:19" ht="13.5" customHeight="1" thickTop="1" thickBot="1" x14ac:dyDescent="0.25">
      <c r="A228" s="168" t="s">
        <v>661</v>
      </c>
      <c r="B228" s="304" t="s">
        <v>130</v>
      </c>
      <c r="C228" s="305"/>
      <c r="D228" s="286">
        <f>SUM(D229:D252)</f>
        <v>0</v>
      </c>
      <c r="E228" s="287">
        <f>SUM(F228:H228)</f>
        <v>518000</v>
      </c>
      <c r="F228" s="288">
        <f>SUM(F229:F252)</f>
        <v>518000</v>
      </c>
      <c r="G228" s="288">
        <f t="shared" ref="G228:H228" si="34">SUM(G229:G252)</f>
        <v>0</v>
      </c>
      <c r="H228" s="288">
        <f t="shared" si="34"/>
        <v>0</v>
      </c>
      <c r="I228" s="287">
        <f>SUM(J228:N228)</f>
        <v>507869</v>
      </c>
      <c r="J228" s="288">
        <f t="shared" ref="J228:N228" si="35">SUM(J229:J252)</f>
        <v>1476869</v>
      </c>
      <c r="K228" s="288">
        <f t="shared" si="35"/>
        <v>51272</v>
      </c>
      <c r="L228" s="288">
        <f t="shared" si="35"/>
        <v>1642</v>
      </c>
      <c r="M228" s="289">
        <f t="shared" si="35"/>
        <v>0</v>
      </c>
      <c r="N228" s="290">
        <f t="shared" si="35"/>
        <v>-1021914</v>
      </c>
      <c r="O228" s="306"/>
      <c r="P228" s="285"/>
    </row>
    <row r="229" spans="1:19" s="269" customFormat="1" hidden="1" outlineLevel="1" x14ac:dyDescent="0.2">
      <c r="A229" s="184"/>
      <c r="B229" s="395" t="s">
        <v>632</v>
      </c>
      <c r="C229" s="396"/>
      <c r="D229" s="111"/>
      <c r="E229" s="113">
        <f t="shared" ref="E229:E252" si="36">SUM(F229:H229)</f>
        <v>194000</v>
      </c>
      <c r="F229" s="221">
        <v>194000</v>
      </c>
      <c r="G229" s="221"/>
      <c r="H229" s="221"/>
      <c r="I229" s="113">
        <f>SUM(J229:N229)</f>
        <v>194000</v>
      </c>
      <c r="J229" s="221">
        <v>194000</v>
      </c>
      <c r="K229" s="221"/>
      <c r="L229" s="221"/>
      <c r="M229" s="274"/>
      <c r="N229" s="112"/>
      <c r="O229" s="303"/>
      <c r="P229" s="275"/>
      <c r="Q229" s="199"/>
    </row>
    <row r="230" spans="1:19" s="269" customFormat="1" hidden="1" outlineLevel="1" x14ac:dyDescent="0.2">
      <c r="A230" s="184"/>
      <c r="B230" s="407" t="s">
        <v>491</v>
      </c>
      <c r="C230" s="408"/>
      <c r="D230" s="108"/>
      <c r="E230" s="89">
        <f t="shared" si="36"/>
        <v>324000</v>
      </c>
      <c r="F230" s="90">
        <f>150000+174000</f>
        <v>324000</v>
      </c>
      <c r="G230" s="90"/>
      <c r="H230" s="90"/>
      <c r="I230" s="89">
        <f>SUM(J230:N230)</f>
        <v>185314</v>
      </c>
      <c r="J230" s="90">
        <f>324000+25314-164000+1021914</f>
        <v>1207228</v>
      </c>
      <c r="K230" s="90"/>
      <c r="L230" s="90"/>
      <c r="M230" s="120"/>
      <c r="N230" s="91">
        <v>-1021914</v>
      </c>
      <c r="O230" s="92"/>
      <c r="P230" s="98"/>
      <c r="Q230" s="199"/>
    </row>
    <row r="231" spans="1:19" s="269" customFormat="1" hidden="1" outlineLevel="1" x14ac:dyDescent="0.2">
      <c r="A231" s="184"/>
      <c r="B231" s="407" t="s">
        <v>633</v>
      </c>
      <c r="C231" s="408"/>
      <c r="D231" s="108"/>
      <c r="E231" s="89">
        <f t="shared" si="36"/>
        <v>0</v>
      </c>
      <c r="F231" s="90"/>
      <c r="G231" s="90"/>
      <c r="H231" s="90"/>
      <c r="I231" s="89">
        <f>SUM(J231:N231)</f>
        <v>62204</v>
      </c>
      <c r="J231" s="90">
        <v>62204</v>
      </c>
      <c r="K231" s="90"/>
      <c r="L231" s="90"/>
      <c r="M231" s="120"/>
      <c r="N231" s="91"/>
      <c r="O231" s="92"/>
      <c r="P231" s="98"/>
      <c r="Q231" s="360"/>
    </row>
    <row r="232" spans="1:19" s="269" customFormat="1" hidden="1" outlineLevel="1" x14ac:dyDescent="0.2">
      <c r="A232" s="184"/>
      <c r="B232" s="407" t="s">
        <v>634</v>
      </c>
      <c r="C232" s="408"/>
      <c r="D232" s="108"/>
      <c r="E232" s="89">
        <f t="shared" si="36"/>
        <v>0</v>
      </c>
      <c r="F232" s="90"/>
      <c r="G232" s="90"/>
      <c r="H232" s="90"/>
      <c r="I232" s="89">
        <f t="shared" ref="I232:I252" si="37">SUM(J232:N232)</f>
        <v>13437</v>
      </c>
      <c r="J232" s="90">
        <v>13437</v>
      </c>
      <c r="K232" s="90"/>
      <c r="L232" s="90"/>
      <c r="M232" s="120"/>
      <c r="N232" s="91"/>
      <c r="O232" s="92"/>
      <c r="P232" s="98"/>
      <c r="Q232" s="199"/>
    </row>
    <row r="233" spans="1:19" s="269" customFormat="1" hidden="1" outlineLevel="1" x14ac:dyDescent="0.2">
      <c r="A233" s="184"/>
      <c r="B233" s="407" t="s">
        <v>635</v>
      </c>
      <c r="C233" s="408"/>
      <c r="D233" s="108"/>
      <c r="E233" s="89">
        <f t="shared" si="36"/>
        <v>0</v>
      </c>
      <c r="F233" s="90"/>
      <c r="G233" s="90"/>
      <c r="H233" s="90"/>
      <c r="I233" s="89">
        <f t="shared" si="37"/>
        <v>0</v>
      </c>
      <c r="J233" s="90"/>
      <c r="K233" s="90"/>
      <c r="L233" s="90">
        <v>0</v>
      </c>
      <c r="M233" s="120"/>
      <c r="N233" s="91"/>
      <c r="O233" s="92"/>
      <c r="P233" s="98"/>
      <c r="Q233" s="199"/>
    </row>
    <row r="234" spans="1:19" s="269" customFormat="1" hidden="1" outlineLevel="1" x14ac:dyDescent="0.2">
      <c r="A234" s="184"/>
      <c r="B234" s="407" t="s">
        <v>636</v>
      </c>
      <c r="C234" s="408"/>
      <c r="D234" s="108"/>
      <c r="E234" s="89">
        <f t="shared" si="36"/>
        <v>0</v>
      </c>
      <c r="F234" s="90"/>
      <c r="G234" s="90"/>
      <c r="H234" s="90"/>
      <c r="I234" s="89">
        <f t="shared" si="37"/>
        <v>1642</v>
      </c>
      <c r="J234" s="90"/>
      <c r="K234" s="90"/>
      <c r="L234" s="90">
        <v>1642</v>
      </c>
      <c r="M234" s="120"/>
      <c r="N234" s="91"/>
      <c r="O234" s="92"/>
      <c r="P234" s="98"/>
      <c r="Q234" s="199"/>
    </row>
    <row r="235" spans="1:19" s="269" customFormat="1" hidden="1" outlineLevel="1" x14ac:dyDescent="0.2">
      <c r="A235" s="184"/>
      <c r="B235" s="407" t="s">
        <v>55</v>
      </c>
      <c r="C235" s="408"/>
      <c r="D235" s="108"/>
      <c r="E235" s="89">
        <f t="shared" si="36"/>
        <v>0</v>
      </c>
      <c r="F235" s="90"/>
      <c r="G235" s="90"/>
      <c r="H235" s="90"/>
      <c r="I235" s="89">
        <f t="shared" si="37"/>
        <v>0</v>
      </c>
      <c r="J235" s="90"/>
      <c r="K235" s="90"/>
      <c r="L235" s="90"/>
      <c r="M235" s="120"/>
      <c r="N235" s="91"/>
      <c r="O235" s="92"/>
      <c r="P235" s="98"/>
      <c r="Q235" s="199"/>
    </row>
    <row r="236" spans="1:19" s="269" customFormat="1" hidden="1" outlineLevel="1" x14ac:dyDescent="0.2">
      <c r="A236" s="184"/>
      <c r="B236" s="407" t="s">
        <v>637</v>
      </c>
      <c r="C236" s="408"/>
      <c r="D236" s="108"/>
      <c r="E236" s="89">
        <f t="shared" si="36"/>
        <v>0</v>
      </c>
      <c r="F236" s="90"/>
      <c r="G236" s="90"/>
      <c r="H236" s="90"/>
      <c r="I236" s="89">
        <f t="shared" si="37"/>
        <v>0</v>
      </c>
      <c r="J236" s="90"/>
      <c r="K236" s="90"/>
      <c r="L236" s="90"/>
      <c r="M236" s="120"/>
      <c r="N236" s="91"/>
      <c r="O236" s="92"/>
      <c r="P236" s="98"/>
      <c r="Q236" s="199"/>
    </row>
    <row r="237" spans="1:19" s="269" customFormat="1" hidden="1" outlineLevel="1" x14ac:dyDescent="0.2">
      <c r="A237" s="184"/>
      <c r="B237" s="407" t="s">
        <v>638</v>
      </c>
      <c r="C237" s="408"/>
      <c r="D237" s="108"/>
      <c r="E237" s="89">
        <f t="shared" si="36"/>
        <v>0</v>
      </c>
      <c r="F237" s="90"/>
      <c r="G237" s="90"/>
      <c r="H237" s="90"/>
      <c r="I237" s="89">
        <f t="shared" si="37"/>
        <v>41531</v>
      </c>
      <c r="J237" s="90"/>
      <c r="K237" s="90">
        <v>41531</v>
      </c>
      <c r="L237" s="90"/>
      <c r="M237" s="120"/>
      <c r="N237" s="91"/>
      <c r="O237" s="92"/>
      <c r="P237" s="98"/>
      <c r="Q237" s="199"/>
    </row>
    <row r="238" spans="1:19" s="269" customFormat="1" hidden="1" outlineLevel="1" x14ac:dyDescent="0.2">
      <c r="A238" s="184"/>
      <c r="B238" s="435" t="s">
        <v>639</v>
      </c>
      <c r="C238" s="436"/>
      <c r="D238" s="108"/>
      <c r="E238" s="89">
        <f t="shared" si="36"/>
        <v>0</v>
      </c>
      <c r="F238" s="90"/>
      <c r="G238" s="90"/>
      <c r="H238" s="90"/>
      <c r="I238" s="89">
        <f t="shared" si="37"/>
        <v>9691</v>
      </c>
      <c r="J238" s="90"/>
      <c r="K238" s="90">
        <v>9691</v>
      </c>
      <c r="L238" s="90"/>
      <c r="M238" s="120"/>
      <c r="N238" s="91"/>
      <c r="O238" s="92"/>
      <c r="P238" s="98"/>
      <c r="Q238" s="199"/>
    </row>
    <row r="239" spans="1:19" s="269" customFormat="1" hidden="1" outlineLevel="1" x14ac:dyDescent="0.2">
      <c r="A239" s="184"/>
      <c r="B239" s="407" t="s">
        <v>640</v>
      </c>
      <c r="C239" s="408"/>
      <c r="D239" s="108"/>
      <c r="E239" s="89">
        <f t="shared" si="36"/>
        <v>0</v>
      </c>
      <c r="F239" s="90"/>
      <c r="G239" s="90"/>
      <c r="H239" s="90"/>
      <c r="I239" s="89">
        <f t="shared" si="37"/>
        <v>0</v>
      </c>
      <c r="J239" s="90"/>
      <c r="K239" s="90"/>
      <c r="L239" s="90"/>
      <c r="M239" s="120"/>
      <c r="N239" s="91"/>
      <c r="O239" s="92"/>
      <c r="P239" s="98"/>
      <c r="Q239" s="199"/>
    </row>
    <row r="240" spans="1:19" s="269" customFormat="1" hidden="1" outlineLevel="1" x14ac:dyDescent="0.2">
      <c r="A240" s="184"/>
      <c r="B240" s="407" t="s">
        <v>641</v>
      </c>
      <c r="C240" s="408"/>
      <c r="D240" s="108"/>
      <c r="E240" s="89">
        <f t="shared" si="36"/>
        <v>0</v>
      </c>
      <c r="F240" s="90"/>
      <c r="G240" s="90"/>
      <c r="H240" s="90"/>
      <c r="I240" s="89">
        <f t="shared" si="37"/>
        <v>50</v>
      </c>
      <c r="J240" s="90"/>
      <c r="K240" s="90">
        <v>50</v>
      </c>
      <c r="L240" s="90"/>
      <c r="M240" s="120"/>
      <c r="N240" s="91"/>
      <c r="O240" s="92"/>
      <c r="P240" s="98"/>
      <c r="Q240" s="199"/>
    </row>
    <row r="241" spans="1:17" s="269" customFormat="1" hidden="1" outlineLevel="1" x14ac:dyDescent="0.2">
      <c r="A241" s="184"/>
      <c r="B241" s="407" t="s">
        <v>642</v>
      </c>
      <c r="C241" s="408"/>
      <c r="D241" s="108"/>
      <c r="E241" s="89">
        <f t="shared" si="36"/>
        <v>0</v>
      </c>
      <c r="F241" s="90"/>
      <c r="G241" s="90"/>
      <c r="H241" s="90"/>
      <c r="I241" s="89">
        <f t="shared" si="37"/>
        <v>0</v>
      </c>
      <c r="J241" s="90"/>
      <c r="K241" s="90"/>
      <c r="L241" s="90"/>
      <c r="M241" s="120"/>
      <c r="N241" s="91"/>
      <c r="O241" s="92"/>
      <c r="P241" s="98"/>
      <c r="Q241" s="199"/>
    </row>
    <row r="242" spans="1:17" s="269" customFormat="1" hidden="1" outlineLevel="1" x14ac:dyDescent="0.2">
      <c r="A242" s="184"/>
      <c r="B242" s="407" t="s">
        <v>643</v>
      </c>
      <c r="C242" s="408"/>
      <c r="D242" s="108"/>
      <c r="E242" s="89">
        <f t="shared" si="36"/>
        <v>0</v>
      </c>
      <c r="F242" s="90"/>
      <c r="G242" s="90"/>
      <c r="H242" s="90"/>
      <c r="I242" s="89">
        <f t="shared" si="37"/>
        <v>0</v>
      </c>
      <c r="J242" s="90"/>
      <c r="K242" s="90"/>
      <c r="L242" s="90"/>
      <c r="M242" s="120"/>
      <c r="N242" s="91"/>
      <c r="O242" s="92"/>
      <c r="P242" s="98"/>
      <c r="Q242" s="199"/>
    </row>
    <row r="243" spans="1:17" s="269" customFormat="1" hidden="1" outlineLevel="1" x14ac:dyDescent="0.2">
      <c r="A243" s="184"/>
      <c r="B243" s="407" t="s">
        <v>644</v>
      </c>
      <c r="C243" s="408"/>
      <c r="D243" s="108"/>
      <c r="E243" s="89">
        <f t="shared" si="36"/>
        <v>0</v>
      </c>
      <c r="F243" s="90"/>
      <c r="G243" s="90"/>
      <c r="H243" s="90"/>
      <c r="I243" s="89">
        <f t="shared" si="37"/>
        <v>0</v>
      </c>
      <c r="J243" s="90"/>
      <c r="K243" s="90"/>
      <c r="L243" s="90"/>
      <c r="M243" s="120"/>
      <c r="N243" s="91"/>
      <c r="O243" s="92"/>
      <c r="P243" s="98"/>
      <c r="Q243" s="199"/>
    </row>
    <row r="244" spans="1:17" s="269" customFormat="1" hidden="1" outlineLevel="1" x14ac:dyDescent="0.2">
      <c r="A244" s="184"/>
      <c r="B244" s="407" t="s">
        <v>645</v>
      </c>
      <c r="C244" s="408"/>
      <c r="D244" s="108"/>
      <c r="E244" s="89">
        <f t="shared" si="36"/>
        <v>0</v>
      </c>
      <c r="F244" s="90"/>
      <c r="G244" s="90"/>
      <c r="H244" s="90"/>
      <c r="I244" s="89">
        <f t="shared" si="37"/>
        <v>0</v>
      </c>
      <c r="J244" s="90"/>
      <c r="K244" s="90"/>
      <c r="L244" s="90"/>
      <c r="M244" s="120"/>
      <c r="N244" s="91"/>
      <c r="O244" s="92"/>
      <c r="P244" s="98"/>
      <c r="Q244" s="199"/>
    </row>
    <row r="245" spans="1:17" s="269" customFormat="1" hidden="1" outlineLevel="1" x14ac:dyDescent="0.2">
      <c r="A245" s="184"/>
      <c r="B245" s="407" t="s">
        <v>646</v>
      </c>
      <c r="C245" s="408"/>
      <c r="D245" s="108"/>
      <c r="E245" s="89">
        <f t="shared" si="36"/>
        <v>0</v>
      </c>
      <c r="F245" s="90"/>
      <c r="G245" s="90"/>
      <c r="H245" s="90"/>
      <c r="I245" s="89">
        <f t="shared" si="37"/>
        <v>0</v>
      </c>
      <c r="J245" s="90"/>
      <c r="K245" s="90"/>
      <c r="L245" s="90"/>
      <c r="M245" s="120"/>
      <c r="N245" s="91"/>
      <c r="O245" s="92"/>
      <c r="P245" s="98"/>
      <c r="Q245" s="199"/>
    </row>
    <row r="246" spans="1:17" s="269" customFormat="1" hidden="1" outlineLevel="1" x14ac:dyDescent="0.2">
      <c r="A246" s="184"/>
      <c r="B246" s="407" t="s">
        <v>520</v>
      </c>
      <c r="C246" s="408"/>
      <c r="D246" s="108"/>
      <c r="E246" s="89">
        <f t="shared" si="36"/>
        <v>0</v>
      </c>
      <c r="F246" s="90"/>
      <c r="G246" s="90"/>
      <c r="H246" s="90"/>
      <c r="I246" s="89">
        <f t="shared" si="37"/>
        <v>0</v>
      </c>
      <c r="J246" s="90"/>
      <c r="K246" s="90"/>
      <c r="L246" s="90"/>
      <c r="M246" s="120"/>
      <c r="N246" s="91"/>
      <c r="O246" s="92"/>
      <c r="P246" s="98"/>
      <c r="Q246" s="199"/>
    </row>
    <row r="247" spans="1:17" s="269" customFormat="1" hidden="1" outlineLevel="1" x14ac:dyDescent="0.2">
      <c r="A247" s="184"/>
      <c r="B247" s="407" t="s">
        <v>647</v>
      </c>
      <c r="C247" s="408"/>
      <c r="D247" s="108"/>
      <c r="E247" s="89">
        <f t="shared" si="36"/>
        <v>0</v>
      </c>
      <c r="F247" s="90"/>
      <c r="G247" s="90"/>
      <c r="H247" s="90"/>
      <c r="I247" s="89">
        <f t="shared" si="37"/>
        <v>0</v>
      </c>
      <c r="J247" s="90"/>
      <c r="K247" s="90"/>
      <c r="L247" s="90"/>
      <c r="M247" s="120"/>
      <c r="N247" s="91"/>
      <c r="O247" s="92"/>
      <c r="P247" s="98"/>
      <c r="Q247" s="199"/>
    </row>
    <row r="248" spans="1:17" s="269" customFormat="1" hidden="1" outlineLevel="1" x14ac:dyDescent="0.2">
      <c r="A248" s="184"/>
      <c r="B248" s="407" t="s">
        <v>154</v>
      </c>
      <c r="C248" s="408"/>
      <c r="D248" s="108"/>
      <c r="E248" s="89">
        <f t="shared" si="36"/>
        <v>0</v>
      </c>
      <c r="F248" s="90"/>
      <c r="G248" s="90"/>
      <c r="H248" s="90"/>
      <c r="I248" s="89">
        <f t="shared" si="37"/>
        <v>0</v>
      </c>
      <c r="J248" s="90"/>
      <c r="K248" s="90"/>
      <c r="L248" s="90"/>
      <c r="M248" s="120"/>
      <c r="N248" s="91"/>
      <c r="O248" s="92"/>
      <c r="P248" s="98"/>
      <c r="Q248" s="199"/>
    </row>
    <row r="249" spans="1:17" s="269" customFormat="1" hidden="1" outlineLevel="1" x14ac:dyDescent="0.2">
      <c r="A249" s="184"/>
      <c r="B249" s="407" t="s">
        <v>150</v>
      </c>
      <c r="C249" s="408"/>
      <c r="D249" s="108"/>
      <c r="E249" s="89">
        <f t="shared" si="36"/>
        <v>0</v>
      </c>
      <c r="F249" s="90"/>
      <c r="G249" s="90"/>
      <c r="H249" s="90"/>
      <c r="I249" s="89">
        <f t="shared" si="37"/>
        <v>0</v>
      </c>
      <c r="J249" s="90"/>
      <c r="K249" s="90"/>
      <c r="L249" s="90"/>
      <c r="M249" s="120"/>
      <c r="N249" s="91"/>
      <c r="O249" s="92"/>
      <c r="P249" s="98"/>
      <c r="Q249" s="199"/>
    </row>
    <row r="250" spans="1:17" s="269" customFormat="1" hidden="1" outlineLevel="1" x14ac:dyDescent="0.2">
      <c r="A250" s="184"/>
      <c r="B250" s="407" t="s">
        <v>176</v>
      </c>
      <c r="C250" s="408"/>
      <c r="D250" s="108"/>
      <c r="E250" s="89">
        <f t="shared" si="36"/>
        <v>0</v>
      </c>
      <c r="F250" s="90"/>
      <c r="G250" s="90"/>
      <c r="H250" s="90"/>
      <c r="I250" s="89">
        <f t="shared" si="37"/>
        <v>0</v>
      </c>
      <c r="J250" s="90"/>
      <c r="K250" s="90"/>
      <c r="L250" s="90"/>
      <c r="M250" s="120"/>
      <c r="N250" s="91"/>
      <c r="O250" s="92"/>
      <c r="P250" s="98"/>
      <c r="Q250" s="199"/>
    </row>
    <row r="251" spans="1:17" s="269" customFormat="1" ht="12.75" hidden="1" outlineLevel="1" x14ac:dyDescent="0.2">
      <c r="A251" s="184"/>
      <c r="B251" s="276"/>
      <c r="C251" s="88"/>
      <c r="D251" s="108"/>
      <c r="E251" s="89">
        <f t="shared" si="36"/>
        <v>0</v>
      </c>
      <c r="F251" s="90"/>
      <c r="G251" s="90"/>
      <c r="H251" s="90"/>
      <c r="I251" s="89">
        <f t="shared" si="37"/>
        <v>0</v>
      </c>
      <c r="J251" s="90"/>
      <c r="K251" s="90"/>
      <c r="L251" s="90"/>
      <c r="M251" s="120"/>
      <c r="N251" s="91"/>
      <c r="O251" s="92"/>
      <c r="P251" s="98"/>
      <c r="Q251" s="199"/>
    </row>
    <row r="252" spans="1:17" s="269" customFormat="1" ht="13.5" hidden="1" outlineLevel="1" thickBot="1" x14ac:dyDescent="0.25">
      <c r="A252" s="184"/>
      <c r="B252" s="278"/>
      <c r="C252" s="279"/>
      <c r="D252" s="280"/>
      <c r="E252" s="189">
        <f t="shared" si="36"/>
        <v>0</v>
      </c>
      <c r="F252" s="230"/>
      <c r="G252" s="230"/>
      <c r="H252" s="230"/>
      <c r="I252" s="189">
        <f t="shared" si="37"/>
        <v>0</v>
      </c>
      <c r="J252" s="230"/>
      <c r="K252" s="230"/>
      <c r="L252" s="230"/>
      <c r="M252" s="281"/>
      <c r="N252" s="190"/>
      <c r="O252" s="282"/>
      <c r="P252" s="101"/>
      <c r="Q252" s="199"/>
    </row>
    <row r="253" spans="1:17" s="269" customFormat="1" ht="13.5" customHeight="1" collapsed="1" thickTop="1" x14ac:dyDescent="0.2">
      <c r="A253" s="307" t="s">
        <v>662</v>
      </c>
      <c r="B253" s="308" t="s">
        <v>663</v>
      </c>
      <c r="C253" s="309"/>
      <c r="D253" s="310">
        <f t="shared" ref="D253:N253" si="38">D254+D256+D261+D265+D269</f>
        <v>0</v>
      </c>
      <c r="E253" s="311">
        <f t="shared" si="38"/>
        <v>4736639</v>
      </c>
      <c r="F253" s="312">
        <f t="shared" si="38"/>
        <v>4736639</v>
      </c>
      <c r="G253" s="312">
        <f t="shared" si="38"/>
        <v>0</v>
      </c>
      <c r="H253" s="312">
        <f t="shared" si="38"/>
        <v>0</v>
      </c>
      <c r="I253" s="311">
        <f t="shared" si="38"/>
        <v>5245096</v>
      </c>
      <c r="J253" s="312">
        <f t="shared" si="38"/>
        <v>5010096</v>
      </c>
      <c r="K253" s="312">
        <f t="shared" si="38"/>
        <v>235000</v>
      </c>
      <c r="L253" s="312">
        <f t="shared" si="38"/>
        <v>0</v>
      </c>
      <c r="M253" s="313">
        <f t="shared" si="38"/>
        <v>0</v>
      </c>
      <c r="N253" s="314">
        <f t="shared" si="38"/>
        <v>0</v>
      </c>
      <c r="O253" s="315"/>
      <c r="P253" s="316"/>
      <c r="Q253" s="199"/>
    </row>
    <row r="254" spans="1:17" s="273" customFormat="1" ht="13.5" customHeight="1" x14ac:dyDescent="0.2">
      <c r="A254" s="326" t="s">
        <v>7</v>
      </c>
      <c r="B254" s="317" t="s">
        <v>8</v>
      </c>
      <c r="C254" s="318"/>
      <c r="D254" s="319">
        <f t="shared" ref="D254:N254" si="39">SUM(D255:D255)</f>
        <v>0</v>
      </c>
      <c r="E254" s="320">
        <f t="shared" si="39"/>
        <v>808099</v>
      </c>
      <c r="F254" s="321">
        <f t="shared" si="39"/>
        <v>808099</v>
      </c>
      <c r="G254" s="321">
        <f t="shared" si="39"/>
        <v>0</v>
      </c>
      <c r="H254" s="321">
        <f t="shared" si="39"/>
        <v>0</v>
      </c>
      <c r="I254" s="320">
        <f t="shared" si="39"/>
        <v>808099</v>
      </c>
      <c r="J254" s="321">
        <f t="shared" si="39"/>
        <v>573099</v>
      </c>
      <c r="K254" s="321">
        <f t="shared" si="39"/>
        <v>235000</v>
      </c>
      <c r="L254" s="321">
        <f t="shared" si="39"/>
        <v>0</v>
      </c>
      <c r="M254" s="322">
        <f t="shared" si="39"/>
        <v>0</v>
      </c>
      <c r="N254" s="323">
        <f t="shared" si="39"/>
        <v>0</v>
      </c>
      <c r="O254" s="324"/>
      <c r="P254" s="325"/>
      <c r="Q254" s="199"/>
    </row>
    <row r="255" spans="1:17" s="269" customFormat="1" x14ac:dyDescent="0.2">
      <c r="A255" s="136"/>
      <c r="B255" s="404" t="s">
        <v>648</v>
      </c>
      <c r="C255" s="405"/>
      <c r="D255" s="108"/>
      <c r="E255" s="89">
        <f t="shared" ref="E255:E271" si="40">SUM(F255:H255)</f>
        <v>808099</v>
      </c>
      <c r="F255" s="90">
        <f>608099+200000</f>
        <v>808099</v>
      </c>
      <c r="G255" s="90"/>
      <c r="H255" s="90"/>
      <c r="I255" s="89">
        <f t="shared" ref="I255:I271" si="41">SUM(J255:N255)</f>
        <v>808099</v>
      </c>
      <c r="J255" s="90">
        <v>573099</v>
      </c>
      <c r="K255" s="90">
        <v>235000</v>
      </c>
      <c r="L255" s="90"/>
      <c r="M255" s="120"/>
      <c r="N255" s="91"/>
      <c r="O255" s="92"/>
      <c r="P255" s="98"/>
      <c r="Q255" s="199"/>
    </row>
    <row r="256" spans="1:17" s="273" customFormat="1" x14ac:dyDescent="0.2">
      <c r="A256" s="326" t="s">
        <v>11</v>
      </c>
      <c r="B256" s="317" t="s">
        <v>173</v>
      </c>
      <c r="C256" s="318"/>
      <c r="D256" s="319">
        <f>SUM(D257:D260)</f>
        <v>0</v>
      </c>
      <c r="E256" s="320">
        <f t="shared" ref="E256:N256" si="42">SUM(E257:E260)</f>
        <v>1719081</v>
      </c>
      <c r="F256" s="321">
        <f t="shared" si="42"/>
        <v>1719081</v>
      </c>
      <c r="G256" s="321">
        <f t="shared" si="42"/>
        <v>0</v>
      </c>
      <c r="H256" s="321">
        <f t="shared" si="42"/>
        <v>0</v>
      </c>
      <c r="I256" s="320">
        <f t="shared" si="42"/>
        <v>1719081</v>
      </c>
      <c r="J256" s="321">
        <f t="shared" si="42"/>
        <v>1719081</v>
      </c>
      <c r="K256" s="321">
        <f t="shared" si="42"/>
        <v>0</v>
      </c>
      <c r="L256" s="321">
        <f t="shared" si="42"/>
        <v>0</v>
      </c>
      <c r="M256" s="322">
        <f t="shared" si="42"/>
        <v>0</v>
      </c>
      <c r="N256" s="323">
        <f t="shared" si="42"/>
        <v>0</v>
      </c>
      <c r="O256" s="324"/>
      <c r="P256" s="325"/>
      <c r="Q256" s="199"/>
    </row>
    <row r="257" spans="1:17" s="269" customFormat="1" ht="30" customHeight="1" x14ac:dyDescent="0.2">
      <c r="A257" s="136"/>
      <c r="B257" s="404" t="s">
        <v>649</v>
      </c>
      <c r="C257" s="405"/>
      <c r="D257" s="108"/>
      <c r="E257" s="89">
        <f t="shared" si="40"/>
        <v>650000</v>
      </c>
      <c r="F257" s="90">
        <v>650000</v>
      </c>
      <c r="G257" s="90"/>
      <c r="H257" s="90"/>
      <c r="I257" s="89">
        <f t="shared" si="41"/>
        <v>650000</v>
      </c>
      <c r="J257" s="90">
        <v>650000</v>
      </c>
      <c r="K257" s="90"/>
      <c r="L257" s="90"/>
      <c r="M257" s="120"/>
      <c r="N257" s="91"/>
      <c r="O257" s="92"/>
      <c r="P257" s="98"/>
      <c r="Q257" s="199"/>
    </row>
    <row r="258" spans="1:17" s="269" customFormat="1" ht="30" customHeight="1" x14ac:dyDescent="0.2">
      <c r="A258" s="136"/>
      <c r="B258" s="404" t="s">
        <v>650</v>
      </c>
      <c r="C258" s="405"/>
      <c r="D258" s="108"/>
      <c r="E258" s="89">
        <f t="shared" si="40"/>
        <v>320500</v>
      </c>
      <c r="F258" s="90">
        <v>320500</v>
      </c>
      <c r="G258" s="90"/>
      <c r="H258" s="90"/>
      <c r="I258" s="89">
        <f t="shared" si="41"/>
        <v>320500</v>
      </c>
      <c r="J258" s="90">
        <v>320500</v>
      </c>
      <c r="K258" s="90"/>
      <c r="L258" s="90"/>
      <c r="M258" s="120"/>
      <c r="N258" s="91"/>
      <c r="O258" s="92"/>
      <c r="P258" s="98"/>
      <c r="Q258" s="199"/>
    </row>
    <row r="259" spans="1:17" s="269" customFormat="1" ht="39" customHeight="1" x14ac:dyDescent="0.2">
      <c r="A259" s="136"/>
      <c r="B259" s="404" t="s">
        <v>651</v>
      </c>
      <c r="C259" s="405"/>
      <c r="D259" s="108"/>
      <c r="E259" s="89">
        <f t="shared" si="40"/>
        <v>10000</v>
      </c>
      <c r="F259" s="90">
        <v>10000</v>
      </c>
      <c r="G259" s="90"/>
      <c r="H259" s="90"/>
      <c r="I259" s="89">
        <f t="shared" si="41"/>
        <v>202540</v>
      </c>
      <c r="J259" s="90">
        <v>202540</v>
      </c>
      <c r="K259" s="90"/>
      <c r="L259" s="90"/>
      <c r="M259" s="120"/>
      <c r="N259" s="91"/>
      <c r="O259" s="92"/>
      <c r="P259" s="98"/>
      <c r="Q259" s="199"/>
    </row>
    <row r="260" spans="1:17" s="269" customFormat="1" ht="39.75" customHeight="1" x14ac:dyDescent="0.2">
      <c r="A260" s="136"/>
      <c r="B260" s="404" t="s">
        <v>503</v>
      </c>
      <c r="C260" s="405"/>
      <c r="D260" s="108"/>
      <c r="E260" s="89">
        <f t="shared" si="40"/>
        <v>738581</v>
      </c>
      <c r="F260" s="90">
        <f>45540+112000+35000+546041</f>
        <v>738581</v>
      </c>
      <c r="G260" s="90"/>
      <c r="H260" s="90"/>
      <c r="I260" s="89">
        <f t="shared" si="41"/>
        <v>546041</v>
      </c>
      <c r="J260" s="90">
        <v>546041</v>
      </c>
      <c r="K260" s="90"/>
      <c r="L260" s="90"/>
      <c r="M260" s="120"/>
      <c r="N260" s="91"/>
      <c r="O260" s="92"/>
      <c r="P260" s="98"/>
      <c r="Q260" s="199"/>
    </row>
    <row r="261" spans="1:17" s="273" customFormat="1" x14ac:dyDescent="0.2">
      <c r="A261" s="326" t="s">
        <v>14</v>
      </c>
      <c r="B261" s="317" t="s">
        <v>15</v>
      </c>
      <c r="C261" s="318"/>
      <c r="D261" s="319">
        <f>SUM(D262:D264)</f>
        <v>0</v>
      </c>
      <c r="E261" s="320">
        <f t="shared" ref="E261:N261" si="43">SUM(E262:E264)</f>
        <v>1169942</v>
      </c>
      <c r="F261" s="321">
        <f t="shared" si="43"/>
        <v>1169942</v>
      </c>
      <c r="G261" s="321">
        <f t="shared" si="43"/>
        <v>0</v>
      </c>
      <c r="H261" s="321">
        <f t="shared" si="43"/>
        <v>0</v>
      </c>
      <c r="I261" s="320">
        <f t="shared" si="43"/>
        <v>1678399</v>
      </c>
      <c r="J261" s="321">
        <f t="shared" si="43"/>
        <v>1678399</v>
      </c>
      <c r="K261" s="321">
        <f t="shared" si="43"/>
        <v>0</v>
      </c>
      <c r="L261" s="321">
        <f t="shared" si="43"/>
        <v>0</v>
      </c>
      <c r="M261" s="322">
        <f t="shared" si="43"/>
        <v>0</v>
      </c>
      <c r="N261" s="323">
        <f t="shared" si="43"/>
        <v>0</v>
      </c>
      <c r="O261" s="324"/>
      <c r="P261" s="325"/>
      <c r="Q261" s="199"/>
    </row>
    <row r="262" spans="1:17" s="269" customFormat="1" ht="22.5" customHeight="1" x14ac:dyDescent="0.2">
      <c r="A262" s="136"/>
      <c r="B262" s="404" t="s">
        <v>652</v>
      </c>
      <c r="C262" s="405"/>
      <c r="D262" s="108"/>
      <c r="E262" s="89">
        <f t="shared" si="40"/>
        <v>217104</v>
      </c>
      <c r="F262" s="90">
        <f>ROUNDUP(23389.84+93045.42+85668+15000,0)</f>
        <v>217104</v>
      </c>
      <c r="G262" s="90"/>
      <c r="H262" s="90"/>
      <c r="I262" s="89">
        <f t="shared" si="41"/>
        <v>217104</v>
      </c>
      <c r="J262" s="90">
        <v>217104</v>
      </c>
      <c r="K262" s="90"/>
      <c r="L262" s="90"/>
      <c r="M262" s="120"/>
      <c r="N262" s="91"/>
      <c r="O262" s="92"/>
      <c r="P262" s="98"/>
      <c r="Q262" s="199"/>
    </row>
    <row r="263" spans="1:17" s="273" customFormat="1" ht="54.75" customHeight="1" x14ac:dyDescent="0.2">
      <c r="A263" s="136"/>
      <c r="B263" s="406" t="s">
        <v>708</v>
      </c>
      <c r="C263" s="405"/>
      <c r="D263" s="108"/>
      <c r="E263" s="89">
        <f t="shared" si="40"/>
        <v>301150</v>
      </c>
      <c r="F263" s="90">
        <v>301150</v>
      </c>
      <c r="G263" s="90"/>
      <c r="H263" s="90"/>
      <c r="I263" s="89">
        <f>SUM(J263:N263)</f>
        <v>809607</v>
      </c>
      <c r="J263" s="90">
        <v>809607</v>
      </c>
      <c r="K263" s="90"/>
      <c r="L263" s="90"/>
      <c r="M263" s="120"/>
      <c r="N263" s="91"/>
      <c r="O263" s="92"/>
      <c r="P263" s="98"/>
      <c r="Q263" s="199"/>
    </row>
    <row r="264" spans="1:17" s="269" customFormat="1" ht="29.25" customHeight="1" x14ac:dyDescent="0.2">
      <c r="A264" s="136"/>
      <c r="B264" s="404" t="s">
        <v>653</v>
      </c>
      <c r="C264" s="405"/>
      <c r="D264" s="108"/>
      <c r="E264" s="89">
        <f t="shared" si="40"/>
        <v>651688</v>
      </c>
      <c r="F264" s="90">
        <f>ROUNDUP(14696.83+14696.83+14696.83+14696.84+250000+165000+177900,0)</f>
        <v>651688</v>
      </c>
      <c r="G264" s="90"/>
      <c r="H264" s="90"/>
      <c r="I264" s="89">
        <f t="shared" si="41"/>
        <v>651688</v>
      </c>
      <c r="J264" s="90">
        <v>651688</v>
      </c>
      <c r="K264" s="90"/>
      <c r="L264" s="90"/>
      <c r="M264" s="120"/>
      <c r="N264" s="91"/>
      <c r="O264" s="92"/>
      <c r="P264" s="98"/>
      <c r="Q264" s="199"/>
    </row>
    <row r="265" spans="1:17" s="273" customFormat="1" x14ac:dyDescent="0.2">
      <c r="A265" s="326" t="s">
        <v>17</v>
      </c>
      <c r="B265" s="317" t="s">
        <v>18</v>
      </c>
      <c r="C265" s="318"/>
      <c r="D265" s="319">
        <f>SUM(D266:D268)</f>
        <v>0</v>
      </c>
      <c r="E265" s="320">
        <f t="shared" ref="E265:N265" si="44">SUM(E266:E268)</f>
        <v>872835</v>
      </c>
      <c r="F265" s="321">
        <f t="shared" si="44"/>
        <v>872835</v>
      </c>
      <c r="G265" s="321">
        <f t="shared" si="44"/>
        <v>0</v>
      </c>
      <c r="H265" s="321">
        <f t="shared" si="44"/>
        <v>0</v>
      </c>
      <c r="I265" s="320">
        <f t="shared" si="44"/>
        <v>872835</v>
      </c>
      <c r="J265" s="321">
        <f t="shared" si="44"/>
        <v>872835</v>
      </c>
      <c r="K265" s="321">
        <f t="shared" si="44"/>
        <v>0</v>
      </c>
      <c r="L265" s="321">
        <f t="shared" si="44"/>
        <v>0</v>
      </c>
      <c r="M265" s="322">
        <f t="shared" si="44"/>
        <v>0</v>
      </c>
      <c r="N265" s="323">
        <f t="shared" si="44"/>
        <v>0</v>
      </c>
      <c r="O265" s="324"/>
      <c r="P265" s="325"/>
      <c r="Q265" s="199"/>
    </row>
    <row r="266" spans="1:17" s="269" customFormat="1" ht="27.75" customHeight="1" x14ac:dyDescent="0.2">
      <c r="A266" s="136"/>
      <c r="B266" s="404" t="s">
        <v>252</v>
      </c>
      <c r="C266" s="405"/>
      <c r="D266" s="108"/>
      <c r="E266" s="89">
        <f t="shared" si="40"/>
        <v>500500</v>
      </c>
      <c r="F266" s="90">
        <v>500500</v>
      </c>
      <c r="G266" s="90"/>
      <c r="H266" s="90"/>
      <c r="I266" s="89">
        <f t="shared" si="41"/>
        <v>500500</v>
      </c>
      <c r="J266" s="90">
        <v>500500</v>
      </c>
      <c r="K266" s="90"/>
      <c r="L266" s="90"/>
      <c r="M266" s="120"/>
      <c r="N266" s="91"/>
      <c r="O266" s="92"/>
      <c r="P266" s="98"/>
      <c r="Q266" s="199"/>
    </row>
    <row r="267" spans="1:17" s="269" customFormat="1" x14ac:dyDescent="0.2">
      <c r="A267" s="136"/>
      <c r="B267" s="404" t="s">
        <v>654</v>
      </c>
      <c r="C267" s="405"/>
      <c r="D267" s="108"/>
      <c r="E267" s="89">
        <f t="shared" si="40"/>
        <v>284577</v>
      </c>
      <c r="F267" s="90">
        <f>ROUNDUP(29302.62*3+29302.63+139850+27516,0)</f>
        <v>284577</v>
      </c>
      <c r="G267" s="90"/>
      <c r="H267" s="90"/>
      <c r="I267" s="89">
        <f t="shared" si="41"/>
        <v>284577</v>
      </c>
      <c r="J267" s="90">
        <v>284577</v>
      </c>
      <c r="K267" s="90"/>
      <c r="L267" s="90"/>
      <c r="M267" s="120"/>
      <c r="N267" s="91"/>
      <c r="O267" s="92"/>
      <c r="P267" s="98"/>
      <c r="Q267" s="199"/>
    </row>
    <row r="268" spans="1:17" s="269" customFormat="1" ht="27.75" customHeight="1" x14ac:dyDescent="0.2">
      <c r="A268" s="136"/>
      <c r="B268" s="404" t="s">
        <v>655</v>
      </c>
      <c r="C268" s="405"/>
      <c r="D268" s="108"/>
      <c r="E268" s="89">
        <f t="shared" si="40"/>
        <v>87758</v>
      </c>
      <c r="F268" s="90">
        <v>87758</v>
      </c>
      <c r="G268" s="90"/>
      <c r="H268" s="90"/>
      <c r="I268" s="89">
        <f t="shared" si="41"/>
        <v>87758</v>
      </c>
      <c r="J268" s="90">
        <v>87758</v>
      </c>
      <c r="K268" s="90"/>
      <c r="L268" s="90"/>
      <c r="M268" s="120"/>
      <c r="N268" s="91"/>
      <c r="O268" s="92"/>
      <c r="P268" s="98"/>
      <c r="Q268" s="199"/>
    </row>
    <row r="269" spans="1:17" s="273" customFormat="1" x14ac:dyDescent="0.2">
      <c r="A269" s="326">
        <v>10</v>
      </c>
      <c r="B269" s="317" t="s">
        <v>21</v>
      </c>
      <c r="C269" s="318"/>
      <c r="D269" s="319">
        <f>SUM(D270:D271)</f>
        <v>0</v>
      </c>
      <c r="E269" s="320">
        <f t="shared" ref="E269:N269" si="45">SUM(E270:E271)</f>
        <v>166682</v>
      </c>
      <c r="F269" s="321">
        <f t="shared" si="45"/>
        <v>166682</v>
      </c>
      <c r="G269" s="321">
        <f t="shared" si="45"/>
        <v>0</v>
      </c>
      <c r="H269" s="321">
        <f t="shared" si="45"/>
        <v>0</v>
      </c>
      <c r="I269" s="320">
        <f t="shared" si="45"/>
        <v>166682</v>
      </c>
      <c r="J269" s="321">
        <f t="shared" si="45"/>
        <v>166682</v>
      </c>
      <c r="K269" s="321">
        <f t="shared" si="45"/>
        <v>0</v>
      </c>
      <c r="L269" s="321">
        <f t="shared" si="45"/>
        <v>0</v>
      </c>
      <c r="M269" s="322">
        <f t="shared" si="45"/>
        <v>0</v>
      </c>
      <c r="N269" s="323">
        <f t="shared" si="45"/>
        <v>0</v>
      </c>
      <c r="O269" s="324"/>
      <c r="P269" s="325"/>
      <c r="Q269" s="199"/>
    </row>
    <row r="270" spans="1:17" s="269" customFormat="1" ht="27" customHeight="1" x14ac:dyDescent="0.2">
      <c r="A270" s="136"/>
      <c r="B270" s="404" t="s">
        <v>656</v>
      </c>
      <c r="C270" s="405"/>
      <c r="D270" s="108"/>
      <c r="E270" s="89">
        <f t="shared" si="40"/>
        <v>160586</v>
      </c>
      <c r="F270" s="90">
        <f>79283+81303</f>
        <v>160586</v>
      </c>
      <c r="G270" s="90"/>
      <c r="H270" s="90"/>
      <c r="I270" s="89">
        <f t="shared" si="41"/>
        <v>160586</v>
      </c>
      <c r="J270" s="90">
        <v>160586</v>
      </c>
      <c r="K270" s="90"/>
      <c r="L270" s="90"/>
      <c r="M270" s="120"/>
      <c r="N270" s="91"/>
      <c r="O270" s="92"/>
      <c r="P270" s="98"/>
      <c r="Q270" s="199"/>
    </row>
    <row r="271" spans="1:17" s="269" customFormat="1" ht="24.75" customHeight="1" x14ac:dyDescent="0.2">
      <c r="A271" s="136"/>
      <c r="B271" s="404" t="s">
        <v>657</v>
      </c>
      <c r="C271" s="405"/>
      <c r="D271" s="108"/>
      <c r="E271" s="89">
        <f t="shared" si="40"/>
        <v>6096</v>
      </c>
      <c r="F271" s="90">
        <v>6096</v>
      </c>
      <c r="G271" s="90"/>
      <c r="H271" s="90"/>
      <c r="I271" s="89">
        <f t="shared" si="41"/>
        <v>6096</v>
      </c>
      <c r="J271" s="90">
        <v>6096</v>
      </c>
      <c r="K271" s="90"/>
      <c r="L271" s="90"/>
      <c r="M271" s="120"/>
      <c r="N271" s="91"/>
      <c r="O271" s="92"/>
      <c r="P271" s="98"/>
      <c r="Q271" s="199"/>
    </row>
    <row r="272" spans="1:17" s="269" customFormat="1" ht="13.5" thickBot="1" x14ac:dyDescent="0.25">
      <c r="A272" s="128"/>
      <c r="B272" s="278"/>
      <c r="C272" s="279"/>
      <c r="D272" s="280"/>
      <c r="E272" s="189"/>
      <c r="F272" s="230"/>
      <c r="G272" s="230"/>
      <c r="H272" s="230"/>
      <c r="I272" s="189"/>
      <c r="J272" s="230"/>
      <c r="K272" s="230"/>
      <c r="L272" s="230"/>
      <c r="M272" s="281"/>
      <c r="N272" s="190"/>
      <c r="O272" s="282"/>
      <c r="P272" s="101"/>
      <c r="Q272" s="199"/>
    </row>
    <row r="273" spans="1:17" s="269" customFormat="1" ht="12.75" thickTop="1" x14ac:dyDescent="0.2">
      <c r="A273" s="168" t="s">
        <v>665</v>
      </c>
      <c r="B273" s="294" t="s">
        <v>486</v>
      </c>
      <c r="C273" s="283"/>
      <c r="D273" s="286">
        <f>SUM(D274)</f>
        <v>0</v>
      </c>
      <c r="E273" s="287">
        <f t="shared" ref="E273:N273" si="46">SUM(E274)</f>
        <v>0</v>
      </c>
      <c r="F273" s="288">
        <f t="shared" si="46"/>
        <v>0</v>
      </c>
      <c r="G273" s="288">
        <f t="shared" si="46"/>
        <v>0</v>
      </c>
      <c r="H273" s="288">
        <f t="shared" si="46"/>
        <v>0</v>
      </c>
      <c r="I273" s="287">
        <f t="shared" si="46"/>
        <v>73605</v>
      </c>
      <c r="J273" s="288">
        <f t="shared" si="46"/>
        <v>73605</v>
      </c>
      <c r="K273" s="288">
        <f t="shared" si="46"/>
        <v>0</v>
      </c>
      <c r="L273" s="288">
        <f t="shared" si="46"/>
        <v>0</v>
      </c>
      <c r="M273" s="289">
        <f t="shared" si="46"/>
        <v>0</v>
      </c>
      <c r="N273" s="290">
        <f t="shared" si="46"/>
        <v>0</v>
      </c>
      <c r="O273" s="284"/>
      <c r="P273" s="285"/>
      <c r="Q273" s="199"/>
    </row>
    <row r="274" spans="1:17" s="269" customFormat="1" ht="24.75" customHeight="1" x14ac:dyDescent="0.2">
      <c r="A274" s="128">
        <v>50003220021</v>
      </c>
      <c r="B274" s="393" t="s">
        <v>545</v>
      </c>
      <c r="C274" s="394"/>
      <c r="D274" s="107"/>
      <c r="E274" s="78">
        <f t="shared" ref="E274:E276" si="47">SUM(F274:H274)</f>
        <v>0</v>
      </c>
      <c r="F274" s="79">
        <v>0</v>
      </c>
      <c r="G274" s="79"/>
      <c r="H274" s="79"/>
      <c r="I274" s="78">
        <f>SUM(J274:N274)</f>
        <v>73605</v>
      </c>
      <c r="J274" s="79">
        <v>73605</v>
      </c>
      <c r="K274" s="79"/>
      <c r="L274" s="79"/>
      <c r="M274" s="119"/>
      <c r="N274" s="80"/>
      <c r="O274" s="92" t="s">
        <v>544</v>
      </c>
      <c r="P274" s="275"/>
      <c r="Q274" s="199"/>
    </row>
    <row r="275" spans="1:17" s="273" customFormat="1" ht="12.75" x14ac:dyDescent="0.2">
      <c r="A275" s="136" t="s">
        <v>665</v>
      </c>
      <c r="B275" s="352" t="s">
        <v>713</v>
      </c>
      <c r="C275" s="278"/>
      <c r="D275" s="353">
        <f>SUM(D276)</f>
        <v>0</v>
      </c>
      <c r="E275" s="354">
        <f t="shared" ref="E275" si="48">SUM(E276)</f>
        <v>0</v>
      </c>
      <c r="F275" s="355">
        <f t="shared" ref="F275" si="49">SUM(F276)</f>
        <v>0</v>
      </c>
      <c r="G275" s="355">
        <f t="shared" ref="G275" si="50">SUM(G276)</f>
        <v>0</v>
      </c>
      <c r="H275" s="355">
        <f t="shared" ref="H275" si="51">SUM(H276)</f>
        <v>0</v>
      </c>
      <c r="I275" s="354">
        <f t="shared" ref="I275" si="52">SUM(I276)</f>
        <v>1</v>
      </c>
      <c r="J275" s="355">
        <f t="shared" ref="J275" si="53">SUM(J276)</f>
        <v>1</v>
      </c>
      <c r="K275" s="355">
        <f t="shared" ref="K275" si="54">SUM(K276)</f>
        <v>0</v>
      </c>
      <c r="L275" s="355">
        <f t="shared" ref="L275" si="55">SUM(L276)</f>
        <v>0</v>
      </c>
      <c r="M275" s="356">
        <f t="shared" ref="M275" si="56">SUM(M276)</f>
        <v>0</v>
      </c>
      <c r="N275" s="357">
        <f t="shared" ref="N275" si="57">SUM(N276)</f>
        <v>0</v>
      </c>
      <c r="O275" s="282"/>
      <c r="P275" s="99"/>
      <c r="Q275" s="199"/>
    </row>
    <row r="276" spans="1:17" s="273" customFormat="1" ht="24.75" customHeight="1" x14ac:dyDescent="0.2">
      <c r="A276" s="128">
        <v>50003220021</v>
      </c>
      <c r="B276" s="393" t="s">
        <v>545</v>
      </c>
      <c r="C276" s="394"/>
      <c r="D276" s="108"/>
      <c r="E276" s="89">
        <f t="shared" si="47"/>
        <v>0</v>
      </c>
      <c r="F276" s="90">
        <v>0</v>
      </c>
      <c r="G276" s="90"/>
      <c r="H276" s="90"/>
      <c r="I276" s="89">
        <f>SUM(J276:N276)</f>
        <v>1</v>
      </c>
      <c r="J276" s="90">
        <v>1</v>
      </c>
      <c r="K276" s="90"/>
      <c r="L276" s="90"/>
      <c r="M276" s="120"/>
      <c r="N276" s="91"/>
      <c r="O276" s="92" t="s">
        <v>760</v>
      </c>
      <c r="P276" s="98"/>
      <c r="Q276" s="199"/>
    </row>
    <row r="277" spans="1:17" s="269" customFormat="1" ht="13.5" thickBot="1" x14ac:dyDescent="0.25">
      <c r="A277" s="136"/>
      <c r="B277" s="276"/>
      <c r="C277" s="279"/>
      <c r="D277" s="280"/>
      <c r="E277" s="189"/>
      <c r="F277" s="230"/>
      <c r="G277" s="230"/>
      <c r="H277" s="230"/>
      <c r="I277" s="189"/>
      <c r="J277" s="230"/>
      <c r="K277" s="230"/>
      <c r="L277" s="230"/>
      <c r="M277" s="281"/>
      <c r="N277" s="190"/>
      <c r="O277" s="282"/>
      <c r="P277" s="101"/>
      <c r="Q277" s="199"/>
    </row>
    <row r="278" spans="1:17" ht="13.5" thickTop="1" thickBot="1" x14ac:dyDescent="0.25">
      <c r="A278" s="302"/>
      <c r="B278" s="327" t="s">
        <v>664</v>
      </c>
      <c r="C278" s="295"/>
      <c r="D278" s="172">
        <f>D227+D228+D253+D273+D275</f>
        <v>0</v>
      </c>
      <c r="E278" s="17">
        <f t="shared" ref="E278:N278" si="58">E227+E228+E253+E273+E275</f>
        <v>113790662.345</v>
      </c>
      <c r="F278" s="328">
        <f t="shared" si="58"/>
        <v>106950204.17</v>
      </c>
      <c r="G278" s="328">
        <f t="shared" si="58"/>
        <v>5148613.1749999998</v>
      </c>
      <c r="H278" s="328">
        <f t="shared" si="58"/>
        <v>1691845</v>
      </c>
      <c r="I278" s="17">
        <f>I227+I228+I253+I273+I275</f>
        <v>108920690</v>
      </c>
      <c r="J278" s="328">
        <f t="shared" si="58"/>
        <v>97062923</v>
      </c>
      <c r="K278" s="328">
        <f t="shared" si="58"/>
        <v>11157908</v>
      </c>
      <c r="L278" s="328">
        <f t="shared" si="58"/>
        <v>1746549</v>
      </c>
      <c r="M278" s="329">
        <f t="shared" si="58"/>
        <v>538</v>
      </c>
      <c r="N278" s="330">
        <f t="shared" si="58"/>
        <v>-1047228</v>
      </c>
      <c r="O278" s="18"/>
      <c r="P278" s="102"/>
    </row>
    <row r="279" spans="1:17" ht="12.75" hidden="1" outlineLevel="1" thickTop="1" x14ac:dyDescent="0.2">
      <c r="B279" s="20" t="s">
        <v>22</v>
      </c>
      <c r="C279" s="20"/>
      <c r="D279" s="20"/>
      <c r="E279" s="21">
        <f t="shared" ref="E279:N279" si="59">SUM(E9:E21,E23:E28,E30:E51,E53:E60,E62:E71,E73:E78,E80:E111,E113:E204,E206:E226,E229:E252,E255:E255,E257:E260,E262:E264,E266:E268,E270:E271,E274,E276)</f>
        <v>113790662.34500001</v>
      </c>
      <c r="F279" s="21">
        <f t="shared" si="59"/>
        <v>106950204.17000002</v>
      </c>
      <c r="G279" s="21">
        <f t="shared" si="59"/>
        <v>5148613.1749999998</v>
      </c>
      <c r="H279" s="21">
        <f t="shared" si="59"/>
        <v>1691845</v>
      </c>
      <c r="I279" s="21">
        <f t="shared" si="59"/>
        <v>108920690</v>
      </c>
      <c r="J279" s="21">
        <f t="shared" si="59"/>
        <v>97062923</v>
      </c>
      <c r="K279" s="21">
        <f t="shared" si="59"/>
        <v>11157908</v>
      </c>
      <c r="L279" s="21">
        <f t="shared" si="59"/>
        <v>1746549</v>
      </c>
      <c r="M279" s="21">
        <f t="shared" si="59"/>
        <v>538</v>
      </c>
      <c r="N279" s="21">
        <f t="shared" si="59"/>
        <v>-1047228</v>
      </c>
      <c r="O279" s="22"/>
    </row>
    <row r="280" spans="1:17" hidden="1" outlineLevel="1" x14ac:dyDescent="0.2">
      <c r="B280" s="20" t="s">
        <v>23</v>
      </c>
      <c r="C280" s="20"/>
      <c r="D280" s="20"/>
      <c r="E280" s="21">
        <f t="shared" ref="E280:N280" si="60">E8+E22+E29+E52+E61+E72+E79+E112+E205+E228+E253+E273+E275</f>
        <v>113790662.345</v>
      </c>
      <c r="F280" s="21">
        <f t="shared" si="60"/>
        <v>106950204.17</v>
      </c>
      <c r="G280" s="21">
        <f t="shared" si="60"/>
        <v>5148613.1749999998</v>
      </c>
      <c r="H280" s="21">
        <f t="shared" si="60"/>
        <v>1691845</v>
      </c>
      <c r="I280" s="21">
        <f t="shared" si="60"/>
        <v>108920690</v>
      </c>
      <c r="J280" s="21">
        <f t="shared" si="60"/>
        <v>97062923</v>
      </c>
      <c r="K280" s="21">
        <f t="shared" si="60"/>
        <v>11157908</v>
      </c>
      <c r="L280" s="21">
        <f t="shared" si="60"/>
        <v>1746549</v>
      </c>
      <c r="M280" s="21">
        <f t="shared" si="60"/>
        <v>538</v>
      </c>
      <c r="N280" s="21">
        <f t="shared" si="60"/>
        <v>-1047228</v>
      </c>
      <c r="O280" s="22"/>
    </row>
    <row r="281" spans="1:17" hidden="1" outlineLevel="1" x14ac:dyDescent="0.2">
      <c r="B281" s="20" t="s">
        <v>24</v>
      </c>
      <c r="C281" s="20"/>
      <c r="D281" s="20"/>
      <c r="E281" s="23" t="str">
        <f t="shared" ref="E281:O281" si="61">IF(E278=E279=E280,"PROBLEM","")</f>
        <v/>
      </c>
      <c r="F281" s="23" t="str">
        <f t="shared" si="61"/>
        <v/>
      </c>
      <c r="G281" s="23" t="str">
        <f t="shared" si="61"/>
        <v/>
      </c>
      <c r="H281" s="23" t="str">
        <f t="shared" si="61"/>
        <v/>
      </c>
      <c r="I281" s="23" t="str">
        <f t="shared" si="61"/>
        <v/>
      </c>
      <c r="J281" s="23" t="str">
        <f t="shared" si="61"/>
        <v/>
      </c>
      <c r="K281" s="23" t="str">
        <f t="shared" si="61"/>
        <v/>
      </c>
      <c r="L281" s="23" t="str">
        <f t="shared" si="61"/>
        <v/>
      </c>
      <c r="M281" s="23" t="str">
        <f t="shared" si="61"/>
        <v/>
      </c>
      <c r="N281" s="23"/>
      <c r="O281" s="24" t="str">
        <f t="shared" si="61"/>
        <v/>
      </c>
    </row>
    <row r="282" spans="1:17" hidden="1" outlineLevel="1" x14ac:dyDescent="0.2">
      <c r="B282" s="16"/>
      <c r="C282" s="16"/>
      <c r="D282" s="16"/>
    </row>
    <row r="283" spans="1:17" s="26" customFormat="1" hidden="1" outlineLevel="1" x14ac:dyDescent="0.2">
      <c r="B283" s="25"/>
      <c r="C283" s="25" t="s">
        <v>292</v>
      </c>
      <c r="D283" s="25"/>
      <c r="E283" s="27"/>
      <c r="F283" s="166"/>
      <c r="G283" s="27"/>
      <c r="H283" s="27"/>
      <c r="I283" s="27"/>
      <c r="J283" s="27"/>
      <c r="K283" s="27"/>
      <c r="L283" s="27"/>
      <c r="M283" s="27"/>
      <c r="N283" s="27"/>
      <c r="O283" s="28"/>
      <c r="Q283" s="258"/>
    </row>
    <row r="284" spans="1:17" hidden="1" outlineLevel="1" x14ac:dyDescent="0.2">
      <c r="B284" s="16"/>
      <c r="C284" s="16"/>
      <c r="D284" s="16"/>
      <c r="I284" s="166">
        <f>Ienemumi!K166-I278</f>
        <v>0</v>
      </c>
      <c r="M284" s="29"/>
      <c r="N284" s="29"/>
    </row>
    <row r="285" spans="1:17" ht="12.75" collapsed="1" thickTop="1" x14ac:dyDescent="0.2">
      <c r="B285" s="16"/>
      <c r="C285" s="16"/>
      <c r="D285" s="16"/>
      <c r="I285" s="166"/>
      <c r="J285" s="361"/>
      <c r="K285" s="361"/>
      <c r="L285" s="361"/>
      <c r="M285" s="361"/>
      <c r="N285" s="29"/>
    </row>
    <row r="286" spans="1:17" x14ac:dyDescent="0.2">
      <c r="B286" s="16"/>
      <c r="C286" s="16"/>
      <c r="D286" s="16"/>
      <c r="E286" s="343"/>
      <c r="F286" s="343"/>
      <c r="G286" s="343"/>
      <c r="H286" s="343"/>
      <c r="I286" s="166"/>
      <c r="J286" s="362"/>
      <c r="K286" s="362"/>
      <c r="L286" s="362"/>
      <c r="M286" s="362"/>
    </row>
    <row r="287" spans="1:17" x14ac:dyDescent="0.2">
      <c r="B287" s="16"/>
      <c r="C287" s="16"/>
      <c r="D287" s="16"/>
      <c r="J287" s="362"/>
      <c r="K287" s="362"/>
      <c r="L287" s="362"/>
    </row>
    <row r="288" spans="1:17" x14ac:dyDescent="0.2">
      <c r="B288" s="16"/>
      <c r="C288" s="16"/>
      <c r="D288" s="16"/>
    </row>
    <row r="289" spans="2:4" x14ac:dyDescent="0.2">
      <c r="B289" s="16"/>
      <c r="C289" s="16"/>
      <c r="D289" s="16"/>
    </row>
    <row r="290" spans="2:4" x14ac:dyDescent="0.2">
      <c r="B290" s="16"/>
      <c r="C290" s="16"/>
      <c r="D290" s="16"/>
    </row>
    <row r="291" spans="2:4" x14ac:dyDescent="0.2">
      <c r="B291" s="16"/>
      <c r="C291" s="16"/>
      <c r="D291" s="16"/>
    </row>
    <row r="292" spans="2:4" x14ac:dyDescent="0.2">
      <c r="B292" s="16"/>
      <c r="C292" s="16"/>
      <c r="D292" s="16"/>
    </row>
    <row r="293" spans="2:4" x14ac:dyDescent="0.2">
      <c r="B293" s="16"/>
      <c r="C293" s="16"/>
      <c r="D293" s="16"/>
    </row>
    <row r="294" spans="2:4" x14ac:dyDescent="0.2">
      <c r="B294" s="16"/>
      <c r="C294" s="16"/>
      <c r="D294" s="16"/>
    </row>
    <row r="295" spans="2:4" x14ac:dyDescent="0.2">
      <c r="B295" s="16"/>
      <c r="C295" s="16"/>
      <c r="D295" s="16"/>
    </row>
    <row r="296" spans="2:4" x14ac:dyDescent="0.2">
      <c r="B296" s="16"/>
      <c r="C296" s="16"/>
      <c r="D296" s="16"/>
    </row>
    <row r="297" spans="2:4" x14ac:dyDescent="0.2">
      <c r="B297" s="16"/>
      <c r="C297" s="16"/>
      <c r="D297" s="16"/>
    </row>
    <row r="298" spans="2:4" x14ac:dyDescent="0.2">
      <c r="B298" s="16"/>
      <c r="C298" s="16"/>
      <c r="D298" s="16"/>
    </row>
    <row r="299" spans="2:4" x14ac:dyDescent="0.2">
      <c r="B299" s="16"/>
      <c r="C299" s="16"/>
      <c r="D299" s="16"/>
    </row>
    <row r="300" spans="2:4" x14ac:dyDescent="0.2">
      <c r="B300" s="16"/>
      <c r="C300" s="16"/>
      <c r="D300" s="16"/>
    </row>
    <row r="301" spans="2:4" x14ac:dyDescent="0.2">
      <c r="B301" s="16"/>
      <c r="C301" s="16"/>
      <c r="D301" s="16"/>
    </row>
    <row r="302" spans="2:4" x14ac:dyDescent="0.2">
      <c r="B302" s="16"/>
      <c r="C302" s="16"/>
      <c r="D302" s="16"/>
    </row>
    <row r="303" spans="2:4" x14ac:dyDescent="0.2">
      <c r="B303" s="16"/>
      <c r="C303" s="16"/>
      <c r="D303" s="16"/>
    </row>
    <row r="304" spans="2:4" x14ac:dyDescent="0.2">
      <c r="B304" s="16"/>
      <c r="C304" s="16"/>
      <c r="D304" s="16"/>
    </row>
    <row r="305" spans="2:4" x14ac:dyDescent="0.2">
      <c r="B305" s="16"/>
      <c r="C305" s="16"/>
      <c r="D305" s="16"/>
    </row>
    <row r="306" spans="2:4" x14ac:dyDescent="0.2">
      <c r="B306" s="16"/>
      <c r="C306" s="16"/>
      <c r="D306" s="16"/>
    </row>
    <row r="307" spans="2:4" x14ac:dyDescent="0.2">
      <c r="B307" s="16"/>
      <c r="C307" s="16"/>
      <c r="D307" s="16"/>
    </row>
    <row r="308" spans="2:4" x14ac:dyDescent="0.2">
      <c r="B308" s="16"/>
      <c r="C308" s="16"/>
      <c r="D308" s="16"/>
    </row>
    <row r="309" spans="2:4" x14ac:dyDescent="0.2">
      <c r="B309" s="16"/>
      <c r="C309" s="16"/>
      <c r="D309" s="16"/>
    </row>
    <row r="310" spans="2:4" x14ac:dyDescent="0.2">
      <c r="B310" s="16"/>
      <c r="C310" s="16"/>
      <c r="D310" s="16"/>
    </row>
    <row r="311" spans="2:4" x14ac:dyDescent="0.2">
      <c r="B311" s="16"/>
      <c r="C311" s="16"/>
      <c r="D311" s="16"/>
    </row>
    <row r="312" spans="2:4" x14ac:dyDescent="0.2">
      <c r="B312" s="16"/>
      <c r="C312" s="16"/>
      <c r="D312" s="16"/>
    </row>
    <row r="313" spans="2:4" x14ac:dyDescent="0.2">
      <c r="B313" s="16"/>
      <c r="C313" s="16"/>
      <c r="D313" s="16"/>
    </row>
    <row r="314" spans="2:4" x14ac:dyDescent="0.2">
      <c r="B314" s="16"/>
      <c r="C314" s="16"/>
      <c r="D314" s="16"/>
    </row>
    <row r="315" spans="2:4" x14ac:dyDescent="0.2">
      <c r="B315" s="16"/>
      <c r="C315" s="16"/>
      <c r="D315" s="16"/>
    </row>
    <row r="316" spans="2:4" x14ac:dyDescent="0.2">
      <c r="B316" s="16"/>
      <c r="C316" s="16"/>
      <c r="D316" s="16"/>
    </row>
    <row r="317" spans="2:4" x14ac:dyDescent="0.2">
      <c r="B317" s="16"/>
      <c r="C317" s="16"/>
      <c r="D317" s="16"/>
    </row>
    <row r="318" spans="2:4" x14ac:dyDescent="0.2">
      <c r="B318" s="16"/>
      <c r="C318" s="16"/>
      <c r="D318" s="16"/>
    </row>
    <row r="319" spans="2:4" x14ac:dyDescent="0.2">
      <c r="B319" s="16"/>
      <c r="C319" s="16"/>
      <c r="D319" s="16"/>
    </row>
    <row r="320" spans="2:4" x14ac:dyDescent="0.2">
      <c r="B320" s="16"/>
      <c r="C320" s="16"/>
      <c r="D320" s="16"/>
    </row>
    <row r="321" spans="2:4" x14ac:dyDescent="0.2">
      <c r="B321" s="16"/>
      <c r="C321" s="16"/>
      <c r="D321" s="16"/>
    </row>
    <row r="322" spans="2:4" x14ac:dyDescent="0.2">
      <c r="B322" s="16"/>
      <c r="C322" s="16"/>
      <c r="D322" s="16"/>
    </row>
    <row r="323" spans="2:4" x14ac:dyDescent="0.2">
      <c r="B323" s="16"/>
      <c r="C323" s="16"/>
      <c r="D323" s="16"/>
    </row>
    <row r="324" spans="2:4" x14ac:dyDescent="0.2">
      <c r="B324" s="16"/>
      <c r="C324" s="16"/>
      <c r="D324" s="16"/>
    </row>
    <row r="325" spans="2:4" x14ac:dyDescent="0.2">
      <c r="B325" s="16"/>
      <c r="C325" s="16"/>
      <c r="D325" s="16"/>
    </row>
    <row r="326" spans="2:4" x14ac:dyDescent="0.2">
      <c r="B326" s="16"/>
      <c r="C326" s="16"/>
      <c r="D326" s="16"/>
    </row>
    <row r="327" spans="2:4" x14ac:dyDescent="0.2">
      <c r="B327" s="16"/>
      <c r="C327" s="16"/>
      <c r="D327" s="16"/>
    </row>
    <row r="328" spans="2:4" x14ac:dyDescent="0.2">
      <c r="B328" s="16"/>
      <c r="C328" s="16"/>
      <c r="D328" s="16"/>
    </row>
    <row r="329" spans="2:4" x14ac:dyDescent="0.2">
      <c r="B329" s="16"/>
      <c r="C329" s="16"/>
      <c r="D329" s="16"/>
    </row>
    <row r="330" spans="2:4" x14ac:dyDescent="0.2">
      <c r="B330" s="16"/>
      <c r="C330" s="16"/>
      <c r="D330" s="16"/>
    </row>
    <row r="331" spans="2:4" x14ac:dyDescent="0.2">
      <c r="B331" s="16"/>
      <c r="C331" s="16"/>
      <c r="D331" s="16"/>
    </row>
    <row r="332" spans="2:4" x14ac:dyDescent="0.2">
      <c r="B332" s="16"/>
      <c r="C332" s="16"/>
      <c r="D332" s="16"/>
    </row>
    <row r="333" spans="2:4" x14ac:dyDescent="0.2">
      <c r="B333" s="16"/>
      <c r="C333" s="16"/>
      <c r="D333" s="16"/>
    </row>
    <row r="334" spans="2:4" x14ac:dyDescent="0.2">
      <c r="B334" s="16"/>
      <c r="C334" s="16"/>
      <c r="D334" s="16"/>
    </row>
    <row r="335" spans="2:4" x14ac:dyDescent="0.2">
      <c r="B335" s="16"/>
      <c r="C335" s="16"/>
      <c r="D335" s="16"/>
    </row>
    <row r="336" spans="2:4" x14ac:dyDescent="0.2">
      <c r="B336" s="16"/>
      <c r="C336" s="16"/>
      <c r="D336" s="16"/>
    </row>
    <row r="337" spans="2:4" x14ac:dyDescent="0.2">
      <c r="B337" s="16"/>
      <c r="C337" s="16"/>
      <c r="D337" s="16"/>
    </row>
    <row r="338" spans="2:4" x14ac:dyDescent="0.2">
      <c r="B338" s="16"/>
      <c r="C338" s="16"/>
      <c r="D338" s="16"/>
    </row>
    <row r="339" spans="2:4" x14ac:dyDescent="0.2">
      <c r="B339" s="16"/>
      <c r="C339" s="16"/>
      <c r="D339" s="16"/>
    </row>
    <row r="340" spans="2:4" x14ac:dyDescent="0.2">
      <c r="B340" s="16"/>
      <c r="C340" s="16"/>
      <c r="D340" s="16"/>
    </row>
    <row r="341" spans="2:4" x14ac:dyDescent="0.2">
      <c r="B341" s="16"/>
      <c r="C341" s="16"/>
      <c r="D341" s="16"/>
    </row>
    <row r="342" spans="2:4" x14ac:dyDescent="0.2">
      <c r="B342" s="16"/>
      <c r="C342" s="16"/>
      <c r="D342" s="16"/>
    </row>
    <row r="343" spans="2:4" x14ac:dyDescent="0.2">
      <c r="B343" s="16"/>
      <c r="C343" s="16"/>
      <c r="D343" s="16"/>
    </row>
    <row r="344" spans="2:4" x14ac:dyDescent="0.2">
      <c r="B344" s="16"/>
      <c r="C344" s="16"/>
      <c r="D344" s="16"/>
    </row>
    <row r="345" spans="2:4" x14ac:dyDescent="0.2">
      <c r="B345" s="16"/>
      <c r="C345" s="16"/>
      <c r="D345" s="16"/>
    </row>
    <row r="346" spans="2:4" x14ac:dyDescent="0.2">
      <c r="B346" s="16"/>
      <c r="C346" s="16"/>
      <c r="D346" s="16"/>
    </row>
    <row r="347" spans="2:4" x14ac:dyDescent="0.2">
      <c r="B347" s="16"/>
      <c r="C347" s="16"/>
      <c r="D347" s="16"/>
    </row>
    <row r="348" spans="2:4" x14ac:dyDescent="0.2">
      <c r="B348" s="16"/>
      <c r="C348" s="16"/>
      <c r="D348" s="16"/>
    </row>
    <row r="349" spans="2:4" x14ac:dyDescent="0.2">
      <c r="B349" s="16"/>
      <c r="C349" s="16"/>
      <c r="D349" s="16"/>
    </row>
    <row r="350" spans="2:4" x14ac:dyDescent="0.2">
      <c r="B350" s="16"/>
      <c r="C350" s="16"/>
      <c r="D350" s="16"/>
    </row>
    <row r="351" spans="2:4" x14ac:dyDescent="0.2">
      <c r="B351" s="16"/>
      <c r="C351" s="16"/>
      <c r="D351" s="16"/>
    </row>
    <row r="352" spans="2:4" x14ac:dyDescent="0.2">
      <c r="B352" s="16"/>
      <c r="C352" s="16"/>
      <c r="D352" s="16"/>
    </row>
    <row r="353" spans="2:4" x14ac:dyDescent="0.2">
      <c r="B353" s="16"/>
      <c r="C353" s="16"/>
      <c r="D353" s="16"/>
    </row>
    <row r="354" spans="2:4" x14ac:dyDescent="0.2">
      <c r="B354" s="16"/>
      <c r="C354" s="16"/>
      <c r="D354" s="16"/>
    </row>
    <row r="355" spans="2:4" x14ac:dyDescent="0.2">
      <c r="B355" s="16"/>
      <c r="C355" s="16"/>
      <c r="D355" s="16"/>
    </row>
    <row r="356" spans="2:4" x14ac:dyDescent="0.2">
      <c r="B356" s="16"/>
      <c r="C356" s="16"/>
      <c r="D356" s="16"/>
    </row>
    <row r="357" spans="2:4" x14ac:dyDescent="0.2">
      <c r="B357" s="16"/>
      <c r="C357" s="16"/>
      <c r="D357" s="16"/>
    </row>
    <row r="358" spans="2:4" x14ac:dyDescent="0.2">
      <c r="B358" s="16"/>
      <c r="C358" s="16"/>
      <c r="D358" s="16"/>
    </row>
    <row r="359" spans="2:4" x14ac:dyDescent="0.2">
      <c r="B359" s="16"/>
      <c r="C359" s="16"/>
      <c r="D359" s="16"/>
    </row>
    <row r="360" spans="2:4" x14ac:dyDescent="0.2">
      <c r="B360" s="16"/>
      <c r="C360" s="16"/>
      <c r="D360" s="16"/>
    </row>
    <row r="361" spans="2:4" x14ac:dyDescent="0.2">
      <c r="B361" s="16"/>
      <c r="C361" s="16"/>
      <c r="D361" s="16"/>
    </row>
    <row r="362" spans="2:4" x14ac:dyDescent="0.2">
      <c r="B362" s="16"/>
      <c r="C362" s="16"/>
      <c r="D362" s="16"/>
    </row>
    <row r="363" spans="2:4" x14ac:dyDescent="0.2">
      <c r="B363" s="16"/>
      <c r="C363" s="16"/>
      <c r="D363" s="16"/>
    </row>
    <row r="364" spans="2:4" x14ac:dyDescent="0.2">
      <c r="B364" s="16"/>
      <c r="C364" s="16"/>
      <c r="D364" s="16"/>
    </row>
    <row r="365" spans="2:4" x14ac:dyDescent="0.2">
      <c r="B365" s="16"/>
      <c r="C365" s="16"/>
      <c r="D365" s="16"/>
    </row>
    <row r="366" spans="2:4" x14ac:dyDescent="0.2">
      <c r="B366" s="16"/>
      <c r="C366" s="16"/>
      <c r="D366" s="16"/>
    </row>
    <row r="367" spans="2:4" x14ac:dyDescent="0.2">
      <c r="B367" s="16"/>
      <c r="C367" s="16"/>
      <c r="D367" s="16"/>
    </row>
    <row r="368" spans="2:4" x14ac:dyDescent="0.2">
      <c r="B368" s="16"/>
      <c r="C368" s="16"/>
      <c r="D368" s="16"/>
    </row>
    <row r="369" spans="2:4" x14ac:dyDescent="0.2">
      <c r="B369" s="16"/>
      <c r="C369" s="16"/>
      <c r="D369" s="16"/>
    </row>
    <row r="370" spans="2:4" x14ac:dyDescent="0.2">
      <c r="B370" s="16"/>
      <c r="C370" s="16"/>
      <c r="D370" s="16"/>
    </row>
    <row r="371" spans="2:4" x14ac:dyDescent="0.2">
      <c r="B371" s="16"/>
      <c r="C371" s="16"/>
      <c r="D371" s="16"/>
    </row>
    <row r="372" spans="2:4" x14ac:dyDescent="0.2">
      <c r="B372" s="16"/>
      <c r="C372" s="16"/>
      <c r="D372" s="16"/>
    </row>
    <row r="373" spans="2:4" x14ac:dyDescent="0.2">
      <c r="B373" s="16"/>
      <c r="C373" s="16"/>
      <c r="D373" s="16"/>
    </row>
    <row r="374" spans="2:4" x14ac:dyDescent="0.2">
      <c r="B374" s="16"/>
      <c r="C374" s="16"/>
      <c r="D374" s="16"/>
    </row>
    <row r="375" spans="2:4" x14ac:dyDescent="0.2">
      <c r="B375" s="16"/>
      <c r="C375" s="16"/>
      <c r="D375" s="16"/>
    </row>
    <row r="376" spans="2:4" x14ac:dyDescent="0.2">
      <c r="B376" s="16"/>
      <c r="C376" s="16"/>
      <c r="D376" s="16"/>
    </row>
    <row r="377" spans="2:4" x14ac:dyDescent="0.2">
      <c r="B377" s="16"/>
      <c r="C377" s="16"/>
      <c r="D377" s="16"/>
    </row>
    <row r="378" spans="2:4" x14ac:dyDescent="0.2">
      <c r="B378" s="16"/>
      <c r="C378" s="16"/>
      <c r="D378" s="16"/>
    </row>
    <row r="379" spans="2:4" x14ac:dyDescent="0.2">
      <c r="B379" s="16"/>
      <c r="C379" s="16"/>
      <c r="D379" s="16"/>
    </row>
    <row r="380" spans="2:4" x14ac:dyDescent="0.2">
      <c r="B380" s="16"/>
      <c r="C380" s="16"/>
      <c r="D380" s="16"/>
    </row>
    <row r="381" spans="2:4" x14ac:dyDescent="0.2">
      <c r="B381" s="16"/>
      <c r="C381" s="16"/>
      <c r="D381" s="16"/>
    </row>
    <row r="382" spans="2:4" x14ac:dyDescent="0.2">
      <c r="B382" s="16"/>
      <c r="C382" s="16"/>
      <c r="D382" s="16"/>
    </row>
    <row r="383" spans="2:4" x14ac:dyDescent="0.2">
      <c r="B383" s="16"/>
      <c r="C383" s="16"/>
      <c r="D383" s="16"/>
    </row>
    <row r="384" spans="2:4" x14ac:dyDescent="0.2">
      <c r="B384" s="16"/>
      <c r="C384" s="16"/>
      <c r="D384" s="16"/>
    </row>
    <row r="385" spans="2:4" x14ac:dyDescent="0.2">
      <c r="B385" s="16"/>
      <c r="C385" s="16"/>
      <c r="D385" s="16"/>
    </row>
    <row r="386" spans="2:4" x14ac:dyDescent="0.2">
      <c r="B386" s="16"/>
      <c r="C386" s="16"/>
      <c r="D386" s="16"/>
    </row>
    <row r="387" spans="2:4" x14ac:dyDescent="0.2">
      <c r="B387" s="16"/>
      <c r="C387" s="16"/>
      <c r="D387" s="16"/>
    </row>
    <row r="388" spans="2:4" x14ac:dyDescent="0.2">
      <c r="B388" s="16"/>
      <c r="C388" s="16"/>
      <c r="D388" s="16"/>
    </row>
    <row r="389" spans="2:4" x14ac:dyDescent="0.2">
      <c r="B389" s="16"/>
      <c r="C389" s="16"/>
      <c r="D389" s="16"/>
    </row>
    <row r="390" spans="2:4" x14ac:dyDescent="0.2">
      <c r="B390" s="16"/>
      <c r="C390" s="16"/>
      <c r="D390" s="16"/>
    </row>
    <row r="391" spans="2:4" x14ac:dyDescent="0.2">
      <c r="B391" s="16"/>
      <c r="C391" s="16"/>
      <c r="D391" s="16"/>
    </row>
    <row r="392" spans="2:4" x14ac:dyDescent="0.2">
      <c r="B392" s="16"/>
      <c r="C392" s="16"/>
      <c r="D392" s="16"/>
    </row>
    <row r="393" spans="2:4" x14ac:dyDescent="0.2">
      <c r="B393" s="16"/>
      <c r="C393" s="16"/>
      <c r="D393" s="16"/>
    </row>
    <row r="394" spans="2:4" x14ac:dyDescent="0.2">
      <c r="B394" s="16"/>
      <c r="C394" s="16"/>
      <c r="D394" s="16"/>
    </row>
    <row r="395" spans="2:4" x14ac:dyDescent="0.2">
      <c r="B395" s="16"/>
      <c r="C395" s="16"/>
      <c r="D395" s="16"/>
    </row>
    <row r="396" spans="2:4" x14ac:dyDescent="0.2">
      <c r="B396" s="16"/>
      <c r="C396" s="16"/>
      <c r="D396" s="16"/>
    </row>
    <row r="397" spans="2:4" x14ac:dyDescent="0.2">
      <c r="B397" s="16"/>
      <c r="C397" s="16"/>
      <c r="D397" s="16"/>
    </row>
    <row r="398" spans="2:4" x14ac:dyDescent="0.2">
      <c r="B398" s="16"/>
      <c r="C398" s="16"/>
      <c r="D398" s="16"/>
    </row>
    <row r="399" spans="2:4" x14ac:dyDescent="0.2">
      <c r="B399" s="16"/>
      <c r="C399" s="16"/>
      <c r="D399" s="16"/>
    </row>
    <row r="400" spans="2:4" x14ac:dyDescent="0.2">
      <c r="B400" s="16"/>
      <c r="C400" s="16"/>
      <c r="D400" s="16"/>
    </row>
    <row r="401" spans="2:4" x14ac:dyDescent="0.2">
      <c r="B401" s="16"/>
      <c r="C401" s="16"/>
      <c r="D401" s="16"/>
    </row>
    <row r="402" spans="2:4" x14ac:dyDescent="0.2">
      <c r="B402" s="16"/>
      <c r="C402" s="16"/>
      <c r="D402" s="16"/>
    </row>
    <row r="403" spans="2:4" x14ac:dyDescent="0.2">
      <c r="B403" s="16"/>
      <c r="C403" s="16"/>
      <c r="D403" s="16"/>
    </row>
    <row r="404" spans="2:4" x14ac:dyDescent="0.2">
      <c r="B404" s="16"/>
      <c r="C404" s="16"/>
      <c r="D404" s="16"/>
    </row>
    <row r="405" spans="2:4" x14ac:dyDescent="0.2">
      <c r="B405" s="16"/>
      <c r="C405" s="16"/>
      <c r="D405" s="16"/>
    </row>
    <row r="406" spans="2:4" x14ac:dyDescent="0.2">
      <c r="B406" s="16"/>
      <c r="C406" s="16"/>
      <c r="D406" s="16"/>
    </row>
    <row r="407" spans="2:4" x14ac:dyDescent="0.2">
      <c r="B407" s="16"/>
      <c r="C407" s="16"/>
      <c r="D407" s="16"/>
    </row>
    <row r="408" spans="2:4" x14ac:dyDescent="0.2">
      <c r="B408" s="16"/>
      <c r="C408" s="16"/>
      <c r="D408" s="16"/>
    </row>
    <row r="409" spans="2:4" x14ac:dyDescent="0.2">
      <c r="B409" s="16"/>
      <c r="C409" s="16"/>
      <c r="D409" s="16"/>
    </row>
    <row r="410" spans="2:4" x14ac:dyDescent="0.2">
      <c r="B410" s="16"/>
      <c r="C410" s="16"/>
      <c r="D410" s="16"/>
    </row>
    <row r="411" spans="2:4" x14ac:dyDescent="0.2">
      <c r="B411" s="16"/>
      <c r="C411" s="16"/>
      <c r="D411" s="16"/>
    </row>
    <row r="412" spans="2:4" x14ac:dyDescent="0.2">
      <c r="B412" s="16"/>
      <c r="C412" s="16"/>
      <c r="D412" s="16"/>
    </row>
    <row r="413" spans="2:4" x14ac:dyDescent="0.2">
      <c r="B413" s="16"/>
      <c r="C413" s="16"/>
      <c r="D413" s="16"/>
    </row>
    <row r="414" spans="2:4" x14ac:dyDescent="0.2">
      <c r="B414" s="16"/>
      <c r="C414" s="16"/>
      <c r="D414" s="16"/>
    </row>
    <row r="415" spans="2:4" x14ac:dyDescent="0.2">
      <c r="B415" s="16"/>
      <c r="C415" s="16"/>
      <c r="D415" s="16"/>
    </row>
    <row r="416" spans="2:4" x14ac:dyDescent="0.2">
      <c r="B416" s="16"/>
      <c r="C416" s="16"/>
      <c r="D416" s="16"/>
    </row>
    <row r="417" spans="2:4" x14ac:dyDescent="0.2">
      <c r="B417" s="16"/>
      <c r="C417" s="16"/>
      <c r="D417" s="16"/>
    </row>
    <row r="418" spans="2:4" x14ac:dyDescent="0.2">
      <c r="B418" s="16"/>
      <c r="C418" s="16"/>
      <c r="D418" s="16"/>
    </row>
    <row r="419" spans="2:4" x14ac:dyDescent="0.2">
      <c r="B419" s="16"/>
      <c r="C419" s="16"/>
      <c r="D419" s="16"/>
    </row>
    <row r="420" spans="2:4" x14ac:dyDescent="0.2">
      <c r="B420" s="16"/>
      <c r="C420" s="16"/>
      <c r="D420" s="16"/>
    </row>
    <row r="421" spans="2:4" x14ac:dyDescent="0.2">
      <c r="B421" s="16"/>
      <c r="C421" s="16"/>
      <c r="D421" s="16"/>
    </row>
    <row r="422" spans="2:4" x14ac:dyDescent="0.2">
      <c r="B422" s="16"/>
      <c r="C422" s="16"/>
      <c r="D422" s="16"/>
    </row>
    <row r="423" spans="2:4" x14ac:dyDescent="0.2">
      <c r="B423" s="16"/>
      <c r="C423" s="16"/>
      <c r="D423" s="16"/>
    </row>
    <row r="424" spans="2:4" x14ac:dyDescent="0.2">
      <c r="B424" s="16"/>
      <c r="C424" s="16"/>
      <c r="D424" s="16"/>
    </row>
    <row r="425" spans="2:4" x14ac:dyDescent="0.2">
      <c r="B425" s="16"/>
      <c r="C425" s="16"/>
      <c r="D425" s="16"/>
    </row>
    <row r="426" spans="2:4" x14ac:dyDescent="0.2">
      <c r="B426" s="16"/>
      <c r="C426" s="16"/>
      <c r="D426" s="16"/>
    </row>
    <row r="427" spans="2:4" x14ac:dyDescent="0.2">
      <c r="B427" s="16"/>
      <c r="C427" s="16"/>
      <c r="D427" s="16"/>
    </row>
    <row r="428" spans="2:4" x14ac:dyDescent="0.2">
      <c r="B428" s="16"/>
      <c r="C428" s="16"/>
      <c r="D428" s="16"/>
    </row>
    <row r="429" spans="2:4" x14ac:dyDescent="0.2">
      <c r="B429" s="16"/>
      <c r="C429" s="16"/>
      <c r="D429" s="16"/>
    </row>
    <row r="430" spans="2:4" x14ac:dyDescent="0.2">
      <c r="B430" s="16"/>
      <c r="C430" s="16"/>
      <c r="D430" s="16"/>
    </row>
    <row r="431" spans="2:4" x14ac:dyDescent="0.2">
      <c r="B431" s="16"/>
      <c r="C431" s="16"/>
      <c r="D431" s="16"/>
    </row>
    <row r="432" spans="2:4" x14ac:dyDescent="0.2">
      <c r="B432" s="16"/>
      <c r="C432" s="16"/>
      <c r="D432" s="16"/>
    </row>
    <row r="433" spans="2:4" x14ac:dyDescent="0.2">
      <c r="B433" s="16"/>
      <c r="C433" s="16"/>
      <c r="D433" s="16"/>
    </row>
    <row r="434" spans="2:4" x14ac:dyDescent="0.2">
      <c r="B434" s="16"/>
      <c r="C434" s="16"/>
      <c r="D434" s="16"/>
    </row>
    <row r="435" spans="2:4" x14ac:dyDescent="0.2">
      <c r="B435" s="16"/>
      <c r="C435" s="16"/>
      <c r="D435" s="16"/>
    </row>
    <row r="436" spans="2:4" x14ac:dyDescent="0.2">
      <c r="B436" s="16"/>
      <c r="C436" s="16"/>
      <c r="D436" s="16"/>
    </row>
    <row r="437" spans="2:4" x14ac:dyDescent="0.2">
      <c r="B437" s="16"/>
      <c r="C437" s="16"/>
      <c r="D437" s="16"/>
    </row>
    <row r="438" spans="2:4" x14ac:dyDescent="0.2">
      <c r="B438" s="16"/>
      <c r="C438" s="16"/>
      <c r="D438" s="16"/>
    </row>
    <row r="439" spans="2:4" x14ac:dyDescent="0.2">
      <c r="B439" s="16"/>
      <c r="C439" s="16"/>
      <c r="D439" s="16"/>
    </row>
    <row r="440" spans="2:4" x14ac:dyDescent="0.2">
      <c r="B440" s="16"/>
      <c r="C440" s="16"/>
      <c r="D440" s="16"/>
    </row>
    <row r="441" spans="2:4" x14ac:dyDescent="0.2">
      <c r="B441" s="16"/>
      <c r="C441" s="16"/>
      <c r="D441" s="16"/>
    </row>
    <row r="442" spans="2:4" x14ac:dyDescent="0.2">
      <c r="B442" s="16"/>
      <c r="C442" s="16"/>
      <c r="D442" s="16"/>
    </row>
    <row r="443" spans="2:4" x14ac:dyDescent="0.2">
      <c r="B443" s="16"/>
      <c r="C443" s="16"/>
      <c r="D443" s="16"/>
    </row>
    <row r="444" spans="2:4" x14ac:dyDescent="0.2">
      <c r="B444" s="16"/>
      <c r="C444" s="16"/>
      <c r="D444" s="16"/>
    </row>
    <row r="445" spans="2:4" x14ac:dyDescent="0.2">
      <c r="B445" s="16"/>
      <c r="C445" s="16"/>
      <c r="D445" s="16"/>
    </row>
    <row r="446" spans="2:4" x14ac:dyDescent="0.2">
      <c r="B446" s="16"/>
      <c r="C446" s="16"/>
      <c r="D446" s="16"/>
    </row>
    <row r="447" spans="2:4" x14ac:dyDescent="0.2">
      <c r="B447" s="16"/>
      <c r="C447" s="16"/>
      <c r="D447" s="16"/>
    </row>
    <row r="448" spans="2:4" x14ac:dyDescent="0.2">
      <c r="B448" s="16"/>
      <c r="C448" s="16"/>
      <c r="D448" s="16"/>
    </row>
    <row r="449" spans="2:4" x14ac:dyDescent="0.2">
      <c r="B449" s="16"/>
      <c r="C449" s="16"/>
      <c r="D449" s="16"/>
    </row>
    <row r="450" spans="2:4" x14ac:dyDescent="0.2">
      <c r="B450" s="16"/>
      <c r="C450" s="16"/>
      <c r="D450" s="16"/>
    </row>
    <row r="451" spans="2:4" x14ac:dyDescent="0.2">
      <c r="B451" s="16"/>
      <c r="C451" s="16"/>
      <c r="D451" s="16"/>
    </row>
    <row r="452" spans="2:4" x14ac:dyDescent="0.2">
      <c r="B452" s="16"/>
      <c r="C452" s="16"/>
      <c r="D452" s="16"/>
    </row>
    <row r="453" spans="2:4" x14ac:dyDescent="0.2">
      <c r="B453" s="16"/>
      <c r="C453" s="16"/>
      <c r="D453" s="16"/>
    </row>
    <row r="454" spans="2:4" x14ac:dyDescent="0.2">
      <c r="B454" s="16"/>
      <c r="C454" s="16"/>
      <c r="D454" s="16"/>
    </row>
    <row r="455" spans="2:4" x14ac:dyDescent="0.2">
      <c r="B455" s="16"/>
      <c r="C455" s="16"/>
      <c r="D455" s="16"/>
    </row>
    <row r="456" spans="2:4" x14ac:dyDescent="0.2">
      <c r="B456" s="16"/>
      <c r="C456" s="16"/>
      <c r="D456" s="16"/>
    </row>
    <row r="457" spans="2:4" x14ac:dyDescent="0.2">
      <c r="B457" s="16"/>
      <c r="C457" s="16"/>
      <c r="D457" s="16"/>
    </row>
    <row r="458" spans="2:4" x14ac:dyDescent="0.2">
      <c r="B458" s="16"/>
      <c r="C458" s="16"/>
      <c r="D458" s="16"/>
    </row>
    <row r="459" spans="2:4" x14ac:dyDescent="0.2">
      <c r="B459" s="16"/>
      <c r="C459" s="16"/>
      <c r="D459" s="16"/>
    </row>
    <row r="460" spans="2:4" x14ac:dyDescent="0.2">
      <c r="B460" s="16"/>
      <c r="C460" s="16"/>
      <c r="D460" s="16"/>
    </row>
    <row r="461" spans="2:4" x14ac:dyDescent="0.2">
      <c r="B461" s="16"/>
      <c r="C461" s="16"/>
      <c r="D461" s="16"/>
    </row>
    <row r="462" spans="2:4" x14ac:dyDescent="0.2">
      <c r="B462" s="16"/>
      <c r="C462" s="16"/>
      <c r="D462" s="16"/>
    </row>
    <row r="463" spans="2:4" x14ac:dyDescent="0.2">
      <c r="B463" s="16"/>
      <c r="C463" s="16"/>
      <c r="D463" s="16"/>
    </row>
    <row r="464" spans="2:4" x14ac:dyDescent="0.2">
      <c r="B464" s="16"/>
      <c r="C464" s="16"/>
      <c r="D464" s="16"/>
    </row>
    <row r="465" spans="2:4" x14ac:dyDescent="0.2">
      <c r="B465" s="16"/>
      <c r="C465" s="16"/>
      <c r="D465" s="16"/>
    </row>
    <row r="466" spans="2:4" x14ac:dyDescent="0.2">
      <c r="B466" s="16"/>
      <c r="C466" s="16"/>
      <c r="D466" s="16"/>
    </row>
    <row r="467" spans="2:4" x14ac:dyDescent="0.2">
      <c r="B467" s="16"/>
      <c r="C467" s="16"/>
      <c r="D467" s="16"/>
    </row>
    <row r="468" spans="2:4" x14ac:dyDescent="0.2">
      <c r="B468" s="16"/>
      <c r="C468" s="16"/>
      <c r="D468" s="16"/>
    </row>
    <row r="469" spans="2:4" x14ac:dyDescent="0.2">
      <c r="B469" s="16"/>
      <c r="C469" s="16"/>
      <c r="D469" s="16"/>
    </row>
    <row r="470" spans="2:4" x14ac:dyDescent="0.2">
      <c r="B470" s="16"/>
      <c r="C470" s="16"/>
      <c r="D470" s="16"/>
    </row>
    <row r="471" spans="2:4" x14ac:dyDescent="0.2">
      <c r="B471" s="16"/>
      <c r="C471" s="16"/>
      <c r="D471" s="16"/>
    </row>
    <row r="472" spans="2:4" x14ac:dyDescent="0.2">
      <c r="B472" s="16"/>
      <c r="C472" s="16"/>
      <c r="D472" s="16"/>
    </row>
    <row r="473" spans="2:4" x14ac:dyDescent="0.2">
      <c r="B473" s="16"/>
      <c r="C473" s="16"/>
      <c r="D473" s="16"/>
    </row>
    <row r="474" spans="2:4" x14ac:dyDescent="0.2">
      <c r="B474" s="16"/>
      <c r="C474" s="16"/>
      <c r="D474" s="16"/>
    </row>
    <row r="475" spans="2:4" x14ac:dyDescent="0.2">
      <c r="B475" s="16"/>
      <c r="C475" s="16"/>
      <c r="D475" s="16"/>
    </row>
    <row r="476" spans="2:4" x14ac:dyDescent="0.2">
      <c r="B476" s="16"/>
      <c r="C476" s="16"/>
      <c r="D476" s="16"/>
    </row>
    <row r="477" spans="2:4" x14ac:dyDescent="0.2">
      <c r="B477" s="16"/>
      <c r="C477" s="16"/>
      <c r="D477" s="16"/>
    </row>
    <row r="478" spans="2:4" x14ac:dyDescent="0.2">
      <c r="B478" s="16"/>
      <c r="C478" s="16"/>
      <c r="D478" s="16"/>
    </row>
    <row r="479" spans="2:4" x14ac:dyDescent="0.2">
      <c r="B479" s="16"/>
      <c r="C479" s="16"/>
      <c r="D479" s="16"/>
    </row>
    <row r="480" spans="2:4" x14ac:dyDescent="0.2">
      <c r="B480" s="16"/>
      <c r="C480" s="16"/>
      <c r="D480" s="16"/>
    </row>
    <row r="481" spans="2:4" x14ac:dyDescent="0.2">
      <c r="B481" s="16"/>
      <c r="C481" s="16"/>
      <c r="D481" s="16"/>
    </row>
    <row r="482" spans="2:4" x14ac:dyDescent="0.2">
      <c r="B482" s="16"/>
      <c r="C482" s="16"/>
      <c r="D482" s="16"/>
    </row>
    <row r="483" spans="2:4" x14ac:dyDescent="0.2">
      <c r="B483" s="16"/>
      <c r="C483" s="16"/>
      <c r="D483" s="16"/>
    </row>
    <row r="484" spans="2:4" x14ac:dyDescent="0.2">
      <c r="B484" s="16"/>
      <c r="C484" s="16"/>
      <c r="D484" s="16"/>
    </row>
    <row r="485" spans="2:4" x14ac:dyDescent="0.2">
      <c r="B485" s="16"/>
      <c r="C485" s="16"/>
      <c r="D485" s="16"/>
    </row>
    <row r="486" spans="2:4" x14ac:dyDescent="0.2">
      <c r="B486" s="16"/>
      <c r="C486" s="16"/>
      <c r="D486" s="16"/>
    </row>
    <row r="487" spans="2:4" x14ac:dyDescent="0.2">
      <c r="B487" s="16"/>
      <c r="C487" s="16"/>
      <c r="D487" s="16"/>
    </row>
    <row r="488" spans="2:4" x14ac:dyDescent="0.2">
      <c r="B488" s="16"/>
      <c r="C488" s="16"/>
      <c r="D488" s="16"/>
    </row>
    <row r="489" spans="2:4" x14ac:dyDescent="0.2">
      <c r="B489" s="16"/>
      <c r="C489" s="16"/>
      <c r="D489" s="16"/>
    </row>
    <row r="490" spans="2:4" x14ac:dyDescent="0.2">
      <c r="B490" s="16"/>
      <c r="C490" s="16"/>
      <c r="D490" s="16"/>
    </row>
    <row r="491" spans="2:4" x14ac:dyDescent="0.2">
      <c r="B491" s="16"/>
      <c r="C491" s="16"/>
      <c r="D491" s="16"/>
    </row>
    <row r="492" spans="2:4" x14ac:dyDescent="0.2">
      <c r="B492" s="16"/>
      <c r="C492" s="16"/>
      <c r="D492" s="16"/>
    </row>
    <row r="493" spans="2:4" x14ac:dyDescent="0.2">
      <c r="B493" s="16"/>
      <c r="C493" s="16"/>
      <c r="D493" s="16"/>
    </row>
    <row r="494" spans="2:4" x14ac:dyDescent="0.2">
      <c r="B494" s="16"/>
      <c r="C494" s="16"/>
      <c r="D494" s="16"/>
    </row>
    <row r="495" spans="2:4" x14ac:dyDescent="0.2">
      <c r="B495" s="16"/>
      <c r="C495" s="16"/>
      <c r="D495" s="16"/>
    </row>
    <row r="496" spans="2:4" x14ac:dyDescent="0.2">
      <c r="B496" s="16"/>
      <c r="C496" s="16"/>
      <c r="D496" s="16"/>
    </row>
    <row r="497" spans="2:4" x14ac:dyDescent="0.2">
      <c r="B497" s="16"/>
      <c r="C497" s="16"/>
      <c r="D497" s="16"/>
    </row>
    <row r="498" spans="2:4" x14ac:dyDescent="0.2">
      <c r="B498" s="16"/>
      <c r="C498" s="16"/>
      <c r="D498" s="16"/>
    </row>
    <row r="499" spans="2:4" x14ac:dyDescent="0.2">
      <c r="B499" s="16"/>
      <c r="C499" s="16"/>
      <c r="D499" s="16"/>
    </row>
    <row r="500" spans="2:4" x14ac:dyDescent="0.2">
      <c r="B500" s="16"/>
      <c r="C500" s="16"/>
      <c r="D500" s="16"/>
    </row>
    <row r="501" spans="2:4" x14ac:dyDescent="0.2">
      <c r="B501" s="16"/>
      <c r="C501" s="16"/>
      <c r="D501" s="16"/>
    </row>
    <row r="502" spans="2:4" x14ac:dyDescent="0.2">
      <c r="B502" s="16"/>
      <c r="C502" s="16"/>
      <c r="D502" s="16"/>
    </row>
    <row r="503" spans="2:4" x14ac:dyDescent="0.2">
      <c r="B503" s="16"/>
      <c r="C503" s="16"/>
      <c r="D503" s="16"/>
    </row>
    <row r="504" spans="2:4" x14ac:dyDescent="0.2">
      <c r="B504" s="16"/>
      <c r="C504" s="16"/>
      <c r="D504" s="16"/>
    </row>
    <row r="505" spans="2:4" x14ac:dyDescent="0.2">
      <c r="B505" s="16"/>
      <c r="C505" s="16"/>
      <c r="D505" s="16"/>
    </row>
    <row r="506" spans="2:4" x14ac:dyDescent="0.2">
      <c r="B506" s="16"/>
      <c r="C506" s="16"/>
      <c r="D506" s="16"/>
    </row>
    <row r="507" spans="2:4" x14ac:dyDescent="0.2">
      <c r="B507" s="16"/>
      <c r="C507" s="16"/>
      <c r="D507" s="16"/>
    </row>
    <row r="508" spans="2:4" x14ac:dyDescent="0.2">
      <c r="B508" s="16"/>
      <c r="C508" s="16"/>
      <c r="D508" s="16"/>
    </row>
    <row r="509" spans="2:4" x14ac:dyDescent="0.2">
      <c r="B509" s="16"/>
      <c r="C509" s="16"/>
      <c r="D509" s="16"/>
    </row>
    <row r="510" spans="2:4" x14ac:dyDescent="0.2">
      <c r="B510" s="16"/>
      <c r="C510" s="16"/>
      <c r="D510" s="16"/>
    </row>
    <row r="511" spans="2:4" x14ac:dyDescent="0.2">
      <c r="B511" s="16"/>
      <c r="C511" s="16"/>
      <c r="D511" s="16"/>
    </row>
    <row r="512" spans="2:4" x14ac:dyDescent="0.2">
      <c r="B512" s="16"/>
      <c r="C512" s="16"/>
      <c r="D512" s="16"/>
    </row>
    <row r="513" spans="2:4" x14ac:dyDescent="0.2">
      <c r="B513" s="16"/>
      <c r="C513" s="16"/>
      <c r="D513" s="16"/>
    </row>
    <row r="514" spans="2:4" x14ac:dyDescent="0.2">
      <c r="B514" s="16"/>
      <c r="C514" s="16"/>
      <c r="D514" s="16"/>
    </row>
    <row r="515" spans="2:4" x14ac:dyDescent="0.2">
      <c r="B515" s="16"/>
      <c r="C515" s="16"/>
      <c r="D515" s="16"/>
    </row>
    <row r="516" spans="2:4" x14ac:dyDescent="0.2">
      <c r="B516" s="16"/>
      <c r="C516" s="16"/>
      <c r="D516" s="16"/>
    </row>
    <row r="517" spans="2:4" x14ac:dyDescent="0.2">
      <c r="B517" s="16"/>
      <c r="C517" s="16"/>
      <c r="D517" s="16"/>
    </row>
    <row r="518" spans="2:4" x14ac:dyDescent="0.2">
      <c r="B518" s="16"/>
      <c r="C518" s="16"/>
      <c r="D518" s="16"/>
    </row>
    <row r="519" spans="2:4" x14ac:dyDescent="0.2">
      <c r="B519" s="16"/>
      <c r="C519" s="16"/>
      <c r="D519" s="16"/>
    </row>
    <row r="520" spans="2:4" x14ac:dyDescent="0.2">
      <c r="B520" s="16"/>
      <c r="C520" s="16"/>
      <c r="D520" s="16"/>
    </row>
    <row r="521" spans="2:4" x14ac:dyDescent="0.2">
      <c r="B521" s="16"/>
      <c r="C521" s="16"/>
      <c r="D521" s="16"/>
    </row>
    <row r="522" spans="2:4" x14ac:dyDescent="0.2">
      <c r="B522" s="16"/>
      <c r="C522" s="16"/>
      <c r="D522" s="16"/>
    </row>
    <row r="523" spans="2:4" x14ac:dyDescent="0.2">
      <c r="B523" s="16"/>
      <c r="C523" s="16"/>
      <c r="D523" s="16"/>
    </row>
    <row r="524" spans="2:4" x14ac:dyDescent="0.2">
      <c r="B524" s="16"/>
      <c r="C524" s="16"/>
      <c r="D524" s="16"/>
    </row>
    <row r="525" spans="2:4" x14ac:dyDescent="0.2">
      <c r="B525" s="16"/>
      <c r="C525" s="16"/>
      <c r="D525" s="16"/>
    </row>
    <row r="526" spans="2:4" x14ac:dyDescent="0.2">
      <c r="B526" s="16"/>
      <c r="C526" s="16"/>
      <c r="D526" s="16"/>
    </row>
    <row r="527" spans="2:4" x14ac:dyDescent="0.2">
      <c r="B527" s="16"/>
      <c r="C527" s="16"/>
      <c r="D527" s="16"/>
    </row>
    <row r="528" spans="2:4" x14ac:dyDescent="0.2">
      <c r="B528" s="16"/>
      <c r="C528" s="16"/>
      <c r="D528" s="16"/>
    </row>
    <row r="529" spans="2:4" x14ac:dyDescent="0.2">
      <c r="B529" s="16"/>
      <c r="C529" s="16"/>
      <c r="D529" s="16"/>
    </row>
    <row r="530" spans="2:4" x14ac:dyDescent="0.2">
      <c r="B530" s="16"/>
      <c r="C530" s="16"/>
      <c r="D530" s="16"/>
    </row>
    <row r="531" spans="2:4" x14ac:dyDescent="0.2">
      <c r="B531" s="16"/>
      <c r="C531" s="16"/>
      <c r="D531" s="16"/>
    </row>
    <row r="532" spans="2:4" x14ac:dyDescent="0.2">
      <c r="B532" s="16"/>
      <c r="C532" s="16"/>
      <c r="D532" s="16"/>
    </row>
    <row r="533" spans="2:4" x14ac:dyDescent="0.2">
      <c r="B533" s="16"/>
      <c r="C533" s="16"/>
      <c r="D533" s="16"/>
    </row>
    <row r="534" spans="2:4" x14ac:dyDescent="0.2">
      <c r="B534" s="16"/>
      <c r="C534" s="16"/>
      <c r="D534" s="16"/>
    </row>
    <row r="535" spans="2:4" x14ac:dyDescent="0.2">
      <c r="B535" s="16"/>
      <c r="C535" s="16"/>
      <c r="D535" s="16"/>
    </row>
    <row r="536" spans="2:4" x14ac:dyDescent="0.2">
      <c r="B536" s="16"/>
      <c r="C536" s="16"/>
      <c r="D536" s="16"/>
    </row>
    <row r="537" spans="2:4" x14ac:dyDescent="0.2">
      <c r="B537" s="16"/>
      <c r="C537" s="16"/>
      <c r="D537" s="16"/>
    </row>
    <row r="538" spans="2:4" x14ac:dyDescent="0.2">
      <c r="B538" s="16"/>
      <c r="C538" s="16"/>
      <c r="D538" s="16"/>
    </row>
    <row r="539" spans="2:4" x14ac:dyDescent="0.2">
      <c r="B539" s="16"/>
      <c r="C539" s="16"/>
      <c r="D539" s="16"/>
    </row>
    <row r="540" spans="2:4" x14ac:dyDescent="0.2">
      <c r="B540" s="16"/>
      <c r="C540" s="16"/>
      <c r="D540" s="16"/>
    </row>
    <row r="541" spans="2:4" x14ac:dyDescent="0.2">
      <c r="B541" s="16"/>
      <c r="C541" s="16"/>
      <c r="D541" s="16"/>
    </row>
    <row r="542" spans="2:4" x14ac:dyDescent="0.2">
      <c r="B542" s="16"/>
      <c r="C542" s="16"/>
      <c r="D542" s="16"/>
    </row>
    <row r="543" spans="2:4" x14ac:dyDescent="0.2">
      <c r="B543" s="16"/>
      <c r="C543" s="16"/>
      <c r="D543" s="16"/>
    </row>
    <row r="544" spans="2:4" x14ac:dyDescent="0.2">
      <c r="B544" s="16"/>
      <c r="C544" s="16"/>
      <c r="D544" s="16"/>
    </row>
    <row r="545" spans="2:4" x14ac:dyDescent="0.2">
      <c r="B545" s="16"/>
      <c r="C545" s="16"/>
      <c r="D545" s="16"/>
    </row>
    <row r="546" spans="2:4" x14ac:dyDescent="0.2">
      <c r="B546" s="16"/>
      <c r="C546" s="16"/>
      <c r="D546" s="16"/>
    </row>
    <row r="547" spans="2:4" x14ac:dyDescent="0.2">
      <c r="B547" s="16"/>
      <c r="C547" s="16"/>
      <c r="D547" s="16"/>
    </row>
    <row r="548" spans="2:4" x14ac:dyDescent="0.2">
      <c r="B548" s="16"/>
      <c r="C548" s="16"/>
      <c r="D548" s="16"/>
    </row>
    <row r="549" spans="2:4" x14ac:dyDescent="0.2">
      <c r="B549" s="16"/>
      <c r="C549" s="16"/>
      <c r="D549" s="16"/>
    </row>
    <row r="550" spans="2:4" x14ac:dyDescent="0.2">
      <c r="B550" s="16"/>
      <c r="C550" s="16"/>
      <c r="D550" s="16"/>
    </row>
    <row r="551" spans="2:4" x14ac:dyDescent="0.2">
      <c r="B551" s="16"/>
      <c r="C551" s="16"/>
      <c r="D551" s="16"/>
    </row>
    <row r="552" spans="2:4" x14ac:dyDescent="0.2">
      <c r="B552" s="16"/>
      <c r="C552" s="16"/>
      <c r="D552" s="16"/>
    </row>
    <row r="553" spans="2:4" x14ac:dyDescent="0.2">
      <c r="B553" s="16"/>
      <c r="C553" s="16"/>
      <c r="D553" s="16"/>
    </row>
    <row r="554" spans="2:4" x14ac:dyDescent="0.2">
      <c r="B554" s="16"/>
      <c r="C554" s="16"/>
      <c r="D554" s="16"/>
    </row>
    <row r="555" spans="2:4" x14ac:dyDescent="0.2">
      <c r="B555" s="16"/>
      <c r="C555" s="16"/>
      <c r="D555" s="16"/>
    </row>
    <row r="556" spans="2:4" x14ac:dyDescent="0.2">
      <c r="B556" s="16"/>
      <c r="C556" s="16"/>
      <c r="D556" s="16"/>
    </row>
    <row r="557" spans="2:4" x14ac:dyDescent="0.2">
      <c r="B557" s="16"/>
      <c r="C557" s="16"/>
      <c r="D557" s="16"/>
    </row>
    <row r="558" spans="2:4" x14ac:dyDescent="0.2">
      <c r="B558" s="16"/>
      <c r="C558" s="16"/>
      <c r="D558" s="16"/>
    </row>
    <row r="559" spans="2:4" x14ac:dyDescent="0.2">
      <c r="B559" s="16"/>
      <c r="C559" s="16"/>
      <c r="D559" s="16"/>
    </row>
    <row r="560" spans="2:4" x14ac:dyDescent="0.2">
      <c r="B560" s="16"/>
      <c r="C560" s="16"/>
      <c r="D560" s="16"/>
    </row>
    <row r="561" spans="2:4" x14ac:dyDescent="0.2">
      <c r="B561" s="16"/>
      <c r="C561" s="16"/>
      <c r="D561" s="16"/>
    </row>
    <row r="562" spans="2:4" x14ac:dyDescent="0.2">
      <c r="B562" s="16"/>
      <c r="C562" s="16"/>
      <c r="D562" s="16"/>
    </row>
    <row r="563" spans="2:4" x14ac:dyDescent="0.2">
      <c r="B563" s="16"/>
      <c r="C563" s="16"/>
      <c r="D563" s="16"/>
    </row>
    <row r="564" spans="2:4" x14ac:dyDescent="0.2">
      <c r="B564" s="16"/>
      <c r="C564" s="16"/>
      <c r="D564" s="16"/>
    </row>
    <row r="565" spans="2:4" x14ac:dyDescent="0.2">
      <c r="B565" s="16"/>
      <c r="C565" s="16"/>
      <c r="D565" s="16"/>
    </row>
    <row r="566" spans="2:4" x14ac:dyDescent="0.2">
      <c r="B566" s="16"/>
      <c r="C566" s="16"/>
      <c r="D566" s="16"/>
    </row>
    <row r="567" spans="2:4" x14ac:dyDescent="0.2">
      <c r="B567" s="16"/>
      <c r="C567" s="16"/>
      <c r="D567" s="16"/>
    </row>
    <row r="568" spans="2:4" x14ac:dyDescent="0.2">
      <c r="B568" s="16"/>
      <c r="C568" s="16"/>
      <c r="D568" s="16"/>
    </row>
    <row r="569" spans="2:4" x14ac:dyDescent="0.2">
      <c r="B569" s="16"/>
      <c r="C569" s="16"/>
      <c r="D569" s="16"/>
    </row>
    <row r="570" spans="2:4" x14ac:dyDescent="0.2">
      <c r="B570" s="16"/>
      <c r="C570" s="16"/>
      <c r="D570" s="16"/>
    </row>
    <row r="571" spans="2:4" x14ac:dyDescent="0.2">
      <c r="B571" s="16"/>
      <c r="C571" s="16"/>
      <c r="D571" s="16"/>
    </row>
    <row r="572" spans="2:4" x14ac:dyDescent="0.2">
      <c r="B572" s="16"/>
      <c r="C572" s="16"/>
      <c r="D572" s="16"/>
    </row>
    <row r="573" spans="2:4" x14ac:dyDescent="0.2">
      <c r="B573" s="16"/>
      <c r="C573" s="16"/>
      <c r="D573" s="16"/>
    </row>
    <row r="574" spans="2:4" x14ac:dyDescent="0.2">
      <c r="B574" s="16"/>
      <c r="C574" s="16"/>
      <c r="D574" s="16"/>
    </row>
    <row r="575" spans="2:4" x14ac:dyDescent="0.2">
      <c r="B575" s="16"/>
      <c r="C575" s="16"/>
      <c r="D575" s="16"/>
    </row>
    <row r="576" spans="2:4" x14ac:dyDescent="0.2">
      <c r="B576" s="16"/>
      <c r="C576" s="16"/>
      <c r="D576" s="16"/>
    </row>
    <row r="577" spans="2:4" x14ac:dyDescent="0.2">
      <c r="B577" s="16"/>
      <c r="C577" s="16"/>
      <c r="D577" s="16"/>
    </row>
    <row r="578" spans="2:4" x14ac:dyDescent="0.2">
      <c r="B578" s="16"/>
      <c r="C578" s="16"/>
      <c r="D578" s="16"/>
    </row>
    <row r="579" spans="2:4" x14ac:dyDescent="0.2">
      <c r="B579" s="16"/>
      <c r="C579" s="16"/>
      <c r="D579" s="16"/>
    </row>
    <row r="580" spans="2:4" x14ac:dyDescent="0.2">
      <c r="B580" s="16"/>
      <c r="C580" s="16"/>
      <c r="D580" s="16"/>
    </row>
    <row r="581" spans="2:4" x14ac:dyDescent="0.2">
      <c r="B581" s="16"/>
      <c r="C581" s="16"/>
      <c r="D581" s="16"/>
    </row>
    <row r="582" spans="2:4" x14ac:dyDescent="0.2">
      <c r="B582" s="16"/>
      <c r="C582" s="16"/>
      <c r="D582" s="16"/>
    </row>
    <row r="583" spans="2:4" x14ac:dyDescent="0.2">
      <c r="B583" s="16"/>
      <c r="C583" s="16"/>
      <c r="D583" s="16"/>
    </row>
    <row r="584" spans="2:4" x14ac:dyDescent="0.2">
      <c r="B584" s="16"/>
      <c r="C584" s="16"/>
      <c r="D584" s="16"/>
    </row>
    <row r="585" spans="2:4" x14ac:dyDescent="0.2">
      <c r="B585" s="16"/>
      <c r="C585" s="16"/>
      <c r="D585" s="16"/>
    </row>
    <row r="586" spans="2:4" x14ac:dyDescent="0.2">
      <c r="B586" s="16"/>
      <c r="C586" s="16"/>
      <c r="D586" s="16"/>
    </row>
    <row r="587" spans="2:4" x14ac:dyDescent="0.2">
      <c r="B587" s="16"/>
      <c r="C587" s="16"/>
      <c r="D587" s="16"/>
    </row>
    <row r="588" spans="2:4" x14ac:dyDescent="0.2">
      <c r="B588" s="16"/>
      <c r="C588" s="16"/>
      <c r="D588" s="16"/>
    </row>
    <row r="589" spans="2:4" x14ac:dyDescent="0.2">
      <c r="B589" s="16"/>
      <c r="C589" s="16"/>
      <c r="D589" s="16"/>
    </row>
    <row r="590" spans="2:4" x14ac:dyDescent="0.2">
      <c r="B590" s="16"/>
      <c r="C590" s="16"/>
      <c r="D590" s="16"/>
    </row>
    <row r="591" spans="2:4" x14ac:dyDescent="0.2">
      <c r="B591" s="16"/>
      <c r="C591" s="16"/>
      <c r="D591" s="16"/>
    </row>
    <row r="592" spans="2:4" x14ac:dyDescent="0.2">
      <c r="B592" s="16"/>
      <c r="C592" s="16"/>
      <c r="D592" s="16"/>
    </row>
    <row r="593" spans="2:4" x14ac:dyDescent="0.2">
      <c r="B593" s="16"/>
      <c r="C593" s="16"/>
      <c r="D593" s="16"/>
    </row>
    <row r="594" spans="2:4" x14ac:dyDescent="0.2">
      <c r="B594" s="16"/>
      <c r="C594" s="16"/>
      <c r="D594" s="16"/>
    </row>
    <row r="595" spans="2:4" x14ac:dyDescent="0.2">
      <c r="B595" s="16"/>
      <c r="C595" s="16"/>
      <c r="D595" s="16"/>
    </row>
    <row r="596" spans="2:4" x14ac:dyDescent="0.2">
      <c r="B596" s="16"/>
      <c r="C596" s="16"/>
      <c r="D596" s="16"/>
    </row>
    <row r="597" spans="2:4" x14ac:dyDescent="0.2">
      <c r="B597" s="16"/>
      <c r="C597" s="16"/>
      <c r="D597" s="16"/>
    </row>
    <row r="598" spans="2:4" x14ac:dyDescent="0.2">
      <c r="B598" s="16"/>
      <c r="C598" s="16"/>
      <c r="D598" s="16"/>
    </row>
    <row r="599" spans="2:4" x14ac:dyDescent="0.2">
      <c r="B599" s="16"/>
      <c r="C599" s="16"/>
      <c r="D599" s="16"/>
    </row>
    <row r="600" spans="2:4" x14ac:dyDescent="0.2">
      <c r="B600" s="16"/>
      <c r="C600" s="16"/>
      <c r="D600" s="16"/>
    </row>
    <row r="601" spans="2:4" x14ac:dyDescent="0.2">
      <c r="B601" s="16"/>
      <c r="C601" s="16"/>
      <c r="D601" s="16"/>
    </row>
    <row r="602" spans="2:4" x14ac:dyDescent="0.2">
      <c r="B602" s="16"/>
      <c r="C602" s="16"/>
      <c r="D602" s="16"/>
    </row>
    <row r="603" spans="2:4" x14ac:dyDescent="0.2">
      <c r="B603" s="16"/>
      <c r="C603" s="16"/>
      <c r="D603" s="16"/>
    </row>
    <row r="604" spans="2:4" x14ac:dyDescent="0.2">
      <c r="B604" s="16"/>
      <c r="C604" s="16"/>
      <c r="D604" s="16"/>
    </row>
    <row r="605" spans="2:4" x14ac:dyDescent="0.2">
      <c r="B605" s="16"/>
      <c r="C605" s="16"/>
      <c r="D605" s="16"/>
    </row>
    <row r="606" spans="2:4" x14ac:dyDescent="0.2">
      <c r="B606" s="16"/>
      <c r="C606" s="16"/>
      <c r="D606" s="16"/>
    </row>
    <row r="607" spans="2:4" x14ac:dyDescent="0.2">
      <c r="B607" s="16"/>
      <c r="C607" s="16"/>
      <c r="D607" s="16"/>
    </row>
    <row r="608" spans="2:4" x14ac:dyDescent="0.2">
      <c r="B608" s="16"/>
      <c r="C608" s="16"/>
      <c r="D608" s="16"/>
    </row>
    <row r="609" spans="2:4" x14ac:dyDescent="0.2">
      <c r="B609" s="16"/>
      <c r="C609" s="16"/>
      <c r="D609" s="16"/>
    </row>
    <row r="610" spans="2:4" x14ac:dyDescent="0.2">
      <c r="B610" s="16"/>
      <c r="C610" s="16"/>
      <c r="D610" s="16"/>
    </row>
    <row r="611" spans="2:4" x14ac:dyDescent="0.2">
      <c r="B611" s="16"/>
      <c r="C611" s="16"/>
      <c r="D611" s="16"/>
    </row>
    <row r="612" spans="2:4" x14ac:dyDescent="0.2">
      <c r="B612" s="16"/>
      <c r="C612" s="16"/>
      <c r="D612" s="16"/>
    </row>
    <row r="613" spans="2:4" x14ac:dyDescent="0.2">
      <c r="B613" s="16"/>
      <c r="C613" s="16"/>
      <c r="D613" s="16"/>
    </row>
    <row r="614" spans="2:4" x14ac:dyDescent="0.2">
      <c r="B614" s="16"/>
      <c r="C614" s="16"/>
      <c r="D614" s="16"/>
    </row>
    <row r="615" spans="2:4" x14ac:dyDescent="0.2">
      <c r="B615" s="16"/>
      <c r="C615" s="16"/>
      <c r="D615" s="16"/>
    </row>
    <row r="616" spans="2:4" x14ac:dyDescent="0.2">
      <c r="B616" s="16"/>
      <c r="C616" s="16"/>
      <c r="D616" s="16"/>
    </row>
    <row r="617" spans="2:4" x14ac:dyDescent="0.2">
      <c r="B617" s="16"/>
      <c r="C617" s="16"/>
      <c r="D617" s="16"/>
    </row>
    <row r="618" spans="2:4" x14ac:dyDescent="0.2">
      <c r="B618" s="16"/>
      <c r="C618" s="16"/>
      <c r="D618" s="16"/>
    </row>
    <row r="619" spans="2:4" x14ac:dyDescent="0.2">
      <c r="B619" s="16"/>
      <c r="C619" s="16"/>
      <c r="D619" s="16"/>
    </row>
    <row r="620" spans="2:4" x14ac:dyDescent="0.2">
      <c r="B620" s="16"/>
      <c r="C620" s="16"/>
      <c r="D620" s="16"/>
    </row>
    <row r="621" spans="2:4" x14ac:dyDescent="0.2">
      <c r="B621" s="16"/>
      <c r="C621" s="16"/>
      <c r="D621" s="16"/>
    </row>
    <row r="622" spans="2:4" x14ac:dyDescent="0.2">
      <c r="B622" s="16"/>
      <c r="C622" s="16"/>
      <c r="D622" s="16"/>
    </row>
    <row r="623" spans="2:4" x14ac:dyDescent="0.2">
      <c r="B623" s="16"/>
      <c r="C623" s="16"/>
      <c r="D623" s="16"/>
    </row>
    <row r="624" spans="2:4" x14ac:dyDescent="0.2">
      <c r="B624" s="16"/>
      <c r="C624" s="16"/>
      <c r="D624" s="16"/>
    </row>
    <row r="625" spans="2:4" x14ac:dyDescent="0.2">
      <c r="B625" s="16"/>
      <c r="C625" s="16"/>
      <c r="D625" s="16"/>
    </row>
    <row r="626" spans="2:4" x14ac:dyDescent="0.2">
      <c r="B626" s="16"/>
      <c r="C626" s="16"/>
      <c r="D626" s="16"/>
    </row>
    <row r="627" spans="2:4" x14ac:dyDescent="0.2">
      <c r="B627" s="16"/>
      <c r="C627" s="16"/>
      <c r="D627" s="16"/>
    </row>
    <row r="628" spans="2:4" x14ac:dyDescent="0.2">
      <c r="B628" s="16"/>
      <c r="C628" s="16"/>
      <c r="D628" s="16"/>
    </row>
    <row r="629" spans="2:4" x14ac:dyDescent="0.2">
      <c r="B629" s="16"/>
      <c r="C629" s="16"/>
      <c r="D629" s="16"/>
    </row>
    <row r="630" spans="2:4" x14ac:dyDescent="0.2">
      <c r="B630" s="16"/>
      <c r="C630" s="16"/>
      <c r="D630" s="16"/>
    </row>
    <row r="631" spans="2:4" x14ac:dyDescent="0.2">
      <c r="B631" s="16"/>
      <c r="C631" s="16"/>
      <c r="D631" s="16"/>
    </row>
    <row r="632" spans="2:4" x14ac:dyDescent="0.2">
      <c r="B632" s="16"/>
      <c r="C632" s="16"/>
      <c r="D632" s="16"/>
    </row>
    <row r="633" spans="2:4" x14ac:dyDescent="0.2">
      <c r="B633" s="16"/>
      <c r="C633" s="16"/>
      <c r="D633" s="16"/>
    </row>
    <row r="634" spans="2:4" x14ac:dyDescent="0.2">
      <c r="B634" s="16"/>
      <c r="C634" s="16"/>
      <c r="D634" s="16"/>
    </row>
    <row r="635" spans="2:4" x14ac:dyDescent="0.2">
      <c r="B635" s="16"/>
      <c r="C635" s="16"/>
      <c r="D635" s="16"/>
    </row>
    <row r="636" spans="2:4" x14ac:dyDescent="0.2">
      <c r="B636" s="16"/>
      <c r="C636" s="16"/>
      <c r="D636" s="16"/>
    </row>
    <row r="637" spans="2:4" x14ac:dyDescent="0.2">
      <c r="B637" s="16"/>
      <c r="C637" s="16"/>
      <c r="D637" s="16"/>
    </row>
    <row r="638" spans="2:4" x14ac:dyDescent="0.2">
      <c r="B638" s="16"/>
      <c r="C638" s="16"/>
      <c r="D638" s="16"/>
    </row>
    <row r="639" spans="2:4" x14ac:dyDescent="0.2">
      <c r="B639" s="16"/>
      <c r="C639" s="16"/>
      <c r="D639" s="16"/>
    </row>
    <row r="640" spans="2:4" x14ac:dyDescent="0.2">
      <c r="B640" s="16"/>
      <c r="C640" s="16"/>
      <c r="D640" s="16"/>
    </row>
    <row r="641" spans="2:4" x14ac:dyDescent="0.2">
      <c r="B641" s="16"/>
      <c r="C641" s="16"/>
      <c r="D641" s="16"/>
    </row>
    <row r="642" spans="2:4" x14ac:dyDescent="0.2">
      <c r="B642" s="16"/>
      <c r="C642" s="16"/>
      <c r="D642" s="16"/>
    </row>
    <row r="643" spans="2:4" x14ac:dyDescent="0.2">
      <c r="B643" s="16"/>
      <c r="C643" s="16"/>
      <c r="D643" s="16"/>
    </row>
    <row r="644" spans="2:4" x14ac:dyDescent="0.2">
      <c r="B644" s="16"/>
      <c r="C644" s="16"/>
      <c r="D644" s="16"/>
    </row>
    <row r="645" spans="2:4" x14ac:dyDescent="0.2">
      <c r="B645" s="16"/>
      <c r="C645" s="16"/>
      <c r="D645" s="16"/>
    </row>
    <row r="646" spans="2:4" x14ac:dyDescent="0.2">
      <c r="B646" s="16"/>
      <c r="C646" s="16"/>
      <c r="D646" s="16"/>
    </row>
    <row r="647" spans="2:4" x14ac:dyDescent="0.2">
      <c r="B647" s="16"/>
      <c r="C647" s="16"/>
      <c r="D647" s="16"/>
    </row>
    <row r="648" spans="2:4" x14ac:dyDescent="0.2">
      <c r="B648" s="16"/>
      <c r="C648" s="16"/>
      <c r="D648" s="16"/>
    </row>
    <row r="649" spans="2:4" x14ac:dyDescent="0.2">
      <c r="B649" s="16"/>
      <c r="C649" s="16"/>
      <c r="D649" s="16"/>
    </row>
    <row r="650" spans="2:4" x14ac:dyDescent="0.2">
      <c r="B650" s="16"/>
      <c r="C650" s="16"/>
      <c r="D650" s="16"/>
    </row>
    <row r="651" spans="2:4" x14ac:dyDescent="0.2">
      <c r="B651" s="16"/>
      <c r="C651" s="16"/>
      <c r="D651" s="16"/>
    </row>
    <row r="652" spans="2:4" x14ac:dyDescent="0.2">
      <c r="B652" s="16"/>
      <c r="C652" s="16"/>
      <c r="D652" s="16"/>
    </row>
    <row r="653" spans="2:4" x14ac:dyDescent="0.2">
      <c r="B653" s="16"/>
      <c r="C653" s="16"/>
      <c r="D653" s="16"/>
    </row>
    <row r="654" spans="2:4" x14ac:dyDescent="0.2">
      <c r="B654" s="16"/>
      <c r="C654" s="16"/>
      <c r="D654" s="16"/>
    </row>
    <row r="655" spans="2:4" x14ac:dyDescent="0.2">
      <c r="B655" s="16"/>
      <c r="C655" s="16"/>
      <c r="D655" s="16"/>
    </row>
    <row r="656" spans="2:4" x14ac:dyDescent="0.2">
      <c r="B656" s="16"/>
      <c r="C656" s="16"/>
      <c r="D656" s="16"/>
    </row>
    <row r="657" spans="2:4" x14ac:dyDescent="0.2">
      <c r="B657" s="16"/>
      <c r="C657" s="16"/>
      <c r="D657" s="16"/>
    </row>
    <row r="658" spans="2:4" x14ac:dyDescent="0.2">
      <c r="B658" s="16"/>
      <c r="C658" s="16"/>
      <c r="D658" s="16"/>
    </row>
    <row r="659" spans="2:4" x14ac:dyDescent="0.2">
      <c r="B659" s="16"/>
      <c r="C659" s="16"/>
      <c r="D659" s="16"/>
    </row>
    <row r="660" spans="2:4" x14ac:dyDescent="0.2">
      <c r="B660" s="16"/>
      <c r="C660" s="16"/>
      <c r="D660" s="16"/>
    </row>
    <row r="661" spans="2:4" x14ac:dyDescent="0.2">
      <c r="B661" s="16"/>
      <c r="C661" s="16"/>
      <c r="D661" s="16"/>
    </row>
    <row r="662" spans="2:4" x14ac:dyDescent="0.2">
      <c r="B662" s="16"/>
      <c r="C662" s="16"/>
      <c r="D662" s="16"/>
    </row>
    <row r="663" spans="2:4" x14ac:dyDescent="0.2">
      <c r="B663" s="16"/>
      <c r="C663" s="16"/>
      <c r="D663" s="16"/>
    </row>
    <row r="664" spans="2:4" x14ac:dyDescent="0.2">
      <c r="B664" s="16"/>
      <c r="C664" s="16"/>
      <c r="D664" s="16"/>
    </row>
    <row r="665" spans="2:4" x14ac:dyDescent="0.2">
      <c r="B665" s="16"/>
      <c r="C665" s="16"/>
      <c r="D665" s="16"/>
    </row>
    <row r="666" spans="2:4" x14ac:dyDescent="0.2">
      <c r="B666" s="16"/>
      <c r="C666" s="16"/>
      <c r="D666" s="16"/>
    </row>
    <row r="667" spans="2:4" x14ac:dyDescent="0.2">
      <c r="B667" s="16"/>
      <c r="C667" s="16"/>
      <c r="D667" s="16"/>
    </row>
    <row r="668" spans="2:4" x14ac:dyDescent="0.2">
      <c r="B668" s="16"/>
      <c r="C668" s="16"/>
      <c r="D668" s="16"/>
    </row>
    <row r="669" spans="2:4" x14ac:dyDescent="0.2">
      <c r="B669" s="16"/>
      <c r="C669" s="16"/>
      <c r="D669" s="16"/>
    </row>
    <row r="670" spans="2:4" x14ac:dyDescent="0.2">
      <c r="B670" s="16"/>
      <c r="C670" s="16"/>
      <c r="D670" s="16"/>
    </row>
    <row r="671" spans="2:4" x14ac:dyDescent="0.2">
      <c r="B671" s="16"/>
      <c r="C671" s="16"/>
      <c r="D671" s="16"/>
    </row>
    <row r="672" spans="2:4" x14ac:dyDescent="0.2">
      <c r="B672" s="16"/>
      <c r="C672" s="16"/>
      <c r="D672" s="16"/>
    </row>
    <row r="673" spans="2:4" x14ac:dyDescent="0.2">
      <c r="B673" s="16"/>
      <c r="C673" s="16"/>
      <c r="D673" s="16"/>
    </row>
    <row r="674" spans="2:4" x14ac:dyDescent="0.2">
      <c r="B674" s="16"/>
      <c r="C674" s="16"/>
      <c r="D674" s="16"/>
    </row>
    <row r="675" spans="2:4" x14ac:dyDescent="0.2">
      <c r="B675" s="16"/>
      <c r="C675" s="16"/>
      <c r="D675" s="16"/>
    </row>
    <row r="676" spans="2:4" x14ac:dyDescent="0.2">
      <c r="B676" s="16"/>
      <c r="C676" s="16"/>
      <c r="D676" s="16"/>
    </row>
    <row r="677" spans="2:4" x14ac:dyDescent="0.2">
      <c r="B677" s="16"/>
      <c r="C677" s="16"/>
      <c r="D677" s="16"/>
    </row>
    <row r="678" spans="2:4" x14ac:dyDescent="0.2">
      <c r="B678" s="16"/>
      <c r="C678" s="16"/>
      <c r="D678" s="16"/>
    </row>
    <row r="679" spans="2:4" x14ac:dyDescent="0.2">
      <c r="B679" s="16"/>
      <c r="C679" s="16"/>
      <c r="D679" s="16"/>
    </row>
    <row r="680" spans="2:4" x14ac:dyDescent="0.2">
      <c r="B680" s="16"/>
      <c r="C680" s="16"/>
      <c r="D680" s="16"/>
    </row>
    <row r="681" spans="2:4" x14ac:dyDescent="0.2">
      <c r="B681" s="16"/>
      <c r="C681" s="16"/>
      <c r="D681" s="16"/>
    </row>
    <row r="682" spans="2:4" x14ac:dyDescent="0.2">
      <c r="B682" s="16"/>
      <c r="C682" s="16"/>
      <c r="D682" s="16"/>
    </row>
    <row r="683" spans="2:4" x14ac:dyDescent="0.2">
      <c r="B683" s="16"/>
      <c r="C683" s="16"/>
      <c r="D683" s="16"/>
    </row>
    <row r="684" spans="2:4" x14ac:dyDescent="0.2">
      <c r="B684" s="16"/>
      <c r="C684" s="16"/>
      <c r="D684" s="16"/>
    </row>
    <row r="685" spans="2:4" x14ac:dyDescent="0.2">
      <c r="B685" s="16"/>
      <c r="C685" s="16"/>
      <c r="D685" s="16"/>
    </row>
    <row r="686" spans="2:4" x14ac:dyDescent="0.2">
      <c r="B686" s="16"/>
      <c r="C686" s="16"/>
      <c r="D686" s="16"/>
    </row>
    <row r="687" spans="2:4" x14ac:dyDescent="0.2">
      <c r="B687" s="16"/>
      <c r="C687" s="16"/>
      <c r="D687" s="16"/>
    </row>
    <row r="688" spans="2:4" x14ac:dyDescent="0.2">
      <c r="B688" s="16"/>
      <c r="C688" s="16"/>
      <c r="D688" s="16"/>
    </row>
    <row r="689" spans="2:4" x14ac:dyDescent="0.2">
      <c r="B689" s="16"/>
      <c r="C689" s="16"/>
      <c r="D689" s="16"/>
    </row>
    <row r="690" spans="2:4" x14ac:dyDescent="0.2">
      <c r="B690" s="16"/>
      <c r="C690" s="16"/>
      <c r="D690" s="16"/>
    </row>
    <row r="691" spans="2:4" x14ac:dyDescent="0.2">
      <c r="B691" s="16"/>
      <c r="C691" s="16"/>
      <c r="D691" s="16"/>
    </row>
    <row r="692" spans="2:4" x14ac:dyDescent="0.2">
      <c r="B692" s="16"/>
      <c r="C692" s="16"/>
      <c r="D692" s="16"/>
    </row>
    <row r="693" spans="2:4" x14ac:dyDescent="0.2">
      <c r="B693" s="16"/>
      <c r="C693" s="16"/>
      <c r="D693" s="16"/>
    </row>
    <row r="694" spans="2:4" x14ac:dyDescent="0.2">
      <c r="B694" s="16"/>
      <c r="C694" s="16"/>
      <c r="D694" s="16"/>
    </row>
    <row r="695" spans="2:4" x14ac:dyDescent="0.2">
      <c r="B695" s="16"/>
      <c r="C695" s="16"/>
      <c r="D695" s="16"/>
    </row>
    <row r="696" spans="2:4" x14ac:dyDescent="0.2">
      <c r="B696" s="16"/>
      <c r="C696" s="16"/>
      <c r="D696" s="16"/>
    </row>
    <row r="697" spans="2:4" x14ac:dyDescent="0.2">
      <c r="B697" s="16"/>
      <c r="C697" s="16"/>
      <c r="D697" s="16"/>
    </row>
    <row r="698" spans="2:4" x14ac:dyDescent="0.2">
      <c r="B698" s="16"/>
      <c r="C698" s="16"/>
      <c r="D698" s="16"/>
    </row>
    <row r="699" spans="2:4" x14ac:dyDescent="0.2">
      <c r="B699" s="16"/>
      <c r="C699" s="16"/>
      <c r="D699" s="16"/>
    </row>
    <row r="700" spans="2:4" x14ac:dyDescent="0.2">
      <c r="B700" s="16"/>
      <c r="C700" s="16"/>
      <c r="D700" s="16"/>
    </row>
    <row r="701" spans="2:4" x14ac:dyDescent="0.2">
      <c r="B701" s="16"/>
      <c r="C701" s="16"/>
      <c r="D701" s="16"/>
    </row>
    <row r="702" spans="2:4" x14ac:dyDescent="0.2">
      <c r="B702" s="16"/>
      <c r="C702" s="16"/>
      <c r="D702" s="16"/>
    </row>
    <row r="703" spans="2:4" x14ac:dyDescent="0.2">
      <c r="B703" s="16"/>
      <c r="C703" s="16"/>
      <c r="D703" s="16"/>
    </row>
    <row r="704" spans="2:4" x14ac:dyDescent="0.2">
      <c r="B704" s="16"/>
      <c r="C704" s="16"/>
      <c r="D704" s="16"/>
    </row>
    <row r="705" spans="2:4" x14ac:dyDescent="0.2">
      <c r="B705" s="16"/>
      <c r="C705" s="16"/>
      <c r="D705" s="16"/>
    </row>
    <row r="706" spans="2:4" x14ac:dyDescent="0.2">
      <c r="B706" s="16"/>
      <c r="C706" s="16"/>
      <c r="D706" s="16"/>
    </row>
    <row r="707" spans="2:4" x14ac:dyDescent="0.2">
      <c r="B707" s="16"/>
      <c r="C707" s="16"/>
      <c r="D707" s="16"/>
    </row>
    <row r="708" spans="2:4" x14ac:dyDescent="0.2">
      <c r="B708" s="16"/>
      <c r="C708" s="16"/>
      <c r="D708" s="16"/>
    </row>
    <row r="709" spans="2:4" x14ac:dyDescent="0.2">
      <c r="B709" s="16"/>
      <c r="C709" s="16"/>
      <c r="D709" s="16"/>
    </row>
    <row r="710" spans="2:4" x14ac:dyDescent="0.2">
      <c r="B710" s="16"/>
      <c r="C710" s="16"/>
      <c r="D710" s="16"/>
    </row>
    <row r="711" spans="2:4" x14ac:dyDescent="0.2">
      <c r="B711" s="16"/>
      <c r="C711" s="16"/>
      <c r="D711" s="16"/>
    </row>
    <row r="712" spans="2:4" x14ac:dyDescent="0.2">
      <c r="B712" s="16"/>
      <c r="C712" s="16"/>
      <c r="D712" s="16"/>
    </row>
    <row r="713" spans="2:4" x14ac:dyDescent="0.2">
      <c r="B713" s="16"/>
      <c r="C713" s="16"/>
      <c r="D713" s="16"/>
    </row>
    <row r="714" spans="2:4" x14ac:dyDescent="0.2">
      <c r="B714" s="16"/>
      <c r="C714" s="16"/>
      <c r="D714" s="16"/>
    </row>
    <row r="715" spans="2:4" x14ac:dyDescent="0.2">
      <c r="B715" s="16"/>
      <c r="C715" s="16"/>
      <c r="D715" s="16"/>
    </row>
    <row r="716" spans="2:4" x14ac:dyDescent="0.2">
      <c r="B716" s="16"/>
      <c r="C716" s="16"/>
      <c r="D716" s="16"/>
    </row>
    <row r="717" spans="2:4" x14ac:dyDescent="0.2">
      <c r="B717" s="16"/>
      <c r="C717" s="16"/>
      <c r="D717" s="16"/>
    </row>
    <row r="718" spans="2:4" x14ac:dyDescent="0.2">
      <c r="B718" s="16"/>
      <c r="C718" s="16"/>
      <c r="D718" s="16"/>
    </row>
    <row r="719" spans="2:4" x14ac:dyDescent="0.2">
      <c r="B719" s="16"/>
      <c r="C719" s="16"/>
      <c r="D719" s="16"/>
    </row>
    <row r="720" spans="2:4" x14ac:dyDescent="0.2">
      <c r="B720" s="16"/>
      <c r="C720" s="16"/>
      <c r="D720" s="16"/>
    </row>
    <row r="721" spans="2:4" x14ac:dyDescent="0.2">
      <c r="B721" s="16"/>
      <c r="C721" s="16"/>
      <c r="D721" s="16"/>
    </row>
    <row r="722" spans="2:4" x14ac:dyDescent="0.2">
      <c r="B722" s="16"/>
      <c r="C722" s="16"/>
      <c r="D722" s="16"/>
    </row>
    <row r="723" spans="2:4" x14ac:dyDescent="0.2">
      <c r="B723" s="16"/>
      <c r="C723" s="16"/>
      <c r="D723" s="16"/>
    </row>
    <row r="724" spans="2:4" x14ac:dyDescent="0.2">
      <c r="B724" s="16"/>
      <c r="C724" s="16"/>
      <c r="D724" s="16"/>
    </row>
    <row r="725" spans="2:4" x14ac:dyDescent="0.2">
      <c r="B725" s="16"/>
      <c r="C725" s="16"/>
      <c r="D725" s="16"/>
    </row>
    <row r="726" spans="2:4" x14ac:dyDescent="0.2">
      <c r="B726" s="16"/>
      <c r="C726" s="16"/>
      <c r="D726" s="16"/>
    </row>
    <row r="727" spans="2:4" x14ac:dyDescent="0.2">
      <c r="B727" s="16"/>
      <c r="C727" s="16"/>
      <c r="D727" s="16"/>
    </row>
    <row r="728" spans="2:4" x14ac:dyDescent="0.2">
      <c r="B728" s="16"/>
      <c r="C728" s="16"/>
      <c r="D728" s="16"/>
    </row>
    <row r="729" spans="2:4" x14ac:dyDescent="0.2">
      <c r="B729" s="16"/>
      <c r="C729" s="16"/>
      <c r="D729" s="16"/>
    </row>
    <row r="730" spans="2:4" x14ac:dyDescent="0.2">
      <c r="B730" s="16"/>
      <c r="C730" s="16"/>
      <c r="D730" s="16"/>
    </row>
    <row r="731" spans="2:4" x14ac:dyDescent="0.2">
      <c r="B731" s="16"/>
      <c r="C731" s="16"/>
      <c r="D731" s="16"/>
    </row>
    <row r="732" spans="2:4" x14ac:dyDescent="0.2">
      <c r="B732" s="16"/>
      <c r="C732" s="16"/>
      <c r="D732" s="16"/>
    </row>
    <row r="733" spans="2:4" x14ac:dyDescent="0.2">
      <c r="B733" s="16"/>
      <c r="C733" s="16"/>
      <c r="D733" s="16"/>
    </row>
    <row r="734" spans="2:4" x14ac:dyDescent="0.2">
      <c r="B734" s="16"/>
      <c r="C734" s="16"/>
      <c r="D734" s="16"/>
    </row>
    <row r="735" spans="2:4" x14ac:dyDescent="0.2">
      <c r="B735" s="16"/>
      <c r="C735" s="16"/>
      <c r="D735" s="16"/>
    </row>
    <row r="736" spans="2:4" x14ac:dyDescent="0.2">
      <c r="B736" s="16"/>
      <c r="C736" s="16"/>
      <c r="D736" s="16"/>
    </row>
    <row r="737" spans="2:4" x14ac:dyDescent="0.2">
      <c r="B737" s="16"/>
      <c r="C737" s="16"/>
      <c r="D737" s="16"/>
    </row>
    <row r="738" spans="2:4" x14ac:dyDescent="0.2">
      <c r="B738" s="16"/>
      <c r="C738" s="16"/>
      <c r="D738" s="16"/>
    </row>
    <row r="739" spans="2:4" x14ac:dyDescent="0.2">
      <c r="B739" s="16"/>
      <c r="C739" s="16"/>
      <c r="D739" s="16"/>
    </row>
    <row r="740" spans="2:4" x14ac:dyDescent="0.2">
      <c r="B740" s="16"/>
      <c r="C740" s="16"/>
      <c r="D740" s="16"/>
    </row>
    <row r="741" spans="2:4" x14ac:dyDescent="0.2">
      <c r="B741" s="16"/>
      <c r="C741" s="16"/>
      <c r="D741" s="16"/>
    </row>
    <row r="742" spans="2:4" x14ac:dyDescent="0.2">
      <c r="B742" s="16"/>
      <c r="C742" s="16"/>
      <c r="D742" s="16"/>
    </row>
    <row r="743" spans="2:4" x14ac:dyDescent="0.2">
      <c r="B743" s="16"/>
      <c r="C743" s="16"/>
      <c r="D743" s="16"/>
    </row>
    <row r="744" spans="2:4" x14ac:dyDescent="0.2">
      <c r="B744" s="16"/>
      <c r="C744" s="16"/>
      <c r="D744" s="16"/>
    </row>
    <row r="745" spans="2:4" x14ac:dyDescent="0.2">
      <c r="B745" s="16"/>
      <c r="C745" s="16"/>
      <c r="D745" s="16"/>
    </row>
    <row r="746" spans="2:4" x14ac:dyDescent="0.2">
      <c r="B746" s="16"/>
      <c r="C746" s="16"/>
      <c r="D746" s="16"/>
    </row>
    <row r="747" spans="2:4" x14ac:dyDescent="0.2">
      <c r="B747" s="16"/>
      <c r="C747" s="16"/>
      <c r="D747" s="16"/>
    </row>
    <row r="748" spans="2:4" x14ac:dyDescent="0.2">
      <c r="B748" s="16"/>
      <c r="C748" s="16"/>
      <c r="D748" s="16"/>
    </row>
    <row r="749" spans="2:4" x14ac:dyDescent="0.2">
      <c r="B749" s="16"/>
      <c r="C749" s="16"/>
      <c r="D749" s="16"/>
    </row>
    <row r="750" spans="2:4" x14ac:dyDescent="0.2">
      <c r="B750" s="16"/>
      <c r="C750" s="16"/>
      <c r="D750" s="16"/>
    </row>
    <row r="751" spans="2:4" x14ac:dyDescent="0.2">
      <c r="B751" s="16"/>
      <c r="C751" s="16"/>
      <c r="D751" s="16"/>
    </row>
    <row r="752" spans="2:4" x14ac:dyDescent="0.2">
      <c r="B752" s="16"/>
      <c r="C752" s="16"/>
      <c r="D752" s="16"/>
    </row>
    <row r="753" spans="2:4" x14ac:dyDescent="0.2">
      <c r="B753" s="16"/>
      <c r="C753" s="16"/>
      <c r="D753" s="16"/>
    </row>
    <row r="754" spans="2:4" x14ac:dyDescent="0.2">
      <c r="B754" s="16"/>
      <c r="C754" s="16"/>
      <c r="D754" s="16"/>
    </row>
    <row r="755" spans="2:4" x14ac:dyDescent="0.2">
      <c r="B755" s="16"/>
      <c r="C755" s="16"/>
      <c r="D755" s="16"/>
    </row>
    <row r="756" spans="2:4" x14ac:dyDescent="0.2">
      <c r="B756" s="16"/>
      <c r="C756" s="16"/>
      <c r="D756" s="16"/>
    </row>
    <row r="757" spans="2:4" x14ac:dyDescent="0.2">
      <c r="B757" s="16"/>
      <c r="C757" s="16"/>
      <c r="D757" s="16"/>
    </row>
    <row r="758" spans="2:4" x14ac:dyDescent="0.2">
      <c r="B758" s="16"/>
      <c r="C758" s="16"/>
      <c r="D758" s="16"/>
    </row>
    <row r="759" spans="2:4" x14ac:dyDescent="0.2">
      <c r="B759" s="16"/>
      <c r="C759" s="16"/>
      <c r="D759" s="16"/>
    </row>
    <row r="760" spans="2:4" x14ac:dyDescent="0.2">
      <c r="B760" s="16"/>
      <c r="C760" s="16"/>
      <c r="D760" s="16"/>
    </row>
    <row r="761" spans="2:4" x14ac:dyDescent="0.2">
      <c r="B761" s="16"/>
      <c r="C761" s="16"/>
      <c r="D761" s="16"/>
    </row>
    <row r="762" spans="2:4" x14ac:dyDescent="0.2">
      <c r="B762" s="16"/>
      <c r="C762" s="16"/>
      <c r="D762" s="16"/>
    </row>
    <row r="763" spans="2:4" x14ac:dyDescent="0.2">
      <c r="B763" s="16"/>
      <c r="C763" s="16"/>
      <c r="D763" s="16"/>
    </row>
    <row r="764" spans="2:4" x14ac:dyDescent="0.2">
      <c r="B764" s="16"/>
      <c r="C764" s="16"/>
      <c r="D764" s="16"/>
    </row>
    <row r="765" spans="2:4" x14ac:dyDescent="0.2">
      <c r="B765" s="16"/>
      <c r="C765" s="16"/>
      <c r="D765" s="16"/>
    </row>
    <row r="766" spans="2:4" x14ac:dyDescent="0.2">
      <c r="B766" s="16"/>
      <c r="C766" s="16"/>
      <c r="D766" s="16"/>
    </row>
    <row r="767" spans="2:4" x14ac:dyDescent="0.2">
      <c r="B767" s="16"/>
      <c r="C767" s="16"/>
      <c r="D767" s="16"/>
    </row>
    <row r="768" spans="2:4" x14ac:dyDescent="0.2">
      <c r="B768" s="16"/>
      <c r="C768" s="16"/>
      <c r="D768" s="16"/>
    </row>
    <row r="769" spans="2:4" x14ac:dyDescent="0.2">
      <c r="B769" s="16"/>
      <c r="C769" s="16"/>
      <c r="D769" s="16"/>
    </row>
    <row r="770" spans="2:4" x14ac:dyDescent="0.2">
      <c r="B770" s="16"/>
      <c r="C770" s="16"/>
      <c r="D770" s="16"/>
    </row>
    <row r="771" spans="2:4" x14ac:dyDescent="0.2">
      <c r="B771" s="16"/>
      <c r="C771" s="16"/>
      <c r="D771" s="16"/>
    </row>
    <row r="772" spans="2:4" x14ac:dyDescent="0.2">
      <c r="B772" s="16"/>
      <c r="C772" s="16"/>
      <c r="D772" s="16"/>
    </row>
    <row r="773" spans="2:4" x14ac:dyDescent="0.2">
      <c r="B773" s="16"/>
      <c r="C773" s="16"/>
      <c r="D773" s="16"/>
    </row>
    <row r="774" spans="2:4" x14ac:dyDescent="0.2">
      <c r="B774" s="16"/>
      <c r="C774" s="16"/>
      <c r="D774" s="16"/>
    </row>
    <row r="775" spans="2:4" x14ac:dyDescent="0.2">
      <c r="B775" s="16"/>
      <c r="C775" s="16"/>
      <c r="D775" s="16"/>
    </row>
    <row r="776" spans="2:4" x14ac:dyDescent="0.2">
      <c r="B776" s="16"/>
      <c r="C776" s="16"/>
      <c r="D776" s="16"/>
    </row>
    <row r="777" spans="2:4" x14ac:dyDescent="0.2">
      <c r="B777" s="16"/>
      <c r="C777" s="16"/>
      <c r="D777" s="16"/>
    </row>
    <row r="778" spans="2:4" x14ac:dyDescent="0.2">
      <c r="B778" s="16"/>
      <c r="C778" s="16"/>
      <c r="D778" s="16"/>
    </row>
    <row r="779" spans="2:4" x14ac:dyDescent="0.2">
      <c r="B779" s="16"/>
      <c r="C779" s="16"/>
      <c r="D779" s="16"/>
    </row>
    <row r="780" spans="2:4" x14ac:dyDescent="0.2">
      <c r="B780" s="16"/>
      <c r="C780" s="16"/>
      <c r="D780" s="16"/>
    </row>
    <row r="781" spans="2:4" x14ac:dyDescent="0.2">
      <c r="B781" s="16"/>
      <c r="C781" s="16"/>
      <c r="D781" s="16"/>
    </row>
    <row r="782" spans="2:4" x14ac:dyDescent="0.2">
      <c r="B782" s="16"/>
      <c r="C782" s="16"/>
      <c r="D782" s="16"/>
    </row>
    <row r="783" spans="2:4" x14ac:dyDescent="0.2">
      <c r="B783" s="16"/>
      <c r="C783" s="16"/>
      <c r="D783" s="16"/>
    </row>
    <row r="784" spans="2:4" x14ac:dyDescent="0.2">
      <c r="B784" s="16"/>
      <c r="C784" s="16"/>
      <c r="D784" s="16"/>
    </row>
    <row r="785" spans="2:4" x14ac:dyDescent="0.2">
      <c r="B785" s="16"/>
      <c r="C785" s="16"/>
      <c r="D785" s="16"/>
    </row>
    <row r="786" spans="2:4" x14ac:dyDescent="0.2">
      <c r="B786" s="16"/>
      <c r="C786" s="16"/>
      <c r="D786" s="16"/>
    </row>
    <row r="787" spans="2:4" x14ac:dyDescent="0.2">
      <c r="B787" s="16"/>
      <c r="C787" s="16"/>
      <c r="D787" s="16"/>
    </row>
    <row r="788" spans="2:4" x14ac:dyDescent="0.2">
      <c r="B788" s="16"/>
      <c r="C788" s="16"/>
      <c r="D788" s="16"/>
    </row>
    <row r="789" spans="2:4" x14ac:dyDescent="0.2">
      <c r="B789" s="16"/>
      <c r="C789" s="16"/>
      <c r="D789" s="16"/>
    </row>
    <row r="790" spans="2:4" x14ac:dyDescent="0.2">
      <c r="B790" s="16"/>
      <c r="C790" s="16"/>
      <c r="D790" s="16"/>
    </row>
    <row r="791" spans="2:4" x14ac:dyDescent="0.2">
      <c r="B791" s="16"/>
      <c r="C791" s="16"/>
      <c r="D791" s="16"/>
    </row>
    <row r="792" spans="2:4" x14ac:dyDescent="0.2">
      <c r="B792" s="16"/>
      <c r="C792" s="16"/>
      <c r="D792" s="16"/>
    </row>
    <row r="793" spans="2:4" x14ac:dyDescent="0.2">
      <c r="B793" s="16"/>
      <c r="C793" s="16"/>
      <c r="D793" s="16"/>
    </row>
    <row r="794" spans="2:4" x14ac:dyDescent="0.2">
      <c r="B794" s="16"/>
      <c r="C794" s="16"/>
      <c r="D794" s="16"/>
    </row>
    <row r="795" spans="2:4" x14ac:dyDescent="0.2">
      <c r="B795" s="16"/>
      <c r="C795" s="16"/>
      <c r="D795" s="16"/>
    </row>
    <row r="796" spans="2:4" x14ac:dyDescent="0.2">
      <c r="B796" s="16"/>
      <c r="C796" s="16"/>
      <c r="D796" s="16"/>
    </row>
    <row r="797" spans="2:4" x14ac:dyDescent="0.2">
      <c r="B797" s="16"/>
      <c r="C797" s="16"/>
      <c r="D797" s="16"/>
    </row>
    <row r="798" spans="2:4" x14ac:dyDescent="0.2">
      <c r="B798" s="16"/>
      <c r="C798" s="16"/>
      <c r="D798" s="16"/>
    </row>
    <row r="799" spans="2:4" x14ac:dyDescent="0.2">
      <c r="B799" s="16"/>
      <c r="C799" s="16"/>
      <c r="D799" s="16"/>
    </row>
    <row r="800" spans="2:4" x14ac:dyDescent="0.2">
      <c r="B800" s="16"/>
      <c r="C800" s="16"/>
      <c r="D800" s="16"/>
    </row>
    <row r="801" spans="2:4" x14ac:dyDescent="0.2">
      <c r="B801" s="16"/>
      <c r="C801" s="16"/>
      <c r="D801" s="16"/>
    </row>
    <row r="802" spans="2:4" x14ac:dyDescent="0.2">
      <c r="B802" s="16"/>
      <c r="C802" s="16"/>
      <c r="D802" s="16"/>
    </row>
    <row r="803" spans="2:4" x14ac:dyDescent="0.2">
      <c r="B803" s="16"/>
      <c r="C803" s="16"/>
      <c r="D803" s="16"/>
    </row>
    <row r="804" spans="2:4" x14ac:dyDescent="0.2">
      <c r="B804" s="16"/>
      <c r="C804" s="16"/>
      <c r="D804" s="16"/>
    </row>
    <row r="805" spans="2:4" x14ac:dyDescent="0.2">
      <c r="B805" s="16"/>
      <c r="C805" s="16"/>
      <c r="D805" s="16"/>
    </row>
    <row r="806" spans="2:4" x14ac:dyDescent="0.2">
      <c r="B806" s="16"/>
      <c r="C806" s="16"/>
      <c r="D806" s="16"/>
    </row>
    <row r="807" spans="2:4" x14ac:dyDescent="0.2">
      <c r="B807" s="16"/>
      <c r="C807" s="16"/>
      <c r="D807" s="16"/>
    </row>
    <row r="808" spans="2:4" x14ac:dyDescent="0.2">
      <c r="B808" s="16"/>
      <c r="C808" s="16"/>
      <c r="D808" s="16"/>
    </row>
    <row r="809" spans="2:4" x14ac:dyDescent="0.2">
      <c r="B809" s="16"/>
      <c r="C809" s="16"/>
      <c r="D809" s="16"/>
    </row>
    <row r="810" spans="2:4" x14ac:dyDescent="0.2">
      <c r="B810" s="16"/>
      <c r="C810" s="16"/>
      <c r="D810" s="16"/>
    </row>
    <row r="811" spans="2:4" x14ac:dyDescent="0.2">
      <c r="B811" s="16"/>
      <c r="C811" s="16"/>
      <c r="D811" s="16"/>
    </row>
    <row r="812" spans="2:4" x14ac:dyDescent="0.2">
      <c r="B812" s="16"/>
      <c r="C812" s="16"/>
      <c r="D812" s="16"/>
    </row>
    <row r="813" spans="2:4" x14ac:dyDescent="0.2">
      <c r="B813" s="16"/>
      <c r="C813" s="16"/>
      <c r="D813" s="16"/>
    </row>
    <row r="814" spans="2:4" x14ac:dyDescent="0.2">
      <c r="B814" s="16"/>
      <c r="C814" s="16"/>
      <c r="D814" s="16"/>
    </row>
    <row r="815" spans="2:4" x14ac:dyDescent="0.2">
      <c r="B815" s="16"/>
      <c r="C815" s="16"/>
      <c r="D815" s="16"/>
    </row>
    <row r="816" spans="2:4" x14ac:dyDescent="0.2">
      <c r="B816" s="16"/>
      <c r="C816" s="16"/>
      <c r="D816" s="16"/>
    </row>
    <row r="817" spans="2:4" x14ac:dyDescent="0.2">
      <c r="B817" s="16"/>
      <c r="C817" s="16"/>
      <c r="D817" s="16"/>
    </row>
    <row r="818" spans="2:4" x14ac:dyDescent="0.2">
      <c r="B818" s="16"/>
      <c r="C818" s="16"/>
      <c r="D818" s="16"/>
    </row>
    <row r="819" spans="2:4" x14ac:dyDescent="0.2">
      <c r="B819" s="16"/>
      <c r="C819" s="16"/>
      <c r="D819" s="16"/>
    </row>
    <row r="820" spans="2:4" x14ac:dyDescent="0.2">
      <c r="B820" s="16"/>
      <c r="C820" s="16"/>
      <c r="D820" s="16"/>
    </row>
    <row r="821" spans="2:4" x14ac:dyDescent="0.2">
      <c r="B821" s="16"/>
      <c r="C821" s="16"/>
      <c r="D821" s="16"/>
    </row>
    <row r="822" spans="2:4" x14ac:dyDescent="0.2">
      <c r="B822" s="16"/>
      <c r="C822" s="16"/>
      <c r="D822" s="16"/>
    </row>
    <row r="823" spans="2:4" x14ac:dyDescent="0.2">
      <c r="B823" s="16"/>
      <c r="C823" s="16"/>
      <c r="D823" s="16"/>
    </row>
    <row r="824" spans="2:4" x14ac:dyDescent="0.2">
      <c r="B824" s="16"/>
      <c r="C824" s="16"/>
      <c r="D824" s="16"/>
    </row>
    <row r="825" spans="2:4" x14ac:dyDescent="0.2">
      <c r="B825" s="16"/>
      <c r="C825" s="16"/>
      <c r="D825" s="16"/>
    </row>
    <row r="826" spans="2:4" x14ac:dyDescent="0.2">
      <c r="B826" s="16"/>
      <c r="C826" s="16"/>
      <c r="D826" s="16"/>
    </row>
    <row r="827" spans="2:4" x14ac:dyDescent="0.2">
      <c r="B827" s="16"/>
      <c r="C827" s="16"/>
      <c r="D827" s="16"/>
    </row>
    <row r="828" spans="2:4" x14ac:dyDescent="0.2">
      <c r="B828" s="16"/>
      <c r="C828" s="16"/>
      <c r="D828" s="16"/>
    </row>
    <row r="829" spans="2:4" x14ac:dyDescent="0.2">
      <c r="B829" s="16"/>
      <c r="C829" s="16"/>
      <c r="D829" s="16"/>
    </row>
    <row r="830" spans="2:4" x14ac:dyDescent="0.2">
      <c r="B830" s="16"/>
      <c r="C830" s="16"/>
      <c r="D830" s="16"/>
    </row>
    <row r="831" spans="2:4" x14ac:dyDescent="0.2">
      <c r="B831" s="16"/>
      <c r="C831" s="16"/>
      <c r="D831" s="16"/>
    </row>
    <row r="832" spans="2:4" x14ac:dyDescent="0.2">
      <c r="B832" s="16"/>
      <c r="C832" s="16"/>
      <c r="D832" s="16"/>
    </row>
    <row r="833" spans="2:4" x14ac:dyDescent="0.2">
      <c r="B833" s="16"/>
      <c r="C833" s="16"/>
      <c r="D833" s="16"/>
    </row>
    <row r="834" spans="2:4" x14ac:dyDescent="0.2">
      <c r="B834" s="16"/>
      <c r="C834" s="16"/>
      <c r="D834" s="16"/>
    </row>
    <row r="835" spans="2:4" x14ac:dyDescent="0.2">
      <c r="B835" s="16"/>
      <c r="C835" s="16"/>
      <c r="D835" s="16"/>
    </row>
    <row r="836" spans="2:4" x14ac:dyDescent="0.2">
      <c r="B836" s="16"/>
      <c r="C836" s="16"/>
      <c r="D836" s="16"/>
    </row>
    <row r="837" spans="2:4" x14ac:dyDescent="0.2">
      <c r="B837" s="16"/>
      <c r="C837" s="16"/>
      <c r="D837" s="16"/>
    </row>
    <row r="838" spans="2:4" x14ac:dyDescent="0.2">
      <c r="B838" s="16"/>
      <c r="C838" s="16"/>
      <c r="D838" s="16"/>
    </row>
    <row r="839" spans="2:4" x14ac:dyDescent="0.2">
      <c r="B839" s="16"/>
      <c r="C839" s="16"/>
      <c r="D839" s="16"/>
    </row>
    <row r="840" spans="2:4" x14ac:dyDescent="0.2">
      <c r="B840" s="16"/>
      <c r="C840" s="16"/>
      <c r="D840" s="16"/>
    </row>
    <row r="841" spans="2:4" x14ac:dyDescent="0.2">
      <c r="B841" s="16"/>
      <c r="C841" s="16"/>
      <c r="D841" s="16"/>
    </row>
    <row r="842" spans="2:4" x14ac:dyDescent="0.2">
      <c r="B842" s="16"/>
      <c r="C842" s="16"/>
      <c r="D842" s="16"/>
    </row>
    <row r="843" spans="2:4" x14ac:dyDescent="0.2">
      <c r="B843" s="16"/>
      <c r="C843" s="16"/>
      <c r="D843" s="16"/>
    </row>
    <row r="844" spans="2:4" x14ac:dyDescent="0.2">
      <c r="B844" s="16"/>
      <c r="C844" s="16"/>
      <c r="D844" s="16"/>
    </row>
    <row r="845" spans="2:4" x14ac:dyDescent="0.2">
      <c r="B845" s="16"/>
      <c r="C845" s="16"/>
      <c r="D845" s="16"/>
    </row>
    <row r="846" spans="2:4" x14ac:dyDescent="0.2">
      <c r="B846" s="16"/>
      <c r="C846" s="16"/>
      <c r="D846" s="16"/>
    </row>
    <row r="847" spans="2:4" x14ac:dyDescent="0.2">
      <c r="B847" s="16"/>
      <c r="C847" s="16"/>
      <c r="D847" s="16"/>
    </row>
    <row r="848" spans="2:4" x14ac:dyDescent="0.2">
      <c r="B848" s="16"/>
      <c r="C848" s="16"/>
      <c r="D848" s="16"/>
    </row>
    <row r="849" spans="2:4" x14ac:dyDescent="0.2">
      <c r="B849" s="16"/>
      <c r="C849" s="16"/>
      <c r="D849" s="16"/>
    </row>
    <row r="850" spans="2:4" x14ac:dyDescent="0.2">
      <c r="B850" s="16"/>
      <c r="C850" s="16"/>
      <c r="D850" s="16"/>
    </row>
    <row r="851" spans="2:4" x14ac:dyDescent="0.2">
      <c r="B851" s="16"/>
      <c r="C851" s="16"/>
      <c r="D851" s="16"/>
    </row>
    <row r="852" spans="2:4" x14ac:dyDescent="0.2">
      <c r="B852" s="16"/>
      <c r="C852" s="16"/>
      <c r="D852" s="16"/>
    </row>
    <row r="853" spans="2:4" x14ac:dyDescent="0.2">
      <c r="B853" s="16"/>
      <c r="C853" s="16"/>
      <c r="D853" s="16"/>
    </row>
    <row r="854" spans="2:4" x14ac:dyDescent="0.2">
      <c r="B854" s="16"/>
      <c r="C854" s="16"/>
      <c r="D854" s="16"/>
    </row>
    <row r="855" spans="2:4" x14ac:dyDescent="0.2">
      <c r="B855" s="16"/>
      <c r="C855" s="16"/>
      <c r="D855" s="16"/>
    </row>
    <row r="856" spans="2:4" x14ac:dyDescent="0.2">
      <c r="B856" s="16"/>
      <c r="C856" s="16"/>
      <c r="D856" s="16"/>
    </row>
    <row r="857" spans="2:4" x14ac:dyDescent="0.2">
      <c r="B857" s="16"/>
      <c r="C857" s="16"/>
      <c r="D857" s="16"/>
    </row>
    <row r="858" spans="2:4" x14ac:dyDescent="0.2">
      <c r="B858" s="16"/>
      <c r="C858" s="16"/>
      <c r="D858" s="16"/>
    </row>
    <row r="859" spans="2:4" x14ac:dyDescent="0.2">
      <c r="B859" s="16"/>
      <c r="C859" s="16"/>
      <c r="D859" s="16"/>
    </row>
    <row r="860" spans="2:4" x14ac:dyDescent="0.2">
      <c r="B860" s="16"/>
      <c r="C860" s="16"/>
      <c r="D860" s="16"/>
    </row>
    <row r="861" spans="2:4" x14ac:dyDescent="0.2">
      <c r="B861" s="16"/>
      <c r="C861" s="16"/>
      <c r="D861" s="16"/>
    </row>
    <row r="862" spans="2:4" x14ac:dyDescent="0.2">
      <c r="B862" s="16"/>
      <c r="C862" s="16"/>
      <c r="D862" s="16"/>
    </row>
    <row r="863" spans="2:4" x14ac:dyDescent="0.2">
      <c r="B863" s="16"/>
      <c r="C863" s="16"/>
      <c r="D863" s="16"/>
    </row>
    <row r="864" spans="2:4" x14ac:dyDescent="0.2">
      <c r="B864" s="16"/>
      <c r="C864" s="16"/>
      <c r="D864" s="16"/>
    </row>
    <row r="865" spans="2:4" x14ac:dyDescent="0.2">
      <c r="B865" s="16"/>
      <c r="C865" s="16"/>
      <c r="D865" s="16"/>
    </row>
    <row r="866" spans="2:4" x14ac:dyDescent="0.2">
      <c r="B866" s="16"/>
      <c r="C866" s="16"/>
      <c r="D866" s="16"/>
    </row>
    <row r="867" spans="2:4" x14ac:dyDescent="0.2">
      <c r="B867" s="16"/>
      <c r="C867" s="16"/>
      <c r="D867" s="16"/>
    </row>
    <row r="868" spans="2:4" x14ac:dyDescent="0.2">
      <c r="B868" s="16"/>
      <c r="C868" s="16"/>
      <c r="D868" s="16"/>
    </row>
    <row r="869" spans="2:4" x14ac:dyDescent="0.2">
      <c r="B869" s="16"/>
      <c r="C869" s="16"/>
      <c r="D869" s="16"/>
    </row>
    <row r="870" spans="2:4" x14ac:dyDescent="0.2">
      <c r="B870" s="16"/>
      <c r="C870" s="16"/>
      <c r="D870" s="16"/>
    </row>
    <row r="871" spans="2:4" x14ac:dyDescent="0.2">
      <c r="B871" s="16"/>
      <c r="C871" s="16"/>
      <c r="D871" s="16"/>
    </row>
    <row r="872" spans="2:4" x14ac:dyDescent="0.2">
      <c r="B872" s="16"/>
      <c r="C872" s="16"/>
      <c r="D872" s="16"/>
    </row>
    <row r="873" spans="2:4" x14ac:dyDescent="0.2">
      <c r="B873" s="16"/>
      <c r="C873" s="16"/>
      <c r="D873" s="16"/>
    </row>
    <row r="874" spans="2:4" x14ac:dyDescent="0.2">
      <c r="B874" s="16"/>
      <c r="C874" s="16"/>
      <c r="D874" s="16"/>
    </row>
    <row r="875" spans="2:4" x14ac:dyDescent="0.2">
      <c r="B875" s="16"/>
      <c r="C875" s="16"/>
      <c r="D875" s="16"/>
    </row>
    <row r="876" spans="2:4" x14ac:dyDescent="0.2">
      <c r="B876" s="16"/>
      <c r="C876" s="16"/>
      <c r="D876" s="16"/>
    </row>
    <row r="877" spans="2:4" x14ac:dyDescent="0.2">
      <c r="B877" s="16"/>
      <c r="C877" s="16"/>
      <c r="D877" s="16"/>
    </row>
    <row r="878" spans="2:4" x14ac:dyDescent="0.2">
      <c r="B878" s="16"/>
      <c r="C878" s="16"/>
      <c r="D878" s="16"/>
    </row>
    <row r="879" spans="2:4" x14ac:dyDescent="0.2">
      <c r="B879" s="16"/>
      <c r="C879" s="16"/>
      <c r="D879" s="16"/>
    </row>
    <row r="880" spans="2:4" x14ac:dyDescent="0.2">
      <c r="B880" s="16"/>
      <c r="C880" s="16"/>
      <c r="D880" s="16"/>
    </row>
    <row r="881" spans="2:4" x14ac:dyDescent="0.2">
      <c r="B881" s="16"/>
      <c r="C881" s="16"/>
      <c r="D881" s="16"/>
    </row>
    <row r="882" spans="2:4" x14ac:dyDescent="0.2">
      <c r="B882" s="16"/>
      <c r="C882" s="16"/>
      <c r="D882" s="16"/>
    </row>
    <row r="883" spans="2:4" x14ac:dyDescent="0.2">
      <c r="B883" s="16"/>
      <c r="C883" s="16"/>
      <c r="D883" s="16"/>
    </row>
    <row r="884" spans="2:4" x14ac:dyDescent="0.2">
      <c r="B884" s="16"/>
      <c r="C884" s="16"/>
      <c r="D884" s="16"/>
    </row>
    <row r="885" spans="2:4" x14ac:dyDescent="0.2">
      <c r="B885" s="16"/>
      <c r="C885" s="16"/>
      <c r="D885" s="16"/>
    </row>
    <row r="886" spans="2:4" x14ac:dyDescent="0.2">
      <c r="B886" s="16"/>
      <c r="C886" s="16"/>
      <c r="D886" s="16"/>
    </row>
    <row r="887" spans="2:4" x14ac:dyDescent="0.2">
      <c r="B887" s="16"/>
      <c r="C887" s="16"/>
      <c r="D887" s="16"/>
    </row>
    <row r="888" spans="2:4" x14ac:dyDescent="0.2">
      <c r="B888" s="16"/>
      <c r="C888" s="16"/>
      <c r="D888" s="16"/>
    </row>
    <row r="889" spans="2:4" x14ac:dyDescent="0.2">
      <c r="B889" s="16"/>
      <c r="C889" s="16"/>
      <c r="D889" s="16"/>
    </row>
    <row r="890" spans="2:4" x14ac:dyDescent="0.2">
      <c r="B890" s="16"/>
      <c r="C890" s="16"/>
      <c r="D890" s="16"/>
    </row>
    <row r="891" spans="2:4" x14ac:dyDescent="0.2">
      <c r="B891" s="16"/>
      <c r="C891" s="16"/>
      <c r="D891" s="16"/>
    </row>
    <row r="892" spans="2:4" x14ac:dyDescent="0.2">
      <c r="B892" s="16"/>
      <c r="C892" s="16"/>
      <c r="D892" s="16"/>
    </row>
    <row r="893" spans="2:4" x14ac:dyDescent="0.2">
      <c r="B893" s="16"/>
      <c r="C893" s="16"/>
      <c r="D893" s="16"/>
    </row>
    <row r="894" spans="2:4" x14ac:dyDescent="0.2">
      <c r="B894" s="16"/>
      <c r="C894" s="16"/>
      <c r="D894" s="16"/>
    </row>
    <row r="895" spans="2:4" x14ac:dyDescent="0.2">
      <c r="B895" s="16"/>
      <c r="C895" s="16"/>
      <c r="D895" s="16"/>
    </row>
    <row r="896" spans="2:4" x14ac:dyDescent="0.2">
      <c r="B896" s="16"/>
      <c r="C896" s="16"/>
      <c r="D896" s="16"/>
    </row>
    <row r="897" spans="2:4" x14ac:dyDescent="0.2">
      <c r="B897" s="16"/>
      <c r="C897" s="16"/>
      <c r="D897" s="16"/>
    </row>
    <row r="898" spans="2:4" x14ac:dyDescent="0.2">
      <c r="B898" s="16"/>
      <c r="C898" s="16"/>
      <c r="D898" s="16"/>
    </row>
    <row r="899" spans="2:4" x14ac:dyDescent="0.2">
      <c r="B899" s="16"/>
      <c r="C899" s="16"/>
      <c r="D899" s="16"/>
    </row>
    <row r="900" spans="2:4" x14ac:dyDescent="0.2">
      <c r="B900" s="16"/>
      <c r="C900" s="16"/>
      <c r="D900" s="16"/>
    </row>
    <row r="901" spans="2:4" x14ac:dyDescent="0.2">
      <c r="B901" s="16"/>
      <c r="C901" s="16"/>
      <c r="D901" s="16"/>
    </row>
    <row r="902" spans="2:4" x14ac:dyDescent="0.2">
      <c r="B902" s="16"/>
      <c r="C902" s="16"/>
      <c r="D902" s="16"/>
    </row>
    <row r="903" spans="2:4" x14ac:dyDescent="0.2">
      <c r="B903" s="16"/>
      <c r="C903" s="16"/>
      <c r="D903" s="16"/>
    </row>
    <row r="904" spans="2:4" x14ac:dyDescent="0.2">
      <c r="B904" s="16"/>
      <c r="C904" s="16"/>
      <c r="D904" s="16"/>
    </row>
    <row r="905" spans="2:4" x14ac:dyDescent="0.2">
      <c r="B905" s="16"/>
      <c r="C905" s="16"/>
      <c r="D905" s="16"/>
    </row>
    <row r="906" spans="2:4" x14ac:dyDescent="0.2">
      <c r="B906" s="16"/>
      <c r="C906" s="16"/>
      <c r="D906" s="16"/>
    </row>
    <row r="907" spans="2:4" x14ac:dyDescent="0.2">
      <c r="B907" s="16"/>
      <c r="C907" s="16"/>
      <c r="D907" s="16"/>
    </row>
    <row r="908" spans="2:4" x14ac:dyDescent="0.2">
      <c r="B908" s="16"/>
      <c r="C908" s="16"/>
      <c r="D908" s="16"/>
    </row>
    <row r="909" spans="2:4" x14ac:dyDescent="0.2">
      <c r="B909" s="16"/>
      <c r="C909" s="16"/>
      <c r="D909" s="16"/>
    </row>
    <row r="910" spans="2:4" x14ac:dyDescent="0.2">
      <c r="B910" s="16"/>
      <c r="C910" s="16"/>
      <c r="D910" s="16"/>
    </row>
    <row r="911" spans="2:4" x14ac:dyDescent="0.2">
      <c r="B911" s="16"/>
      <c r="C911" s="16"/>
      <c r="D911" s="16"/>
    </row>
    <row r="912" spans="2:4" x14ac:dyDescent="0.2">
      <c r="B912" s="16"/>
      <c r="C912" s="16"/>
      <c r="D912" s="16"/>
    </row>
    <row r="913" spans="2:4" x14ac:dyDescent="0.2">
      <c r="B913" s="16"/>
      <c r="C913" s="16"/>
      <c r="D913" s="16"/>
    </row>
    <row r="914" spans="2:4" x14ac:dyDescent="0.2">
      <c r="B914" s="16"/>
      <c r="C914" s="16"/>
      <c r="D914" s="16"/>
    </row>
    <row r="915" spans="2:4" x14ac:dyDescent="0.2">
      <c r="B915" s="16"/>
      <c r="C915" s="16"/>
      <c r="D915" s="16"/>
    </row>
    <row r="916" spans="2:4" x14ac:dyDescent="0.2">
      <c r="B916" s="16"/>
      <c r="C916" s="16"/>
      <c r="D916" s="16"/>
    </row>
    <row r="917" spans="2:4" x14ac:dyDescent="0.2">
      <c r="B917" s="16"/>
      <c r="C917" s="16"/>
      <c r="D917" s="16"/>
    </row>
    <row r="918" spans="2:4" x14ac:dyDescent="0.2">
      <c r="B918" s="16"/>
      <c r="C918" s="16"/>
      <c r="D918" s="16"/>
    </row>
    <row r="919" spans="2:4" x14ac:dyDescent="0.2">
      <c r="B919" s="16"/>
      <c r="C919" s="16"/>
      <c r="D919" s="16"/>
    </row>
    <row r="920" spans="2:4" x14ac:dyDescent="0.2">
      <c r="B920" s="16"/>
      <c r="C920" s="16"/>
      <c r="D920" s="16"/>
    </row>
    <row r="921" spans="2:4" x14ac:dyDescent="0.2">
      <c r="B921" s="16"/>
      <c r="C921" s="16"/>
      <c r="D921" s="16"/>
    </row>
    <row r="922" spans="2:4" x14ac:dyDescent="0.2">
      <c r="B922" s="16"/>
      <c r="C922" s="16"/>
      <c r="D922" s="16"/>
    </row>
    <row r="923" spans="2:4" x14ac:dyDescent="0.2">
      <c r="B923" s="16"/>
      <c r="C923" s="16"/>
      <c r="D923" s="16"/>
    </row>
    <row r="924" spans="2:4" x14ac:dyDescent="0.2">
      <c r="B924" s="16"/>
      <c r="C924" s="16"/>
      <c r="D924" s="16"/>
    </row>
    <row r="925" spans="2:4" x14ac:dyDescent="0.2">
      <c r="B925" s="16"/>
      <c r="C925" s="16"/>
      <c r="D925" s="16"/>
    </row>
    <row r="926" spans="2:4" x14ac:dyDescent="0.2">
      <c r="B926" s="16"/>
      <c r="C926" s="16"/>
      <c r="D926" s="16"/>
    </row>
    <row r="927" spans="2:4" x14ac:dyDescent="0.2">
      <c r="B927" s="16"/>
      <c r="C927" s="16"/>
      <c r="D927" s="16"/>
    </row>
    <row r="928" spans="2:4" x14ac:dyDescent="0.2">
      <c r="B928" s="16"/>
      <c r="C928" s="16"/>
      <c r="D928" s="16"/>
    </row>
    <row r="929" spans="2:4" x14ac:dyDescent="0.2">
      <c r="B929" s="16"/>
      <c r="C929" s="16"/>
      <c r="D929" s="16"/>
    </row>
    <row r="930" spans="2:4" x14ac:dyDescent="0.2">
      <c r="B930" s="16"/>
      <c r="C930" s="16"/>
      <c r="D930" s="16"/>
    </row>
    <row r="931" spans="2:4" x14ac:dyDescent="0.2">
      <c r="B931" s="16"/>
      <c r="C931" s="16"/>
      <c r="D931" s="16"/>
    </row>
    <row r="932" spans="2:4" x14ac:dyDescent="0.2">
      <c r="B932" s="16"/>
      <c r="C932" s="16"/>
      <c r="D932" s="16"/>
    </row>
    <row r="933" spans="2:4" x14ac:dyDescent="0.2">
      <c r="B933" s="16"/>
      <c r="C933" s="16"/>
      <c r="D933" s="16"/>
    </row>
    <row r="934" spans="2:4" x14ac:dyDescent="0.2">
      <c r="B934" s="16"/>
      <c r="C934" s="16"/>
      <c r="D934" s="16"/>
    </row>
    <row r="935" spans="2:4" x14ac:dyDescent="0.2">
      <c r="B935" s="16"/>
      <c r="C935" s="16"/>
      <c r="D935" s="16"/>
    </row>
    <row r="936" spans="2:4" x14ac:dyDescent="0.2">
      <c r="B936" s="16"/>
      <c r="C936" s="16"/>
      <c r="D936" s="16"/>
    </row>
    <row r="937" spans="2:4" x14ac:dyDescent="0.2">
      <c r="B937" s="16"/>
      <c r="C937" s="16"/>
      <c r="D937" s="16"/>
    </row>
    <row r="938" spans="2:4" x14ac:dyDescent="0.2">
      <c r="B938" s="16"/>
      <c r="C938" s="16"/>
      <c r="D938" s="16"/>
    </row>
    <row r="939" spans="2:4" x14ac:dyDescent="0.2">
      <c r="B939" s="16"/>
      <c r="C939" s="16"/>
      <c r="D939" s="16"/>
    </row>
    <row r="940" spans="2:4" x14ac:dyDescent="0.2">
      <c r="B940" s="16"/>
      <c r="C940" s="16"/>
      <c r="D940" s="16"/>
    </row>
    <row r="941" spans="2:4" x14ac:dyDescent="0.2">
      <c r="B941" s="16"/>
      <c r="C941" s="16"/>
      <c r="D941" s="16"/>
    </row>
    <row r="942" spans="2:4" x14ac:dyDescent="0.2">
      <c r="B942" s="16"/>
      <c r="C942" s="16"/>
      <c r="D942" s="16"/>
    </row>
    <row r="943" spans="2:4" x14ac:dyDescent="0.2">
      <c r="B943" s="16"/>
      <c r="C943" s="16"/>
      <c r="D943" s="16"/>
    </row>
    <row r="944" spans="2:4" x14ac:dyDescent="0.2">
      <c r="B944" s="16"/>
      <c r="C944" s="16"/>
      <c r="D944" s="16"/>
    </row>
    <row r="945" spans="2:4" x14ac:dyDescent="0.2">
      <c r="B945" s="16"/>
      <c r="C945" s="16"/>
      <c r="D945" s="16"/>
    </row>
    <row r="946" spans="2:4" x14ac:dyDescent="0.2">
      <c r="B946" s="16"/>
      <c r="C946" s="16"/>
      <c r="D946" s="16"/>
    </row>
    <row r="947" spans="2:4" x14ac:dyDescent="0.2">
      <c r="B947" s="16"/>
      <c r="C947" s="16"/>
      <c r="D947" s="16"/>
    </row>
    <row r="948" spans="2:4" x14ac:dyDescent="0.2">
      <c r="B948" s="16"/>
      <c r="C948" s="16"/>
      <c r="D948" s="16"/>
    </row>
    <row r="949" spans="2:4" x14ac:dyDescent="0.2">
      <c r="B949" s="16"/>
      <c r="C949" s="16"/>
      <c r="D949" s="16"/>
    </row>
    <row r="950" spans="2:4" x14ac:dyDescent="0.2">
      <c r="B950" s="16"/>
      <c r="C950" s="16"/>
      <c r="D950" s="16"/>
    </row>
    <row r="951" spans="2:4" x14ac:dyDescent="0.2">
      <c r="B951" s="16"/>
      <c r="C951" s="16"/>
      <c r="D951" s="16"/>
    </row>
    <row r="952" spans="2:4" x14ac:dyDescent="0.2">
      <c r="B952" s="16"/>
      <c r="C952" s="16"/>
      <c r="D952" s="16"/>
    </row>
    <row r="953" spans="2:4" x14ac:dyDescent="0.2">
      <c r="B953" s="16"/>
      <c r="C953" s="16"/>
      <c r="D953" s="16"/>
    </row>
    <row r="954" spans="2:4" x14ac:dyDescent="0.2">
      <c r="B954" s="16"/>
      <c r="C954" s="16"/>
      <c r="D954" s="16"/>
    </row>
    <row r="955" spans="2:4" x14ac:dyDescent="0.2">
      <c r="B955" s="16"/>
      <c r="C955" s="16"/>
      <c r="D955" s="16"/>
    </row>
    <row r="956" spans="2:4" x14ac:dyDescent="0.2">
      <c r="B956" s="16"/>
      <c r="C956" s="16"/>
      <c r="D956" s="16"/>
    </row>
    <row r="957" spans="2:4" x14ac:dyDescent="0.2">
      <c r="B957" s="16"/>
      <c r="C957" s="16"/>
      <c r="D957" s="16"/>
    </row>
    <row r="958" spans="2:4" x14ac:dyDescent="0.2">
      <c r="B958" s="16"/>
      <c r="C958" s="16"/>
      <c r="D958" s="16"/>
    </row>
    <row r="959" spans="2:4" x14ac:dyDescent="0.2">
      <c r="B959" s="16"/>
      <c r="C959" s="16"/>
      <c r="D959" s="16"/>
    </row>
    <row r="960" spans="2:4" x14ac:dyDescent="0.2">
      <c r="B960" s="16"/>
      <c r="C960" s="16"/>
      <c r="D960" s="16"/>
    </row>
    <row r="961" spans="2:4" x14ac:dyDescent="0.2">
      <c r="B961" s="16"/>
      <c r="C961" s="16"/>
      <c r="D961" s="16"/>
    </row>
    <row r="962" spans="2:4" x14ac:dyDescent="0.2">
      <c r="B962" s="16"/>
      <c r="C962" s="16"/>
      <c r="D962" s="16"/>
    </row>
    <row r="963" spans="2:4" x14ac:dyDescent="0.2">
      <c r="B963" s="16"/>
      <c r="C963" s="16"/>
      <c r="D963" s="16"/>
    </row>
    <row r="964" spans="2:4" x14ac:dyDescent="0.2">
      <c r="B964" s="16"/>
      <c r="C964" s="16"/>
      <c r="D964" s="16"/>
    </row>
    <row r="965" spans="2:4" x14ac:dyDescent="0.2">
      <c r="B965" s="16"/>
      <c r="C965" s="16"/>
      <c r="D965" s="16"/>
    </row>
    <row r="966" spans="2:4" x14ac:dyDescent="0.2">
      <c r="B966" s="16"/>
      <c r="C966" s="16"/>
      <c r="D966" s="16"/>
    </row>
    <row r="967" spans="2:4" x14ac:dyDescent="0.2">
      <c r="B967" s="16"/>
      <c r="C967" s="16"/>
      <c r="D967" s="16"/>
    </row>
    <row r="968" spans="2:4" x14ac:dyDescent="0.2">
      <c r="B968" s="16"/>
      <c r="C968" s="16"/>
      <c r="D968" s="16"/>
    </row>
    <row r="969" spans="2:4" x14ac:dyDescent="0.2">
      <c r="B969" s="16"/>
      <c r="C969" s="16"/>
      <c r="D969" s="16"/>
    </row>
    <row r="970" spans="2:4" x14ac:dyDescent="0.2">
      <c r="B970" s="16"/>
      <c r="C970" s="16"/>
      <c r="D970" s="16"/>
    </row>
    <row r="971" spans="2:4" x14ac:dyDescent="0.2">
      <c r="B971" s="16"/>
      <c r="C971" s="16"/>
      <c r="D971" s="16"/>
    </row>
    <row r="972" spans="2:4" x14ac:dyDescent="0.2">
      <c r="B972" s="16"/>
      <c r="C972" s="16"/>
      <c r="D972" s="16"/>
    </row>
    <row r="973" spans="2:4" x14ac:dyDescent="0.2">
      <c r="B973" s="16"/>
      <c r="C973" s="16"/>
      <c r="D973" s="16"/>
    </row>
    <row r="974" spans="2:4" x14ac:dyDescent="0.2">
      <c r="B974" s="16"/>
      <c r="C974" s="16"/>
      <c r="D974" s="16"/>
    </row>
    <row r="975" spans="2:4" x14ac:dyDescent="0.2">
      <c r="B975" s="16"/>
      <c r="C975" s="16"/>
      <c r="D975" s="16"/>
    </row>
    <row r="976" spans="2:4" x14ac:dyDescent="0.2">
      <c r="B976" s="16"/>
      <c r="C976" s="16"/>
      <c r="D976" s="16"/>
    </row>
    <row r="977" spans="2:4" x14ac:dyDescent="0.2">
      <c r="B977" s="16"/>
      <c r="C977" s="16"/>
      <c r="D977" s="16"/>
    </row>
    <row r="978" spans="2:4" x14ac:dyDescent="0.2">
      <c r="B978" s="16"/>
      <c r="C978" s="16"/>
      <c r="D978" s="16"/>
    </row>
    <row r="979" spans="2:4" x14ac:dyDescent="0.2">
      <c r="B979" s="16"/>
      <c r="C979" s="16"/>
      <c r="D979" s="16"/>
    </row>
    <row r="980" spans="2:4" x14ac:dyDescent="0.2">
      <c r="B980" s="16"/>
      <c r="C980" s="16"/>
      <c r="D980" s="16"/>
    </row>
    <row r="981" spans="2:4" x14ac:dyDescent="0.2">
      <c r="B981" s="16"/>
      <c r="C981" s="16"/>
      <c r="D981" s="16"/>
    </row>
    <row r="982" spans="2:4" x14ac:dyDescent="0.2">
      <c r="B982" s="16"/>
      <c r="C982" s="16"/>
      <c r="D982" s="16"/>
    </row>
    <row r="983" spans="2:4" x14ac:dyDescent="0.2">
      <c r="B983" s="16"/>
      <c r="C983" s="16"/>
      <c r="D983" s="16"/>
    </row>
    <row r="984" spans="2:4" x14ac:dyDescent="0.2">
      <c r="B984" s="16"/>
      <c r="C984" s="16"/>
      <c r="D984" s="16"/>
    </row>
    <row r="985" spans="2:4" x14ac:dyDescent="0.2">
      <c r="B985" s="16"/>
      <c r="C985" s="16"/>
      <c r="D985" s="16"/>
    </row>
    <row r="986" spans="2:4" x14ac:dyDescent="0.2">
      <c r="B986" s="16"/>
      <c r="C986" s="16"/>
      <c r="D986" s="16"/>
    </row>
    <row r="987" spans="2:4" x14ac:dyDescent="0.2">
      <c r="B987" s="16"/>
      <c r="C987" s="16"/>
      <c r="D987" s="16"/>
    </row>
    <row r="988" spans="2:4" x14ac:dyDescent="0.2">
      <c r="B988" s="16"/>
      <c r="C988" s="16"/>
      <c r="D988" s="16"/>
    </row>
    <row r="989" spans="2:4" x14ac:dyDescent="0.2">
      <c r="B989" s="16"/>
      <c r="C989" s="16"/>
      <c r="D989" s="16"/>
    </row>
    <row r="990" spans="2:4" x14ac:dyDescent="0.2">
      <c r="B990" s="16"/>
      <c r="C990" s="16"/>
      <c r="D990" s="16"/>
    </row>
    <row r="991" spans="2:4" x14ac:dyDescent="0.2">
      <c r="B991" s="16"/>
      <c r="C991" s="16"/>
      <c r="D991" s="16"/>
    </row>
    <row r="992" spans="2:4" x14ac:dyDescent="0.2">
      <c r="B992" s="16"/>
      <c r="C992" s="16"/>
      <c r="D992" s="16"/>
    </row>
    <row r="993" spans="2:4" x14ac:dyDescent="0.2">
      <c r="B993" s="16"/>
      <c r="C993" s="16"/>
      <c r="D993" s="16"/>
    </row>
    <row r="994" spans="2:4" x14ac:dyDescent="0.2">
      <c r="B994" s="16"/>
      <c r="C994" s="16"/>
      <c r="D994" s="16"/>
    </row>
    <row r="995" spans="2:4" x14ac:dyDescent="0.2">
      <c r="B995" s="16"/>
      <c r="C995" s="16"/>
      <c r="D995" s="16"/>
    </row>
    <row r="996" spans="2:4" x14ac:dyDescent="0.2">
      <c r="B996" s="16"/>
      <c r="C996" s="16"/>
      <c r="D996" s="16"/>
    </row>
    <row r="997" spans="2:4" x14ac:dyDescent="0.2">
      <c r="B997" s="16"/>
      <c r="C997" s="16"/>
      <c r="D997" s="16"/>
    </row>
    <row r="998" spans="2:4" x14ac:dyDescent="0.2">
      <c r="B998" s="16"/>
      <c r="C998" s="16"/>
      <c r="D998" s="16"/>
    </row>
    <row r="999" spans="2:4" x14ac:dyDescent="0.2">
      <c r="B999" s="16"/>
      <c r="C999" s="16"/>
      <c r="D999" s="16"/>
    </row>
    <row r="1000" spans="2:4" x14ac:dyDescent="0.2">
      <c r="B1000" s="16"/>
      <c r="C1000" s="16"/>
      <c r="D1000" s="16"/>
    </row>
    <row r="1001" spans="2:4" x14ac:dyDescent="0.2">
      <c r="B1001" s="16"/>
      <c r="C1001" s="16"/>
      <c r="D1001" s="16"/>
    </row>
    <row r="1002" spans="2:4" x14ac:dyDescent="0.2">
      <c r="B1002" s="16"/>
      <c r="C1002" s="16"/>
      <c r="D1002" s="16"/>
    </row>
    <row r="1003" spans="2:4" x14ac:dyDescent="0.2">
      <c r="B1003" s="16"/>
      <c r="C1003" s="16"/>
      <c r="D1003" s="16"/>
    </row>
    <row r="1004" spans="2:4" x14ac:dyDescent="0.2">
      <c r="B1004" s="16"/>
      <c r="C1004" s="16"/>
      <c r="D1004" s="16"/>
    </row>
    <row r="1005" spans="2:4" x14ac:dyDescent="0.2">
      <c r="B1005" s="16"/>
      <c r="C1005" s="16"/>
      <c r="D1005" s="16"/>
    </row>
    <row r="1006" spans="2:4" x14ac:dyDescent="0.2">
      <c r="B1006" s="16"/>
      <c r="C1006" s="16"/>
      <c r="D1006" s="16"/>
    </row>
    <row r="1007" spans="2:4" x14ac:dyDescent="0.2">
      <c r="B1007" s="16"/>
      <c r="C1007" s="16"/>
      <c r="D1007" s="16"/>
    </row>
    <row r="1008" spans="2:4" x14ac:dyDescent="0.2">
      <c r="B1008" s="16"/>
      <c r="C1008" s="16"/>
      <c r="D1008" s="16"/>
    </row>
    <row r="1009" spans="2:4" x14ac:dyDescent="0.2">
      <c r="B1009" s="16"/>
      <c r="C1009" s="16"/>
      <c r="D1009" s="16"/>
    </row>
    <row r="1010" spans="2:4" x14ac:dyDescent="0.2">
      <c r="B1010" s="16"/>
      <c r="C1010" s="16"/>
      <c r="D1010" s="16"/>
    </row>
    <row r="1011" spans="2:4" x14ac:dyDescent="0.2">
      <c r="B1011" s="16"/>
      <c r="C1011" s="16"/>
      <c r="D1011" s="16"/>
    </row>
    <row r="1012" spans="2:4" x14ac:dyDescent="0.2">
      <c r="B1012" s="16"/>
      <c r="C1012" s="16"/>
      <c r="D1012" s="16"/>
    </row>
    <row r="1013" spans="2:4" x14ac:dyDescent="0.2">
      <c r="B1013" s="16"/>
      <c r="C1013" s="16"/>
      <c r="D1013" s="16"/>
    </row>
    <row r="1014" spans="2:4" x14ac:dyDescent="0.2">
      <c r="B1014" s="16"/>
      <c r="C1014" s="16"/>
      <c r="D1014" s="16"/>
    </row>
    <row r="1015" spans="2:4" x14ac:dyDescent="0.2">
      <c r="B1015" s="16"/>
      <c r="C1015" s="16"/>
      <c r="D1015" s="16"/>
    </row>
    <row r="1016" spans="2:4" x14ac:dyDescent="0.2">
      <c r="B1016" s="16"/>
      <c r="C1016" s="16"/>
      <c r="D1016" s="16"/>
    </row>
    <row r="1017" spans="2:4" x14ac:dyDescent="0.2">
      <c r="B1017" s="16"/>
      <c r="C1017" s="16"/>
      <c r="D1017" s="16"/>
    </row>
    <row r="1018" spans="2:4" x14ac:dyDescent="0.2">
      <c r="B1018" s="16"/>
      <c r="C1018" s="16"/>
      <c r="D1018" s="16"/>
    </row>
    <row r="1019" spans="2:4" x14ac:dyDescent="0.2">
      <c r="B1019" s="16"/>
      <c r="C1019" s="16"/>
      <c r="D1019" s="16"/>
    </row>
    <row r="1020" spans="2:4" x14ac:dyDescent="0.2">
      <c r="B1020" s="16"/>
      <c r="C1020" s="16"/>
      <c r="D1020" s="16"/>
    </row>
    <row r="1021" spans="2:4" x14ac:dyDescent="0.2">
      <c r="B1021" s="16"/>
      <c r="C1021" s="16"/>
      <c r="D1021" s="16"/>
    </row>
    <row r="1022" spans="2:4" x14ac:dyDescent="0.2">
      <c r="B1022" s="16"/>
      <c r="C1022" s="16"/>
      <c r="D1022" s="16"/>
    </row>
    <row r="1023" spans="2:4" x14ac:dyDescent="0.2">
      <c r="B1023" s="16"/>
      <c r="C1023" s="16"/>
      <c r="D1023" s="16"/>
    </row>
    <row r="1024" spans="2:4" x14ac:dyDescent="0.2">
      <c r="B1024" s="16"/>
      <c r="C1024" s="16"/>
      <c r="D1024" s="16"/>
    </row>
    <row r="1025" spans="2:4" x14ac:dyDescent="0.2">
      <c r="B1025" s="16"/>
      <c r="C1025" s="16"/>
      <c r="D1025" s="16"/>
    </row>
    <row r="1026" spans="2:4" x14ac:dyDescent="0.2">
      <c r="B1026" s="16"/>
      <c r="C1026" s="16"/>
      <c r="D1026" s="16"/>
    </row>
    <row r="1027" spans="2:4" x14ac:dyDescent="0.2">
      <c r="B1027" s="16"/>
      <c r="C1027" s="16"/>
      <c r="D1027" s="16"/>
    </row>
    <row r="1028" spans="2:4" x14ac:dyDescent="0.2">
      <c r="B1028" s="16"/>
      <c r="C1028" s="16"/>
      <c r="D1028" s="16"/>
    </row>
    <row r="1029" spans="2:4" x14ac:dyDescent="0.2">
      <c r="B1029" s="16"/>
      <c r="C1029" s="16"/>
      <c r="D1029" s="16"/>
    </row>
    <row r="1030" spans="2:4" x14ac:dyDescent="0.2">
      <c r="B1030" s="16"/>
      <c r="C1030" s="16"/>
      <c r="D1030" s="16"/>
    </row>
    <row r="1031" spans="2:4" x14ac:dyDescent="0.2">
      <c r="B1031" s="16"/>
      <c r="C1031" s="16"/>
      <c r="D1031" s="16"/>
    </row>
    <row r="1032" spans="2:4" x14ac:dyDescent="0.2">
      <c r="B1032" s="16"/>
      <c r="C1032" s="16"/>
      <c r="D1032" s="16"/>
    </row>
    <row r="1033" spans="2:4" x14ac:dyDescent="0.2">
      <c r="B1033" s="16"/>
      <c r="C1033" s="16"/>
      <c r="D1033" s="16"/>
    </row>
    <row r="1034" spans="2:4" x14ac:dyDescent="0.2">
      <c r="B1034" s="16"/>
      <c r="C1034" s="16"/>
      <c r="D1034" s="16"/>
    </row>
    <row r="1035" spans="2:4" x14ac:dyDescent="0.2">
      <c r="B1035" s="16"/>
      <c r="C1035" s="16"/>
      <c r="D1035" s="16"/>
    </row>
    <row r="1036" spans="2:4" x14ac:dyDescent="0.2">
      <c r="B1036" s="16"/>
      <c r="C1036" s="16"/>
      <c r="D1036" s="16"/>
    </row>
    <row r="1037" spans="2:4" x14ac:dyDescent="0.2">
      <c r="B1037" s="16"/>
      <c r="C1037" s="16"/>
      <c r="D1037" s="16"/>
    </row>
    <row r="1038" spans="2:4" x14ac:dyDescent="0.2">
      <c r="B1038" s="16"/>
      <c r="C1038" s="16"/>
      <c r="D1038" s="16"/>
    </row>
    <row r="1039" spans="2:4" x14ac:dyDescent="0.2">
      <c r="B1039" s="16"/>
      <c r="C1039" s="16"/>
      <c r="D1039" s="16"/>
    </row>
    <row r="1040" spans="2:4" x14ac:dyDescent="0.2">
      <c r="B1040" s="16"/>
      <c r="C1040" s="16"/>
      <c r="D1040" s="16"/>
    </row>
    <row r="1041" spans="2:4" x14ac:dyDescent="0.2">
      <c r="B1041" s="16"/>
      <c r="C1041" s="16"/>
      <c r="D1041" s="16"/>
    </row>
    <row r="1042" spans="2:4" x14ac:dyDescent="0.2">
      <c r="B1042" s="16"/>
      <c r="C1042" s="16"/>
      <c r="D1042" s="16"/>
    </row>
    <row r="1043" spans="2:4" x14ac:dyDescent="0.2">
      <c r="B1043" s="16"/>
      <c r="C1043" s="16"/>
      <c r="D1043" s="16"/>
    </row>
    <row r="1044" spans="2:4" x14ac:dyDescent="0.2">
      <c r="B1044" s="16"/>
      <c r="C1044" s="16"/>
      <c r="D1044" s="16"/>
    </row>
    <row r="1045" spans="2:4" x14ac:dyDescent="0.2">
      <c r="B1045" s="16"/>
      <c r="C1045" s="16"/>
      <c r="D1045" s="16"/>
    </row>
    <row r="1046" spans="2:4" x14ac:dyDescent="0.2">
      <c r="B1046" s="16"/>
      <c r="C1046" s="16"/>
      <c r="D1046" s="16"/>
    </row>
    <row r="1047" spans="2:4" x14ac:dyDescent="0.2">
      <c r="B1047" s="16"/>
      <c r="C1047" s="16"/>
      <c r="D1047" s="16"/>
    </row>
    <row r="1048" spans="2:4" x14ac:dyDescent="0.2">
      <c r="B1048" s="16"/>
      <c r="C1048" s="16"/>
      <c r="D1048" s="16"/>
    </row>
    <row r="1049" spans="2:4" x14ac:dyDescent="0.2">
      <c r="B1049" s="16"/>
      <c r="C1049" s="16"/>
      <c r="D1049" s="16"/>
    </row>
    <row r="1050" spans="2:4" x14ac:dyDescent="0.2">
      <c r="B1050" s="16"/>
      <c r="C1050" s="16"/>
      <c r="D1050" s="16"/>
    </row>
    <row r="1051" spans="2:4" x14ac:dyDescent="0.2">
      <c r="B1051" s="16"/>
      <c r="C1051" s="16"/>
      <c r="D1051" s="16"/>
    </row>
    <row r="1052" spans="2:4" x14ac:dyDescent="0.2">
      <c r="B1052" s="16"/>
      <c r="C1052" s="16"/>
      <c r="D1052" s="16"/>
    </row>
    <row r="1053" spans="2:4" x14ac:dyDescent="0.2">
      <c r="B1053" s="16"/>
      <c r="C1053" s="16"/>
      <c r="D1053" s="16"/>
    </row>
    <row r="1054" spans="2:4" x14ac:dyDescent="0.2">
      <c r="B1054" s="16"/>
      <c r="C1054" s="16"/>
      <c r="D1054" s="16"/>
    </row>
    <row r="1055" spans="2:4" x14ac:dyDescent="0.2">
      <c r="B1055" s="16"/>
      <c r="C1055" s="16"/>
      <c r="D1055" s="16"/>
    </row>
    <row r="1056" spans="2:4" x14ac:dyDescent="0.2">
      <c r="B1056" s="16"/>
      <c r="C1056" s="16"/>
      <c r="D1056" s="16"/>
    </row>
    <row r="1057" spans="2:4" x14ac:dyDescent="0.2">
      <c r="B1057" s="16"/>
      <c r="C1057" s="16"/>
      <c r="D1057" s="16"/>
    </row>
    <row r="1058" spans="2:4" x14ac:dyDescent="0.2">
      <c r="B1058" s="16"/>
      <c r="C1058" s="16"/>
      <c r="D1058" s="16"/>
    </row>
    <row r="1059" spans="2:4" x14ac:dyDescent="0.2">
      <c r="B1059" s="16"/>
      <c r="C1059" s="16"/>
      <c r="D1059" s="16"/>
    </row>
    <row r="1060" spans="2:4" x14ac:dyDescent="0.2">
      <c r="B1060" s="16"/>
      <c r="C1060" s="16"/>
      <c r="D1060" s="16"/>
    </row>
    <row r="1061" spans="2:4" x14ac:dyDescent="0.2">
      <c r="B1061" s="16"/>
      <c r="C1061" s="16"/>
      <c r="D1061" s="16"/>
    </row>
    <row r="1062" spans="2:4" x14ac:dyDescent="0.2">
      <c r="B1062" s="16"/>
      <c r="C1062" s="16"/>
      <c r="D1062" s="16"/>
    </row>
    <row r="1063" spans="2:4" x14ac:dyDescent="0.2">
      <c r="B1063" s="16"/>
      <c r="C1063" s="16"/>
      <c r="D1063" s="16"/>
    </row>
    <row r="1064" spans="2:4" x14ac:dyDescent="0.2">
      <c r="B1064" s="16"/>
      <c r="C1064" s="16"/>
      <c r="D1064" s="16"/>
    </row>
    <row r="1065" spans="2:4" x14ac:dyDescent="0.2">
      <c r="B1065" s="16"/>
      <c r="C1065" s="16"/>
      <c r="D1065" s="16"/>
    </row>
    <row r="1066" spans="2:4" x14ac:dyDescent="0.2">
      <c r="B1066" s="16"/>
      <c r="C1066" s="16"/>
      <c r="D1066" s="16"/>
    </row>
    <row r="1067" spans="2:4" x14ac:dyDescent="0.2">
      <c r="B1067" s="16"/>
      <c r="C1067" s="16"/>
      <c r="D1067" s="16"/>
    </row>
    <row r="1068" spans="2:4" x14ac:dyDescent="0.2">
      <c r="B1068" s="16"/>
      <c r="C1068" s="16"/>
      <c r="D1068" s="16"/>
    </row>
    <row r="1069" spans="2:4" x14ac:dyDescent="0.2">
      <c r="B1069" s="16"/>
      <c r="C1069" s="16"/>
      <c r="D1069" s="16"/>
    </row>
    <row r="1070" spans="2:4" x14ac:dyDescent="0.2">
      <c r="B1070" s="16"/>
      <c r="C1070" s="16"/>
      <c r="D1070" s="16"/>
    </row>
    <row r="1071" spans="2:4" x14ac:dyDescent="0.2">
      <c r="B1071" s="16"/>
      <c r="C1071" s="16"/>
      <c r="D1071" s="16"/>
    </row>
    <row r="1072" spans="2:4" x14ac:dyDescent="0.2">
      <c r="B1072" s="16"/>
      <c r="C1072" s="16"/>
      <c r="D1072" s="16"/>
    </row>
    <row r="1073" spans="2:4" x14ac:dyDescent="0.2">
      <c r="B1073" s="16"/>
      <c r="C1073" s="16"/>
      <c r="D1073" s="16"/>
    </row>
    <row r="1074" spans="2:4" x14ac:dyDescent="0.2">
      <c r="B1074" s="16"/>
      <c r="C1074" s="16"/>
      <c r="D1074" s="16"/>
    </row>
    <row r="1075" spans="2:4" x14ac:dyDescent="0.2">
      <c r="B1075" s="16"/>
      <c r="C1075" s="16"/>
      <c r="D1075" s="16"/>
    </row>
    <row r="1076" spans="2:4" x14ac:dyDescent="0.2">
      <c r="B1076" s="16"/>
      <c r="C1076" s="16"/>
      <c r="D1076" s="16"/>
    </row>
    <row r="1077" spans="2:4" x14ac:dyDescent="0.2">
      <c r="B1077" s="16"/>
      <c r="C1077" s="16"/>
      <c r="D1077" s="16"/>
    </row>
    <row r="1078" spans="2:4" x14ac:dyDescent="0.2">
      <c r="B1078" s="16"/>
      <c r="C1078" s="16"/>
      <c r="D1078" s="16"/>
    </row>
    <row r="1079" spans="2:4" x14ac:dyDescent="0.2">
      <c r="B1079" s="16"/>
      <c r="C1079" s="16"/>
      <c r="D1079" s="16"/>
    </row>
    <row r="1080" spans="2:4" x14ac:dyDescent="0.2">
      <c r="B1080" s="16"/>
      <c r="C1080" s="16"/>
      <c r="D1080" s="16"/>
    </row>
    <row r="1081" spans="2:4" x14ac:dyDescent="0.2">
      <c r="B1081" s="16"/>
      <c r="C1081" s="16"/>
      <c r="D1081" s="16"/>
    </row>
    <row r="1082" spans="2:4" x14ac:dyDescent="0.2">
      <c r="B1082" s="16"/>
      <c r="C1082" s="16"/>
      <c r="D1082" s="16"/>
    </row>
    <row r="1083" spans="2:4" x14ac:dyDescent="0.2">
      <c r="B1083" s="16"/>
      <c r="C1083" s="16"/>
      <c r="D1083" s="16"/>
    </row>
    <row r="1084" spans="2:4" x14ac:dyDescent="0.2">
      <c r="B1084" s="16"/>
      <c r="C1084" s="16"/>
      <c r="D1084" s="16"/>
    </row>
    <row r="1085" spans="2:4" x14ac:dyDescent="0.2">
      <c r="B1085" s="16"/>
      <c r="C1085" s="16"/>
      <c r="D1085" s="16"/>
    </row>
    <row r="1086" spans="2:4" x14ac:dyDescent="0.2">
      <c r="B1086" s="16"/>
      <c r="C1086" s="16"/>
      <c r="D1086" s="16"/>
    </row>
    <row r="1087" spans="2:4" x14ac:dyDescent="0.2">
      <c r="B1087" s="16"/>
      <c r="C1087" s="16"/>
      <c r="D1087" s="16"/>
    </row>
    <row r="1088" spans="2:4" x14ac:dyDescent="0.2">
      <c r="B1088" s="16"/>
      <c r="C1088" s="16"/>
      <c r="D1088" s="16"/>
    </row>
    <row r="1089" spans="2:4" x14ac:dyDescent="0.2">
      <c r="B1089" s="16"/>
      <c r="C1089" s="16"/>
      <c r="D1089" s="16"/>
    </row>
    <row r="1090" spans="2:4" x14ac:dyDescent="0.2">
      <c r="B1090" s="16"/>
      <c r="C1090" s="16"/>
      <c r="D1090" s="16"/>
    </row>
    <row r="1091" spans="2:4" x14ac:dyDescent="0.2">
      <c r="B1091" s="16"/>
      <c r="C1091" s="16"/>
      <c r="D1091" s="16"/>
    </row>
    <row r="1092" spans="2:4" x14ac:dyDescent="0.2">
      <c r="B1092" s="16"/>
      <c r="C1092" s="16"/>
      <c r="D1092" s="16"/>
    </row>
    <row r="1093" spans="2:4" x14ac:dyDescent="0.2">
      <c r="B1093" s="16"/>
      <c r="C1093" s="16"/>
      <c r="D1093" s="16"/>
    </row>
    <row r="1094" spans="2:4" x14ac:dyDescent="0.2">
      <c r="B1094" s="16"/>
      <c r="C1094" s="16"/>
      <c r="D1094" s="16"/>
    </row>
    <row r="1095" spans="2:4" x14ac:dyDescent="0.2">
      <c r="B1095" s="16"/>
      <c r="C1095" s="16"/>
      <c r="D1095" s="16"/>
    </row>
    <row r="1096" spans="2:4" x14ac:dyDescent="0.2">
      <c r="B1096" s="16"/>
      <c r="C1096" s="16"/>
      <c r="D1096" s="16"/>
    </row>
    <row r="1097" spans="2:4" x14ac:dyDescent="0.2">
      <c r="B1097" s="16"/>
      <c r="C1097" s="16"/>
      <c r="D1097" s="16"/>
    </row>
    <row r="1098" spans="2:4" x14ac:dyDescent="0.2">
      <c r="B1098" s="16"/>
      <c r="C1098" s="16"/>
      <c r="D1098" s="16"/>
    </row>
    <row r="1099" spans="2:4" x14ac:dyDescent="0.2">
      <c r="B1099" s="16"/>
      <c r="C1099" s="16"/>
      <c r="D1099" s="16"/>
    </row>
    <row r="1100" spans="2:4" x14ac:dyDescent="0.2">
      <c r="B1100" s="16"/>
      <c r="C1100" s="16"/>
      <c r="D1100" s="16"/>
    </row>
    <row r="1101" spans="2:4" x14ac:dyDescent="0.2">
      <c r="B1101" s="16"/>
      <c r="C1101" s="16"/>
      <c r="D1101" s="16"/>
    </row>
    <row r="1102" spans="2:4" x14ac:dyDescent="0.2">
      <c r="B1102" s="16"/>
      <c r="C1102" s="16"/>
      <c r="D1102" s="16"/>
    </row>
    <row r="1103" spans="2:4" x14ac:dyDescent="0.2">
      <c r="B1103" s="16"/>
      <c r="C1103" s="16"/>
      <c r="D1103" s="16"/>
    </row>
    <row r="1104" spans="2:4" x14ac:dyDescent="0.2">
      <c r="B1104" s="16"/>
      <c r="C1104" s="16"/>
      <c r="D1104" s="16"/>
    </row>
    <row r="1105" spans="2:4" x14ac:dyDescent="0.2">
      <c r="B1105" s="16"/>
      <c r="C1105" s="16"/>
      <c r="D1105" s="16"/>
    </row>
    <row r="1106" spans="2:4" x14ac:dyDescent="0.2">
      <c r="B1106" s="16"/>
      <c r="C1106" s="16"/>
      <c r="D1106" s="16"/>
    </row>
    <row r="1107" spans="2:4" x14ac:dyDescent="0.2">
      <c r="B1107" s="16"/>
      <c r="C1107" s="16"/>
      <c r="D1107" s="16"/>
    </row>
    <row r="1108" spans="2:4" x14ac:dyDescent="0.2">
      <c r="B1108" s="16"/>
      <c r="C1108" s="16"/>
      <c r="D1108" s="16"/>
    </row>
    <row r="1109" spans="2:4" x14ac:dyDescent="0.2">
      <c r="B1109" s="16"/>
      <c r="C1109" s="16"/>
      <c r="D1109" s="16"/>
    </row>
    <row r="1110" spans="2:4" x14ac:dyDescent="0.2">
      <c r="B1110" s="16"/>
      <c r="C1110" s="16"/>
      <c r="D1110" s="16"/>
    </row>
    <row r="1111" spans="2:4" x14ac:dyDescent="0.2">
      <c r="B1111" s="16"/>
      <c r="C1111" s="16"/>
      <c r="D1111" s="16"/>
    </row>
    <row r="1112" spans="2:4" x14ac:dyDescent="0.2">
      <c r="B1112" s="16"/>
      <c r="C1112" s="16"/>
      <c r="D1112" s="16"/>
    </row>
    <row r="1113" spans="2:4" x14ac:dyDescent="0.2">
      <c r="B1113" s="16"/>
      <c r="C1113" s="16"/>
      <c r="D1113" s="16"/>
    </row>
    <row r="1114" spans="2:4" x14ac:dyDescent="0.2">
      <c r="B1114" s="16"/>
      <c r="C1114" s="16"/>
      <c r="D1114" s="16"/>
    </row>
    <row r="1115" spans="2:4" x14ac:dyDescent="0.2">
      <c r="B1115" s="16"/>
      <c r="C1115" s="16"/>
      <c r="D1115" s="16"/>
    </row>
    <row r="1116" spans="2:4" x14ac:dyDescent="0.2">
      <c r="B1116" s="16"/>
      <c r="C1116" s="16"/>
      <c r="D1116" s="16"/>
    </row>
    <row r="1117" spans="2:4" x14ac:dyDescent="0.2">
      <c r="B1117" s="16"/>
      <c r="C1117" s="16"/>
      <c r="D1117" s="16"/>
    </row>
    <row r="1118" spans="2:4" x14ac:dyDescent="0.2">
      <c r="B1118" s="16"/>
      <c r="C1118" s="16"/>
      <c r="D1118" s="16"/>
    </row>
    <row r="1119" spans="2:4" x14ac:dyDescent="0.2">
      <c r="B1119" s="16"/>
      <c r="C1119" s="16"/>
      <c r="D1119" s="16"/>
    </row>
    <row r="1120" spans="2:4" x14ac:dyDescent="0.2">
      <c r="B1120" s="16"/>
      <c r="C1120" s="16"/>
      <c r="D1120" s="16"/>
    </row>
    <row r="1121" spans="2:4" x14ac:dyDescent="0.2">
      <c r="B1121" s="16"/>
      <c r="C1121" s="16"/>
      <c r="D1121" s="16"/>
    </row>
    <row r="1122" spans="2:4" x14ac:dyDescent="0.2">
      <c r="B1122" s="16"/>
      <c r="C1122" s="16"/>
      <c r="D1122" s="16"/>
    </row>
    <row r="1123" spans="2:4" x14ac:dyDescent="0.2">
      <c r="B1123" s="16"/>
      <c r="C1123" s="16"/>
      <c r="D1123" s="16"/>
    </row>
    <row r="1124" spans="2:4" x14ac:dyDescent="0.2">
      <c r="B1124" s="16"/>
      <c r="C1124" s="16"/>
      <c r="D1124" s="16"/>
    </row>
    <row r="1125" spans="2:4" x14ac:dyDescent="0.2">
      <c r="B1125" s="16"/>
      <c r="C1125" s="16"/>
      <c r="D1125" s="16"/>
    </row>
    <row r="1126" spans="2:4" x14ac:dyDescent="0.2">
      <c r="B1126" s="16"/>
      <c r="C1126" s="16"/>
      <c r="D1126" s="16"/>
    </row>
    <row r="1127" spans="2:4" x14ac:dyDescent="0.2">
      <c r="B1127" s="16"/>
      <c r="C1127" s="16"/>
      <c r="D1127" s="16"/>
    </row>
    <row r="1128" spans="2:4" x14ac:dyDescent="0.2">
      <c r="B1128" s="16"/>
      <c r="C1128" s="16"/>
      <c r="D1128" s="16"/>
    </row>
    <row r="1129" spans="2:4" x14ac:dyDescent="0.2">
      <c r="B1129" s="16"/>
      <c r="C1129" s="16"/>
      <c r="D1129" s="16"/>
    </row>
    <row r="1130" spans="2:4" x14ac:dyDescent="0.2">
      <c r="B1130" s="16"/>
      <c r="C1130" s="16"/>
      <c r="D1130" s="16"/>
    </row>
    <row r="1131" spans="2:4" x14ac:dyDescent="0.2">
      <c r="B1131" s="16"/>
      <c r="C1131" s="16"/>
      <c r="D1131" s="16"/>
    </row>
    <row r="1132" spans="2:4" x14ac:dyDescent="0.2">
      <c r="B1132" s="16"/>
      <c r="C1132" s="16"/>
      <c r="D1132" s="16"/>
    </row>
    <row r="1133" spans="2:4" x14ac:dyDescent="0.2">
      <c r="B1133" s="16"/>
      <c r="C1133" s="16"/>
      <c r="D1133" s="16"/>
    </row>
    <row r="1134" spans="2:4" x14ac:dyDescent="0.2">
      <c r="B1134" s="16"/>
      <c r="C1134" s="16"/>
      <c r="D1134" s="16"/>
    </row>
    <row r="1135" spans="2:4" x14ac:dyDescent="0.2">
      <c r="B1135" s="16"/>
      <c r="C1135" s="16"/>
      <c r="D1135" s="16"/>
    </row>
    <row r="1136" spans="2:4" x14ac:dyDescent="0.2">
      <c r="B1136" s="16"/>
      <c r="C1136" s="16"/>
      <c r="D1136" s="16"/>
    </row>
    <row r="1137" spans="2:4" x14ac:dyDescent="0.2">
      <c r="B1137" s="16"/>
      <c r="C1137" s="16"/>
      <c r="D1137" s="16"/>
    </row>
    <row r="1138" spans="2:4" x14ac:dyDescent="0.2">
      <c r="B1138" s="16"/>
      <c r="C1138" s="16"/>
      <c r="D1138" s="16"/>
    </row>
    <row r="1139" spans="2:4" x14ac:dyDescent="0.2">
      <c r="B1139" s="16"/>
      <c r="C1139" s="16"/>
      <c r="D1139" s="16"/>
    </row>
    <row r="1140" spans="2:4" x14ac:dyDescent="0.2">
      <c r="B1140" s="16"/>
      <c r="C1140" s="16"/>
      <c r="D1140" s="16"/>
    </row>
    <row r="1141" spans="2:4" x14ac:dyDescent="0.2">
      <c r="B1141" s="16"/>
      <c r="C1141" s="16"/>
      <c r="D1141" s="16"/>
    </row>
    <row r="1142" spans="2:4" x14ac:dyDescent="0.2">
      <c r="B1142" s="16"/>
      <c r="C1142" s="16"/>
      <c r="D1142" s="16"/>
    </row>
    <row r="1143" spans="2:4" x14ac:dyDescent="0.2">
      <c r="B1143" s="16"/>
      <c r="C1143" s="16"/>
      <c r="D1143" s="16"/>
    </row>
    <row r="1144" spans="2:4" x14ac:dyDescent="0.2">
      <c r="B1144" s="16"/>
      <c r="C1144" s="16"/>
      <c r="D1144" s="16"/>
    </row>
    <row r="1145" spans="2:4" x14ac:dyDescent="0.2">
      <c r="B1145" s="16"/>
      <c r="C1145" s="16"/>
      <c r="D1145" s="16"/>
    </row>
    <row r="1146" spans="2:4" x14ac:dyDescent="0.2">
      <c r="B1146" s="16"/>
      <c r="C1146" s="16"/>
      <c r="D1146" s="16"/>
    </row>
    <row r="1147" spans="2:4" x14ac:dyDescent="0.2">
      <c r="B1147" s="16"/>
      <c r="C1147" s="16"/>
      <c r="D1147" s="16"/>
    </row>
    <row r="1148" spans="2:4" x14ac:dyDescent="0.2">
      <c r="B1148" s="16"/>
      <c r="C1148" s="16"/>
      <c r="D1148" s="16"/>
    </row>
    <row r="1149" spans="2:4" x14ac:dyDescent="0.2">
      <c r="B1149" s="16"/>
      <c r="C1149" s="16"/>
      <c r="D1149" s="16"/>
    </row>
    <row r="1150" spans="2:4" x14ac:dyDescent="0.2">
      <c r="B1150" s="16"/>
      <c r="C1150" s="16"/>
      <c r="D1150" s="16"/>
    </row>
    <row r="1151" spans="2:4" x14ac:dyDescent="0.2">
      <c r="B1151" s="16"/>
      <c r="C1151" s="16"/>
      <c r="D1151" s="16"/>
    </row>
    <row r="1152" spans="2:4" x14ac:dyDescent="0.2">
      <c r="B1152" s="16"/>
      <c r="C1152" s="16"/>
      <c r="D1152" s="16"/>
    </row>
    <row r="1153" spans="2:4" x14ac:dyDescent="0.2">
      <c r="B1153" s="16"/>
      <c r="C1153" s="16"/>
      <c r="D1153" s="16"/>
    </row>
    <row r="1154" spans="2:4" x14ac:dyDescent="0.2">
      <c r="B1154" s="16"/>
      <c r="C1154" s="16"/>
      <c r="D1154" s="16"/>
    </row>
    <row r="1155" spans="2:4" x14ac:dyDescent="0.2">
      <c r="B1155" s="16"/>
      <c r="C1155" s="16"/>
      <c r="D1155" s="16"/>
    </row>
    <row r="1156" spans="2:4" x14ac:dyDescent="0.2">
      <c r="B1156" s="16"/>
      <c r="C1156" s="16"/>
      <c r="D1156" s="16"/>
    </row>
    <row r="1157" spans="2:4" x14ac:dyDescent="0.2">
      <c r="B1157" s="16"/>
      <c r="C1157" s="16"/>
      <c r="D1157" s="16"/>
    </row>
    <row r="1158" spans="2:4" x14ac:dyDescent="0.2">
      <c r="B1158" s="16"/>
      <c r="C1158" s="16"/>
      <c r="D1158" s="16"/>
    </row>
    <row r="1159" spans="2:4" x14ac:dyDescent="0.2">
      <c r="B1159" s="16"/>
      <c r="C1159" s="16"/>
      <c r="D1159" s="16"/>
    </row>
    <row r="1160" spans="2:4" x14ac:dyDescent="0.2">
      <c r="B1160" s="16"/>
      <c r="C1160" s="16"/>
      <c r="D1160" s="16"/>
    </row>
    <row r="1161" spans="2:4" x14ac:dyDescent="0.2">
      <c r="B1161" s="16"/>
      <c r="C1161" s="16"/>
      <c r="D1161" s="16"/>
    </row>
    <row r="1162" spans="2:4" x14ac:dyDescent="0.2">
      <c r="B1162" s="16"/>
      <c r="C1162" s="16"/>
      <c r="D1162" s="16"/>
    </row>
    <row r="1163" spans="2:4" x14ac:dyDescent="0.2">
      <c r="B1163" s="16"/>
      <c r="C1163" s="16"/>
      <c r="D1163" s="16"/>
    </row>
    <row r="1164" spans="2:4" x14ac:dyDescent="0.2">
      <c r="B1164" s="16"/>
      <c r="C1164" s="16"/>
      <c r="D1164" s="16"/>
    </row>
    <row r="1165" spans="2:4" x14ac:dyDescent="0.2">
      <c r="B1165" s="16"/>
      <c r="C1165" s="16"/>
      <c r="D1165" s="16"/>
    </row>
    <row r="1166" spans="2:4" x14ac:dyDescent="0.2">
      <c r="B1166" s="16"/>
      <c r="C1166" s="16"/>
      <c r="D1166" s="16"/>
    </row>
    <row r="1167" spans="2:4" x14ac:dyDescent="0.2">
      <c r="B1167" s="16"/>
      <c r="C1167" s="16"/>
      <c r="D1167" s="16"/>
    </row>
    <row r="1168" spans="2:4" x14ac:dyDescent="0.2">
      <c r="B1168" s="16"/>
      <c r="C1168" s="16"/>
      <c r="D1168" s="16"/>
    </row>
    <row r="1169" spans="2:4" x14ac:dyDescent="0.2">
      <c r="B1169" s="16"/>
      <c r="C1169" s="16"/>
      <c r="D1169" s="16"/>
    </row>
    <row r="1170" spans="2:4" x14ac:dyDescent="0.2">
      <c r="B1170" s="16"/>
      <c r="C1170" s="16"/>
      <c r="D1170" s="16"/>
    </row>
    <row r="1171" spans="2:4" x14ac:dyDescent="0.2">
      <c r="B1171" s="16"/>
      <c r="C1171" s="16"/>
      <c r="D1171" s="16"/>
    </row>
    <row r="1172" spans="2:4" x14ac:dyDescent="0.2">
      <c r="B1172" s="16"/>
      <c r="C1172" s="16"/>
      <c r="D1172" s="16"/>
    </row>
    <row r="1173" spans="2:4" x14ac:dyDescent="0.2">
      <c r="B1173" s="16"/>
      <c r="C1173" s="16"/>
      <c r="D1173" s="16"/>
    </row>
    <row r="1174" spans="2:4" x14ac:dyDescent="0.2">
      <c r="B1174" s="16"/>
      <c r="C1174" s="16"/>
      <c r="D1174" s="16"/>
    </row>
    <row r="1175" spans="2:4" x14ac:dyDescent="0.2">
      <c r="B1175" s="16"/>
      <c r="C1175" s="16"/>
      <c r="D1175" s="16"/>
    </row>
    <row r="1176" spans="2:4" x14ac:dyDescent="0.2">
      <c r="B1176" s="16"/>
      <c r="C1176" s="16"/>
      <c r="D1176" s="16"/>
    </row>
    <row r="1177" spans="2:4" x14ac:dyDescent="0.2">
      <c r="B1177" s="16"/>
      <c r="C1177" s="16"/>
      <c r="D1177" s="16"/>
    </row>
    <row r="1178" spans="2:4" x14ac:dyDescent="0.2">
      <c r="B1178" s="16"/>
      <c r="C1178" s="16"/>
      <c r="D1178" s="16"/>
    </row>
    <row r="1179" spans="2:4" x14ac:dyDescent="0.2">
      <c r="B1179" s="16"/>
      <c r="C1179" s="16"/>
      <c r="D1179" s="16"/>
    </row>
    <row r="1180" spans="2:4" x14ac:dyDescent="0.2">
      <c r="B1180" s="16"/>
      <c r="C1180" s="16"/>
      <c r="D1180" s="16"/>
    </row>
    <row r="1181" spans="2:4" x14ac:dyDescent="0.2">
      <c r="B1181" s="16"/>
      <c r="C1181" s="16"/>
      <c r="D1181" s="16"/>
    </row>
    <row r="1182" spans="2:4" x14ac:dyDescent="0.2">
      <c r="B1182" s="16"/>
      <c r="C1182" s="16"/>
      <c r="D1182" s="16"/>
    </row>
    <row r="1183" spans="2:4" x14ac:dyDescent="0.2">
      <c r="B1183" s="16"/>
      <c r="C1183" s="16"/>
      <c r="D1183" s="16"/>
    </row>
    <row r="1184" spans="2:4" x14ac:dyDescent="0.2">
      <c r="B1184" s="16"/>
      <c r="C1184" s="16"/>
      <c r="D1184" s="16"/>
    </row>
    <row r="1185" spans="2:4" x14ac:dyDescent="0.2">
      <c r="B1185" s="16"/>
      <c r="C1185" s="16"/>
      <c r="D1185" s="16"/>
    </row>
    <row r="1186" spans="2:4" x14ac:dyDescent="0.2">
      <c r="B1186" s="16"/>
      <c r="C1186" s="16"/>
      <c r="D1186" s="16"/>
    </row>
    <row r="1187" spans="2:4" x14ac:dyDescent="0.2">
      <c r="B1187" s="16"/>
      <c r="C1187" s="16"/>
      <c r="D1187" s="16"/>
    </row>
    <row r="1188" spans="2:4" x14ac:dyDescent="0.2">
      <c r="B1188" s="16"/>
      <c r="C1188" s="16"/>
      <c r="D1188" s="16"/>
    </row>
    <row r="1189" spans="2:4" x14ac:dyDescent="0.2">
      <c r="B1189" s="16"/>
      <c r="C1189" s="16"/>
      <c r="D1189" s="16"/>
    </row>
    <row r="1190" spans="2:4" x14ac:dyDescent="0.2">
      <c r="B1190" s="16"/>
      <c r="C1190" s="16"/>
      <c r="D1190" s="16"/>
    </row>
    <row r="1191" spans="2:4" x14ac:dyDescent="0.2">
      <c r="B1191" s="16"/>
      <c r="C1191" s="16"/>
      <c r="D1191" s="16"/>
    </row>
    <row r="1192" spans="2:4" x14ac:dyDescent="0.2">
      <c r="B1192" s="16"/>
      <c r="C1192" s="16"/>
      <c r="D1192" s="16"/>
    </row>
    <row r="1193" spans="2:4" x14ac:dyDescent="0.2">
      <c r="B1193" s="16"/>
      <c r="C1193" s="16"/>
      <c r="D1193" s="16"/>
    </row>
    <row r="1194" spans="2:4" x14ac:dyDescent="0.2">
      <c r="B1194" s="16"/>
      <c r="C1194" s="16"/>
      <c r="D1194" s="16"/>
    </row>
    <row r="1195" spans="2:4" x14ac:dyDescent="0.2">
      <c r="B1195" s="16"/>
      <c r="C1195" s="16"/>
      <c r="D1195" s="16"/>
    </row>
    <row r="1196" spans="2:4" x14ac:dyDescent="0.2">
      <c r="B1196" s="16"/>
      <c r="C1196" s="16"/>
      <c r="D1196" s="16"/>
    </row>
    <row r="1197" spans="2:4" x14ac:dyDescent="0.2">
      <c r="B1197" s="16"/>
      <c r="C1197" s="16"/>
      <c r="D1197" s="16"/>
    </row>
    <row r="1198" spans="2:4" x14ac:dyDescent="0.2">
      <c r="B1198" s="16"/>
      <c r="C1198" s="16"/>
      <c r="D1198" s="16"/>
    </row>
    <row r="1199" spans="2:4" x14ac:dyDescent="0.2">
      <c r="B1199" s="16"/>
      <c r="C1199" s="16"/>
      <c r="D1199" s="16"/>
    </row>
    <row r="1200" spans="2:4" x14ac:dyDescent="0.2">
      <c r="B1200" s="16"/>
      <c r="C1200" s="16"/>
      <c r="D1200" s="16"/>
    </row>
    <row r="1201" spans="2:4" x14ac:dyDescent="0.2">
      <c r="B1201" s="16"/>
      <c r="C1201" s="16"/>
      <c r="D1201" s="16"/>
    </row>
    <row r="1202" spans="2:4" x14ac:dyDescent="0.2">
      <c r="B1202" s="16"/>
      <c r="C1202" s="16"/>
      <c r="D1202" s="16"/>
    </row>
    <row r="1203" spans="2:4" x14ac:dyDescent="0.2">
      <c r="B1203" s="16"/>
      <c r="C1203" s="16"/>
      <c r="D1203" s="16"/>
    </row>
    <row r="1204" spans="2:4" x14ac:dyDescent="0.2">
      <c r="B1204" s="16"/>
      <c r="C1204" s="16"/>
      <c r="D1204" s="16"/>
    </row>
    <row r="1205" spans="2:4" x14ac:dyDescent="0.2">
      <c r="B1205" s="16"/>
      <c r="C1205" s="16"/>
      <c r="D1205" s="16"/>
    </row>
    <row r="1206" spans="2:4" x14ac:dyDescent="0.2">
      <c r="B1206" s="16"/>
      <c r="C1206" s="16"/>
      <c r="D1206" s="16"/>
    </row>
    <row r="1207" spans="2:4" x14ac:dyDescent="0.2">
      <c r="B1207" s="16"/>
      <c r="C1207" s="16"/>
      <c r="D1207" s="16"/>
    </row>
    <row r="1208" spans="2:4" x14ac:dyDescent="0.2">
      <c r="B1208" s="16"/>
      <c r="C1208" s="16"/>
      <c r="D1208" s="16"/>
    </row>
    <row r="1209" spans="2:4" x14ac:dyDescent="0.2">
      <c r="B1209" s="16"/>
      <c r="C1209" s="16"/>
      <c r="D1209" s="16"/>
    </row>
    <row r="1210" spans="2:4" x14ac:dyDescent="0.2">
      <c r="B1210" s="16"/>
      <c r="C1210" s="16"/>
      <c r="D1210" s="16"/>
    </row>
    <row r="1211" spans="2:4" x14ac:dyDescent="0.2">
      <c r="B1211" s="16"/>
      <c r="C1211" s="16"/>
      <c r="D1211" s="16"/>
    </row>
    <row r="1212" spans="2:4" x14ac:dyDescent="0.2">
      <c r="B1212" s="16"/>
      <c r="C1212" s="16"/>
      <c r="D1212" s="16"/>
    </row>
    <row r="1213" spans="2:4" x14ac:dyDescent="0.2">
      <c r="B1213" s="16"/>
      <c r="C1213" s="16"/>
      <c r="D1213" s="16"/>
    </row>
    <row r="1214" spans="2:4" x14ac:dyDescent="0.2">
      <c r="B1214" s="16"/>
      <c r="C1214" s="16"/>
      <c r="D1214" s="16"/>
    </row>
    <row r="1215" spans="2:4" x14ac:dyDescent="0.2">
      <c r="B1215" s="16"/>
      <c r="C1215" s="16"/>
      <c r="D1215" s="16"/>
    </row>
    <row r="1216" spans="2:4" x14ac:dyDescent="0.2">
      <c r="B1216" s="16"/>
      <c r="C1216" s="16"/>
      <c r="D1216" s="16"/>
    </row>
    <row r="1217" spans="2:4" x14ac:dyDescent="0.2">
      <c r="B1217" s="16"/>
      <c r="C1217" s="16"/>
      <c r="D1217" s="16"/>
    </row>
    <row r="1218" spans="2:4" x14ac:dyDescent="0.2">
      <c r="B1218" s="16"/>
      <c r="C1218" s="16"/>
      <c r="D1218" s="16"/>
    </row>
    <row r="1219" spans="2:4" x14ac:dyDescent="0.2">
      <c r="B1219" s="16"/>
      <c r="C1219" s="16"/>
      <c r="D1219" s="16"/>
    </row>
    <row r="1220" spans="2:4" x14ac:dyDescent="0.2">
      <c r="B1220" s="16"/>
      <c r="C1220" s="16"/>
      <c r="D1220" s="16"/>
    </row>
    <row r="1221" spans="2:4" x14ac:dyDescent="0.2">
      <c r="B1221" s="16"/>
      <c r="C1221" s="16"/>
      <c r="D1221" s="16"/>
    </row>
    <row r="1222" spans="2:4" x14ac:dyDescent="0.2">
      <c r="B1222" s="16"/>
      <c r="C1222" s="16"/>
      <c r="D1222" s="16"/>
    </row>
    <row r="1223" spans="2:4" x14ac:dyDescent="0.2">
      <c r="B1223" s="16"/>
      <c r="C1223" s="16"/>
      <c r="D1223" s="16"/>
    </row>
    <row r="1224" spans="2:4" x14ac:dyDescent="0.2">
      <c r="B1224" s="16"/>
      <c r="C1224" s="16"/>
      <c r="D1224" s="16"/>
    </row>
    <row r="1225" spans="2:4" x14ac:dyDescent="0.2">
      <c r="B1225" s="16"/>
      <c r="C1225" s="16"/>
      <c r="D1225" s="16"/>
    </row>
    <row r="1226" spans="2:4" x14ac:dyDescent="0.2">
      <c r="B1226" s="16"/>
      <c r="C1226" s="16"/>
      <c r="D1226" s="16"/>
    </row>
    <row r="1227" spans="2:4" x14ac:dyDescent="0.2">
      <c r="B1227" s="16"/>
      <c r="C1227" s="16"/>
      <c r="D1227" s="16"/>
    </row>
    <row r="1228" spans="2:4" x14ac:dyDescent="0.2">
      <c r="B1228" s="16"/>
      <c r="C1228" s="16"/>
      <c r="D1228" s="16"/>
    </row>
    <row r="1229" spans="2:4" x14ac:dyDescent="0.2">
      <c r="B1229" s="16"/>
      <c r="C1229" s="16"/>
      <c r="D1229" s="16"/>
    </row>
    <row r="1230" spans="2:4" x14ac:dyDescent="0.2">
      <c r="B1230" s="16"/>
      <c r="C1230" s="16"/>
      <c r="D1230" s="16"/>
    </row>
    <row r="1231" spans="2:4" x14ac:dyDescent="0.2">
      <c r="B1231" s="16"/>
      <c r="C1231" s="16"/>
      <c r="D1231" s="16"/>
    </row>
    <row r="1232" spans="2:4" x14ac:dyDescent="0.2">
      <c r="B1232" s="16"/>
      <c r="C1232" s="16"/>
      <c r="D1232" s="16"/>
    </row>
    <row r="1233" spans="2:4" x14ac:dyDescent="0.2">
      <c r="B1233" s="16"/>
      <c r="C1233" s="16"/>
      <c r="D1233" s="16"/>
    </row>
    <row r="1234" spans="2:4" x14ac:dyDescent="0.2">
      <c r="B1234" s="16"/>
      <c r="C1234" s="16"/>
      <c r="D1234" s="16"/>
    </row>
    <row r="1235" spans="2:4" x14ac:dyDescent="0.2">
      <c r="B1235" s="16"/>
      <c r="C1235" s="16"/>
      <c r="D1235" s="16"/>
    </row>
    <row r="1236" spans="2:4" x14ac:dyDescent="0.2">
      <c r="B1236" s="16"/>
      <c r="C1236" s="16"/>
      <c r="D1236" s="16"/>
    </row>
    <row r="1237" spans="2:4" x14ac:dyDescent="0.2">
      <c r="B1237" s="16"/>
      <c r="C1237" s="16"/>
      <c r="D1237" s="16"/>
    </row>
    <row r="1238" spans="2:4" x14ac:dyDescent="0.2">
      <c r="B1238" s="16"/>
      <c r="C1238" s="16"/>
      <c r="D1238" s="16"/>
    </row>
    <row r="1239" spans="2:4" x14ac:dyDescent="0.2">
      <c r="B1239" s="16"/>
      <c r="C1239" s="16"/>
      <c r="D1239" s="16"/>
    </row>
    <row r="1240" spans="2:4" x14ac:dyDescent="0.2">
      <c r="B1240" s="16"/>
      <c r="C1240" s="16"/>
      <c r="D1240" s="16"/>
    </row>
    <row r="1241" spans="2:4" x14ac:dyDescent="0.2">
      <c r="B1241" s="16"/>
      <c r="C1241" s="16"/>
      <c r="D1241" s="16"/>
    </row>
    <row r="1242" spans="2:4" x14ac:dyDescent="0.2">
      <c r="B1242" s="16"/>
      <c r="C1242" s="16"/>
      <c r="D1242" s="16"/>
    </row>
    <row r="1243" spans="2:4" x14ac:dyDescent="0.2">
      <c r="B1243" s="16"/>
      <c r="C1243" s="16"/>
      <c r="D1243" s="16"/>
    </row>
    <row r="1244" spans="2:4" x14ac:dyDescent="0.2">
      <c r="B1244" s="16"/>
      <c r="C1244" s="16"/>
      <c r="D1244" s="16"/>
    </row>
    <row r="1245" spans="2:4" x14ac:dyDescent="0.2">
      <c r="B1245" s="16"/>
      <c r="C1245" s="16"/>
      <c r="D1245" s="16"/>
    </row>
    <row r="1246" spans="2:4" x14ac:dyDescent="0.2">
      <c r="B1246" s="16"/>
      <c r="C1246" s="16"/>
      <c r="D1246" s="16"/>
    </row>
    <row r="1247" spans="2:4" x14ac:dyDescent="0.2">
      <c r="B1247" s="16"/>
      <c r="C1247" s="16"/>
      <c r="D1247" s="16"/>
    </row>
    <row r="1248" spans="2:4" x14ac:dyDescent="0.2">
      <c r="B1248" s="16"/>
      <c r="C1248" s="16"/>
      <c r="D1248" s="16"/>
    </row>
    <row r="1249" spans="2:4" x14ac:dyDescent="0.2">
      <c r="B1249" s="16"/>
      <c r="C1249" s="16"/>
      <c r="D1249" s="16"/>
    </row>
    <row r="1250" spans="2:4" x14ac:dyDescent="0.2">
      <c r="B1250" s="16"/>
      <c r="C1250" s="16"/>
      <c r="D1250" s="16"/>
    </row>
    <row r="1251" spans="2:4" x14ac:dyDescent="0.2">
      <c r="B1251" s="16"/>
      <c r="C1251" s="16"/>
      <c r="D1251" s="16"/>
    </row>
    <row r="1252" spans="2:4" x14ac:dyDescent="0.2">
      <c r="B1252" s="16"/>
      <c r="C1252" s="16"/>
      <c r="D1252" s="16"/>
    </row>
    <row r="1253" spans="2:4" x14ac:dyDescent="0.2">
      <c r="B1253" s="16"/>
      <c r="C1253" s="16"/>
      <c r="D1253" s="16"/>
    </row>
    <row r="1254" spans="2:4" x14ac:dyDescent="0.2">
      <c r="B1254" s="16"/>
      <c r="C1254" s="16"/>
      <c r="D1254" s="16"/>
    </row>
    <row r="1255" spans="2:4" x14ac:dyDescent="0.2">
      <c r="B1255" s="16"/>
      <c r="C1255" s="16"/>
      <c r="D1255" s="16"/>
    </row>
    <row r="1256" spans="2:4" x14ac:dyDescent="0.2">
      <c r="B1256" s="16"/>
      <c r="C1256" s="16"/>
      <c r="D1256" s="16"/>
    </row>
    <row r="1257" spans="2:4" x14ac:dyDescent="0.2">
      <c r="B1257" s="16"/>
      <c r="C1257" s="16"/>
      <c r="D1257" s="16"/>
    </row>
    <row r="1258" spans="2:4" x14ac:dyDescent="0.2">
      <c r="B1258" s="16"/>
      <c r="C1258" s="16"/>
      <c r="D1258" s="16"/>
    </row>
    <row r="1259" spans="2:4" x14ac:dyDescent="0.2">
      <c r="B1259" s="16"/>
      <c r="C1259" s="16"/>
      <c r="D1259" s="16"/>
    </row>
    <row r="1260" spans="2:4" x14ac:dyDescent="0.2">
      <c r="B1260" s="16"/>
      <c r="C1260" s="16"/>
      <c r="D1260" s="16"/>
    </row>
    <row r="1261" spans="2:4" x14ac:dyDescent="0.2">
      <c r="B1261" s="16"/>
      <c r="C1261" s="16"/>
      <c r="D1261" s="16"/>
    </row>
    <row r="1262" spans="2:4" x14ac:dyDescent="0.2">
      <c r="B1262" s="16"/>
      <c r="C1262" s="16"/>
      <c r="D1262" s="16"/>
    </row>
    <row r="1263" spans="2:4" x14ac:dyDescent="0.2">
      <c r="B1263" s="16"/>
      <c r="C1263" s="16"/>
      <c r="D1263" s="16"/>
    </row>
    <row r="1264" spans="2:4" x14ac:dyDescent="0.2">
      <c r="B1264" s="16"/>
      <c r="C1264" s="16"/>
      <c r="D1264" s="16"/>
    </row>
    <row r="1265" spans="2:4" x14ac:dyDescent="0.2">
      <c r="B1265" s="16"/>
      <c r="C1265" s="16"/>
      <c r="D1265" s="16"/>
    </row>
    <row r="1266" spans="2:4" x14ac:dyDescent="0.2">
      <c r="B1266" s="16"/>
      <c r="C1266" s="16"/>
      <c r="D1266" s="16"/>
    </row>
    <row r="1267" spans="2:4" x14ac:dyDescent="0.2">
      <c r="B1267" s="16"/>
      <c r="C1267" s="16"/>
      <c r="D1267" s="16"/>
    </row>
    <row r="1268" spans="2:4" x14ac:dyDescent="0.2">
      <c r="B1268" s="16"/>
      <c r="C1268" s="16"/>
      <c r="D1268" s="16"/>
    </row>
    <row r="1269" spans="2:4" x14ac:dyDescent="0.2">
      <c r="B1269" s="16"/>
      <c r="C1269" s="16"/>
      <c r="D1269" s="16"/>
    </row>
    <row r="1270" spans="2:4" x14ac:dyDescent="0.2">
      <c r="B1270" s="16"/>
      <c r="C1270" s="16"/>
      <c r="D1270" s="16"/>
    </row>
    <row r="1271" spans="2:4" x14ac:dyDescent="0.2">
      <c r="B1271" s="16"/>
      <c r="C1271" s="16"/>
      <c r="D1271" s="16"/>
    </row>
    <row r="1272" spans="2:4" x14ac:dyDescent="0.2">
      <c r="B1272" s="16"/>
      <c r="C1272" s="16"/>
      <c r="D1272" s="16"/>
    </row>
    <row r="1273" spans="2:4" x14ac:dyDescent="0.2">
      <c r="B1273" s="16"/>
      <c r="C1273" s="16"/>
      <c r="D1273" s="16"/>
    </row>
    <row r="1274" spans="2:4" x14ac:dyDescent="0.2">
      <c r="B1274" s="16"/>
      <c r="C1274" s="16"/>
      <c r="D1274" s="16"/>
    </row>
    <row r="1275" spans="2:4" x14ac:dyDescent="0.2">
      <c r="B1275" s="16"/>
      <c r="C1275" s="16"/>
      <c r="D1275" s="16"/>
    </row>
    <row r="1276" spans="2:4" x14ac:dyDescent="0.2">
      <c r="B1276" s="16"/>
      <c r="C1276" s="16"/>
      <c r="D1276" s="16"/>
    </row>
    <row r="1277" spans="2:4" x14ac:dyDescent="0.2">
      <c r="B1277" s="16"/>
      <c r="C1277" s="16"/>
      <c r="D1277" s="16"/>
    </row>
    <row r="1278" spans="2:4" x14ac:dyDescent="0.2">
      <c r="B1278" s="16"/>
      <c r="C1278" s="16"/>
      <c r="D1278" s="16"/>
    </row>
    <row r="1279" spans="2:4" x14ac:dyDescent="0.2">
      <c r="B1279" s="16"/>
      <c r="C1279" s="16"/>
      <c r="D1279" s="16"/>
    </row>
    <row r="1280" spans="2:4" x14ac:dyDescent="0.2">
      <c r="B1280" s="16"/>
      <c r="C1280" s="16"/>
      <c r="D1280" s="16"/>
    </row>
    <row r="1281" spans="2:4" x14ac:dyDescent="0.2">
      <c r="B1281" s="16"/>
      <c r="C1281" s="16"/>
      <c r="D1281" s="16"/>
    </row>
    <row r="1282" spans="2:4" x14ac:dyDescent="0.2">
      <c r="B1282" s="16"/>
      <c r="C1282" s="16"/>
      <c r="D1282" s="16"/>
    </row>
    <row r="1283" spans="2:4" x14ac:dyDescent="0.2">
      <c r="B1283" s="16"/>
      <c r="C1283" s="16"/>
      <c r="D1283" s="16"/>
    </row>
    <row r="1284" spans="2:4" x14ac:dyDescent="0.2">
      <c r="B1284" s="16"/>
      <c r="C1284" s="16"/>
      <c r="D1284" s="16"/>
    </row>
    <row r="1285" spans="2:4" x14ac:dyDescent="0.2">
      <c r="B1285" s="16"/>
      <c r="C1285" s="16"/>
      <c r="D1285" s="16"/>
    </row>
    <row r="1286" spans="2:4" x14ac:dyDescent="0.2">
      <c r="B1286" s="16"/>
      <c r="C1286" s="16"/>
      <c r="D1286" s="16"/>
    </row>
    <row r="1287" spans="2:4" x14ac:dyDescent="0.2">
      <c r="B1287" s="16"/>
      <c r="C1287" s="16"/>
      <c r="D1287" s="16"/>
    </row>
    <row r="1288" spans="2:4" x14ac:dyDescent="0.2">
      <c r="B1288" s="16"/>
      <c r="C1288" s="16"/>
      <c r="D1288" s="16"/>
    </row>
    <row r="1289" spans="2:4" x14ac:dyDescent="0.2">
      <c r="B1289" s="16"/>
      <c r="C1289" s="16"/>
      <c r="D1289" s="16"/>
    </row>
    <row r="1290" spans="2:4" x14ac:dyDescent="0.2">
      <c r="B1290" s="16"/>
      <c r="C1290" s="16"/>
      <c r="D1290" s="16"/>
    </row>
    <row r="1291" spans="2:4" x14ac:dyDescent="0.2">
      <c r="B1291" s="16"/>
      <c r="C1291" s="16"/>
      <c r="D1291" s="16"/>
    </row>
    <row r="1292" spans="2:4" x14ac:dyDescent="0.2">
      <c r="B1292" s="16"/>
      <c r="C1292" s="16"/>
      <c r="D1292" s="16"/>
    </row>
    <row r="1293" spans="2:4" x14ac:dyDescent="0.2">
      <c r="B1293" s="16"/>
      <c r="C1293" s="16"/>
      <c r="D1293" s="16"/>
    </row>
    <row r="1294" spans="2:4" x14ac:dyDescent="0.2">
      <c r="B1294" s="16"/>
      <c r="C1294" s="16"/>
      <c r="D1294" s="16"/>
    </row>
    <row r="1295" spans="2:4" x14ac:dyDescent="0.2">
      <c r="B1295" s="16"/>
      <c r="C1295" s="16"/>
      <c r="D1295" s="16"/>
    </row>
    <row r="1296" spans="2:4" x14ac:dyDescent="0.2">
      <c r="B1296" s="16"/>
      <c r="C1296" s="16"/>
      <c r="D1296" s="16"/>
    </row>
    <row r="1297" spans="2:4" x14ac:dyDescent="0.2">
      <c r="B1297" s="16"/>
      <c r="C1297" s="16"/>
      <c r="D1297" s="16"/>
    </row>
    <row r="1298" spans="2:4" x14ac:dyDescent="0.2">
      <c r="B1298" s="16"/>
      <c r="C1298" s="16"/>
      <c r="D1298" s="16"/>
    </row>
    <row r="1299" spans="2:4" x14ac:dyDescent="0.2">
      <c r="B1299" s="16"/>
      <c r="C1299" s="16"/>
      <c r="D1299" s="16"/>
    </row>
    <row r="1300" spans="2:4" x14ac:dyDescent="0.2">
      <c r="B1300" s="16"/>
      <c r="C1300" s="16"/>
      <c r="D1300" s="16"/>
    </row>
    <row r="1301" spans="2:4" x14ac:dyDescent="0.2">
      <c r="B1301" s="16"/>
      <c r="C1301" s="16"/>
      <c r="D1301" s="16"/>
    </row>
    <row r="1302" spans="2:4" x14ac:dyDescent="0.2">
      <c r="B1302" s="16"/>
      <c r="C1302" s="16"/>
      <c r="D1302" s="16"/>
    </row>
    <row r="1303" spans="2:4" x14ac:dyDescent="0.2">
      <c r="B1303" s="16"/>
      <c r="C1303" s="16"/>
      <c r="D1303" s="16"/>
    </row>
    <row r="1304" spans="2:4" x14ac:dyDescent="0.2">
      <c r="B1304" s="16"/>
      <c r="C1304" s="16"/>
      <c r="D1304" s="16"/>
    </row>
    <row r="1305" spans="2:4" x14ac:dyDescent="0.2">
      <c r="B1305" s="16"/>
      <c r="C1305" s="16"/>
      <c r="D1305" s="16"/>
    </row>
    <row r="1306" spans="2:4" x14ac:dyDescent="0.2">
      <c r="B1306" s="16"/>
      <c r="C1306" s="16"/>
      <c r="D1306" s="16"/>
    </row>
    <row r="1307" spans="2:4" x14ac:dyDescent="0.2">
      <c r="B1307" s="16"/>
      <c r="C1307" s="16"/>
      <c r="D1307" s="16"/>
    </row>
    <row r="1308" spans="2:4" x14ac:dyDescent="0.2">
      <c r="B1308" s="16"/>
      <c r="C1308" s="16"/>
      <c r="D1308" s="16"/>
    </row>
    <row r="1309" spans="2:4" x14ac:dyDescent="0.2">
      <c r="B1309" s="16"/>
      <c r="C1309" s="16"/>
      <c r="D1309" s="16"/>
    </row>
    <row r="1310" spans="2:4" x14ac:dyDescent="0.2">
      <c r="B1310" s="16"/>
      <c r="C1310" s="16"/>
      <c r="D1310" s="16"/>
    </row>
    <row r="1311" spans="2:4" x14ac:dyDescent="0.2">
      <c r="B1311" s="16"/>
      <c r="C1311" s="16"/>
      <c r="D1311" s="16"/>
    </row>
    <row r="1312" spans="2:4" x14ac:dyDescent="0.2">
      <c r="B1312" s="16"/>
      <c r="C1312" s="16"/>
      <c r="D1312" s="16"/>
    </row>
    <row r="1313" spans="2:4" x14ac:dyDescent="0.2">
      <c r="B1313" s="16"/>
      <c r="C1313" s="16"/>
      <c r="D1313" s="16"/>
    </row>
    <row r="1314" spans="2:4" x14ac:dyDescent="0.2">
      <c r="B1314" s="16"/>
      <c r="C1314" s="16"/>
      <c r="D1314" s="16"/>
    </row>
    <row r="1315" spans="2:4" x14ac:dyDescent="0.2">
      <c r="B1315" s="16"/>
      <c r="C1315" s="16"/>
      <c r="D1315" s="16"/>
    </row>
    <row r="1316" spans="2:4" x14ac:dyDescent="0.2">
      <c r="B1316" s="16"/>
      <c r="C1316" s="16"/>
      <c r="D1316" s="16"/>
    </row>
    <row r="1317" spans="2:4" x14ac:dyDescent="0.2">
      <c r="B1317" s="16"/>
      <c r="C1317" s="16"/>
      <c r="D1317" s="16"/>
    </row>
    <row r="1318" spans="2:4" x14ac:dyDescent="0.2">
      <c r="B1318" s="16"/>
      <c r="C1318" s="16"/>
      <c r="D1318" s="16"/>
    </row>
    <row r="1319" spans="2:4" x14ac:dyDescent="0.2">
      <c r="B1319" s="16"/>
      <c r="C1319" s="16"/>
      <c r="D1319" s="16"/>
    </row>
    <row r="1320" spans="2:4" x14ac:dyDescent="0.2">
      <c r="B1320" s="16"/>
      <c r="C1320" s="16"/>
      <c r="D1320" s="16"/>
    </row>
    <row r="1321" spans="2:4" x14ac:dyDescent="0.2">
      <c r="B1321" s="16"/>
      <c r="C1321" s="16"/>
      <c r="D1321" s="16"/>
    </row>
    <row r="1322" spans="2:4" x14ac:dyDescent="0.2">
      <c r="B1322" s="16"/>
      <c r="C1322" s="16"/>
      <c r="D1322" s="16"/>
    </row>
    <row r="1323" spans="2:4" x14ac:dyDescent="0.2">
      <c r="B1323" s="16"/>
      <c r="C1323" s="16"/>
      <c r="D1323" s="16"/>
    </row>
    <row r="1324" spans="2:4" x14ac:dyDescent="0.2">
      <c r="B1324" s="16"/>
      <c r="C1324" s="16"/>
      <c r="D1324" s="16"/>
    </row>
    <row r="1325" spans="2:4" x14ac:dyDescent="0.2">
      <c r="B1325" s="16"/>
      <c r="C1325" s="16"/>
      <c r="D1325" s="16"/>
    </row>
    <row r="1326" spans="2:4" x14ac:dyDescent="0.2">
      <c r="B1326" s="16"/>
      <c r="C1326" s="16"/>
      <c r="D1326" s="16"/>
    </row>
    <row r="1327" spans="2:4" x14ac:dyDescent="0.2">
      <c r="B1327" s="16"/>
      <c r="C1327" s="16"/>
      <c r="D1327" s="16"/>
    </row>
    <row r="1328" spans="2:4" x14ac:dyDescent="0.2">
      <c r="B1328" s="16"/>
      <c r="C1328" s="16"/>
      <c r="D1328" s="16"/>
    </row>
    <row r="1329" spans="2:4" x14ac:dyDescent="0.2">
      <c r="B1329" s="16"/>
      <c r="C1329" s="16"/>
      <c r="D1329" s="16"/>
    </row>
    <row r="1330" spans="2:4" x14ac:dyDescent="0.2">
      <c r="B1330" s="16"/>
      <c r="C1330" s="16"/>
      <c r="D1330" s="16"/>
    </row>
    <row r="1331" spans="2:4" x14ac:dyDescent="0.2">
      <c r="B1331" s="16"/>
      <c r="C1331" s="16"/>
      <c r="D1331" s="16"/>
    </row>
    <row r="1332" spans="2:4" x14ac:dyDescent="0.2">
      <c r="B1332" s="16"/>
      <c r="C1332" s="16"/>
      <c r="D1332" s="16"/>
    </row>
    <row r="1333" spans="2:4" x14ac:dyDescent="0.2">
      <c r="B1333" s="16"/>
      <c r="C1333" s="16"/>
      <c r="D1333" s="16"/>
    </row>
    <row r="1334" spans="2:4" x14ac:dyDescent="0.2">
      <c r="B1334" s="16"/>
      <c r="C1334" s="16"/>
      <c r="D1334" s="16"/>
    </row>
    <row r="1335" spans="2:4" x14ac:dyDescent="0.2">
      <c r="B1335" s="16"/>
      <c r="C1335" s="16"/>
      <c r="D1335" s="16"/>
    </row>
    <row r="1336" spans="2:4" x14ac:dyDescent="0.2">
      <c r="B1336" s="16"/>
      <c r="C1336" s="16"/>
      <c r="D1336" s="16"/>
    </row>
    <row r="1337" spans="2:4" x14ac:dyDescent="0.2">
      <c r="B1337" s="16"/>
      <c r="C1337" s="16"/>
      <c r="D1337" s="16"/>
    </row>
    <row r="1338" spans="2:4" x14ac:dyDescent="0.2">
      <c r="B1338" s="16"/>
      <c r="C1338" s="16"/>
      <c r="D1338" s="16"/>
    </row>
    <row r="1339" spans="2:4" x14ac:dyDescent="0.2">
      <c r="B1339" s="16"/>
      <c r="C1339" s="16"/>
      <c r="D1339" s="16"/>
    </row>
    <row r="1340" spans="2:4" x14ac:dyDescent="0.2">
      <c r="B1340" s="16"/>
      <c r="C1340" s="16"/>
      <c r="D1340" s="16"/>
    </row>
    <row r="1341" spans="2:4" x14ac:dyDescent="0.2">
      <c r="B1341" s="16"/>
      <c r="C1341" s="16"/>
      <c r="D1341" s="16"/>
    </row>
    <row r="1342" spans="2:4" x14ac:dyDescent="0.2">
      <c r="B1342" s="16"/>
      <c r="C1342" s="16"/>
      <c r="D1342" s="16"/>
    </row>
    <row r="1343" spans="2:4" x14ac:dyDescent="0.2">
      <c r="B1343" s="16"/>
      <c r="C1343" s="16"/>
      <c r="D1343" s="16"/>
    </row>
    <row r="1344" spans="2:4" x14ac:dyDescent="0.2">
      <c r="B1344" s="16"/>
      <c r="C1344" s="16"/>
      <c r="D1344" s="16"/>
    </row>
    <row r="1345" spans="2:4" x14ac:dyDescent="0.2">
      <c r="B1345" s="16"/>
      <c r="C1345" s="16"/>
      <c r="D1345" s="16"/>
    </row>
    <row r="1346" spans="2:4" x14ac:dyDescent="0.2">
      <c r="B1346" s="16"/>
      <c r="C1346" s="16"/>
      <c r="D1346" s="16"/>
    </row>
    <row r="1347" spans="2:4" x14ac:dyDescent="0.2">
      <c r="B1347" s="16"/>
      <c r="C1347" s="16"/>
      <c r="D1347" s="16"/>
    </row>
    <row r="1348" spans="2:4" x14ac:dyDescent="0.2">
      <c r="B1348" s="16"/>
      <c r="C1348" s="16"/>
      <c r="D1348" s="16"/>
    </row>
    <row r="1349" spans="2:4" x14ac:dyDescent="0.2">
      <c r="B1349" s="16"/>
      <c r="C1349" s="16"/>
      <c r="D1349" s="16"/>
    </row>
    <row r="1350" spans="2:4" x14ac:dyDescent="0.2">
      <c r="B1350" s="16"/>
      <c r="C1350" s="16"/>
      <c r="D1350" s="16"/>
    </row>
    <row r="1351" spans="2:4" x14ac:dyDescent="0.2">
      <c r="B1351" s="16"/>
      <c r="C1351" s="16"/>
      <c r="D1351" s="16"/>
    </row>
    <row r="1352" spans="2:4" x14ac:dyDescent="0.2">
      <c r="B1352" s="16"/>
      <c r="C1352" s="16"/>
      <c r="D1352" s="16"/>
    </row>
    <row r="1353" spans="2:4" x14ac:dyDescent="0.2">
      <c r="B1353" s="16"/>
      <c r="C1353" s="16"/>
      <c r="D1353" s="16"/>
    </row>
    <row r="1354" spans="2:4" x14ac:dyDescent="0.2">
      <c r="B1354" s="16"/>
      <c r="C1354" s="16"/>
      <c r="D1354" s="16"/>
    </row>
    <row r="1355" spans="2:4" x14ac:dyDescent="0.2">
      <c r="B1355" s="16"/>
      <c r="C1355" s="16"/>
      <c r="D1355" s="16"/>
    </row>
    <row r="1356" spans="2:4" x14ac:dyDescent="0.2">
      <c r="B1356" s="16"/>
      <c r="C1356" s="16"/>
      <c r="D1356" s="16"/>
    </row>
    <row r="1357" spans="2:4" x14ac:dyDescent="0.2">
      <c r="B1357" s="16"/>
      <c r="C1357" s="16"/>
      <c r="D1357" s="16"/>
    </row>
    <row r="1358" spans="2:4" x14ac:dyDescent="0.2">
      <c r="B1358" s="16"/>
      <c r="C1358" s="16"/>
      <c r="D1358" s="16"/>
    </row>
    <row r="1359" spans="2:4" x14ac:dyDescent="0.2">
      <c r="B1359" s="16"/>
      <c r="C1359" s="16"/>
      <c r="D1359" s="16"/>
    </row>
    <row r="1360" spans="2:4" x14ac:dyDescent="0.2">
      <c r="B1360" s="16"/>
      <c r="C1360" s="16"/>
      <c r="D1360" s="16"/>
    </row>
    <row r="1361" spans="2:4" x14ac:dyDescent="0.2">
      <c r="B1361" s="16"/>
      <c r="C1361" s="16"/>
      <c r="D1361" s="16"/>
    </row>
    <row r="1362" spans="2:4" x14ac:dyDescent="0.2">
      <c r="B1362" s="16"/>
      <c r="C1362" s="16"/>
      <c r="D1362" s="16"/>
    </row>
    <row r="1363" spans="2:4" x14ac:dyDescent="0.2">
      <c r="B1363" s="16"/>
      <c r="C1363" s="16"/>
      <c r="D1363" s="16"/>
    </row>
    <row r="1364" spans="2:4" x14ac:dyDescent="0.2">
      <c r="B1364" s="16"/>
      <c r="C1364" s="16"/>
      <c r="D1364" s="16"/>
    </row>
    <row r="1365" spans="2:4" x14ac:dyDescent="0.2">
      <c r="B1365" s="16"/>
      <c r="C1365" s="16"/>
      <c r="D1365" s="16"/>
    </row>
    <row r="1366" spans="2:4" x14ac:dyDescent="0.2">
      <c r="B1366" s="16"/>
      <c r="C1366" s="16"/>
      <c r="D1366" s="16"/>
    </row>
    <row r="1367" spans="2:4" x14ac:dyDescent="0.2">
      <c r="B1367" s="16"/>
      <c r="C1367" s="16"/>
      <c r="D1367" s="16"/>
    </row>
    <row r="1368" spans="2:4" x14ac:dyDescent="0.2">
      <c r="B1368" s="16"/>
      <c r="C1368" s="16"/>
      <c r="D1368" s="16"/>
    </row>
    <row r="1369" spans="2:4" x14ac:dyDescent="0.2">
      <c r="B1369" s="16"/>
      <c r="C1369" s="16"/>
      <c r="D1369" s="16"/>
    </row>
    <row r="1370" spans="2:4" x14ac:dyDescent="0.2">
      <c r="B1370" s="16"/>
      <c r="C1370" s="16"/>
      <c r="D1370" s="16"/>
    </row>
    <row r="1371" spans="2:4" x14ac:dyDescent="0.2">
      <c r="B1371" s="16"/>
      <c r="C1371" s="16"/>
      <c r="D1371" s="16"/>
    </row>
    <row r="1372" spans="2:4" x14ac:dyDescent="0.2">
      <c r="B1372" s="16"/>
      <c r="C1372" s="16"/>
      <c r="D1372" s="16"/>
    </row>
    <row r="1373" spans="2:4" x14ac:dyDescent="0.2">
      <c r="B1373" s="16"/>
      <c r="C1373" s="16"/>
      <c r="D1373" s="16"/>
    </row>
    <row r="1374" spans="2:4" x14ac:dyDescent="0.2">
      <c r="B1374" s="16"/>
      <c r="C1374" s="16"/>
      <c r="D1374" s="16"/>
    </row>
    <row r="1375" spans="2:4" x14ac:dyDescent="0.2">
      <c r="B1375" s="16"/>
      <c r="C1375" s="16"/>
      <c r="D1375" s="16"/>
    </row>
    <row r="1376" spans="2:4" x14ac:dyDescent="0.2">
      <c r="B1376" s="16"/>
      <c r="C1376" s="16"/>
      <c r="D1376" s="16"/>
    </row>
    <row r="1377" spans="2:4" x14ac:dyDescent="0.2">
      <c r="B1377" s="16"/>
      <c r="C1377" s="16"/>
      <c r="D1377" s="16"/>
    </row>
    <row r="1378" spans="2:4" x14ac:dyDescent="0.2">
      <c r="B1378" s="16"/>
      <c r="C1378" s="16"/>
      <c r="D1378" s="16"/>
    </row>
    <row r="1379" spans="2:4" x14ac:dyDescent="0.2">
      <c r="B1379" s="16"/>
      <c r="C1379" s="16"/>
      <c r="D1379" s="16"/>
    </row>
    <row r="1380" spans="2:4" x14ac:dyDescent="0.2">
      <c r="B1380" s="16"/>
      <c r="C1380" s="16"/>
      <c r="D1380" s="16"/>
    </row>
    <row r="1381" spans="2:4" x14ac:dyDescent="0.2">
      <c r="B1381" s="16"/>
      <c r="C1381" s="16"/>
      <c r="D1381" s="16"/>
    </row>
    <row r="1382" spans="2:4" x14ac:dyDescent="0.2">
      <c r="B1382" s="16"/>
      <c r="C1382" s="16"/>
      <c r="D1382" s="16"/>
    </row>
    <row r="1383" spans="2:4" x14ac:dyDescent="0.2">
      <c r="B1383" s="16"/>
      <c r="C1383" s="16"/>
      <c r="D1383" s="16"/>
    </row>
    <row r="1384" spans="2:4" x14ac:dyDescent="0.2">
      <c r="B1384" s="16"/>
      <c r="C1384" s="16"/>
      <c r="D1384" s="16"/>
    </row>
    <row r="1385" spans="2:4" x14ac:dyDescent="0.2">
      <c r="B1385" s="16"/>
      <c r="C1385" s="16"/>
      <c r="D1385" s="16"/>
    </row>
    <row r="1386" spans="2:4" x14ac:dyDescent="0.2">
      <c r="B1386" s="16"/>
      <c r="C1386" s="16"/>
      <c r="D1386" s="16"/>
    </row>
    <row r="1387" spans="2:4" x14ac:dyDescent="0.2">
      <c r="B1387" s="16"/>
      <c r="C1387" s="16"/>
      <c r="D1387" s="16"/>
    </row>
    <row r="1388" spans="2:4" x14ac:dyDescent="0.2">
      <c r="B1388" s="16"/>
      <c r="C1388" s="16"/>
      <c r="D1388" s="16"/>
    </row>
    <row r="1389" spans="2:4" x14ac:dyDescent="0.2">
      <c r="B1389" s="16"/>
      <c r="C1389" s="16"/>
      <c r="D1389" s="16"/>
    </row>
    <row r="1390" spans="2:4" x14ac:dyDescent="0.2">
      <c r="B1390" s="16"/>
      <c r="C1390" s="16"/>
      <c r="D1390" s="16"/>
    </row>
    <row r="1391" spans="2:4" x14ac:dyDescent="0.2">
      <c r="B1391" s="16"/>
      <c r="C1391" s="16"/>
      <c r="D1391" s="16"/>
    </row>
    <row r="1392" spans="2:4" x14ac:dyDescent="0.2">
      <c r="B1392" s="16"/>
      <c r="C1392" s="16"/>
      <c r="D1392" s="16"/>
    </row>
    <row r="1393" spans="2:4" x14ac:dyDescent="0.2">
      <c r="B1393" s="16"/>
      <c r="C1393" s="16"/>
      <c r="D1393" s="16"/>
    </row>
    <row r="1394" spans="2:4" x14ac:dyDescent="0.2">
      <c r="B1394" s="16"/>
      <c r="C1394" s="16"/>
      <c r="D1394" s="16"/>
    </row>
    <row r="1395" spans="2:4" x14ac:dyDescent="0.2">
      <c r="B1395" s="16"/>
      <c r="C1395" s="16"/>
      <c r="D1395" s="16"/>
    </row>
    <row r="1396" spans="2:4" x14ac:dyDescent="0.2">
      <c r="B1396" s="16"/>
      <c r="C1396" s="16"/>
      <c r="D1396" s="16"/>
    </row>
    <row r="1397" spans="2:4" x14ac:dyDescent="0.2">
      <c r="B1397" s="16"/>
      <c r="C1397" s="16"/>
      <c r="D1397" s="16"/>
    </row>
    <row r="1398" spans="2:4" x14ac:dyDescent="0.2">
      <c r="B1398" s="16"/>
      <c r="C1398" s="16"/>
      <c r="D1398" s="16"/>
    </row>
    <row r="1399" spans="2:4" x14ac:dyDescent="0.2">
      <c r="B1399" s="16"/>
      <c r="C1399" s="16"/>
      <c r="D1399" s="16"/>
    </row>
    <row r="1400" spans="2:4" x14ac:dyDescent="0.2">
      <c r="B1400" s="16"/>
      <c r="C1400" s="16"/>
      <c r="D1400" s="16"/>
    </row>
    <row r="1401" spans="2:4" x14ac:dyDescent="0.2">
      <c r="B1401" s="16"/>
      <c r="C1401" s="16"/>
      <c r="D1401" s="16"/>
    </row>
    <row r="1402" spans="2:4" x14ac:dyDescent="0.2">
      <c r="B1402" s="16"/>
      <c r="C1402" s="16"/>
      <c r="D1402" s="16"/>
    </row>
    <row r="1403" spans="2:4" x14ac:dyDescent="0.2">
      <c r="B1403" s="16"/>
      <c r="C1403" s="16"/>
      <c r="D1403" s="16"/>
    </row>
  </sheetData>
  <sheetProtection algorithmName="SHA-512" hashValue="03/vNnLxrtirUmlLPsar5pLiO9sk0n4CDrfDQRhO8BDjMH2IL5dLkWvRhmBoIeDfyZeLXIoiSsfs5YTmauKvAg==" saltValue="2XTZ3zgzHewuOS7lRxMamg==" spinCount="100000" sheet="1" objects="1" scenarios="1"/>
  <autoFilter ref="A6:R281"/>
  <customSheetViews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57">
    <mergeCell ref="B266:C266"/>
    <mergeCell ref="B242:C242"/>
    <mergeCell ref="B248:C248"/>
    <mergeCell ref="L4:L5"/>
    <mergeCell ref="I4:I5"/>
    <mergeCell ref="D3:D5"/>
    <mergeCell ref="B3:B5"/>
    <mergeCell ref="B234:C234"/>
    <mergeCell ref="B238:C238"/>
    <mergeCell ref="B274:C274"/>
    <mergeCell ref="B227:C227"/>
    <mergeCell ref="B255:C255"/>
    <mergeCell ref="B257:C257"/>
    <mergeCell ref="B258:C258"/>
    <mergeCell ref="B259:C259"/>
    <mergeCell ref="B260:C260"/>
    <mergeCell ref="B244:C244"/>
    <mergeCell ref="B245:C245"/>
    <mergeCell ref="B246:C246"/>
    <mergeCell ref="B247:C247"/>
    <mergeCell ref="B262:C262"/>
    <mergeCell ref="B264:C264"/>
    <mergeCell ref="B249:C249"/>
    <mergeCell ref="B270:C270"/>
    <mergeCell ref="B271:C271"/>
    <mergeCell ref="A1:P1"/>
    <mergeCell ref="B230:C230"/>
    <mergeCell ref="B231:C231"/>
    <mergeCell ref="B232:C232"/>
    <mergeCell ref="B233:C233"/>
    <mergeCell ref="A3:A5"/>
    <mergeCell ref="I3:M3"/>
    <mergeCell ref="K4:K5"/>
    <mergeCell ref="J4:J5"/>
    <mergeCell ref="P3:P5"/>
    <mergeCell ref="O3:O5"/>
    <mergeCell ref="M4:M5"/>
    <mergeCell ref="N4:N5"/>
    <mergeCell ref="H4:H5"/>
    <mergeCell ref="F4:F5"/>
    <mergeCell ref="G4:G5"/>
    <mergeCell ref="B276:C276"/>
    <mergeCell ref="B229:C229"/>
    <mergeCell ref="E4:E5"/>
    <mergeCell ref="C3:C5"/>
    <mergeCell ref="E3:H3"/>
    <mergeCell ref="B267:C267"/>
    <mergeCell ref="B268:C268"/>
    <mergeCell ref="B263:C263"/>
    <mergeCell ref="B250:C250"/>
    <mergeCell ref="B235:C235"/>
    <mergeCell ref="B236:C236"/>
    <mergeCell ref="B237:C237"/>
    <mergeCell ref="B243:C243"/>
    <mergeCell ref="B239:C239"/>
    <mergeCell ref="B240:C240"/>
    <mergeCell ref="B241:C241"/>
  </mergeCells>
  <phoneticPr fontId="1" type="noConversion"/>
  <printOptions horizontalCentered="1"/>
  <pageMargins left="0.59055118110236227" right="0.31496062992125984" top="0.59055118110236227" bottom="0.35433070866141736" header="0.11811023622047245" footer="0.15748031496062992"/>
  <pageSetup paperSize="9" scale="65" orientation="portrait" r:id="rId3"/>
  <headerFooter>
    <oddHeader>&amp;R&amp;"Times New Roman,Regular"&amp;8 &amp;10 &amp;8 2.pielikums Jūrmalas pilsētas domes
2018.gada 18.decembra saistošajiem noteikumiem Nr.44
(protokols Nr.17, 2.punkts)</oddHeader>
    <oddFooter>&amp;L&amp;"Times New Roman,Regular"&amp;8&amp;D; &amp;T&amp;R&amp;"Times New Roman,Regular"&amp;8&amp;P (&amp;N)</oddFooter>
  </headerFooter>
  <cellWatches>
    <cellWatch r="F27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W173"/>
  <sheetViews>
    <sheetView view="pageLayout" zoomScaleNormal="115" workbookViewId="0">
      <selection activeCell="Z6" sqref="Z6"/>
    </sheetView>
  </sheetViews>
  <sheetFormatPr defaultColWidth="9.140625" defaultRowHeight="12" outlineLevelRow="1" x14ac:dyDescent="0.2"/>
  <cols>
    <col min="1" max="1" width="1.42578125" style="77" customWidth="1"/>
    <col min="2" max="2" width="3" style="77" customWidth="1"/>
    <col min="3" max="3" width="9.140625" style="77" customWidth="1"/>
    <col min="4" max="4" width="40.7109375" style="77" customWidth="1"/>
    <col min="5" max="6" width="10" style="77" hidden="1" customWidth="1"/>
    <col min="7" max="7" width="10.42578125" style="77" hidden="1" customWidth="1"/>
    <col min="8" max="8" width="9.85546875" style="77" hidden="1" customWidth="1"/>
    <col min="9" max="9" width="11.42578125" style="77" customWidth="1"/>
    <col min="10" max="10" width="10" style="77" customWidth="1"/>
    <col min="11" max="11" width="10.42578125" style="77" customWidth="1"/>
    <col min="12" max="12" width="10" style="77" hidden="1" customWidth="1"/>
    <col min="13" max="13" width="0" style="30" hidden="1" customWidth="1"/>
    <col min="14" max="14" width="13.42578125" style="30" hidden="1" customWidth="1"/>
    <col min="15" max="15" width="11.42578125" style="30" hidden="1" customWidth="1"/>
    <col min="16" max="18" width="0" style="30" hidden="1" customWidth="1"/>
    <col min="19" max="19" width="12.5703125" style="30" hidden="1" customWidth="1"/>
    <col min="20" max="23" width="0" style="30" hidden="1" customWidth="1"/>
    <col min="24" max="16384" width="9.140625" style="30"/>
  </cols>
  <sheetData>
    <row r="1" spans="1:21" ht="18" customHeight="1" x14ac:dyDescent="0.35">
      <c r="A1" s="482" t="s">
        <v>625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</row>
    <row r="2" spans="1:21" ht="12.75" thickBo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21" ht="63" customHeight="1" x14ac:dyDescent="0.2">
      <c r="A3" s="483" t="s">
        <v>25</v>
      </c>
      <c r="B3" s="484"/>
      <c r="C3" s="484"/>
      <c r="D3" s="140" t="s">
        <v>26</v>
      </c>
      <c r="E3" s="141" t="s">
        <v>626</v>
      </c>
      <c r="F3" s="141" t="s">
        <v>627</v>
      </c>
      <c r="G3" s="141" t="s">
        <v>628</v>
      </c>
      <c r="H3" s="158" t="s">
        <v>629</v>
      </c>
      <c r="I3" s="158" t="s">
        <v>776</v>
      </c>
      <c r="J3" s="193" t="s">
        <v>490</v>
      </c>
      <c r="K3" s="193" t="s">
        <v>777</v>
      </c>
      <c r="L3" s="141" t="s">
        <v>630</v>
      </c>
    </row>
    <row r="4" spans="1:21" ht="10.5" customHeight="1" thickBot="1" x14ac:dyDescent="0.25">
      <c r="A4" s="485">
        <v>1</v>
      </c>
      <c r="B4" s="486"/>
      <c r="C4" s="487"/>
      <c r="D4" s="83">
        <v>2</v>
      </c>
      <c r="E4" s="84">
        <v>3</v>
      </c>
      <c r="F4" s="84">
        <v>4</v>
      </c>
      <c r="G4" s="84">
        <v>5</v>
      </c>
      <c r="H4" s="157">
        <v>6</v>
      </c>
      <c r="I4" s="157">
        <v>7</v>
      </c>
      <c r="J4" s="157">
        <v>8</v>
      </c>
      <c r="K4" s="157">
        <v>9</v>
      </c>
      <c r="L4" s="84" t="s">
        <v>479</v>
      </c>
    </row>
    <row r="5" spans="1:21" s="143" customFormat="1" ht="12.75" customHeight="1" thickTop="1" x14ac:dyDescent="0.2">
      <c r="A5" s="492" t="s">
        <v>118</v>
      </c>
      <c r="B5" s="493"/>
      <c r="C5" s="493"/>
      <c r="D5" s="494"/>
      <c r="E5" s="31">
        <f t="shared" ref="E5:K5" si="0">SUM(E103,E132,E105)</f>
        <v>92025867</v>
      </c>
      <c r="F5" s="31">
        <f t="shared" si="0"/>
        <v>95806054</v>
      </c>
      <c r="G5" s="31">
        <f t="shared" si="0"/>
        <v>101696093</v>
      </c>
      <c r="H5" s="31">
        <f t="shared" si="0"/>
        <v>99903554</v>
      </c>
      <c r="I5" s="31">
        <f t="shared" si="0"/>
        <v>109743485</v>
      </c>
      <c r="J5" s="31">
        <f t="shared" si="0"/>
        <v>-1047228</v>
      </c>
      <c r="K5" s="31">
        <f t="shared" si="0"/>
        <v>108920152</v>
      </c>
      <c r="L5" s="175">
        <f>I5/H5</f>
        <v>1.0984943038162587</v>
      </c>
      <c r="M5" s="142"/>
    </row>
    <row r="6" spans="1:21" s="143" customFormat="1" x14ac:dyDescent="0.2">
      <c r="A6" s="32"/>
      <c r="B6" s="33"/>
      <c r="C6" s="34"/>
      <c r="D6" s="35"/>
      <c r="E6" s="36"/>
      <c r="F6" s="36"/>
      <c r="G6" s="36"/>
      <c r="H6" s="36"/>
      <c r="I6" s="36"/>
      <c r="J6" s="36"/>
      <c r="K6" s="36"/>
      <c r="L6" s="144"/>
    </row>
    <row r="7" spans="1:21" s="146" customFormat="1" x14ac:dyDescent="0.2">
      <c r="A7" s="473" t="s">
        <v>27</v>
      </c>
      <c r="B7" s="474"/>
      <c r="C7" s="474"/>
      <c r="D7" s="37" t="s">
        <v>28</v>
      </c>
      <c r="E7" s="38">
        <f t="shared" ref="E7:K8" si="1">E8</f>
        <v>48284983</v>
      </c>
      <c r="F7" s="38">
        <f t="shared" si="1"/>
        <v>51563942</v>
      </c>
      <c r="G7" s="38">
        <f t="shared" si="1"/>
        <v>51563942</v>
      </c>
      <c r="H7" s="38">
        <f t="shared" si="1"/>
        <v>52138549</v>
      </c>
      <c r="I7" s="38">
        <f t="shared" si="1"/>
        <v>50828804</v>
      </c>
      <c r="J7" s="38">
        <f t="shared" si="1"/>
        <v>0</v>
      </c>
      <c r="K7" s="38">
        <f t="shared" si="1"/>
        <v>50828804</v>
      </c>
      <c r="L7" s="145">
        <f>I7/H7</f>
        <v>0.97487952723809024</v>
      </c>
      <c r="U7" s="268"/>
    </row>
    <row r="8" spans="1:21" s="143" customFormat="1" x14ac:dyDescent="0.2">
      <c r="A8" s="39"/>
      <c r="B8" s="465" t="s">
        <v>29</v>
      </c>
      <c r="C8" s="465"/>
      <c r="D8" s="40" t="s">
        <v>30</v>
      </c>
      <c r="E8" s="242">
        <f t="shared" si="1"/>
        <v>48284983</v>
      </c>
      <c r="F8" s="242">
        <f t="shared" si="1"/>
        <v>51563942</v>
      </c>
      <c r="G8" s="242">
        <f t="shared" si="1"/>
        <v>51563942</v>
      </c>
      <c r="H8" s="242">
        <f t="shared" si="1"/>
        <v>52138549</v>
      </c>
      <c r="I8" s="242">
        <f t="shared" si="1"/>
        <v>50828804</v>
      </c>
      <c r="J8" s="242">
        <f t="shared" si="1"/>
        <v>0</v>
      </c>
      <c r="K8" s="242">
        <f t="shared" si="1"/>
        <v>50828804</v>
      </c>
      <c r="L8" s="147">
        <f>I8/G8</f>
        <v>0.98574317688899737</v>
      </c>
      <c r="U8" s="268"/>
    </row>
    <row r="9" spans="1:21" x14ac:dyDescent="0.2">
      <c r="A9" s="41"/>
      <c r="B9" s="477" t="s">
        <v>31</v>
      </c>
      <c r="C9" s="477"/>
      <c r="D9" s="42" t="s">
        <v>32</v>
      </c>
      <c r="E9" s="243">
        <f t="shared" ref="E9:I9" si="2">SUM(E10:E11)</f>
        <v>48284983</v>
      </c>
      <c r="F9" s="243">
        <f>SUM(F10:F11)</f>
        <v>51563942</v>
      </c>
      <c r="G9" s="243">
        <f t="shared" si="2"/>
        <v>51563942</v>
      </c>
      <c r="H9" s="243">
        <f>SUM(H10:H11)</f>
        <v>52138549</v>
      </c>
      <c r="I9" s="243">
        <f t="shared" si="2"/>
        <v>50828804</v>
      </c>
      <c r="J9" s="243">
        <f t="shared" ref="J9" si="3">SUM(J10:J11)</f>
        <v>0</v>
      </c>
      <c r="K9" s="243">
        <f t="shared" ref="K9" si="4">SUM(K10:K11)</f>
        <v>50828804</v>
      </c>
      <c r="L9" s="259">
        <f t="shared" ref="L9:L47" si="5">I9/H9</f>
        <v>0.97487952723809024</v>
      </c>
      <c r="U9" s="268"/>
    </row>
    <row r="10" spans="1:21" ht="24" x14ac:dyDescent="0.2">
      <c r="A10" s="43"/>
      <c r="B10" s="491" t="s">
        <v>33</v>
      </c>
      <c r="C10" s="491"/>
      <c r="D10" s="372" t="s">
        <v>144</v>
      </c>
      <c r="E10" s="244">
        <v>48284983</v>
      </c>
      <c r="F10" s="244">
        <v>51563942</v>
      </c>
      <c r="G10" s="244">
        <v>51563942</v>
      </c>
      <c r="H10" s="244">
        <v>51563942</v>
      </c>
      <c r="I10" s="244">
        <v>50828804</v>
      </c>
      <c r="J10" s="244"/>
      <c r="K10" s="244">
        <f>I10+J10</f>
        <v>50828804</v>
      </c>
      <c r="L10" s="260">
        <f>I10/H10</f>
        <v>0.98574317688899737</v>
      </c>
      <c r="U10" s="268"/>
    </row>
    <row r="11" spans="1:21" ht="24" hidden="1" x14ac:dyDescent="0.2">
      <c r="A11" s="44"/>
      <c r="B11" s="495" t="s">
        <v>34</v>
      </c>
      <c r="C11" s="495"/>
      <c r="D11" s="45" t="s">
        <v>264</v>
      </c>
      <c r="E11" s="245">
        <v>0</v>
      </c>
      <c r="F11" s="245">
        <v>0</v>
      </c>
      <c r="G11" s="245">
        <v>0</v>
      </c>
      <c r="H11" s="245">
        <v>574607</v>
      </c>
      <c r="I11" s="245"/>
      <c r="J11" s="246"/>
      <c r="K11" s="246">
        <f>I11+J11</f>
        <v>0</v>
      </c>
      <c r="L11" s="261">
        <f>I11/H11</f>
        <v>0</v>
      </c>
      <c r="U11" s="268"/>
    </row>
    <row r="12" spans="1:21" s="146" customFormat="1" x14ac:dyDescent="0.2">
      <c r="A12" s="473" t="s">
        <v>35</v>
      </c>
      <c r="B12" s="474"/>
      <c r="C12" s="474"/>
      <c r="D12" s="37" t="s">
        <v>36</v>
      </c>
      <c r="E12" s="46">
        <f t="shared" ref="E12:J12" si="6">SUM(E13)</f>
        <v>10723377</v>
      </c>
      <c r="F12" s="46">
        <f t="shared" si="6"/>
        <v>8594335</v>
      </c>
      <c r="G12" s="46">
        <f>SUM(G13)</f>
        <v>8594335</v>
      </c>
      <c r="H12" s="46">
        <f>SUM(H13)</f>
        <v>8490648</v>
      </c>
      <c r="I12" s="46">
        <f t="shared" si="6"/>
        <v>8782613</v>
      </c>
      <c r="J12" s="46">
        <f t="shared" si="6"/>
        <v>0</v>
      </c>
      <c r="K12" s="46">
        <f>SUM(K13)</f>
        <v>8782613</v>
      </c>
      <c r="L12" s="145">
        <f t="shared" si="5"/>
        <v>1.0343866569430271</v>
      </c>
      <c r="M12" s="148"/>
      <c r="U12" s="268"/>
    </row>
    <row r="13" spans="1:21" s="143" customFormat="1" x14ac:dyDescent="0.2">
      <c r="A13" s="39"/>
      <c r="B13" s="465" t="s">
        <v>37</v>
      </c>
      <c r="C13" s="465"/>
      <c r="D13" s="40" t="s">
        <v>38</v>
      </c>
      <c r="E13" s="247">
        <f>SUM(E14,E17,E20)</f>
        <v>10723377</v>
      </c>
      <c r="F13" s="247">
        <f>SUM(F14,F17,F20)</f>
        <v>8594335</v>
      </c>
      <c r="G13" s="247">
        <f>SUM(G14,G17,G20)</f>
        <v>8594335</v>
      </c>
      <c r="H13" s="247">
        <f t="shared" ref="H13:J13" si="7">SUM(H14,H17,H20)</f>
        <v>8490648</v>
      </c>
      <c r="I13" s="247">
        <f t="shared" si="7"/>
        <v>8782613</v>
      </c>
      <c r="J13" s="247">
        <f t="shared" si="7"/>
        <v>0</v>
      </c>
      <c r="K13" s="247">
        <f>SUM(K14,K17,K20)</f>
        <v>8782613</v>
      </c>
      <c r="L13" s="147">
        <f t="shared" si="5"/>
        <v>1.0343866569430271</v>
      </c>
      <c r="U13" s="268"/>
    </row>
    <row r="14" spans="1:21" x14ac:dyDescent="0.2">
      <c r="A14" s="47"/>
      <c r="B14" s="438" t="s">
        <v>178</v>
      </c>
      <c r="C14" s="438"/>
      <c r="D14" s="48" t="s">
        <v>177</v>
      </c>
      <c r="E14" s="49">
        <f t="shared" ref="E14" si="8">SUM(E15:E16)</f>
        <v>5586412</v>
      </c>
      <c r="F14" s="49">
        <f>SUM(F15:F16)</f>
        <v>3829928</v>
      </c>
      <c r="G14" s="49">
        <f>SUM(G15:G16)</f>
        <v>3829928</v>
      </c>
      <c r="H14" s="49">
        <f>SUM(H15,H16)</f>
        <v>3866328</v>
      </c>
      <c r="I14" s="49">
        <f>SUM(I15:I16)</f>
        <v>3921267</v>
      </c>
      <c r="J14" s="49">
        <f>SUM(J15:J16)</f>
        <v>0</v>
      </c>
      <c r="K14" s="49">
        <f>SUM(K15:K16)</f>
        <v>3921267</v>
      </c>
      <c r="L14" s="260">
        <f t="shared" si="5"/>
        <v>1.0142096066345121</v>
      </c>
      <c r="U14" s="268"/>
    </row>
    <row r="15" spans="1:21" ht="24" x14ac:dyDescent="0.2">
      <c r="A15" s="43"/>
      <c r="B15" s="491" t="s">
        <v>39</v>
      </c>
      <c r="C15" s="491"/>
      <c r="D15" s="372" t="s">
        <v>40</v>
      </c>
      <c r="E15" s="244">
        <v>5199942</v>
      </c>
      <c r="F15" s="244">
        <v>3416328</v>
      </c>
      <c r="G15" s="244">
        <v>3416328</v>
      </c>
      <c r="H15" s="244">
        <v>3416328</v>
      </c>
      <c r="I15" s="244">
        <v>3445367</v>
      </c>
      <c r="J15" s="244"/>
      <c r="K15" s="244">
        <f t="shared" ref="K15:K16" si="9">I15+J15</f>
        <v>3445367</v>
      </c>
      <c r="L15" s="260">
        <f t="shared" si="5"/>
        <v>1.0085000620549316</v>
      </c>
      <c r="U15" s="268"/>
    </row>
    <row r="16" spans="1:21" ht="24" x14ac:dyDescent="0.2">
      <c r="A16" s="44"/>
      <c r="B16" s="440" t="s">
        <v>41</v>
      </c>
      <c r="C16" s="440"/>
      <c r="D16" s="45" t="s">
        <v>42</v>
      </c>
      <c r="E16" s="245">
        <v>386470</v>
      </c>
      <c r="F16" s="244">
        <v>413600</v>
      </c>
      <c r="G16" s="244">
        <v>413600</v>
      </c>
      <c r="H16" s="245">
        <v>450000</v>
      </c>
      <c r="I16" s="245">
        <v>475900</v>
      </c>
      <c r="J16" s="246"/>
      <c r="K16" s="246">
        <f t="shared" si="9"/>
        <v>475900</v>
      </c>
      <c r="L16" s="259">
        <f t="shared" si="5"/>
        <v>1.0575555555555556</v>
      </c>
      <c r="N16" s="187"/>
      <c r="U16" s="268"/>
    </row>
    <row r="17" spans="1:21" x14ac:dyDescent="0.2">
      <c r="A17" s="47"/>
      <c r="B17" s="438" t="s">
        <v>43</v>
      </c>
      <c r="C17" s="438"/>
      <c r="D17" s="48" t="s">
        <v>145</v>
      </c>
      <c r="E17" s="49">
        <f t="shared" ref="E17:H17" si="10">SUM(E18:E19)</f>
        <v>3448592</v>
      </c>
      <c r="F17" s="49">
        <f t="shared" si="10"/>
        <v>3173100</v>
      </c>
      <c r="G17" s="49">
        <f t="shared" si="10"/>
        <v>3173100</v>
      </c>
      <c r="H17" s="49">
        <f t="shared" si="10"/>
        <v>2953598</v>
      </c>
      <c r="I17" s="49">
        <f>SUM(I18:I19)</f>
        <v>3161300</v>
      </c>
      <c r="J17" s="49">
        <f>SUM(J18:J19)</f>
        <v>0</v>
      </c>
      <c r="K17" s="49">
        <f>SUM(K18:K19)</f>
        <v>3161300</v>
      </c>
      <c r="L17" s="149">
        <f t="shared" si="5"/>
        <v>1.0703216890043941</v>
      </c>
      <c r="U17" s="268"/>
    </row>
    <row r="18" spans="1:21" ht="24" x14ac:dyDescent="0.2">
      <c r="A18" s="43"/>
      <c r="B18" s="439" t="s">
        <v>44</v>
      </c>
      <c r="C18" s="439"/>
      <c r="D18" s="372" t="s">
        <v>155</v>
      </c>
      <c r="E18" s="244">
        <v>2881908</v>
      </c>
      <c r="F18" s="244">
        <v>2731300</v>
      </c>
      <c r="G18" s="244">
        <v>2731300</v>
      </c>
      <c r="H18" s="244">
        <v>2731300</v>
      </c>
      <c r="I18" s="244">
        <v>2731300</v>
      </c>
      <c r="J18" s="244"/>
      <c r="K18" s="244">
        <f t="shared" ref="K18:K19" si="11">I18+J18</f>
        <v>2731300</v>
      </c>
      <c r="L18" s="260">
        <f t="shared" si="5"/>
        <v>1</v>
      </c>
      <c r="N18" s="188"/>
      <c r="U18" s="268"/>
    </row>
    <row r="19" spans="1:21" ht="24" x14ac:dyDescent="0.2">
      <c r="A19" s="44"/>
      <c r="B19" s="440" t="s">
        <v>45</v>
      </c>
      <c r="C19" s="440"/>
      <c r="D19" s="45" t="s">
        <v>156</v>
      </c>
      <c r="E19" s="245">
        <v>566684</v>
      </c>
      <c r="F19" s="244">
        <v>441800</v>
      </c>
      <c r="G19" s="244">
        <v>441800</v>
      </c>
      <c r="H19" s="245">
        <f>185298+16000+21000</f>
        <v>222298</v>
      </c>
      <c r="I19" s="245">
        <v>430000</v>
      </c>
      <c r="J19" s="246"/>
      <c r="K19" s="373">
        <f t="shared" si="11"/>
        <v>430000</v>
      </c>
      <c r="L19" s="259">
        <f t="shared" si="5"/>
        <v>1.9343403899270348</v>
      </c>
      <c r="U19" s="268"/>
    </row>
    <row r="20" spans="1:21" x14ac:dyDescent="0.2">
      <c r="A20" s="51"/>
      <c r="B20" s="438" t="s">
        <v>314</v>
      </c>
      <c r="C20" s="438"/>
      <c r="D20" s="48" t="s">
        <v>317</v>
      </c>
      <c r="E20" s="49">
        <f>SUM(E21:E22)</f>
        <v>1688373</v>
      </c>
      <c r="F20" s="49">
        <f t="shared" ref="F20:H20" si="12">SUM(F21:F22)</f>
        <v>1591307</v>
      </c>
      <c r="G20" s="49">
        <f t="shared" si="12"/>
        <v>1591307</v>
      </c>
      <c r="H20" s="49">
        <f t="shared" si="12"/>
        <v>1670722</v>
      </c>
      <c r="I20" s="49">
        <f>SUM(I21:I22)</f>
        <v>1700046</v>
      </c>
      <c r="J20" s="49">
        <f>SUM(J21:J22)</f>
        <v>0</v>
      </c>
      <c r="K20" s="243">
        <f>SUM(K21:K22)</f>
        <v>1700046</v>
      </c>
      <c r="L20" s="259">
        <f t="shared" si="5"/>
        <v>1.017551693220057</v>
      </c>
      <c r="U20" s="268"/>
    </row>
    <row r="21" spans="1:21" ht="24" x14ac:dyDescent="0.2">
      <c r="A21" s="51"/>
      <c r="B21" s="439" t="s">
        <v>315</v>
      </c>
      <c r="C21" s="439"/>
      <c r="D21" s="372" t="s">
        <v>318</v>
      </c>
      <c r="E21" s="374">
        <v>1573520</v>
      </c>
      <c r="F21" s="374">
        <v>1506707</v>
      </c>
      <c r="G21" s="374">
        <v>1506707</v>
      </c>
      <c r="H21" s="374">
        <f>1462346+90000</f>
        <v>1552346</v>
      </c>
      <c r="I21" s="374">
        <v>1552346</v>
      </c>
      <c r="J21" s="374"/>
      <c r="K21" s="374">
        <f t="shared" ref="K21:K22" si="13">I21+J21</f>
        <v>1552346</v>
      </c>
      <c r="L21" s="260">
        <f t="shared" si="5"/>
        <v>1</v>
      </c>
      <c r="U21" s="268"/>
    </row>
    <row r="22" spans="1:21" ht="24" x14ac:dyDescent="0.2">
      <c r="A22" s="51"/>
      <c r="B22" s="440" t="s">
        <v>316</v>
      </c>
      <c r="C22" s="440"/>
      <c r="D22" s="45" t="s">
        <v>319</v>
      </c>
      <c r="E22" s="246">
        <v>114853</v>
      </c>
      <c r="F22" s="374">
        <v>84600</v>
      </c>
      <c r="G22" s="374">
        <v>84600</v>
      </c>
      <c r="H22" s="246">
        <f>108376+10000</f>
        <v>118376</v>
      </c>
      <c r="I22" s="246">
        <v>147700</v>
      </c>
      <c r="J22" s="246"/>
      <c r="K22" s="246">
        <f t="shared" si="13"/>
        <v>147700</v>
      </c>
      <c r="L22" s="259">
        <f t="shared" si="5"/>
        <v>1.2477191322565384</v>
      </c>
      <c r="U22" s="268"/>
    </row>
    <row r="23" spans="1:21" s="146" customFormat="1" x14ac:dyDescent="0.2">
      <c r="A23" s="473" t="s">
        <v>46</v>
      </c>
      <c r="B23" s="474"/>
      <c r="C23" s="474"/>
      <c r="D23" s="37" t="s">
        <v>47</v>
      </c>
      <c r="E23" s="46">
        <f t="shared" ref="E23:I23" si="14">SUM(E24,E26)</f>
        <v>296033</v>
      </c>
      <c r="F23" s="46">
        <f t="shared" si="14"/>
        <v>292000</v>
      </c>
      <c r="G23" s="46">
        <f t="shared" si="14"/>
        <v>292000</v>
      </c>
      <c r="H23" s="46">
        <f t="shared" si="14"/>
        <v>340476</v>
      </c>
      <c r="I23" s="46">
        <f t="shared" si="14"/>
        <v>340476</v>
      </c>
      <c r="J23" s="46">
        <f t="shared" ref="J23" si="15">SUM(J24,J26)</f>
        <v>0</v>
      </c>
      <c r="K23" s="46">
        <f t="shared" ref="K23" si="16">SUM(K24,K26)</f>
        <v>328000</v>
      </c>
      <c r="L23" s="145">
        <f t="shared" si="5"/>
        <v>1</v>
      </c>
      <c r="U23" s="268"/>
    </row>
    <row r="24" spans="1:21" s="143" customFormat="1" ht="24" x14ac:dyDescent="0.2">
      <c r="A24" s="39"/>
      <c r="B24" s="465" t="s">
        <v>48</v>
      </c>
      <c r="C24" s="465"/>
      <c r="D24" s="50" t="s">
        <v>49</v>
      </c>
      <c r="E24" s="247">
        <f t="shared" ref="E24:K24" si="17">E25</f>
        <v>193788</v>
      </c>
      <c r="F24" s="247">
        <f t="shared" si="17"/>
        <v>187000</v>
      </c>
      <c r="G24" s="247">
        <f t="shared" si="17"/>
        <v>187000</v>
      </c>
      <c r="H24" s="247">
        <f t="shared" si="17"/>
        <v>220000</v>
      </c>
      <c r="I24" s="247">
        <f t="shared" si="17"/>
        <v>220000</v>
      </c>
      <c r="J24" s="247">
        <f t="shared" si="17"/>
        <v>0</v>
      </c>
      <c r="K24" s="247">
        <f t="shared" si="17"/>
        <v>220000</v>
      </c>
      <c r="L24" s="147">
        <f t="shared" si="5"/>
        <v>1</v>
      </c>
      <c r="U24" s="268"/>
    </row>
    <row r="25" spans="1:21" x14ac:dyDescent="0.2">
      <c r="A25" s="51"/>
      <c r="B25" s="488" t="s">
        <v>50</v>
      </c>
      <c r="C25" s="488"/>
      <c r="D25" s="52" t="s">
        <v>51</v>
      </c>
      <c r="E25" s="246">
        <v>193788</v>
      </c>
      <c r="F25" s="246">
        <v>187000</v>
      </c>
      <c r="G25" s="246">
        <v>187000</v>
      </c>
      <c r="H25" s="246">
        <v>220000</v>
      </c>
      <c r="I25" s="246">
        <v>220000</v>
      </c>
      <c r="J25" s="246"/>
      <c r="K25" s="246">
        <f>I25+J25</f>
        <v>220000</v>
      </c>
      <c r="L25" s="149">
        <f t="shared" si="5"/>
        <v>1</v>
      </c>
      <c r="U25" s="268"/>
    </row>
    <row r="26" spans="1:21" s="143" customFormat="1" ht="24" x14ac:dyDescent="0.2">
      <c r="A26" s="39"/>
      <c r="B26" s="489" t="s">
        <v>52</v>
      </c>
      <c r="C26" s="490"/>
      <c r="D26" s="53" t="s">
        <v>53</v>
      </c>
      <c r="E26" s="247">
        <f t="shared" ref="E26:K27" si="18">SUM(E27)</f>
        <v>102245</v>
      </c>
      <c r="F26" s="247">
        <f t="shared" si="18"/>
        <v>105000</v>
      </c>
      <c r="G26" s="247">
        <f t="shared" si="18"/>
        <v>105000</v>
      </c>
      <c r="H26" s="247">
        <f t="shared" si="18"/>
        <v>120476</v>
      </c>
      <c r="I26" s="247">
        <f t="shared" si="18"/>
        <v>120476</v>
      </c>
      <c r="J26" s="247">
        <f t="shared" si="18"/>
        <v>0</v>
      </c>
      <c r="K26" s="247">
        <f t="shared" si="18"/>
        <v>108000</v>
      </c>
      <c r="L26" s="149">
        <f t="shared" si="5"/>
        <v>1</v>
      </c>
      <c r="U26" s="268"/>
    </row>
    <row r="27" spans="1:21" x14ac:dyDescent="0.2">
      <c r="A27" s="51"/>
      <c r="B27" s="445" t="s">
        <v>54</v>
      </c>
      <c r="C27" s="446"/>
      <c r="D27" s="55" t="s">
        <v>55</v>
      </c>
      <c r="E27" s="49">
        <f>SUM(E28)</f>
        <v>102245</v>
      </c>
      <c r="F27" s="49">
        <f>SUM(F28)</f>
        <v>105000</v>
      </c>
      <c r="G27" s="49">
        <f t="shared" si="18"/>
        <v>105000</v>
      </c>
      <c r="H27" s="49">
        <v>120476</v>
      </c>
      <c r="I27" s="49">
        <v>120476</v>
      </c>
      <c r="J27" s="49">
        <f t="shared" si="18"/>
        <v>0</v>
      </c>
      <c r="K27" s="49">
        <f t="shared" si="18"/>
        <v>108000</v>
      </c>
      <c r="L27" s="149">
        <f t="shared" si="5"/>
        <v>1</v>
      </c>
      <c r="N27" s="196"/>
      <c r="O27" s="196"/>
      <c r="P27" s="196"/>
      <c r="Q27" s="196"/>
      <c r="U27" s="268"/>
    </row>
    <row r="28" spans="1:21" ht="24" x14ac:dyDescent="0.2">
      <c r="A28" s="51"/>
      <c r="B28" s="367"/>
      <c r="C28" s="375" t="s">
        <v>267</v>
      </c>
      <c r="D28" s="124" t="s">
        <v>268</v>
      </c>
      <c r="E28" s="246">
        <v>102245</v>
      </c>
      <c r="F28" s="246">
        <v>105000</v>
      </c>
      <c r="G28" s="246">
        <v>105000</v>
      </c>
      <c r="H28" s="246">
        <v>105000</v>
      </c>
      <c r="I28" s="246">
        <v>108000</v>
      </c>
      <c r="J28" s="246"/>
      <c r="K28" s="246">
        <f>I28+J28</f>
        <v>108000</v>
      </c>
      <c r="L28" s="149">
        <f t="shared" si="5"/>
        <v>1.0285714285714285</v>
      </c>
      <c r="N28" s="437" t="s">
        <v>481</v>
      </c>
      <c r="O28" s="437"/>
      <c r="P28" s="437"/>
      <c r="Q28" s="437"/>
      <c r="U28" s="268"/>
    </row>
    <row r="29" spans="1:21" s="146" customFormat="1" ht="24" x14ac:dyDescent="0.2">
      <c r="A29" s="473" t="s">
        <v>56</v>
      </c>
      <c r="B29" s="474"/>
      <c r="C29" s="474"/>
      <c r="D29" s="56" t="s">
        <v>128</v>
      </c>
      <c r="E29" s="46">
        <f>SUM(,E30,E32)</f>
        <v>6648</v>
      </c>
      <c r="F29" s="46">
        <f>SUM(,F30,F32)</f>
        <v>6000</v>
      </c>
      <c r="G29" s="46">
        <f t="shared" ref="G29:K29" si="19">SUM(,G30,G32)</f>
        <v>6000</v>
      </c>
      <c r="H29" s="46">
        <f t="shared" si="19"/>
        <v>4000</v>
      </c>
      <c r="I29" s="46">
        <f t="shared" si="19"/>
        <v>2000</v>
      </c>
      <c r="J29" s="46">
        <f t="shared" si="19"/>
        <v>0</v>
      </c>
      <c r="K29" s="46">
        <f t="shared" si="19"/>
        <v>2000</v>
      </c>
      <c r="L29" s="145">
        <f>SUM(L30,L32)</f>
        <v>0.5</v>
      </c>
      <c r="U29" s="268"/>
    </row>
    <row r="30" spans="1:21" s="146" customFormat="1" ht="24" hidden="1" x14ac:dyDescent="0.2">
      <c r="A30" s="121"/>
      <c r="B30" s="465" t="s">
        <v>247</v>
      </c>
      <c r="C30" s="466"/>
      <c r="D30" s="40" t="s">
        <v>249</v>
      </c>
      <c r="E30" s="247">
        <f t="shared" ref="E30:J30" si="20">E31</f>
        <v>0</v>
      </c>
      <c r="F30" s="247">
        <f t="shared" si="20"/>
        <v>0</v>
      </c>
      <c r="G30" s="247">
        <f t="shared" si="20"/>
        <v>0</v>
      </c>
      <c r="H30" s="247">
        <f t="shared" si="20"/>
        <v>0</v>
      </c>
      <c r="I30" s="247">
        <f t="shared" si="20"/>
        <v>0</v>
      </c>
      <c r="J30" s="247">
        <f t="shared" si="20"/>
        <v>0</v>
      </c>
      <c r="K30" s="247">
        <f>K31</f>
        <v>0</v>
      </c>
      <c r="L30" s="247">
        <f>L31</f>
        <v>0</v>
      </c>
      <c r="U30" s="268"/>
    </row>
    <row r="31" spans="1:21" s="146" customFormat="1" ht="24" hidden="1" x14ac:dyDescent="0.2">
      <c r="A31" s="121"/>
      <c r="B31" s="438" t="s">
        <v>248</v>
      </c>
      <c r="C31" s="467"/>
      <c r="D31" s="48" t="s">
        <v>564</v>
      </c>
      <c r="E31" s="49"/>
      <c r="F31" s="49">
        <v>0</v>
      </c>
      <c r="G31" s="49"/>
      <c r="H31" s="49"/>
      <c r="I31" s="49"/>
      <c r="J31" s="49"/>
      <c r="K31" s="49">
        <f>I31+J31</f>
        <v>0</v>
      </c>
      <c r="L31" s="49"/>
      <c r="U31" s="268"/>
    </row>
    <row r="32" spans="1:21" s="143" customFormat="1" ht="36" x14ac:dyDescent="0.2">
      <c r="A32" s="39"/>
      <c r="B32" s="465" t="s">
        <v>57</v>
      </c>
      <c r="C32" s="465"/>
      <c r="D32" s="40" t="s">
        <v>309</v>
      </c>
      <c r="E32" s="247">
        <f>SUM(E33)</f>
        <v>6648</v>
      </c>
      <c r="F32" s="247">
        <f t="shared" ref="F32:K32" si="21">SUM(F33)</f>
        <v>6000</v>
      </c>
      <c r="G32" s="247">
        <f t="shared" si="21"/>
        <v>6000</v>
      </c>
      <c r="H32" s="247">
        <f t="shared" si="21"/>
        <v>4000</v>
      </c>
      <c r="I32" s="247">
        <f t="shared" si="21"/>
        <v>2000</v>
      </c>
      <c r="J32" s="247">
        <f t="shared" si="21"/>
        <v>0</v>
      </c>
      <c r="K32" s="247">
        <f t="shared" si="21"/>
        <v>2000</v>
      </c>
      <c r="L32" s="147">
        <f t="shared" si="5"/>
        <v>0.5</v>
      </c>
      <c r="U32" s="268"/>
    </row>
    <row r="33" spans="1:21" ht="29.25" customHeight="1" x14ac:dyDescent="0.2">
      <c r="A33" s="47"/>
      <c r="B33" s="438" t="s">
        <v>517</v>
      </c>
      <c r="C33" s="438"/>
      <c r="D33" s="48" t="s">
        <v>565</v>
      </c>
      <c r="E33" s="49">
        <v>6648</v>
      </c>
      <c r="F33" s="49">
        <v>6000</v>
      </c>
      <c r="G33" s="49">
        <v>6000</v>
      </c>
      <c r="H33" s="49">
        <v>4000</v>
      </c>
      <c r="I33" s="49">
        <v>2000</v>
      </c>
      <c r="J33" s="49">
        <v>0</v>
      </c>
      <c r="K33" s="49">
        <f>I33+J33</f>
        <v>2000</v>
      </c>
      <c r="L33" s="149">
        <f t="shared" si="5"/>
        <v>0.5</v>
      </c>
      <c r="U33" s="268"/>
    </row>
    <row r="34" spans="1:21" s="146" customFormat="1" ht="24" x14ac:dyDescent="0.2">
      <c r="A34" s="473" t="s">
        <v>58</v>
      </c>
      <c r="B34" s="474"/>
      <c r="C34" s="474"/>
      <c r="D34" s="56" t="s">
        <v>59</v>
      </c>
      <c r="E34" s="46">
        <f t="shared" ref="E34:I34" si="22">SUM(E35,E39)</f>
        <v>2830570</v>
      </c>
      <c r="F34" s="46">
        <f t="shared" si="22"/>
        <v>3013191</v>
      </c>
      <c r="G34" s="46">
        <f t="shared" si="22"/>
        <v>3013191</v>
      </c>
      <c r="H34" s="46">
        <f t="shared" si="22"/>
        <v>3100757</v>
      </c>
      <c r="I34" s="46">
        <f t="shared" si="22"/>
        <v>3084715</v>
      </c>
      <c r="J34" s="46">
        <f t="shared" ref="J34" si="23">SUM(J35,J39)</f>
        <v>0</v>
      </c>
      <c r="K34" s="46">
        <f t="shared" ref="K34" si="24">SUM(K35,K39)</f>
        <v>3084715</v>
      </c>
      <c r="L34" s="145">
        <f t="shared" si="5"/>
        <v>0.99482642464404658</v>
      </c>
      <c r="U34" s="268"/>
    </row>
    <row r="35" spans="1:21" s="143" customFormat="1" x14ac:dyDescent="0.2">
      <c r="A35" s="39"/>
      <c r="B35" s="465" t="s">
        <v>60</v>
      </c>
      <c r="C35" s="465"/>
      <c r="D35" s="40" t="s">
        <v>61</v>
      </c>
      <c r="E35" s="247">
        <f>SUM(E36:E38)</f>
        <v>11371</v>
      </c>
      <c r="F35" s="247">
        <f t="shared" ref="F35:I35" si="25">SUM(F36:F38)</f>
        <v>12836</v>
      </c>
      <c r="G35" s="247">
        <f t="shared" si="25"/>
        <v>12836</v>
      </c>
      <c r="H35" s="247">
        <f t="shared" si="25"/>
        <v>18732</v>
      </c>
      <c r="I35" s="247">
        <f t="shared" si="25"/>
        <v>11715</v>
      </c>
      <c r="J35" s="247">
        <f t="shared" ref="J35" si="26">SUM(J36:J38)</f>
        <v>0</v>
      </c>
      <c r="K35" s="247">
        <f t="shared" ref="K35" si="27">SUM(K36:K38)</f>
        <v>11715</v>
      </c>
      <c r="L35" s="147">
        <f t="shared" si="5"/>
        <v>0.62540038436899426</v>
      </c>
      <c r="U35" s="268"/>
    </row>
    <row r="36" spans="1:21" ht="48" x14ac:dyDescent="0.2">
      <c r="A36" s="47"/>
      <c r="B36" s="438" t="s">
        <v>62</v>
      </c>
      <c r="C36" s="438"/>
      <c r="D36" s="48" t="s">
        <v>566</v>
      </c>
      <c r="E36" s="49">
        <v>7814</v>
      </c>
      <c r="F36" s="49">
        <v>9036</v>
      </c>
      <c r="G36" s="49">
        <v>9036</v>
      </c>
      <c r="H36" s="49">
        <v>7814</v>
      </c>
      <c r="I36" s="49">
        <v>7815</v>
      </c>
      <c r="J36" s="243"/>
      <c r="K36" s="243">
        <f>I36+J36</f>
        <v>7815</v>
      </c>
      <c r="L36" s="259">
        <f t="shared" si="5"/>
        <v>1.0001279754287178</v>
      </c>
      <c r="U36" s="268"/>
    </row>
    <row r="37" spans="1:21" hidden="1" x14ac:dyDescent="0.2">
      <c r="A37" s="57"/>
      <c r="B37" s="376"/>
      <c r="C37" s="376" t="s">
        <v>678</v>
      </c>
      <c r="D37" s="58" t="s">
        <v>679</v>
      </c>
      <c r="E37" s="59"/>
      <c r="F37" s="59"/>
      <c r="G37" s="49"/>
      <c r="H37" s="59">
        <v>7600</v>
      </c>
      <c r="I37" s="59"/>
      <c r="J37" s="59"/>
      <c r="K37" s="243">
        <f t="shared" ref="K37:K38" si="28">I37+J37</f>
        <v>0</v>
      </c>
      <c r="L37" s="259">
        <f t="shared" si="5"/>
        <v>0</v>
      </c>
      <c r="U37" s="268"/>
    </row>
    <row r="38" spans="1:21" ht="24" x14ac:dyDescent="0.2">
      <c r="A38" s="57"/>
      <c r="B38" s="476" t="s">
        <v>63</v>
      </c>
      <c r="C38" s="476"/>
      <c r="D38" s="58" t="s">
        <v>200</v>
      </c>
      <c r="E38" s="59">
        <v>3557</v>
      </c>
      <c r="F38" s="59">
        <v>3800</v>
      </c>
      <c r="G38" s="49">
        <v>3800</v>
      </c>
      <c r="H38" s="59">
        <f>2768+250+300</f>
        <v>3318</v>
      </c>
      <c r="I38" s="59">
        <v>3900</v>
      </c>
      <c r="J38" s="49"/>
      <c r="K38" s="49">
        <f t="shared" si="28"/>
        <v>3900</v>
      </c>
      <c r="L38" s="259">
        <f t="shared" si="5"/>
        <v>1.1754068716094033</v>
      </c>
      <c r="U38" s="268"/>
    </row>
    <row r="39" spans="1:21" s="143" customFormat="1" x14ac:dyDescent="0.2">
      <c r="A39" s="39"/>
      <c r="B39" s="465" t="s">
        <v>64</v>
      </c>
      <c r="C39" s="465"/>
      <c r="D39" s="40" t="s">
        <v>65</v>
      </c>
      <c r="E39" s="247">
        <f t="shared" ref="E39:J39" si="29">SUM(E40:E44)</f>
        <v>2819199</v>
      </c>
      <c r="F39" s="247">
        <f t="shared" si="29"/>
        <v>3000355</v>
      </c>
      <c r="G39" s="247">
        <f t="shared" si="29"/>
        <v>3000355</v>
      </c>
      <c r="H39" s="247">
        <f t="shared" si="29"/>
        <v>3082025</v>
      </c>
      <c r="I39" s="247">
        <f t="shared" si="29"/>
        <v>3073000</v>
      </c>
      <c r="J39" s="247">
        <f t="shared" si="29"/>
        <v>0</v>
      </c>
      <c r="K39" s="251">
        <f>SUM(K40:K44)</f>
        <v>3073000</v>
      </c>
      <c r="L39" s="262">
        <f>I39/H39</f>
        <v>0.99707173043696917</v>
      </c>
      <c r="U39" s="268"/>
    </row>
    <row r="40" spans="1:21" ht="24" hidden="1" x14ac:dyDescent="0.2">
      <c r="A40" s="60"/>
      <c r="B40" s="453" t="s">
        <v>66</v>
      </c>
      <c r="C40" s="453"/>
      <c r="D40" s="61" t="s">
        <v>146</v>
      </c>
      <c r="E40" s="248"/>
      <c r="F40" s="248">
        <v>0</v>
      </c>
      <c r="G40" s="248"/>
      <c r="H40" s="248"/>
      <c r="I40" s="248"/>
      <c r="J40" s="246"/>
      <c r="K40" s="246">
        <f t="shared" ref="K40:K44" si="30">I40+J40</f>
        <v>0</v>
      </c>
      <c r="L40" s="263"/>
      <c r="U40" s="268"/>
    </row>
    <row r="41" spans="1:21" x14ac:dyDescent="0.2">
      <c r="A41" s="60"/>
      <c r="B41" s="453" t="s">
        <v>67</v>
      </c>
      <c r="C41" s="453"/>
      <c r="D41" s="61" t="s">
        <v>147</v>
      </c>
      <c r="E41" s="248">
        <v>39617</v>
      </c>
      <c r="F41" s="248">
        <v>39600</v>
      </c>
      <c r="G41" s="248">
        <v>39600</v>
      </c>
      <c r="H41" s="248">
        <f>41000</f>
        <v>41000</v>
      </c>
      <c r="I41" s="248">
        <v>41000</v>
      </c>
      <c r="J41" s="248"/>
      <c r="K41" s="248">
        <f t="shared" si="30"/>
        <v>41000</v>
      </c>
      <c r="L41" s="264">
        <f t="shared" si="5"/>
        <v>1</v>
      </c>
      <c r="U41" s="268"/>
    </row>
    <row r="42" spans="1:21" ht="24" x14ac:dyDescent="0.2">
      <c r="A42" s="60"/>
      <c r="B42" s="453" t="s">
        <v>68</v>
      </c>
      <c r="C42" s="453"/>
      <c r="D42" s="61" t="s">
        <v>148</v>
      </c>
      <c r="E42" s="248">
        <v>2685604</v>
      </c>
      <c r="F42" s="248">
        <v>2870000</v>
      </c>
      <c r="G42" s="248">
        <v>2870000</v>
      </c>
      <c r="H42" s="248">
        <v>2938025</v>
      </c>
      <c r="I42" s="248">
        <v>2900000</v>
      </c>
      <c r="J42" s="248"/>
      <c r="K42" s="248">
        <f t="shared" si="30"/>
        <v>2900000</v>
      </c>
      <c r="L42" s="264">
        <f t="shared" si="5"/>
        <v>0.98705763225295906</v>
      </c>
      <c r="U42" s="268"/>
    </row>
    <row r="43" spans="1:21" ht="24" x14ac:dyDescent="0.2">
      <c r="A43" s="60"/>
      <c r="B43" s="453" t="s">
        <v>69</v>
      </c>
      <c r="C43" s="453"/>
      <c r="D43" s="61" t="s">
        <v>149</v>
      </c>
      <c r="E43" s="248">
        <v>53841</v>
      </c>
      <c r="F43" s="248">
        <v>52755</v>
      </c>
      <c r="G43" s="248">
        <v>52755</v>
      </c>
      <c r="H43" s="248">
        <v>32000</v>
      </c>
      <c r="I43" s="248">
        <v>52000</v>
      </c>
      <c r="J43" s="248"/>
      <c r="K43" s="248">
        <f t="shared" si="30"/>
        <v>52000</v>
      </c>
      <c r="L43" s="264">
        <f t="shared" si="5"/>
        <v>1.625</v>
      </c>
      <c r="U43" s="268"/>
    </row>
    <row r="44" spans="1:21" ht="24" x14ac:dyDescent="0.2">
      <c r="A44" s="44"/>
      <c r="B44" s="440" t="s">
        <v>136</v>
      </c>
      <c r="C44" s="440"/>
      <c r="D44" s="45" t="s">
        <v>567</v>
      </c>
      <c r="E44" s="245">
        <v>40137</v>
      </c>
      <c r="F44" s="245">
        <v>38000</v>
      </c>
      <c r="G44" s="248">
        <v>38000</v>
      </c>
      <c r="H44" s="245">
        <v>71000</v>
      </c>
      <c r="I44" s="245">
        <v>80000</v>
      </c>
      <c r="J44" s="246"/>
      <c r="K44" s="246">
        <f t="shared" si="30"/>
        <v>80000</v>
      </c>
      <c r="L44" s="259">
        <f t="shared" si="5"/>
        <v>1.1267605633802817</v>
      </c>
      <c r="U44" s="268"/>
    </row>
    <row r="45" spans="1:21" s="146" customFormat="1" x14ac:dyDescent="0.2">
      <c r="A45" s="473" t="s">
        <v>70</v>
      </c>
      <c r="B45" s="474"/>
      <c r="C45" s="474"/>
      <c r="D45" s="56" t="s">
        <v>71</v>
      </c>
      <c r="E45" s="46">
        <f>SUM(E46)</f>
        <v>212368</v>
      </c>
      <c r="F45" s="46">
        <f t="shared" ref="F45:L45" si="31">SUM(F46)</f>
        <v>1727000</v>
      </c>
      <c r="G45" s="46">
        <f t="shared" si="31"/>
        <v>1727000</v>
      </c>
      <c r="H45" s="46">
        <f t="shared" si="31"/>
        <v>694000</v>
      </c>
      <c r="I45" s="46">
        <f t="shared" si="31"/>
        <v>821100</v>
      </c>
      <c r="J45" s="46">
        <f t="shared" si="31"/>
        <v>0</v>
      </c>
      <c r="K45" s="46">
        <f t="shared" si="31"/>
        <v>821100</v>
      </c>
      <c r="L45" s="390">
        <f t="shared" si="31"/>
        <v>1.1831412103746397</v>
      </c>
      <c r="U45" s="268"/>
    </row>
    <row r="46" spans="1:21" s="143" customFormat="1" x14ac:dyDescent="0.2">
      <c r="A46" s="39"/>
      <c r="B46" s="465" t="s">
        <v>72</v>
      </c>
      <c r="C46" s="465"/>
      <c r="D46" s="40" t="s">
        <v>73</v>
      </c>
      <c r="E46" s="247">
        <f>E47</f>
        <v>212368</v>
      </c>
      <c r="F46" s="247">
        <f>F47</f>
        <v>1727000</v>
      </c>
      <c r="G46" s="247">
        <f t="shared" ref="G46:L46" si="32">G47</f>
        <v>1727000</v>
      </c>
      <c r="H46" s="247">
        <f t="shared" si="32"/>
        <v>694000</v>
      </c>
      <c r="I46" s="247">
        <f t="shared" si="32"/>
        <v>821100</v>
      </c>
      <c r="J46" s="247">
        <f t="shared" si="32"/>
        <v>0</v>
      </c>
      <c r="K46" s="247">
        <f t="shared" si="32"/>
        <v>821100</v>
      </c>
      <c r="L46" s="265">
        <f t="shared" si="32"/>
        <v>1.1831412103746397</v>
      </c>
      <c r="U46" s="268"/>
    </row>
    <row r="47" spans="1:21" x14ac:dyDescent="0.2">
      <c r="A47" s="151"/>
      <c r="B47" s="498" t="s">
        <v>74</v>
      </c>
      <c r="C47" s="498"/>
      <c r="D47" s="377" t="s">
        <v>75</v>
      </c>
      <c r="E47" s="374">
        <v>212368</v>
      </c>
      <c r="F47" s="374">
        <v>1727000</v>
      </c>
      <c r="G47" s="374">
        <v>1727000</v>
      </c>
      <c r="H47" s="374">
        <f>574000+70000+50000</f>
        <v>694000</v>
      </c>
      <c r="I47" s="374">
        <f>48000+100000+673100</f>
        <v>821100</v>
      </c>
      <c r="J47" s="49"/>
      <c r="K47" s="49">
        <f>I47+J47</f>
        <v>821100</v>
      </c>
      <c r="L47" s="149">
        <f t="shared" si="5"/>
        <v>1.1831412103746397</v>
      </c>
      <c r="U47" s="268"/>
    </row>
    <row r="48" spans="1:21" s="146" customFormat="1" x14ac:dyDescent="0.2">
      <c r="A48" s="473" t="s">
        <v>76</v>
      </c>
      <c r="B48" s="474"/>
      <c r="C48" s="474"/>
      <c r="D48" s="56" t="s">
        <v>77</v>
      </c>
      <c r="E48" s="46">
        <f t="shared" ref="E48:I48" si="33">SUM(E49,E51)</f>
        <v>149430</v>
      </c>
      <c r="F48" s="46">
        <f t="shared" ref="F48" si="34">SUM(F49,F51)</f>
        <v>139297</v>
      </c>
      <c r="G48" s="46">
        <f t="shared" si="33"/>
        <v>207326</v>
      </c>
      <c r="H48" s="46">
        <f t="shared" si="33"/>
        <v>268227</v>
      </c>
      <c r="I48" s="46">
        <f t="shared" si="33"/>
        <v>288124</v>
      </c>
      <c r="J48" s="46">
        <f t="shared" ref="J48" si="35">SUM(J49,J51)</f>
        <v>0</v>
      </c>
      <c r="K48" s="46">
        <f t="shared" ref="K48" si="36">SUM(K49,K51)</f>
        <v>524548</v>
      </c>
      <c r="L48" s="145">
        <f t="shared" ref="L48:L63" si="37">I48/H48</f>
        <v>1.0741797059952951</v>
      </c>
      <c r="U48" s="268"/>
    </row>
    <row r="49" spans="1:22" s="143" customFormat="1" ht="24" x14ac:dyDescent="0.2">
      <c r="A49" s="39"/>
      <c r="B49" s="478" t="s">
        <v>78</v>
      </c>
      <c r="C49" s="479"/>
      <c r="D49" s="62" t="s">
        <v>79</v>
      </c>
      <c r="E49" s="247">
        <f t="shared" ref="E49:K49" si="38">SUM(E50)</f>
        <v>41795</v>
      </c>
      <c r="F49" s="247">
        <f t="shared" si="38"/>
        <v>45769</v>
      </c>
      <c r="G49" s="247">
        <f t="shared" si="38"/>
        <v>45769</v>
      </c>
      <c r="H49" s="247">
        <f t="shared" si="38"/>
        <v>51700</v>
      </c>
      <c r="I49" s="247">
        <f t="shared" si="38"/>
        <v>51700</v>
      </c>
      <c r="J49" s="247">
        <f t="shared" si="38"/>
        <v>0</v>
      </c>
      <c r="K49" s="251">
        <f t="shared" si="38"/>
        <v>51700</v>
      </c>
      <c r="L49" s="259">
        <f t="shared" si="37"/>
        <v>1</v>
      </c>
      <c r="U49" s="268"/>
    </row>
    <row r="50" spans="1:22" ht="24" x14ac:dyDescent="0.2">
      <c r="A50" s="41"/>
      <c r="B50" s="480" t="s">
        <v>80</v>
      </c>
      <c r="C50" s="481"/>
      <c r="D50" s="378" t="s">
        <v>81</v>
      </c>
      <c r="E50" s="243">
        <v>41795</v>
      </c>
      <c r="F50" s="243">
        <v>45769</v>
      </c>
      <c r="G50" s="243">
        <v>45769</v>
      </c>
      <c r="H50" s="243">
        <f>34700+17000</f>
        <v>51700</v>
      </c>
      <c r="I50" s="243">
        <v>51700</v>
      </c>
      <c r="J50" s="243"/>
      <c r="K50" s="243">
        <f>I50+J50</f>
        <v>51700</v>
      </c>
      <c r="L50" s="259">
        <f t="shared" si="37"/>
        <v>1</v>
      </c>
      <c r="N50" s="195" t="s">
        <v>330</v>
      </c>
      <c r="O50" s="195"/>
      <c r="P50" s="195"/>
      <c r="Q50" s="195"/>
      <c r="R50" s="195"/>
      <c r="S50" s="196"/>
      <c r="T50" s="231"/>
      <c r="U50" s="268"/>
      <c r="V50" s="146"/>
    </row>
    <row r="51" spans="1:22" s="143" customFormat="1" x14ac:dyDescent="0.2">
      <c r="A51" s="39"/>
      <c r="B51" s="465" t="s">
        <v>82</v>
      </c>
      <c r="C51" s="465"/>
      <c r="D51" s="40" t="s">
        <v>120</v>
      </c>
      <c r="E51" s="247">
        <f t="shared" ref="E51:K51" si="39">SUM(E52+E55)</f>
        <v>107635</v>
      </c>
      <c r="F51" s="247">
        <f t="shared" si="39"/>
        <v>93528</v>
      </c>
      <c r="G51" s="247">
        <f t="shared" si="39"/>
        <v>161557</v>
      </c>
      <c r="H51" s="247">
        <f t="shared" si="39"/>
        <v>216527</v>
      </c>
      <c r="I51" s="247">
        <f t="shared" si="39"/>
        <v>236424</v>
      </c>
      <c r="J51" s="247">
        <f t="shared" si="39"/>
        <v>0</v>
      </c>
      <c r="K51" s="247">
        <f t="shared" si="39"/>
        <v>472848</v>
      </c>
      <c r="L51" s="147">
        <f t="shared" si="37"/>
        <v>1.091891542394251</v>
      </c>
      <c r="U51" s="268"/>
    </row>
    <row r="52" spans="1:22" s="143" customFormat="1" x14ac:dyDescent="0.2">
      <c r="A52" s="167"/>
      <c r="B52" s="438" t="s">
        <v>293</v>
      </c>
      <c r="C52" s="467"/>
      <c r="D52" s="42" t="s">
        <v>682</v>
      </c>
      <c r="E52" s="243">
        <f>SUM(E53:E54)</f>
        <v>611</v>
      </c>
      <c r="F52" s="243">
        <f t="shared" ref="F52:K52" si="40">SUM(F53:F54)</f>
        <v>0</v>
      </c>
      <c r="G52" s="243">
        <f t="shared" si="40"/>
        <v>0</v>
      </c>
      <c r="H52" s="243">
        <f t="shared" si="40"/>
        <v>313</v>
      </c>
      <c r="I52" s="243">
        <f t="shared" si="40"/>
        <v>0</v>
      </c>
      <c r="J52" s="243">
        <f t="shared" si="40"/>
        <v>0</v>
      </c>
      <c r="K52" s="243">
        <f t="shared" si="40"/>
        <v>236424</v>
      </c>
      <c r="L52" s="262">
        <f t="shared" si="37"/>
        <v>0</v>
      </c>
      <c r="U52" s="268"/>
    </row>
    <row r="53" spans="1:22" s="143" customFormat="1" x14ac:dyDescent="0.2">
      <c r="A53" s="167"/>
      <c r="B53" s="375"/>
      <c r="C53" s="379" t="s">
        <v>680</v>
      </c>
      <c r="D53" s="42" t="s">
        <v>681</v>
      </c>
      <c r="E53" s="243"/>
      <c r="F53" s="243"/>
      <c r="G53" s="243"/>
      <c r="H53" s="243">
        <v>130</v>
      </c>
      <c r="I53" s="243"/>
      <c r="J53" s="243"/>
      <c r="K53" s="243">
        <f t="shared" ref="K53" si="41">SUM(K55:K55)</f>
        <v>236424</v>
      </c>
      <c r="L53" s="262">
        <f t="shared" si="37"/>
        <v>0</v>
      </c>
      <c r="U53" s="268"/>
    </row>
    <row r="54" spans="1:22" s="143" customFormat="1" hidden="1" x14ac:dyDescent="0.2">
      <c r="A54" s="167"/>
      <c r="B54" s="471" t="s">
        <v>294</v>
      </c>
      <c r="C54" s="472"/>
      <c r="D54" s="42" t="s">
        <v>295</v>
      </c>
      <c r="E54" s="243">
        <v>611</v>
      </c>
      <c r="F54" s="243"/>
      <c r="G54" s="243"/>
      <c r="H54" s="243">
        <v>183</v>
      </c>
      <c r="I54" s="243"/>
      <c r="J54" s="243"/>
      <c r="K54" s="243">
        <f>I54+J54</f>
        <v>0</v>
      </c>
      <c r="L54" s="259">
        <f t="shared" si="37"/>
        <v>0</v>
      </c>
      <c r="U54" s="268"/>
    </row>
    <row r="55" spans="1:22" x14ac:dyDescent="0.2">
      <c r="A55" s="41"/>
      <c r="B55" s="477" t="s">
        <v>121</v>
      </c>
      <c r="C55" s="477"/>
      <c r="D55" s="42" t="s">
        <v>83</v>
      </c>
      <c r="E55" s="243">
        <f>SUM(E56:E58)</f>
        <v>107024</v>
      </c>
      <c r="F55" s="243">
        <f>SUM(F56:F58)</f>
        <v>93528</v>
      </c>
      <c r="G55" s="243">
        <f>SUM(G56:G58)</f>
        <v>161557</v>
      </c>
      <c r="H55" s="243">
        <f>SUM(H56:H58)</f>
        <v>216214</v>
      </c>
      <c r="I55" s="243">
        <f t="shared" ref="I55:K55" si="42">SUM(I56:I58)</f>
        <v>236424</v>
      </c>
      <c r="J55" s="243">
        <f t="shared" si="42"/>
        <v>0</v>
      </c>
      <c r="K55" s="243">
        <f t="shared" si="42"/>
        <v>236424</v>
      </c>
      <c r="L55" s="259">
        <f t="shared" si="37"/>
        <v>1.0934722080901329</v>
      </c>
      <c r="M55" s="259">
        <f t="shared" ref="M55" si="43">J55/I55</f>
        <v>0</v>
      </c>
      <c r="N55" s="259" t="e">
        <f t="shared" ref="N55" si="44">K55/J55</f>
        <v>#DIV/0!</v>
      </c>
      <c r="O55" s="259">
        <f t="shared" ref="O55" si="45">L55/K55</f>
        <v>4.6250474067359192E-6</v>
      </c>
      <c r="P55" s="259">
        <f t="shared" ref="P55" si="46">M55/L55</f>
        <v>0</v>
      </c>
      <c r="Q55" s="259" t="e">
        <f t="shared" ref="Q55" si="47">N55/M55</f>
        <v>#DIV/0!</v>
      </c>
      <c r="R55" s="259" t="e">
        <f t="shared" ref="R55" si="48">O55/N55</f>
        <v>#DIV/0!</v>
      </c>
      <c r="S55" s="259">
        <f t="shared" ref="S55" si="49">P55/O55</f>
        <v>0</v>
      </c>
      <c r="U55" s="268"/>
    </row>
    <row r="56" spans="1:22" hidden="1" x14ac:dyDescent="0.2">
      <c r="A56" s="41"/>
      <c r="B56" s="463" t="s">
        <v>571</v>
      </c>
      <c r="C56" s="464"/>
      <c r="D56" s="380" t="s">
        <v>572</v>
      </c>
      <c r="E56" s="243"/>
      <c r="F56" s="243"/>
      <c r="G56" s="243"/>
      <c r="H56" s="243"/>
      <c r="I56" s="243"/>
      <c r="J56" s="243"/>
      <c r="K56" s="243">
        <f>I56+J56</f>
        <v>0</v>
      </c>
      <c r="L56" s="259"/>
      <c r="T56" s="216"/>
      <c r="U56" s="268"/>
    </row>
    <row r="57" spans="1:22" hidden="1" x14ac:dyDescent="0.2">
      <c r="A57" s="41"/>
      <c r="B57" s="381"/>
      <c r="C57" s="382" t="s">
        <v>676</v>
      </c>
      <c r="D57" s="380" t="s">
        <v>677</v>
      </c>
      <c r="E57" s="243">
        <v>519</v>
      </c>
      <c r="F57" s="243"/>
      <c r="G57" s="243"/>
      <c r="H57" s="243"/>
      <c r="I57" s="243"/>
      <c r="J57" s="243"/>
      <c r="K57" s="243">
        <f>I57+J57</f>
        <v>0</v>
      </c>
      <c r="L57" s="259"/>
      <c r="T57" s="216"/>
      <c r="U57" s="268"/>
    </row>
    <row r="58" spans="1:22" ht="24" x14ac:dyDescent="0.2">
      <c r="A58" s="150"/>
      <c r="B58" s="463" t="s">
        <v>122</v>
      </c>
      <c r="C58" s="464"/>
      <c r="D58" s="380" t="s">
        <v>123</v>
      </c>
      <c r="E58" s="373">
        <v>106505</v>
      </c>
      <c r="F58" s="373">
        <v>93528</v>
      </c>
      <c r="G58" s="373">
        <v>161557</v>
      </c>
      <c r="H58" s="373">
        <v>216214</v>
      </c>
      <c r="I58" s="373">
        <f>500+10000+33000+1400+121524+70000</f>
        <v>236424</v>
      </c>
      <c r="J58" s="373"/>
      <c r="K58" s="373">
        <f>I58+J58</f>
        <v>236424</v>
      </c>
      <c r="L58" s="383">
        <f t="shared" si="37"/>
        <v>1.0934722080901329</v>
      </c>
      <c r="N58" s="437" t="s">
        <v>480</v>
      </c>
      <c r="O58" s="437"/>
      <c r="P58" s="437"/>
      <c r="U58" s="363" t="s">
        <v>765</v>
      </c>
    </row>
    <row r="59" spans="1:22" s="146" customFormat="1" ht="48" x14ac:dyDescent="0.2">
      <c r="A59" s="473" t="s">
        <v>84</v>
      </c>
      <c r="B59" s="474"/>
      <c r="C59" s="474"/>
      <c r="D59" s="56" t="s">
        <v>157</v>
      </c>
      <c r="E59" s="46">
        <f t="shared" ref="E59:L59" si="50">SUM(E64,E61,E60,E63)</f>
        <v>1552962</v>
      </c>
      <c r="F59" s="46">
        <f t="shared" si="50"/>
        <v>1497101</v>
      </c>
      <c r="G59" s="46">
        <f t="shared" si="50"/>
        <v>1497101</v>
      </c>
      <c r="H59" s="46">
        <f t="shared" si="50"/>
        <v>1134751</v>
      </c>
      <c r="I59" s="46">
        <f>SUM(I64,I61,I60,I63)</f>
        <v>2380304</v>
      </c>
      <c r="J59" s="46">
        <f t="shared" si="50"/>
        <v>0</v>
      </c>
      <c r="K59" s="46">
        <f t="shared" si="50"/>
        <v>2380304</v>
      </c>
      <c r="L59" s="145">
        <f t="shared" si="50"/>
        <v>17.296909804422569</v>
      </c>
      <c r="U59" s="268"/>
    </row>
    <row r="60" spans="1:22" s="143" customFormat="1" ht="12.75" hidden="1" x14ac:dyDescent="0.2">
      <c r="A60" s="110"/>
      <c r="B60" s="174" t="s">
        <v>211</v>
      </c>
      <c r="C60" s="174"/>
      <c r="D60" s="40" t="s">
        <v>210</v>
      </c>
      <c r="E60" s="247">
        <v>181989</v>
      </c>
      <c r="F60" s="247"/>
      <c r="G60" s="247"/>
      <c r="H60" s="247">
        <v>442422</v>
      </c>
      <c r="I60" s="247"/>
      <c r="J60" s="247"/>
      <c r="K60" s="247">
        <f>I60+J60</f>
        <v>0</v>
      </c>
      <c r="L60" s="147">
        <f t="shared" si="37"/>
        <v>0</v>
      </c>
      <c r="U60" s="268"/>
    </row>
    <row r="61" spans="1:22" s="143" customFormat="1" x14ac:dyDescent="0.2">
      <c r="A61" s="39"/>
      <c r="B61" s="465" t="s">
        <v>222</v>
      </c>
      <c r="C61" s="465"/>
      <c r="D61" s="40" t="s">
        <v>223</v>
      </c>
      <c r="E61" s="247">
        <f t="shared" ref="E61:K61" si="51">SUM(E62:E62)</f>
        <v>825084</v>
      </c>
      <c r="F61" s="247">
        <f t="shared" si="51"/>
        <v>1000000</v>
      </c>
      <c r="G61" s="247">
        <f t="shared" si="51"/>
        <v>1000000</v>
      </c>
      <c r="H61" s="247">
        <f t="shared" si="51"/>
        <v>120573</v>
      </c>
      <c r="I61" s="247">
        <f t="shared" si="51"/>
        <v>2000000</v>
      </c>
      <c r="J61" s="247">
        <f t="shared" si="51"/>
        <v>0</v>
      </c>
      <c r="K61" s="247">
        <f t="shared" si="51"/>
        <v>2000000</v>
      </c>
      <c r="L61" s="149">
        <f t="shared" si="37"/>
        <v>16.587461537823557</v>
      </c>
      <c r="U61" s="268"/>
    </row>
    <row r="62" spans="1:22" s="143" customFormat="1" x14ac:dyDescent="0.2">
      <c r="A62" s="39"/>
      <c r="B62" s="477" t="s">
        <v>137</v>
      </c>
      <c r="C62" s="477"/>
      <c r="D62" s="48" t="s">
        <v>138</v>
      </c>
      <c r="E62" s="49">
        <v>825084</v>
      </c>
      <c r="F62" s="49">
        <v>1000000</v>
      </c>
      <c r="G62" s="49">
        <v>1000000</v>
      </c>
      <c r="H62" s="49">
        <v>120573</v>
      </c>
      <c r="I62" s="49">
        <v>2000000</v>
      </c>
      <c r="J62" s="49"/>
      <c r="K62" s="49">
        <f t="shared" ref="K62:K63" si="52">I62+J62</f>
        <v>2000000</v>
      </c>
      <c r="L62" s="149">
        <f t="shared" si="37"/>
        <v>16.587461537823557</v>
      </c>
      <c r="U62" s="268"/>
    </row>
    <row r="63" spans="1:22" s="143" customFormat="1" ht="24" hidden="1" x14ac:dyDescent="0.2">
      <c r="A63" s="39"/>
      <c r="B63" s="370" t="s">
        <v>224</v>
      </c>
      <c r="C63" s="370"/>
      <c r="D63" s="40" t="s">
        <v>265</v>
      </c>
      <c r="E63" s="247">
        <v>66</v>
      </c>
      <c r="F63" s="247"/>
      <c r="G63" s="247"/>
      <c r="H63" s="247">
        <v>35700</v>
      </c>
      <c r="I63" s="247"/>
      <c r="J63" s="247"/>
      <c r="K63" s="247">
        <f t="shared" si="52"/>
        <v>0</v>
      </c>
      <c r="L63" s="149">
        <f t="shared" si="37"/>
        <v>0</v>
      </c>
      <c r="U63" s="268"/>
    </row>
    <row r="64" spans="1:22" s="143" customFormat="1" ht="24" x14ac:dyDescent="0.2">
      <c r="A64" s="39"/>
      <c r="B64" s="465" t="s">
        <v>139</v>
      </c>
      <c r="C64" s="465"/>
      <c r="D64" s="40" t="s">
        <v>114</v>
      </c>
      <c r="E64" s="247">
        <f t="shared" ref="E64:J64" si="53">SUM(E65:E67)</f>
        <v>545823</v>
      </c>
      <c r="F64" s="247">
        <f t="shared" si="53"/>
        <v>497101</v>
      </c>
      <c r="G64" s="247">
        <f t="shared" si="53"/>
        <v>497101</v>
      </c>
      <c r="H64" s="247">
        <f t="shared" si="53"/>
        <v>536056</v>
      </c>
      <c r="I64" s="247">
        <f t="shared" si="53"/>
        <v>380304</v>
      </c>
      <c r="J64" s="247">
        <f t="shared" si="53"/>
        <v>0</v>
      </c>
      <c r="K64" s="247">
        <f t="shared" ref="K64" si="54">SUM(K65:K67)</f>
        <v>380304</v>
      </c>
      <c r="L64" s="149">
        <f>I64/H64</f>
        <v>0.70944826659901206</v>
      </c>
      <c r="U64" s="268"/>
    </row>
    <row r="65" spans="1:21" x14ac:dyDescent="0.2">
      <c r="A65" s="41"/>
      <c r="B65" s="477" t="s">
        <v>140</v>
      </c>
      <c r="C65" s="477"/>
      <c r="D65" s="42" t="s">
        <v>115</v>
      </c>
      <c r="E65" s="59">
        <v>239186</v>
      </c>
      <c r="F65" s="243">
        <v>253072</v>
      </c>
      <c r="G65" s="59">
        <v>253072</v>
      </c>
      <c r="H65" s="246">
        <v>212790</v>
      </c>
      <c r="I65" s="243">
        <f>176717-16751</f>
        <v>159966</v>
      </c>
      <c r="J65" s="243"/>
      <c r="K65" s="243">
        <f t="shared" ref="K65:K67" si="55">I65+J65</f>
        <v>159966</v>
      </c>
      <c r="L65" s="149">
        <f t="shared" ref="L65:L74" si="56">I65/H65</f>
        <v>0.75175525165656276</v>
      </c>
      <c r="U65" s="268"/>
    </row>
    <row r="66" spans="1:21" x14ac:dyDescent="0.2">
      <c r="A66" s="47"/>
      <c r="B66" s="438" t="s">
        <v>141</v>
      </c>
      <c r="C66" s="438"/>
      <c r="D66" s="48" t="s">
        <v>116</v>
      </c>
      <c r="E66" s="49">
        <v>44853</v>
      </c>
      <c r="F66" s="49">
        <v>39470</v>
      </c>
      <c r="G66" s="59">
        <v>39470</v>
      </c>
      <c r="H66" s="49">
        <v>40228</v>
      </c>
      <c r="I66" s="49">
        <v>33764</v>
      </c>
      <c r="J66" s="49"/>
      <c r="K66" s="49">
        <f t="shared" si="55"/>
        <v>33764</v>
      </c>
      <c r="L66" s="149">
        <f t="shared" si="56"/>
        <v>0.83931589937357065</v>
      </c>
      <c r="U66" s="268"/>
    </row>
    <row r="67" spans="1:21" x14ac:dyDescent="0.2">
      <c r="A67" s="57"/>
      <c r="B67" s="476" t="s">
        <v>142</v>
      </c>
      <c r="C67" s="476"/>
      <c r="D67" s="58" t="s">
        <v>117</v>
      </c>
      <c r="E67" s="243">
        <v>261784</v>
      </c>
      <c r="F67" s="49">
        <v>204559</v>
      </c>
      <c r="G67" s="59">
        <v>204559</v>
      </c>
      <c r="H67" s="49">
        <v>283038</v>
      </c>
      <c r="I67" s="49">
        <v>186574</v>
      </c>
      <c r="J67" s="49"/>
      <c r="K67" s="49">
        <f t="shared" si="55"/>
        <v>186574</v>
      </c>
      <c r="L67" s="149">
        <f t="shared" si="56"/>
        <v>0.65918357252383075</v>
      </c>
      <c r="U67" s="268"/>
    </row>
    <row r="68" spans="1:21" ht="36.75" customHeight="1" x14ac:dyDescent="0.2">
      <c r="A68" s="473" t="s">
        <v>573</v>
      </c>
      <c r="B68" s="474"/>
      <c r="C68" s="474"/>
      <c r="D68" s="56" t="s">
        <v>574</v>
      </c>
      <c r="E68" s="250">
        <f>SUM(E69)</f>
        <v>148482</v>
      </c>
      <c r="F68" s="250">
        <f t="shared" ref="F68:L68" si="57">SUM(F69)</f>
        <v>204851</v>
      </c>
      <c r="G68" s="250">
        <f t="shared" si="57"/>
        <v>204434</v>
      </c>
      <c r="H68" s="250">
        <f t="shared" si="57"/>
        <v>204434</v>
      </c>
      <c r="I68" s="250">
        <f t="shared" si="57"/>
        <v>212000</v>
      </c>
      <c r="J68" s="250">
        <f>SUM(J69)</f>
        <v>0</v>
      </c>
      <c r="K68" s="250">
        <f t="shared" si="57"/>
        <v>212000</v>
      </c>
      <c r="L68" s="391">
        <f t="shared" si="57"/>
        <v>1.0370094993983388</v>
      </c>
      <c r="U68" s="268"/>
    </row>
    <row r="69" spans="1:21" ht="36" x14ac:dyDescent="0.2">
      <c r="A69" s="47"/>
      <c r="B69" s="238" t="s">
        <v>575</v>
      </c>
      <c r="C69" s="370"/>
      <c r="D69" s="40" t="s">
        <v>576</v>
      </c>
      <c r="E69" s="251">
        <v>148482</v>
      </c>
      <c r="F69" s="384">
        <v>204851</v>
      </c>
      <c r="G69" s="384">
        <v>204434</v>
      </c>
      <c r="H69" s="385">
        <v>204434</v>
      </c>
      <c r="I69" s="384">
        <v>212000</v>
      </c>
      <c r="J69" s="384"/>
      <c r="K69" s="384">
        <f t="shared" ref="K69" si="58">I69+J69</f>
        <v>212000</v>
      </c>
      <c r="L69" s="147">
        <f t="shared" ref="L69" si="59">I69/H69</f>
        <v>1.0370094993983388</v>
      </c>
      <c r="U69" s="268"/>
    </row>
    <row r="70" spans="1:21" s="146" customFormat="1" x14ac:dyDescent="0.2">
      <c r="A70" s="473" t="s">
        <v>85</v>
      </c>
      <c r="B70" s="474"/>
      <c r="C70" s="474"/>
      <c r="D70" s="56" t="s">
        <v>86</v>
      </c>
      <c r="E70" s="46">
        <f>SUM(E71)</f>
        <v>11770223</v>
      </c>
      <c r="F70" s="46">
        <f>SUM(F71)</f>
        <v>11873115</v>
      </c>
      <c r="G70" s="46">
        <f t="shared" ref="G70:K70" si="60">SUM(G71)</f>
        <v>12692356</v>
      </c>
      <c r="H70" s="46">
        <f t="shared" si="60"/>
        <v>12822049</v>
      </c>
      <c r="I70" s="46">
        <f t="shared" si="60"/>
        <v>19354111</v>
      </c>
      <c r="J70" s="46">
        <f t="shared" si="60"/>
        <v>0</v>
      </c>
      <c r="K70" s="46">
        <f t="shared" si="60"/>
        <v>19354111</v>
      </c>
      <c r="L70" s="145">
        <f t="shared" si="56"/>
        <v>1.5094397939050148</v>
      </c>
      <c r="U70" s="268"/>
    </row>
    <row r="71" spans="1:21" s="143" customFormat="1" x14ac:dyDescent="0.2">
      <c r="A71" s="39"/>
      <c r="B71" s="465" t="s">
        <v>87</v>
      </c>
      <c r="C71" s="465"/>
      <c r="D71" s="40" t="s">
        <v>242</v>
      </c>
      <c r="E71" s="247">
        <f>SUM(,E72,E73,E74)</f>
        <v>11770223</v>
      </c>
      <c r="F71" s="247">
        <f>SUM(,F72,F73,F74)</f>
        <v>11873115</v>
      </c>
      <c r="G71" s="247">
        <f t="shared" ref="G71:I71" si="61">SUM(,G72,G73,G74)</f>
        <v>12692356</v>
      </c>
      <c r="H71" s="247">
        <f t="shared" si="61"/>
        <v>12822049</v>
      </c>
      <c r="I71" s="247">
        <f t="shared" si="61"/>
        <v>19354111</v>
      </c>
      <c r="J71" s="247">
        <f t="shared" ref="J71" si="62">SUM(,J72,J73,J74)</f>
        <v>0</v>
      </c>
      <c r="K71" s="247">
        <f t="shared" ref="K71" si="63">SUM(,K72,K73,K74)</f>
        <v>19354111</v>
      </c>
      <c r="L71" s="147">
        <f t="shared" si="56"/>
        <v>1.5094397939050148</v>
      </c>
      <c r="M71" s="152"/>
      <c r="U71" s="268"/>
    </row>
    <row r="72" spans="1:21" x14ac:dyDescent="0.2">
      <c r="A72" s="47"/>
      <c r="B72" s="438" t="s">
        <v>88</v>
      </c>
      <c r="C72" s="438"/>
      <c r="D72" s="48" t="s">
        <v>705</v>
      </c>
      <c r="E72" s="49">
        <v>11354696</v>
      </c>
      <c r="F72" s="49">
        <v>10171815</v>
      </c>
      <c r="G72" s="243">
        <v>10583177</v>
      </c>
      <c r="H72" s="49">
        <v>10678625</v>
      </c>
      <c r="I72" s="49">
        <v>12681718</v>
      </c>
      <c r="J72" s="243"/>
      <c r="K72" s="243">
        <f t="shared" ref="K72:K74" si="64">I72+J72</f>
        <v>12681718</v>
      </c>
      <c r="L72" s="259">
        <f t="shared" si="56"/>
        <v>1.1875796743494598</v>
      </c>
      <c r="U72" s="268"/>
    </row>
    <row r="73" spans="1:21" ht="48" x14ac:dyDescent="0.2">
      <c r="A73" s="47"/>
      <c r="B73" s="438" t="s">
        <v>124</v>
      </c>
      <c r="C73" s="438"/>
      <c r="D73" s="48" t="s">
        <v>239</v>
      </c>
      <c r="E73" s="49">
        <v>375684</v>
      </c>
      <c r="F73" s="49">
        <v>857663</v>
      </c>
      <c r="G73" s="243">
        <v>1244342</v>
      </c>
      <c r="H73" s="49">
        <v>1279787</v>
      </c>
      <c r="I73" s="49">
        <v>6672393</v>
      </c>
      <c r="J73" s="386"/>
      <c r="K73" s="243">
        <f t="shared" si="64"/>
        <v>6672393</v>
      </c>
      <c r="L73" s="259">
        <f t="shared" si="56"/>
        <v>5.2136746192921164</v>
      </c>
      <c r="U73" s="268"/>
    </row>
    <row r="74" spans="1:21" ht="24" hidden="1" x14ac:dyDescent="0.2">
      <c r="A74" s="57"/>
      <c r="B74" s="476" t="s">
        <v>125</v>
      </c>
      <c r="C74" s="476"/>
      <c r="D74" s="58" t="s">
        <v>240</v>
      </c>
      <c r="E74" s="59">
        <v>39843</v>
      </c>
      <c r="F74" s="59">
        <v>843637</v>
      </c>
      <c r="G74" s="243">
        <v>864837</v>
      </c>
      <c r="H74" s="59">
        <v>863637</v>
      </c>
      <c r="I74" s="59"/>
      <c r="J74" s="246"/>
      <c r="K74" s="246">
        <f t="shared" si="64"/>
        <v>0</v>
      </c>
      <c r="L74" s="259">
        <f t="shared" si="56"/>
        <v>0</v>
      </c>
      <c r="T74" s="197" t="s">
        <v>706</v>
      </c>
      <c r="U74" s="268"/>
    </row>
    <row r="75" spans="1:21" s="146" customFormat="1" x14ac:dyDescent="0.2">
      <c r="A75" s="473" t="s">
        <v>89</v>
      </c>
      <c r="B75" s="474"/>
      <c r="C75" s="474"/>
      <c r="D75" s="56" t="s">
        <v>90</v>
      </c>
      <c r="E75" s="46">
        <f t="shared" ref="E75:J75" si="65">SUM(E76,E77,E78)</f>
        <v>700993</v>
      </c>
      <c r="F75" s="46">
        <f t="shared" si="65"/>
        <v>708999</v>
      </c>
      <c r="G75" s="46">
        <f t="shared" si="65"/>
        <v>721600</v>
      </c>
      <c r="H75" s="46">
        <f t="shared" si="65"/>
        <v>721600</v>
      </c>
      <c r="I75" s="46">
        <f t="shared" si="65"/>
        <v>1782576</v>
      </c>
      <c r="J75" s="46">
        <f t="shared" si="65"/>
        <v>-1041776</v>
      </c>
      <c r="K75" s="46">
        <f>SUM(K76,K77,K78)</f>
        <v>740800</v>
      </c>
      <c r="L75" s="145">
        <f>I75/H75</f>
        <v>2.470310421286031</v>
      </c>
      <c r="U75" s="268"/>
    </row>
    <row r="76" spans="1:21" s="146" customFormat="1" ht="24" hidden="1" x14ac:dyDescent="0.2">
      <c r="A76" s="121"/>
      <c r="B76" s="465" t="s">
        <v>296</v>
      </c>
      <c r="C76" s="466"/>
      <c r="D76" s="40" t="s">
        <v>297</v>
      </c>
      <c r="E76" s="247"/>
      <c r="F76" s="247"/>
      <c r="G76" s="247"/>
      <c r="H76" s="247"/>
      <c r="I76" s="247"/>
      <c r="J76" s="247"/>
      <c r="K76" s="247">
        <f>I76+J76</f>
        <v>0</v>
      </c>
      <c r="L76" s="147"/>
      <c r="U76" s="268"/>
    </row>
    <row r="77" spans="1:21" s="143" customFormat="1" ht="24" x14ac:dyDescent="0.2">
      <c r="A77" s="39"/>
      <c r="B77" s="465" t="s">
        <v>91</v>
      </c>
      <c r="C77" s="465"/>
      <c r="D77" s="40" t="s">
        <v>241</v>
      </c>
      <c r="E77" s="247">
        <v>700993</v>
      </c>
      <c r="F77" s="247">
        <v>708999</v>
      </c>
      <c r="G77" s="247">
        <v>721600</v>
      </c>
      <c r="H77" s="247">
        <v>721600</v>
      </c>
      <c r="I77" s="247">
        <v>740800</v>
      </c>
      <c r="J77" s="247"/>
      <c r="K77" s="247">
        <f t="shared" ref="K77" si="66">I77+J77</f>
        <v>740800</v>
      </c>
      <c r="L77" s="147">
        <f>I77/H77</f>
        <v>1.0266075388026608</v>
      </c>
      <c r="U77" s="268"/>
    </row>
    <row r="78" spans="1:21" x14ac:dyDescent="0.2">
      <c r="A78" s="57"/>
      <c r="B78" s="370" t="s">
        <v>482</v>
      </c>
      <c r="C78" s="370"/>
      <c r="D78" s="387" t="s">
        <v>504</v>
      </c>
      <c r="E78" s="59"/>
      <c r="F78" s="59">
        <v>0</v>
      </c>
      <c r="G78" s="247">
        <v>0</v>
      </c>
      <c r="H78" s="59"/>
      <c r="I78" s="59">
        <v>1041776</v>
      </c>
      <c r="J78" s="59">
        <v>-1041776</v>
      </c>
      <c r="K78" s="243">
        <f t="shared" ref="K78" si="67">I78+J78</f>
        <v>0</v>
      </c>
      <c r="L78" s="266"/>
      <c r="N78" s="197"/>
      <c r="U78" s="268"/>
    </row>
    <row r="79" spans="1:21" s="146" customFormat="1" x14ac:dyDescent="0.2">
      <c r="A79" s="473" t="s">
        <v>92</v>
      </c>
      <c r="B79" s="474"/>
      <c r="C79" s="475"/>
      <c r="D79" s="56" t="s">
        <v>310</v>
      </c>
      <c r="E79" s="46">
        <f t="shared" ref="E79:K79" si="68">SUM(E80,E83,E97)</f>
        <v>1584710</v>
      </c>
      <c r="F79" s="46">
        <f t="shared" si="68"/>
        <v>1760802</v>
      </c>
      <c r="G79" s="46">
        <f t="shared" si="68"/>
        <v>1937952</v>
      </c>
      <c r="H79" s="46">
        <f t="shared" si="68"/>
        <v>1763314</v>
      </c>
      <c r="I79" s="46">
        <f t="shared" si="68"/>
        <v>1698441</v>
      </c>
      <c r="J79" s="46">
        <f t="shared" si="68"/>
        <v>-5452</v>
      </c>
      <c r="K79" s="46">
        <f t="shared" si="68"/>
        <v>1692989</v>
      </c>
      <c r="L79" s="145">
        <f>I79/H79</f>
        <v>0.96320961553075635</v>
      </c>
      <c r="U79" s="268"/>
    </row>
    <row r="80" spans="1:21" s="143" customFormat="1" x14ac:dyDescent="0.2">
      <c r="A80" s="63"/>
      <c r="B80" s="465" t="s">
        <v>93</v>
      </c>
      <c r="C80" s="466"/>
      <c r="D80" s="104" t="s">
        <v>311</v>
      </c>
      <c r="E80" s="247">
        <f>SUM(E81:E82)</f>
        <v>15583</v>
      </c>
      <c r="F80" s="247">
        <f>SUM(F81:F82)</f>
        <v>86586</v>
      </c>
      <c r="G80" s="247">
        <f t="shared" ref="G80:K80" si="69">SUM(G81:G82)</f>
        <v>45408</v>
      </c>
      <c r="H80" s="247">
        <f t="shared" si="69"/>
        <v>45408</v>
      </c>
      <c r="I80" s="247">
        <f t="shared" si="69"/>
        <v>20512</v>
      </c>
      <c r="J80" s="247">
        <f t="shared" si="69"/>
        <v>0</v>
      </c>
      <c r="K80" s="247">
        <f t="shared" si="69"/>
        <v>20512</v>
      </c>
      <c r="L80" s="147"/>
      <c r="U80" s="268"/>
    </row>
    <row r="81" spans="1:21" ht="24" x14ac:dyDescent="0.2">
      <c r="A81" s="153"/>
      <c r="B81" s="463" t="s">
        <v>231</v>
      </c>
      <c r="C81" s="464"/>
      <c r="D81" s="380" t="s">
        <v>232</v>
      </c>
      <c r="E81" s="373"/>
      <c r="F81" s="373">
        <v>2720</v>
      </c>
      <c r="G81" s="373">
        <v>18448</v>
      </c>
      <c r="H81" s="373">
        <v>18448</v>
      </c>
      <c r="I81" s="373">
        <v>3932</v>
      </c>
      <c r="J81" s="373"/>
      <c r="K81" s="373">
        <f>I81+J81</f>
        <v>3932</v>
      </c>
      <c r="L81" s="383">
        <f t="shared" ref="L81:L82" si="70">I81/H81</f>
        <v>0.21313963573287076</v>
      </c>
      <c r="U81" s="268"/>
    </row>
    <row r="82" spans="1:21" ht="24" x14ac:dyDescent="0.2">
      <c r="A82" s="225"/>
      <c r="B82" s="463" t="s">
        <v>521</v>
      </c>
      <c r="C82" s="464"/>
      <c r="D82" s="380" t="s">
        <v>707</v>
      </c>
      <c r="E82" s="243">
        <v>15583</v>
      </c>
      <c r="F82" s="243">
        <v>83866</v>
      </c>
      <c r="G82" s="373">
        <v>26960</v>
      </c>
      <c r="H82" s="243">
        <v>26960</v>
      </c>
      <c r="I82" s="243">
        <v>16580</v>
      </c>
      <c r="J82" s="243"/>
      <c r="K82" s="243">
        <f t="shared" ref="K82" si="71">I82+J82</f>
        <v>16580</v>
      </c>
      <c r="L82" s="259">
        <f t="shared" si="70"/>
        <v>0.61498516320474772</v>
      </c>
      <c r="U82" s="268"/>
    </row>
    <row r="83" spans="1:21" s="143" customFormat="1" ht="24" x14ac:dyDescent="0.2">
      <c r="A83" s="39"/>
      <c r="B83" s="465" t="s">
        <v>94</v>
      </c>
      <c r="C83" s="466"/>
      <c r="D83" s="40" t="s">
        <v>312</v>
      </c>
      <c r="E83" s="247">
        <f t="shared" ref="E83:K83" si="72">SUM(E84,E88,E90,E93)</f>
        <v>1536551</v>
      </c>
      <c r="F83" s="247">
        <f t="shared" ref="F83" si="73">SUM(F84,F88,F90,F93)</f>
        <v>1642185</v>
      </c>
      <c r="G83" s="247">
        <f t="shared" si="72"/>
        <v>1785064</v>
      </c>
      <c r="H83" s="247">
        <f t="shared" si="72"/>
        <v>1606015</v>
      </c>
      <c r="I83" s="247">
        <f t="shared" si="72"/>
        <v>1644025</v>
      </c>
      <c r="J83" s="247">
        <f t="shared" si="72"/>
        <v>0</v>
      </c>
      <c r="K83" s="247">
        <f t="shared" si="72"/>
        <v>1644025</v>
      </c>
      <c r="L83" s="147">
        <f t="shared" ref="L83:L92" si="74">I83/H83</f>
        <v>1.0236672758349081</v>
      </c>
      <c r="U83" s="268"/>
    </row>
    <row r="84" spans="1:21" x14ac:dyDescent="0.2">
      <c r="A84" s="41"/>
      <c r="B84" s="438" t="s">
        <v>95</v>
      </c>
      <c r="C84" s="467"/>
      <c r="D84" s="42" t="s">
        <v>96</v>
      </c>
      <c r="E84" s="243">
        <f t="shared" ref="E84:I84" si="75">SUM(E85:E87)</f>
        <v>143658</v>
      </c>
      <c r="F84" s="243">
        <f t="shared" ref="F84" si="76">SUM(F85:F87)</f>
        <v>148893</v>
      </c>
      <c r="G84" s="243">
        <f t="shared" si="75"/>
        <v>148893</v>
      </c>
      <c r="H84" s="243">
        <f>SUM(H85:H87)</f>
        <v>148893</v>
      </c>
      <c r="I84" s="243">
        <f t="shared" si="75"/>
        <v>154353</v>
      </c>
      <c r="J84" s="243">
        <f t="shared" ref="J84" si="77">SUM(J85:J87)</f>
        <v>0</v>
      </c>
      <c r="K84" s="243">
        <f t="shared" ref="K84" si="78">SUM(K85:K87)</f>
        <v>154353</v>
      </c>
      <c r="L84" s="259">
        <f t="shared" si="74"/>
        <v>1.0366706292438195</v>
      </c>
      <c r="U84" s="268"/>
    </row>
    <row r="85" spans="1:21" x14ac:dyDescent="0.2">
      <c r="A85" s="43"/>
      <c r="B85" s="469" t="s">
        <v>97</v>
      </c>
      <c r="C85" s="470"/>
      <c r="D85" s="45" t="s">
        <v>179</v>
      </c>
      <c r="E85" s="244">
        <v>12808</v>
      </c>
      <c r="F85" s="244">
        <v>13290</v>
      </c>
      <c r="G85" s="244">
        <v>13290</v>
      </c>
      <c r="H85" s="244">
        <v>13290</v>
      </c>
      <c r="I85" s="244">
        <v>13515</v>
      </c>
      <c r="J85" s="374"/>
      <c r="K85" s="374">
        <f t="shared" ref="K85:K87" si="79">I85+J85</f>
        <v>13515</v>
      </c>
      <c r="L85" s="263">
        <f t="shared" si="74"/>
        <v>1.0169300225733635</v>
      </c>
      <c r="U85" s="268"/>
    </row>
    <row r="86" spans="1:21" hidden="1" x14ac:dyDescent="0.2">
      <c r="A86" s="60"/>
      <c r="B86" s="453" t="s">
        <v>98</v>
      </c>
      <c r="C86" s="454"/>
      <c r="D86" s="61" t="s">
        <v>99</v>
      </c>
      <c r="E86" s="248"/>
      <c r="F86" s="248"/>
      <c r="G86" s="244">
        <v>0</v>
      </c>
      <c r="H86" s="248"/>
      <c r="I86" s="244">
        <v>0</v>
      </c>
      <c r="J86" s="244"/>
      <c r="K86" s="244">
        <f t="shared" si="79"/>
        <v>0</v>
      </c>
      <c r="L86" s="264"/>
      <c r="U86" s="268"/>
    </row>
    <row r="87" spans="1:21" x14ac:dyDescent="0.2">
      <c r="A87" s="44"/>
      <c r="B87" s="463" t="s">
        <v>100</v>
      </c>
      <c r="C87" s="464"/>
      <c r="D87" s="45" t="s">
        <v>180</v>
      </c>
      <c r="E87" s="245">
        <v>130850</v>
      </c>
      <c r="F87" s="245">
        <v>135603</v>
      </c>
      <c r="G87" s="244">
        <v>135603</v>
      </c>
      <c r="H87" s="245">
        <v>135603</v>
      </c>
      <c r="I87" s="244">
        <v>140838</v>
      </c>
      <c r="J87" s="246"/>
      <c r="K87" s="246">
        <f t="shared" si="79"/>
        <v>140838</v>
      </c>
      <c r="L87" s="259">
        <f t="shared" si="74"/>
        <v>1.0386053405898099</v>
      </c>
      <c r="U87" s="268"/>
    </row>
    <row r="88" spans="1:21" ht="24" x14ac:dyDescent="0.2">
      <c r="A88" s="47"/>
      <c r="B88" s="438" t="s">
        <v>101</v>
      </c>
      <c r="C88" s="467"/>
      <c r="D88" s="48" t="s">
        <v>102</v>
      </c>
      <c r="E88" s="49">
        <f t="shared" ref="E88:K88" si="80">SUM(E89:E89)</f>
        <v>125182</v>
      </c>
      <c r="F88" s="49">
        <f t="shared" si="80"/>
        <v>112679</v>
      </c>
      <c r="G88" s="49">
        <f t="shared" si="80"/>
        <v>216355</v>
      </c>
      <c r="H88" s="49">
        <f t="shared" si="80"/>
        <v>135000</v>
      </c>
      <c r="I88" s="49">
        <f t="shared" si="80"/>
        <v>135117</v>
      </c>
      <c r="J88" s="49">
        <f t="shared" si="80"/>
        <v>0</v>
      </c>
      <c r="K88" s="49">
        <f t="shared" si="80"/>
        <v>135117</v>
      </c>
      <c r="L88" s="149">
        <f t="shared" si="74"/>
        <v>1.0008666666666666</v>
      </c>
      <c r="U88" s="268"/>
    </row>
    <row r="89" spans="1:21" ht="24" x14ac:dyDescent="0.2">
      <c r="A89" s="51"/>
      <c r="B89" s="471" t="s">
        <v>103</v>
      </c>
      <c r="C89" s="472"/>
      <c r="D89" s="61" t="s">
        <v>181</v>
      </c>
      <c r="E89" s="246">
        <v>125182</v>
      </c>
      <c r="F89" s="246">
        <v>112679</v>
      </c>
      <c r="G89" s="246">
        <v>216355</v>
      </c>
      <c r="H89" s="246">
        <v>135000</v>
      </c>
      <c r="I89" s="244">
        <v>135117</v>
      </c>
      <c r="J89" s="246"/>
      <c r="K89" s="246">
        <f>I89+J89</f>
        <v>135117</v>
      </c>
      <c r="L89" s="149">
        <f t="shared" si="74"/>
        <v>1.0008666666666666</v>
      </c>
      <c r="U89" s="268"/>
    </row>
    <row r="90" spans="1:21" x14ac:dyDescent="0.2">
      <c r="A90" s="47"/>
      <c r="B90" s="438" t="s">
        <v>104</v>
      </c>
      <c r="C90" s="467"/>
      <c r="D90" s="48" t="s">
        <v>183</v>
      </c>
      <c r="E90" s="49">
        <f t="shared" ref="E90:K90" si="81">SUM(E91:E92)</f>
        <v>291953</v>
      </c>
      <c r="F90" s="49">
        <f t="shared" si="81"/>
        <v>287864</v>
      </c>
      <c r="G90" s="49">
        <f t="shared" si="81"/>
        <v>316679</v>
      </c>
      <c r="H90" s="49">
        <f t="shared" si="81"/>
        <v>252358</v>
      </c>
      <c r="I90" s="49">
        <f t="shared" si="81"/>
        <v>291693</v>
      </c>
      <c r="J90" s="49">
        <f t="shared" si="81"/>
        <v>0</v>
      </c>
      <c r="K90" s="49">
        <f t="shared" si="81"/>
        <v>291693</v>
      </c>
      <c r="L90" s="149">
        <f t="shared" si="74"/>
        <v>1.1558698357095871</v>
      </c>
      <c r="U90" s="268"/>
    </row>
    <row r="91" spans="1:21" x14ac:dyDescent="0.2">
      <c r="A91" s="43"/>
      <c r="B91" s="469" t="s">
        <v>105</v>
      </c>
      <c r="C91" s="470"/>
      <c r="D91" s="372" t="s">
        <v>151</v>
      </c>
      <c r="E91" s="244">
        <v>290169</v>
      </c>
      <c r="F91" s="244">
        <v>282041</v>
      </c>
      <c r="G91" s="244">
        <v>310340</v>
      </c>
      <c r="H91" s="244">
        <f>199958+46000</f>
        <v>245958</v>
      </c>
      <c r="I91" s="244">
        <v>288692</v>
      </c>
      <c r="J91" s="244"/>
      <c r="K91" s="244">
        <f t="shared" ref="K91:K92" si="82">I91+J91</f>
        <v>288692</v>
      </c>
      <c r="L91" s="261">
        <f>I91/H91</f>
        <v>1.1737451109539028</v>
      </c>
      <c r="U91" s="268"/>
    </row>
    <row r="92" spans="1:21" x14ac:dyDescent="0.2">
      <c r="A92" s="60"/>
      <c r="B92" s="453" t="s">
        <v>106</v>
      </c>
      <c r="C92" s="454"/>
      <c r="D92" s="61" t="s">
        <v>182</v>
      </c>
      <c r="E92" s="248">
        <v>1784</v>
      </c>
      <c r="F92" s="248">
        <v>5823</v>
      </c>
      <c r="G92" s="244">
        <v>6339</v>
      </c>
      <c r="H92" s="248">
        <v>6400</v>
      </c>
      <c r="I92" s="244">
        <v>3001</v>
      </c>
      <c r="J92" s="244"/>
      <c r="K92" s="244">
        <f t="shared" si="82"/>
        <v>3001</v>
      </c>
      <c r="L92" s="264">
        <f t="shared" si="74"/>
        <v>0.46890625000000002</v>
      </c>
      <c r="U92" s="268"/>
    </row>
    <row r="93" spans="1:21" ht="24" x14ac:dyDescent="0.2">
      <c r="A93" s="47"/>
      <c r="B93" s="438" t="s">
        <v>107</v>
      </c>
      <c r="C93" s="467"/>
      <c r="D93" s="48" t="s">
        <v>568</v>
      </c>
      <c r="E93" s="49">
        <f t="shared" ref="E93:K93" si="83">SUM(E94:E96)</f>
        <v>975758</v>
      </c>
      <c r="F93" s="49">
        <f t="shared" si="83"/>
        <v>1092749</v>
      </c>
      <c r="G93" s="49">
        <f t="shared" si="83"/>
        <v>1103137</v>
      </c>
      <c r="H93" s="49">
        <f t="shared" si="83"/>
        <v>1069764</v>
      </c>
      <c r="I93" s="49">
        <f t="shared" si="83"/>
        <v>1062862</v>
      </c>
      <c r="J93" s="49">
        <f t="shared" si="83"/>
        <v>0</v>
      </c>
      <c r="K93" s="49">
        <f t="shared" si="83"/>
        <v>1062862</v>
      </c>
      <c r="L93" s="149">
        <f>I93/H93</f>
        <v>0.99354810967652674</v>
      </c>
      <c r="U93" s="268"/>
    </row>
    <row r="94" spans="1:21" ht="24" x14ac:dyDescent="0.2">
      <c r="A94" s="43"/>
      <c r="B94" s="469" t="s">
        <v>108</v>
      </c>
      <c r="C94" s="470"/>
      <c r="D94" s="45" t="s">
        <v>184</v>
      </c>
      <c r="E94" s="244">
        <v>472147</v>
      </c>
      <c r="F94" s="244">
        <v>529361</v>
      </c>
      <c r="G94" s="244">
        <v>522304</v>
      </c>
      <c r="H94" s="244">
        <v>493576</v>
      </c>
      <c r="I94" s="244">
        <v>502190</v>
      </c>
      <c r="J94" s="244"/>
      <c r="K94" s="244">
        <f t="shared" ref="K94:K96" si="84">I94+J94</f>
        <v>502190</v>
      </c>
      <c r="L94" s="261">
        <f>I94/H94</f>
        <v>1.0174522262022465</v>
      </c>
      <c r="U94" s="268"/>
    </row>
    <row r="95" spans="1:21" x14ac:dyDescent="0.2">
      <c r="A95" s="60"/>
      <c r="B95" s="453" t="s">
        <v>109</v>
      </c>
      <c r="C95" s="454"/>
      <c r="D95" s="45" t="s">
        <v>201</v>
      </c>
      <c r="E95" s="248">
        <v>17099</v>
      </c>
      <c r="F95" s="248">
        <v>17248</v>
      </c>
      <c r="G95" s="244">
        <v>24288</v>
      </c>
      <c r="H95" s="248">
        <v>24288</v>
      </c>
      <c r="I95" s="244">
        <v>23285</v>
      </c>
      <c r="J95" s="244"/>
      <c r="K95" s="244">
        <f t="shared" si="84"/>
        <v>23285</v>
      </c>
      <c r="L95" s="261">
        <f>I95/H95</f>
        <v>0.95870388669301709</v>
      </c>
      <c r="U95" s="268"/>
    </row>
    <row r="96" spans="1:21" x14ac:dyDescent="0.2">
      <c r="A96" s="44"/>
      <c r="B96" s="463" t="s">
        <v>110</v>
      </c>
      <c r="C96" s="464"/>
      <c r="D96" s="45" t="s">
        <v>185</v>
      </c>
      <c r="E96" s="245">
        <v>486512</v>
      </c>
      <c r="F96" s="245">
        <v>546140</v>
      </c>
      <c r="G96" s="244">
        <v>556545</v>
      </c>
      <c r="H96" s="245">
        <v>551900</v>
      </c>
      <c r="I96" s="244">
        <v>537387</v>
      </c>
      <c r="J96" s="373"/>
      <c r="K96" s="373">
        <f t="shared" si="84"/>
        <v>537387</v>
      </c>
      <c r="L96" s="383">
        <f>I96/H96</f>
        <v>0.97370356948722592</v>
      </c>
      <c r="S96" s="216"/>
      <c r="U96" s="268"/>
    </row>
    <row r="97" spans="1:21" ht="36" x14ac:dyDescent="0.2">
      <c r="A97" s="47"/>
      <c r="B97" s="465" t="s">
        <v>246</v>
      </c>
      <c r="C97" s="466"/>
      <c r="D97" s="392" t="s">
        <v>313</v>
      </c>
      <c r="E97" s="247">
        <f t="shared" ref="E97:I97" si="85">SUM(E98,E100)</f>
        <v>32576</v>
      </c>
      <c r="F97" s="247">
        <f>SUM(F98,F100)</f>
        <v>32031</v>
      </c>
      <c r="G97" s="247">
        <f t="shared" si="85"/>
        <v>107480</v>
      </c>
      <c r="H97" s="247">
        <f t="shared" si="85"/>
        <v>111891</v>
      </c>
      <c r="I97" s="247">
        <f t="shared" si="85"/>
        <v>33904</v>
      </c>
      <c r="J97" s="385">
        <f>SUM(J98,J100)</f>
        <v>-5452</v>
      </c>
      <c r="K97" s="385">
        <f>SUM(K98,K100)</f>
        <v>28452</v>
      </c>
      <c r="L97" s="263">
        <f>I97/H97</f>
        <v>0.30300917857557802</v>
      </c>
      <c r="S97" s="216"/>
      <c r="U97" s="268"/>
    </row>
    <row r="98" spans="1:21" s="143" customFormat="1" x14ac:dyDescent="0.2">
      <c r="A98" s="39"/>
      <c r="B98" s="438" t="s">
        <v>111</v>
      </c>
      <c r="C98" s="467"/>
      <c r="D98" s="48" t="s">
        <v>569</v>
      </c>
      <c r="E98" s="249">
        <f t="shared" ref="E98:J98" si="86">SUM(E99:E99)</f>
        <v>0</v>
      </c>
      <c r="F98" s="249">
        <f t="shared" si="86"/>
        <v>0</v>
      </c>
      <c r="G98" s="249">
        <f t="shared" si="86"/>
        <v>20710</v>
      </c>
      <c r="H98" s="249">
        <f t="shared" si="86"/>
        <v>25270</v>
      </c>
      <c r="I98" s="249">
        <f t="shared" si="86"/>
        <v>800</v>
      </c>
      <c r="J98" s="249">
        <f t="shared" si="86"/>
        <v>0</v>
      </c>
      <c r="K98" s="249">
        <f>SUM(K99:K99)</f>
        <v>800</v>
      </c>
      <c r="L98" s="147">
        <f>SUM(L99:L99)</f>
        <v>3.1658092599920855E-2</v>
      </c>
      <c r="S98" s="197"/>
      <c r="U98" s="268"/>
    </row>
    <row r="99" spans="1:21" ht="24" x14ac:dyDescent="0.2">
      <c r="A99" s="44"/>
      <c r="B99" s="440" t="s">
        <v>209</v>
      </c>
      <c r="C99" s="468"/>
      <c r="D99" s="45" t="s">
        <v>570</v>
      </c>
      <c r="E99" s="245">
        <v>0</v>
      </c>
      <c r="F99" s="245"/>
      <c r="G99" s="245">
        <v>20710</v>
      </c>
      <c r="H99" s="245">
        <v>25270</v>
      </c>
      <c r="I99" s="245">
        <v>800</v>
      </c>
      <c r="J99" s="246"/>
      <c r="K99" s="246">
        <f t="shared" ref="K99:K100" si="87">I99+J99</f>
        <v>800</v>
      </c>
      <c r="L99" s="263">
        <f>I99/H99</f>
        <v>3.1658092599920855E-2</v>
      </c>
      <c r="S99" s="216"/>
      <c r="U99" s="268"/>
    </row>
    <row r="100" spans="1:21" s="143" customFormat="1" x14ac:dyDescent="0.2">
      <c r="A100" s="64"/>
      <c r="B100" s="445" t="s">
        <v>244</v>
      </c>
      <c r="C100" s="446"/>
      <c r="D100" s="48" t="s">
        <v>245</v>
      </c>
      <c r="E100" s="249">
        <v>32576</v>
      </c>
      <c r="F100" s="249">
        <f>39493-4200-142-3000-10-110</f>
        <v>32031</v>
      </c>
      <c r="G100" s="49">
        <v>86770</v>
      </c>
      <c r="H100" s="249">
        <v>86621</v>
      </c>
      <c r="I100" s="249">
        <v>33104</v>
      </c>
      <c r="J100" s="249">
        <v>-5452</v>
      </c>
      <c r="K100" s="249">
        <f t="shared" si="87"/>
        <v>27652</v>
      </c>
      <c r="L100" s="149">
        <f>I100/H100</f>
        <v>0.3821706052804747</v>
      </c>
      <c r="U100" s="268"/>
    </row>
    <row r="101" spans="1:21" s="143" customFormat="1" x14ac:dyDescent="0.2">
      <c r="A101" s="239"/>
      <c r="B101" s="240"/>
      <c r="C101" s="241"/>
      <c r="D101" s="58"/>
      <c r="E101" s="82"/>
      <c r="F101" s="82"/>
      <c r="G101" s="82"/>
      <c r="H101" s="82"/>
      <c r="I101" s="82"/>
      <c r="J101" s="82"/>
      <c r="K101" s="82"/>
      <c r="L101" s="266"/>
      <c r="U101" s="268"/>
    </row>
    <row r="102" spans="1:21" x14ac:dyDescent="0.2">
      <c r="A102" s="41"/>
      <c r="B102" s="66"/>
      <c r="C102" s="67"/>
      <c r="D102" s="52"/>
      <c r="E102" s="243"/>
      <c r="F102" s="243"/>
      <c r="G102" s="243"/>
      <c r="H102" s="243"/>
      <c r="I102" s="243"/>
      <c r="J102" s="243"/>
      <c r="K102" s="243"/>
      <c r="L102" s="259"/>
      <c r="U102" s="268"/>
    </row>
    <row r="103" spans="1:21" s="154" customFormat="1" ht="12.75" x14ac:dyDescent="0.2">
      <c r="A103" s="458" t="s">
        <v>127</v>
      </c>
      <c r="B103" s="459"/>
      <c r="C103" s="459"/>
      <c r="D103" s="460"/>
      <c r="E103" s="252">
        <f t="shared" ref="E103:J103" si="88">SUM(E7,E12,E23,E29,E34,E45,E59,E48,E68,E70,E75,E79,)</f>
        <v>78260779</v>
      </c>
      <c r="F103" s="252">
        <f t="shared" si="88"/>
        <v>81380633</v>
      </c>
      <c r="G103" s="252">
        <f t="shared" si="88"/>
        <v>82457237</v>
      </c>
      <c r="H103" s="252">
        <f t="shared" si="88"/>
        <v>81682805</v>
      </c>
      <c r="I103" s="252">
        <f>SUM(I7,I12,I23,I29,I34,I45,I59,I48,I68,I70,I75,I79,)</f>
        <v>89575264</v>
      </c>
      <c r="J103" s="252">
        <f t="shared" si="88"/>
        <v>-1047228</v>
      </c>
      <c r="K103" s="252">
        <f>SUM(K7,K12,K23,K29,K34,K45,K59,K48,K68,K70,K75,K79,)</f>
        <v>88751984</v>
      </c>
      <c r="L103" s="267">
        <f>I103/H103</f>
        <v>1.0966232611624931</v>
      </c>
      <c r="U103" s="268"/>
    </row>
    <row r="104" spans="1:21" x14ac:dyDescent="0.2">
      <c r="A104" s="47"/>
      <c r="B104" s="68"/>
      <c r="C104" s="69"/>
      <c r="D104" s="45"/>
      <c r="E104" s="49"/>
      <c r="F104" s="49"/>
      <c r="G104" s="49"/>
      <c r="H104" s="49"/>
      <c r="I104" s="49"/>
      <c r="J104" s="49"/>
      <c r="K104" s="49"/>
      <c r="L104" s="147"/>
      <c r="U104" s="268"/>
    </row>
    <row r="105" spans="1:21" x14ac:dyDescent="0.2">
      <c r="A105" s="64"/>
      <c r="B105" s="496" t="s">
        <v>631</v>
      </c>
      <c r="C105" s="497"/>
      <c r="D105" s="40" t="s">
        <v>186</v>
      </c>
      <c r="E105" s="247">
        <f>SUM(E106:E130)</f>
        <v>10080291</v>
      </c>
      <c r="F105" s="247">
        <f>SUM(F106:F130)</f>
        <v>10327692</v>
      </c>
      <c r="G105" s="247">
        <f t="shared" ref="G105:J105" si="89">SUM(G106:G130)</f>
        <v>13112254</v>
      </c>
      <c r="H105" s="247">
        <f t="shared" si="89"/>
        <v>13112254</v>
      </c>
      <c r="I105" s="247">
        <f t="shared" si="89"/>
        <v>10618090</v>
      </c>
      <c r="J105" s="247">
        <f t="shared" si="89"/>
        <v>0</v>
      </c>
      <c r="K105" s="247">
        <f>SUM(K106:K130)</f>
        <v>10618037</v>
      </c>
      <c r="L105" s="147">
        <f>I105/H105</f>
        <v>0.80978373359759503</v>
      </c>
      <c r="U105" s="268"/>
    </row>
    <row r="106" spans="1:21" hidden="1" outlineLevel="1" x14ac:dyDescent="0.2">
      <c r="A106" s="54"/>
      <c r="B106" s="70"/>
      <c r="C106" s="71"/>
      <c r="D106" s="348" t="s">
        <v>187</v>
      </c>
      <c r="E106" s="49">
        <v>8626234</v>
      </c>
      <c r="F106" s="49">
        <v>9546435</v>
      </c>
      <c r="G106" s="49">
        <v>11824769</v>
      </c>
      <c r="H106" s="49">
        <v>11824769</v>
      </c>
      <c r="I106" s="49">
        <f>11230654-1596300</f>
        <v>9634354</v>
      </c>
      <c r="J106" s="49"/>
      <c r="K106" s="49">
        <f t="shared" ref="K106:K127" si="90">I106+J106</f>
        <v>9634354</v>
      </c>
      <c r="L106" s="149"/>
      <c r="U106" s="268"/>
    </row>
    <row r="107" spans="1:21" hidden="1" outlineLevel="1" x14ac:dyDescent="0.2">
      <c r="A107" s="54"/>
      <c r="B107" s="70"/>
      <c r="C107" s="71"/>
      <c r="D107" s="48" t="s">
        <v>635</v>
      </c>
      <c r="E107" s="49"/>
      <c r="F107" s="49">
        <v>8980</v>
      </c>
      <c r="G107" s="49">
        <v>43545</v>
      </c>
      <c r="H107" s="49">
        <v>43545</v>
      </c>
      <c r="I107" s="49">
        <v>22972</v>
      </c>
      <c r="J107" s="49"/>
      <c r="K107" s="49">
        <f t="shared" si="90"/>
        <v>22972</v>
      </c>
      <c r="L107" s="149"/>
      <c r="U107" s="268"/>
    </row>
    <row r="108" spans="1:21" hidden="1" outlineLevel="1" x14ac:dyDescent="0.2">
      <c r="A108" s="54"/>
      <c r="B108" s="70"/>
      <c r="C108" s="71"/>
      <c r="D108" s="348" t="s">
        <v>668</v>
      </c>
      <c r="E108" s="49"/>
      <c r="F108" s="49">
        <v>84491</v>
      </c>
      <c r="G108" s="49">
        <v>180144</v>
      </c>
      <c r="H108" s="49">
        <v>180144</v>
      </c>
      <c r="I108" s="49">
        <v>51900</v>
      </c>
      <c r="J108" s="49"/>
      <c r="K108" s="49">
        <f t="shared" si="90"/>
        <v>51900</v>
      </c>
      <c r="L108" s="149"/>
      <c r="U108" s="268"/>
    </row>
    <row r="109" spans="1:21" hidden="1" outlineLevel="1" x14ac:dyDescent="0.2">
      <c r="A109" s="54"/>
      <c r="B109" s="70"/>
      <c r="C109" s="71"/>
      <c r="D109" s="45" t="s">
        <v>669</v>
      </c>
      <c r="E109" s="49"/>
      <c r="F109" s="49">
        <v>229761</v>
      </c>
      <c r="G109" s="49">
        <v>295760</v>
      </c>
      <c r="H109" s="49">
        <v>295760</v>
      </c>
      <c r="I109" s="49">
        <v>318154</v>
      </c>
      <c r="J109" s="49"/>
      <c r="K109" s="49">
        <f t="shared" si="90"/>
        <v>318154</v>
      </c>
      <c r="L109" s="149"/>
      <c r="U109" s="268"/>
    </row>
    <row r="110" spans="1:21" hidden="1" outlineLevel="1" x14ac:dyDescent="0.2">
      <c r="A110" s="54"/>
      <c r="B110" s="70"/>
      <c r="C110" s="71"/>
      <c r="D110" s="348" t="s">
        <v>670</v>
      </c>
      <c r="E110" s="49"/>
      <c r="F110" s="49">
        <v>50789</v>
      </c>
      <c r="G110" s="49">
        <v>70581</v>
      </c>
      <c r="H110" s="49">
        <v>70581</v>
      </c>
      <c r="I110" s="49">
        <v>56982</v>
      </c>
      <c r="J110" s="49"/>
      <c r="K110" s="49">
        <f t="shared" si="90"/>
        <v>56982</v>
      </c>
      <c r="L110" s="149"/>
      <c r="U110" s="268"/>
    </row>
    <row r="111" spans="1:21" hidden="1" outlineLevel="1" x14ac:dyDescent="0.2">
      <c r="A111" s="54"/>
      <c r="B111" s="70"/>
      <c r="C111" s="71"/>
      <c r="D111" s="348" t="s">
        <v>83</v>
      </c>
      <c r="E111" s="49"/>
      <c r="F111" s="49">
        <v>5429</v>
      </c>
      <c r="G111" s="49">
        <v>5429</v>
      </c>
      <c r="H111" s="49">
        <v>5429</v>
      </c>
      <c r="I111" s="49">
        <v>5559</v>
      </c>
      <c r="J111" s="49"/>
      <c r="K111" s="49">
        <f t="shared" si="90"/>
        <v>5559</v>
      </c>
      <c r="L111" s="149"/>
      <c r="U111" s="268"/>
    </row>
    <row r="112" spans="1:21" hidden="1" outlineLevel="1" x14ac:dyDescent="0.2">
      <c r="A112" s="54"/>
      <c r="B112" s="70"/>
      <c r="C112" s="71"/>
      <c r="D112" s="348" t="s">
        <v>132</v>
      </c>
      <c r="E112" s="49"/>
      <c r="F112" s="49">
        <v>14315</v>
      </c>
      <c r="G112" s="49">
        <v>132773</v>
      </c>
      <c r="H112" s="49">
        <v>132773</v>
      </c>
      <c r="I112" s="49">
        <v>41531</v>
      </c>
      <c r="J112" s="49"/>
      <c r="K112" s="49">
        <f t="shared" si="90"/>
        <v>41531</v>
      </c>
      <c r="L112" s="149"/>
      <c r="U112" s="268"/>
    </row>
    <row r="113" spans="1:21" hidden="1" outlineLevel="1" x14ac:dyDescent="0.2">
      <c r="A113" s="54"/>
      <c r="B113" s="70"/>
      <c r="C113" s="71"/>
      <c r="D113" s="348" t="s">
        <v>619</v>
      </c>
      <c r="E113" s="49"/>
      <c r="F113" s="49">
        <v>17458</v>
      </c>
      <c r="G113" s="49">
        <v>41555</v>
      </c>
      <c r="H113" s="49">
        <v>41555</v>
      </c>
      <c r="I113" s="49">
        <v>20343</v>
      </c>
      <c r="J113" s="49"/>
      <c r="K113" s="49">
        <f t="shared" si="90"/>
        <v>20343</v>
      </c>
      <c r="L113" s="149"/>
      <c r="U113" s="268"/>
    </row>
    <row r="114" spans="1:21" ht="24" hidden="1" outlineLevel="1" x14ac:dyDescent="0.2">
      <c r="A114" s="54"/>
      <c r="B114" s="70"/>
      <c r="C114" s="71"/>
      <c r="D114" s="348" t="s">
        <v>671</v>
      </c>
      <c r="E114" s="49"/>
      <c r="F114" s="49"/>
      <c r="G114" s="49">
        <v>17023</v>
      </c>
      <c r="H114" s="49">
        <v>17023</v>
      </c>
      <c r="I114" s="49"/>
      <c r="J114" s="49"/>
      <c r="K114" s="49">
        <f t="shared" si="90"/>
        <v>0</v>
      </c>
      <c r="L114" s="149"/>
      <c r="U114" s="268"/>
    </row>
    <row r="115" spans="1:21" ht="24" hidden="1" outlineLevel="1" x14ac:dyDescent="0.2">
      <c r="A115" s="54"/>
      <c r="B115" s="70"/>
      <c r="C115" s="71"/>
      <c r="D115" s="348" t="s">
        <v>672</v>
      </c>
      <c r="E115" s="49"/>
      <c r="F115" s="49"/>
      <c r="G115" s="49">
        <v>724</v>
      </c>
      <c r="H115" s="49">
        <v>724</v>
      </c>
      <c r="I115" s="49"/>
      <c r="J115" s="49"/>
      <c r="K115" s="49">
        <f t="shared" si="90"/>
        <v>0</v>
      </c>
      <c r="L115" s="149"/>
      <c r="U115" s="268"/>
    </row>
    <row r="116" spans="1:21" ht="24" hidden="1" outlineLevel="1" x14ac:dyDescent="0.2">
      <c r="A116" s="54"/>
      <c r="B116" s="70"/>
      <c r="C116" s="71"/>
      <c r="D116" s="348" t="s">
        <v>620</v>
      </c>
      <c r="E116" s="49"/>
      <c r="F116" s="49">
        <v>1284</v>
      </c>
      <c r="G116" s="49">
        <v>32015</v>
      </c>
      <c r="H116" s="49">
        <v>32015</v>
      </c>
      <c r="I116" s="49">
        <v>662</v>
      </c>
      <c r="J116" s="49"/>
      <c r="K116" s="49">
        <f t="shared" si="90"/>
        <v>662</v>
      </c>
      <c r="L116" s="149"/>
      <c r="U116" s="268"/>
    </row>
    <row r="117" spans="1:21" hidden="1" outlineLevel="1" x14ac:dyDescent="0.2">
      <c r="A117" s="54"/>
      <c r="B117" s="70"/>
      <c r="C117" s="71"/>
      <c r="D117" s="348" t="s">
        <v>577</v>
      </c>
      <c r="E117" s="49"/>
      <c r="F117" s="49"/>
      <c r="G117" s="49">
        <v>15</v>
      </c>
      <c r="H117" s="49">
        <v>15</v>
      </c>
      <c r="I117" s="49"/>
      <c r="J117" s="49"/>
      <c r="K117" s="49">
        <f t="shared" si="90"/>
        <v>0</v>
      </c>
      <c r="L117" s="149"/>
      <c r="U117" s="268"/>
    </row>
    <row r="118" spans="1:21" hidden="1" outlineLevel="1" x14ac:dyDescent="0.2">
      <c r="A118" s="54"/>
      <c r="B118" s="70"/>
      <c r="C118" s="71"/>
      <c r="D118" s="348" t="s">
        <v>764</v>
      </c>
      <c r="E118" s="49"/>
      <c r="F118" s="49"/>
      <c r="G118" s="49"/>
      <c r="H118" s="49"/>
      <c r="I118" s="49">
        <v>53</v>
      </c>
      <c r="J118" s="49"/>
      <c r="K118" s="49"/>
      <c r="L118" s="149"/>
      <c r="U118" s="268"/>
    </row>
    <row r="119" spans="1:21" hidden="1" outlineLevel="1" x14ac:dyDescent="0.2">
      <c r="A119" s="54"/>
      <c r="B119" s="70"/>
      <c r="C119" s="71"/>
      <c r="D119" s="348" t="s">
        <v>154</v>
      </c>
      <c r="E119" s="49"/>
      <c r="F119" s="49">
        <v>58601</v>
      </c>
      <c r="G119" s="49">
        <v>66922</v>
      </c>
      <c r="H119" s="49">
        <v>66922</v>
      </c>
      <c r="I119" s="49">
        <v>0</v>
      </c>
      <c r="J119" s="49"/>
      <c r="K119" s="49">
        <f t="shared" si="90"/>
        <v>0</v>
      </c>
      <c r="L119" s="149"/>
      <c r="U119" s="268"/>
    </row>
    <row r="120" spans="1:21" hidden="1" outlineLevel="1" x14ac:dyDescent="0.2">
      <c r="A120" s="54"/>
      <c r="B120" s="70"/>
      <c r="C120" s="71"/>
      <c r="D120" s="348" t="s">
        <v>673</v>
      </c>
      <c r="E120" s="49"/>
      <c r="F120" s="49"/>
      <c r="G120" s="49">
        <v>185</v>
      </c>
      <c r="H120" s="49">
        <v>185</v>
      </c>
      <c r="I120" s="49">
        <v>0</v>
      </c>
      <c r="J120" s="49"/>
      <c r="K120" s="49">
        <f t="shared" si="90"/>
        <v>0</v>
      </c>
      <c r="L120" s="149"/>
      <c r="U120" s="268"/>
    </row>
    <row r="121" spans="1:21" ht="24" hidden="1" outlineLevel="1" x14ac:dyDescent="0.2">
      <c r="A121" s="54"/>
      <c r="B121" s="70"/>
      <c r="C121" s="71"/>
      <c r="D121" s="348" t="s">
        <v>307</v>
      </c>
      <c r="E121" s="49"/>
      <c r="F121" s="49"/>
      <c r="G121" s="49">
        <v>2788</v>
      </c>
      <c r="H121" s="49">
        <v>2788</v>
      </c>
      <c r="I121" s="49">
        <v>0</v>
      </c>
      <c r="J121" s="49"/>
      <c r="K121" s="49">
        <f t="shared" si="90"/>
        <v>0</v>
      </c>
      <c r="L121" s="149"/>
      <c r="U121" s="268"/>
    </row>
    <row r="122" spans="1:21" hidden="1" outlineLevel="1" x14ac:dyDescent="0.2">
      <c r="A122" s="54"/>
      <c r="B122" s="70"/>
      <c r="C122" s="71"/>
      <c r="D122" s="348" t="s">
        <v>674</v>
      </c>
      <c r="E122" s="49"/>
      <c r="F122" s="49"/>
      <c r="G122" s="49">
        <v>13021</v>
      </c>
      <c r="H122" s="49">
        <v>13021</v>
      </c>
      <c r="I122" s="49">
        <v>0</v>
      </c>
      <c r="J122" s="49"/>
      <c r="K122" s="49">
        <f t="shared" si="90"/>
        <v>0</v>
      </c>
      <c r="L122" s="149"/>
      <c r="U122" s="268"/>
    </row>
    <row r="123" spans="1:21" ht="24" hidden="1" outlineLevel="1" x14ac:dyDescent="0.2">
      <c r="A123" s="54"/>
      <c r="B123" s="70"/>
      <c r="C123" s="71"/>
      <c r="D123" s="348" t="s">
        <v>715</v>
      </c>
      <c r="E123" s="49"/>
      <c r="F123" s="49"/>
      <c r="G123" s="49"/>
      <c r="H123" s="49"/>
      <c r="I123" s="49">
        <v>2205</v>
      </c>
      <c r="J123" s="49"/>
      <c r="K123" s="49">
        <f t="shared" si="90"/>
        <v>2205</v>
      </c>
      <c r="L123" s="149"/>
      <c r="U123" s="268"/>
    </row>
    <row r="124" spans="1:21" hidden="1" outlineLevel="1" x14ac:dyDescent="0.2">
      <c r="A124" s="54"/>
      <c r="B124" s="70"/>
      <c r="C124" s="71"/>
      <c r="D124" s="55" t="s">
        <v>675</v>
      </c>
      <c r="E124" s="49"/>
      <c r="F124" s="49"/>
      <c r="G124" s="49">
        <v>3167</v>
      </c>
      <c r="H124" s="49">
        <v>3167</v>
      </c>
      <c r="I124" s="49">
        <v>0</v>
      </c>
      <c r="J124" s="49"/>
      <c r="K124" s="49">
        <f t="shared" si="90"/>
        <v>0</v>
      </c>
      <c r="L124" s="147"/>
      <c r="U124" s="268"/>
    </row>
    <row r="125" spans="1:21" hidden="1" outlineLevel="1" x14ac:dyDescent="0.2">
      <c r="A125" s="54"/>
      <c r="B125" s="70"/>
      <c r="C125" s="71"/>
      <c r="D125" s="55" t="s">
        <v>55</v>
      </c>
      <c r="E125" s="49"/>
      <c r="F125" s="49"/>
      <c r="G125" s="49">
        <v>779</v>
      </c>
      <c r="H125" s="49">
        <v>779</v>
      </c>
      <c r="I125" s="49">
        <v>779</v>
      </c>
      <c r="J125" s="49"/>
      <c r="K125" s="49">
        <f t="shared" si="90"/>
        <v>779</v>
      </c>
      <c r="L125" s="147"/>
      <c r="U125" s="268"/>
    </row>
    <row r="126" spans="1:21" ht="24" hidden="1" outlineLevel="1" x14ac:dyDescent="0.2">
      <c r="A126" s="54"/>
      <c r="B126" s="70"/>
      <c r="C126" s="71"/>
      <c r="D126" s="55" t="s">
        <v>81</v>
      </c>
      <c r="E126" s="49"/>
      <c r="F126" s="49">
        <v>124719</v>
      </c>
      <c r="G126" s="49">
        <v>128610</v>
      </c>
      <c r="H126" s="49">
        <v>128610</v>
      </c>
      <c r="I126" s="49">
        <v>153972</v>
      </c>
      <c r="J126" s="49"/>
      <c r="K126" s="49">
        <f t="shared" si="90"/>
        <v>153972</v>
      </c>
      <c r="L126" s="147"/>
      <c r="U126" s="268"/>
    </row>
    <row r="127" spans="1:21" hidden="1" outlineLevel="1" x14ac:dyDescent="0.2">
      <c r="A127" s="54"/>
      <c r="B127" s="70"/>
      <c r="C127" s="71"/>
      <c r="D127" s="55" t="s">
        <v>176</v>
      </c>
      <c r="E127" s="49"/>
      <c r="F127" s="49"/>
      <c r="G127" s="49">
        <v>2087</v>
      </c>
      <c r="H127" s="49">
        <v>2087</v>
      </c>
      <c r="I127" s="49">
        <v>12930</v>
      </c>
      <c r="J127" s="49"/>
      <c r="K127" s="49">
        <f t="shared" si="90"/>
        <v>12930</v>
      </c>
      <c r="L127" s="147"/>
      <c r="U127" s="268"/>
    </row>
    <row r="128" spans="1:21" hidden="1" outlineLevel="1" x14ac:dyDescent="0.2">
      <c r="A128" s="54"/>
      <c r="B128" s="70"/>
      <c r="C128" s="71"/>
      <c r="D128" s="55" t="s">
        <v>126</v>
      </c>
      <c r="E128" s="49"/>
      <c r="F128" s="49">
        <v>174047</v>
      </c>
      <c r="G128" s="49">
        <v>238979</v>
      </c>
      <c r="H128" s="49">
        <v>238979</v>
      </c>
      <c r="I128" s="49">
        <f>64932+209383+21379</f>
        <v>295694</v>
      </c>
      <c r="J128" s="49"/>
      <c r="K128" s="49">
        <f>I128+J128</f>
        <v>295694</v>
      </c>
      <c r="L128" s="147"/>
      <c r="U128" s="268"/>
    </row>
    <row r="129" spans="1:23" ht="24" hidden="1" outlineLevel="1" x14ac:dyDescent="0.2">
      <c r="A129" s="54"/>
      <c r="B129" s="70"/>
      <c r="C129" s="71"/>
      <c r="D129" s="55" t="s">
        <v>150</v>
      </c>
      <c r="E129" s="49"/>
      <c r="F129" s="49">
        <v>11383</v>
      </c>
      <c r="G129" s="49">
        <v>11383</v>
      </c>
      <c r="H129" s="49">
        <v>11383</v>
      </c>
      <c r="I129" s="49">
        <v>0</v>
      </c>
      <c r="J129" s="49"/>
      <c r="K129" s="49">
        <f>I129+J129</f>
        <v>0</v>
      </c>
      <c r="L129" s="149"/>
      <c r="U129" s="268"/>
    </row>
    <row r="130" spans="1:23" hidden="1" outlineLevel="1" x14ac:dyDescent="0.2">
      <c r="A130" s="47"/>
      <c r="B130" s="68"/>
      <c r="C130" s="69"/>
      <c r="D130" s="48"/>
      <c r="E130" s="49">
        <v>1454057</v>
      </c>
      <c r="F130" s="49"/>
      <c r="G130" s="49"/>
      <c r="H130" s="49"/>
      <c r="I130" s="49"/>
      <c r="J130" s="49"/>
      <c r="K130" s="49"/>
      <c r="L130" s="147"/>
      <c r="U130" s="268"/>
    </row>
    <row r="131" spans="1:23" collapsed="1" x14ac:dyDescent="0.2">
      <c r="A131" s="47"/>
      <c r="B131" s="68"/>
      <c r="C131" s="69"/>
      <c r="D131" s="52"/>
      <c r="E131" s="49"/>
      <c r="F131" s="49"/>
      <c r="G131" s="49"/>
      <c r="H131" s="49"/>
      <c r="I131" s="49"/>
      <c r="J131" s="49"/>
      <c r="K131" s="49"/>
      <c r="L131" s="147"/>
      <c r="U131" s="268"/>
    </row>
    <row r="132" spans="1:23" s="143" customFormat="1" x14ac:dyDescent="0.2">
      <c r="A132" s="39"/>
      <c r="B132" s="461" t="s">
        <v>308</v>
      </c>
      <c r="C132" s="462"/>
      <c r="D132" s="40" t="s">
        <v>134</v>
      </c>
      <c r="E132" s="247">
        <f>SUM(,E133)</f>
        <v>3684797</v>
      </c>
      <c r="F132" s="247">
        <f>SUM(,F133)</f>
        <v>4097729</v>
      </c>
      <c r="G132" s="247">
        <f>SUM(,G133)</f>
        <v>6126602</v>
      </c>
      <c r="H132" s="247">
        <f t="shared" ref="H132:K132" si="91">SUM(,H133)</f>
        <v>5108495</v>
      </c>
      <c r="I132" s="247">
        <f t="shared" si="91"/>
        <v>9550131</v>
      </c>
      <c r="J132" s="247">
        <f t="shared" si="91"/>
        <v>0</v>
      </c>
      <c r="K132" s="247">
        <f t="shared" si="91"/>
        <v>9550131</v>
      </c>
      <c r="L132" s="147">
        <f>I132/H132</f>
        <v>1.8694607707358037</v>
      </c>
      <c r="U132" s="268"/>
    </row>
    <row r="133" spans="1:23" s="143" customFormat="1" hidden="1" x14ac:dyDescent="0.2">
      <c r="A133" s="39"/>
      <c r="B133" s="139"/>
      <c r="C133" s="139"/>
      <c r="D133" s="95" t="s">
        <v>243</v>
      </c>
      <c r="E133" s="247">
        <f t="shared" ref="E133:K133" si="92">SUM(E138,E134)</f>
        <v>3684797</v>
      </c>
      <c r="F133" s="247">
        <f t="shared" si="92"/>
        <v>4097729</v>
      </c>
      <c r="G133" s="247">
        <f t="shared" si="92"/>
        <v>6126602</v>
      </c>
      <c r="H133" s="247">
        <f t="shared" si="92"/>
        <v>5108495</v>
      </c>
      <c r="I133" s="247">
        <f t="shared" si="92"/>
        <v>9550131</v>
      </c>
      <c r="J133" s="247">
        <f t="shared" si="92"/>
        <v>0</v>
      </c>
      <c r="K133" s="247">
        <f t="shared" si="92"/>
        <v>9550131</v>
      </c>
      <c r="L133" s="147"/>
      <c r="U133" s="268"/>
    </row>
    <row r="134" spans="1:23" s="143" customFormat="1" hidden="1" x14ac:dyDescent="0.2">
      <c r="A134" s="64"/>
      <c r="B134" s="72"/>
      <c r="C134" s="139" t="s">
        <v>135</v>
      </c>
      <c r="D134" s="65" t="s">
        <v>250</v>
      </c>
      <c r="E134" s="247">
        <f t="shared" ref="E134:K134" si="93">SUM(E135:E137)</f>
        <v>0</v>
      </c>
      <c r="F134" s="247">
        <f t="shared" si="93"/>
        <v>0</v>
      </c>
      <c r="G134" s="247">
        <f t="shared" si="93"/>
        <v>0</v>
      </c>
      <c r="H134" s="247">
        <f t="shared" si="93"/>
        <v>0</v>
      </c>
      <c r="I134" s="247">
        <f t="shared" si="93"/>
        <v>0</v>
      </c>
      <c r="J134" s="247">
        <f t="shared" si="93"/>
        <v>0</v>
      </c>
      <c r="K134" s="247">
        <f t="shared" si="93"/>
        <v>0</v>
      </c>
      <c r="L134" s="147"/>
      <c r="U134" s="268"/>
    </row>
    <row r="135" spans="1:23" hidden="1" x14ac:dyDescent="0.2">
      <c r="A135" s="60"/>
      <c r="B135" s="453"/>
      <c r="C135" s="454"/>
      <c r="D135" s="45"/>
      <c r="E135" s="248"/>
      <c r="F135" s="248"/>
      <c r="G135" s="248"/>
      <c r="H135" s="248"/>
      <c r="I135" s="248"/>
      <c r="J135" s="244"/>
      <c r="K135" s="244"/>
      <c r="L135" s="261"/>
      <c r="U135" s="268"/>
    </row>
    <row r="136" spans="1:23" hidden="1" x14ac:dyDescent="0.2">
      <c r="A136" s="60"/>
      <c r="B136" s="368"/>
      <c r="C136" s="369"/>
      <c r="D136" s="45"/>
      <c r="E136" s="248"/>
      <c r="F136" s="248"/>
      <c r="G136" s="248"/>
      <c r="H136" s="248"/>
      <c r="I136" s="248"/>
      <c r="J136" s="244"/>
      <c r="K136" s="244">
        <f t="shared" ref="K136:K137" si="94">I136+J136</f>
        <v>0</v>
      </c>
      <c r="L136" s="261"/>
      <c r="U136" s="268"/>
    </row>
    <row r="137" spans="1:23" x14ac:dyDescent="0.2">
      <c r="A137" s="122"/>
      <c r="B137" s="123"/>
      <c r="C137" s="388"/>
      <c r="D137" s="124"/>
      <c r="E137" s="243"/>
      <c r="F137" s="243"/>
      <c r="G137" s="243"/>
      <c r="H137" s="243"/>
      <c r="I137" s="243"/>
      <c r="J137" s="243"/>
      <c r="K137" s="243">
        <f t="shared" si="94"/>
        <v>0</v>
      </c>
      <c r="L137" s="262"/>
      <c r="U137" s="268"/>
    </row>
    <row r="138" spans="1:23" s="143" customFormat="1" x14ac:dyDescent="0.2">
      <c r="A138" s="64"/>
      <c r="B138" s="72"/>
      <c r="C138" s="389" t="s">
        <v>306</v>
      </c>
      <c r="D138" s="65" t="s">
        <v>251</v>
      </c>
      <c r="E138" s="247">
        <f t="shared" ref="E138:J138" si="95">SUM(E139:E150)</f>
        <v>3684797</v>
      </c>
      <c r="F138" s="247">
        <f t="shared" si="95"/>
        <v>4097729</v>
      </c>
      <c r="G138" s="247">
        <f t="shared" si="95"/>
        <v>6126602</v>
      </c>
      <c r="H138" s="247">
        <f t="shared" si="95"/>
        <v>5108495</v>
      </c>
      <c r="I138" s="247">
        <f t="shared" si="95"/>
        <v>9550131</v>
      </c>
      <c r="J138" s="247">
        <f t="shared" si="95"/>
        <v>0</v>
      </c>
      <c r="K138" s="247">
        <f>SUM(K139:K150)</f>
        <v>9550131</v>
      </c>
      <c r="L138" s="147"/>
      <c r="U138" s="268"/>
    </row>
    <row r="139" spans="1:23" x14ac:dyDescent="0.2">
      <c r="A139" s="60"/>
      <c r="B139" s="453"/>
      <c r="C139" s="454"/>
      <c r="D139" s="45"/>
      <c r="E139" s="248"/>
      <c r="F139" s="248"/>
      <c r="G139" s="248"/>
      <c r="H139" s="248"/>
      <c r="I139" s="248"/>
      <c r="J139" s="248"/>
      <c r="K139" s="248"/>
      <c r="L139" s="264"/>
      <c r="U139" s="268"/>
    </row>
    <row r="140" spans="1:23" ht="24" x14ac:dyDescent="0.2">
      <c r="A140" s="60"/>
      <c r="B140" s="368"/>
      <c r="C140" s="369"/>
      <c r="D140" s="45" t="s">
        <v>613</v>
      </c>
      <c r="E140" s="248"/>
      <c r="F140" s="248">
        <v>700000</v>
      </c>
      <c r="G140" s="248">
        <v>392196</v>
      </c>
      <c r="H140" s="248">
        <f>157865+94171</f>
        <v>252036</v>
      </c>
      <c r="I140" s="248">
        <v>762516</v>
      </c>
      <c r="J140" s="248"/>
      <c r="K140" s="248">
        <f t="shared" ref="K140:K148" si="96">I140+J140</f>
        <v>762516</v>
      </c>
      <c r="L140" s="264"/>
      <c r="S140" s="217"/>
      <c r="U140" s="268"/>
    </row>
    <row r="141" spans="1:23" x14ac:dyDescent="0.2">
      <c r="A141" s="60"/>
      <c r="B141" s="368"/>
      <c r="C141" s="369"/>
      <c r="D141" s="45" t="s">
        <v>518</v>
      </c>
      <c r="E141" s="248">
        <v>734000</v>
      </c>
      <c r="F141" s="248">
        <v>2100000</v>
      </c>
      <c r="G141" s="248">
        <v>2014048</v>
      </c>
      <c r="H141" s="248">
        <v>1948450</v>
      </c>
      <c r="I141" s="248">
        <v>4924140</v>
      </c>
      <c r="J141" s="248"/>
      <c r="K141" s="248">
        <f t="shared" si="96"/>
        <v>4924140</v>
      </c>
      <c r="L141" s="264"/>
      <c r="S141" s="227"/>
      <c r="T141" s="216"/>
      <c r="U141" s="268"/>
      <c r="V141" s="216"/>
      <c r="W141" s="216"/>
    </row>
    <row r="142" spans="1:23" ht="24" hidden="1" x14ac:dyDescent="0.2">
      <c r="A142" s="60"/>
      <c r="B142" s="453"/>
      <c r="C142" s="454"/>
      <c r="D142" s="45" t="s">
        <v>519</v>
      </c>
      <c r="E142" s="248">
        <v>2950797</v>
      </c>
      <c r="F142" s="248">
        <v>1297729</v>
      </c>
      <c r="G142" s="248">
        <v>2214612</v>
      </c>
      <c r="H142" s="248">
        <v>1898959</v>
      </c>
      <c r="I142" s="248"/>
      <c r="J142" s="248"/>
      <c r="K142" s="248">
        <f t="shared" si="96"/>
        <v>0</v>
      </c>
      <c r="L142" s="264"/>
      <c r="U142" s="268"/>
    </row>
    <row r="143" spans="1:23" ht="24" x14ac:dyDescent="0.2">
      <c r="A143" s="60"/>
      <c r="B143" s="453"/>
      <c r="C143" s="454"/>
      <c r="D143" s="45" t="s">
        <v>548</v>
      </c>
      <c r="E143" s="248"/>
      <c r="F143" s="248"/>
      <c r="G143" s="248">
        <v>1505746</v>
      </c>
      <c r="H143" s="248">
        <v>1009050</v>
      </c>
      <c r="I143" s="248">
        <v>780270</v>
      </c>
      <c r="J143" s="248"/>
      <c r="K143" s="248">
        <f t="shared" si="96"/>
        <v>780270</v>
      </c>
      <c r="L143" s="264"/>
      <c r="U143" s="268"/>
    </row>
    <row r="144" spans="1:23" x14ac:dyDescent="0.2">
      <c r="A144" s="60"/>
      <c r="B144" s="350"/>
      <c r="C144" s="351"/>
      <c r="D144" s="45" t="s">
        <v>547</v>
      </c>
      <c r="E144" s="248"/>
      <c r="F144" s="248"/>
      <c r="G144" s="248"/>
      <c r="H144" s="248"/>
      <c r="I144" s="248">
        <v>1596300</v>
      </c>
      <c r="J144" s="248"/>
      <c r="K144" s="248">
        <f t="shared" si="96"/>
        <v>1596300</v>
      </c>
      <c r="L144" s="264"/>
      <c r="U144" s="268"/>
    </row>
    <row r="145" spans="1:21" ht="24" x14ac:dyDescent="0.2">
      <c r="A145" s="60"/>
      <c r="B145" s="453"/>
      <c r="C145" s="454"/>
      <c r="D145" s="45" t="s">
        <v>711</v>
      </c>
      <c r="E145" s="248"/>
      <c r="F145" s="248"/>
      <c r="G145" s="248"/>
      <c r="H145" s="248"/>
      <c r="I145" s="248">
        <v>450058</v>
      </c>
      <c r="J145" s="248"/>
      <c r="K145" s="248">
        <f t="shared" si="96"/>
        <v>450058</v>
      </c>
      <c r="L145" s="264"/>
      <c r="N145" s="30" t="s">
        <v>331</v>
      </c>
      <c r="U145" s="268"/>
    </row>
    <row r="146" spans="1:21" ht="24" x14ac:dyDescent="0.2">
      <c r="A146" s="60"/>
      <c r="B146" s="223"/>
      <c r="C146" s="224"/>
      <c r="D146" s="349" t="s">
        <v>712</v>
      </c>
      <c r="E146" s="248"/>
      <c r="F146" s="248"/>
      <c r="G146" s="248"/>
      <c r="H146" s="248"/>
      <c r="I146" s="248">
        <v>534114</v>
      </c>
      <c r="J146" s="248"/>
      <c r="K146" s="248">
        <f t="shared" si="96"/>
        <v>534114</v>
      </c>
      <c r="L146" s="264"/>
      <c r="S146" s="228"/>
      <c r="T146" s="216"/>
      <c r="U146" s="268"/>
    </row>
    <row r="147" spans="1:21" ht="36" x14ac:dyDescent="0.2">
      <c r="A147" s="60"/>
      <c r="B147" s="364"/>
      <c r="C147" s="365"/>
      <c r="D147" s="349" t="s">
        <v>769</v>
      </c>
      <c r="E147" s="248"/>
      <c r="F147" s="248"/>
      <c r="G147" s="248"/>
      <c r="H147" s="248"/>
      <c r="I147" s="248">
        <v>502733</v>
      </c>
      <c r="J147" s="248"/>
      <c r="K147" s="248">
        <f t="shared" si="96"/>
        <v>502733</v>
      </c>
      <c r="L147" s="264"/>
      <c r="S147" s="228"/>
      <c r="T147" s="216"/>
      <c r="U147" s="268"/>
    </row>
    <row r="148" spans="1:21" ht="24.75" hidden="1" customHeight="1" x14ac:dyDescent="0.2">
      <c r="A148" s="60"/>
      <c r="B148" s="223"/>
      <c r="C148" s="224"/>
      <c r="D148" s="349"/>
      <c r="E148" s="248"/>
      <c r="F148" s="248"/>
      <c r="G148" s="248"/>
      <c r="H148" s="248"/>
      <c r="I148" s="248"/>
      <c r="J148" s="248"/>
      <c r="K148" s="248">
        <f t="shared" si="96"/>
        <v>0</v>
      </c>
      <c r="L148" s="264"/>
      <c r="U148" s="268"/>
    </row>
    <row r="149" spans="1:21" hidden="1" x14ac:dyDescent="0.2">
      <c r="A149" s="60"/>
      <c r="B149" s="453"/>
      <c r="C149" s="454"/>
      <c r="D149" s="45"/>
      <c r="E149" s="248"/>
      <c r="F149" s="248"/>
      <c r="G149" s="248"/>
      <c r="H149" s="248"/>
      <c r="I149" s="248"/>
      <c r="J149" s="248"/>
      <c r="K149" s="248"/>
      <c r="L149" s="264"/>
      <c r="U149" s="268"/>
    </row>
    <row r="150" spans="1:21" x14ac:dyDescent="0.2">
      <c r="A150" s="60"/>
      <c r="B150" s="453"/>
      <c r="C150" s="454"/>
      <c r="D150" s="45"/>
      <c r="E150" s="248"/>
      <c r="F150" s="248"/>
      <c r="G150" s="248"/>
      <c r="H150" s="248"/>
      <c r="I150" s="248"/>
      <c r="J150" s="248"/>
      <c r="K150" s="248"/>
      <c r="L150" s="264"/>
      <c r="U150" s="268"/>
    </row>
    <row r="151" spans="1:21" x14ac:dyDescent="0.2">
      <c r="A151" s="73"/>
      <c r="B151" s="74"/>
      <c r="C151" s="75"/>
      <c r="D151" s="55"/>
      <c r="E151" s="59"/>
      <c r="F151" s="59"/>
      <c r="G151" s="59"/>
      <c r="H151" s="59"/>
      <c r="I151" s="59"/>
      <c r="J151" s="59"/>
      <c r="K151" s="59"/>
      <c r="L151" s="155"/>
      <c r="U151" s="268"/>
    </row>
    <row r="152" spans="1:21" x14ac:dyDescent="0.2">
      <c r="A152" s="455" t="s">
        <v>164</v>
      </c>
      <c r="B152" s="456"/>
      <c r="C152" s="456"/>
      <c r="D152" s="457"/>
      <c r="E152" s="200">
        <f>SUM(E154,E159)</f>
        <v>0</v>
      </c>
      <c r="F152" s="200">
        <f>SUM(F154,F159)</f>
        <v>0</v>
      </c>
      <c r="G152" s="200">
        <f t="shared" ref="G152:I152" si="97">SUM(G154,G159)</f>
        <v>0</v>
      </c>
      <c r="H152" s="200">
        <f t="shared" si="97"/>
        <v>0</v>
      </c>
      <c r="I152" s="200">
        <f t="shared" si="97"/>
        <v>538</v>
      </c>
      <c r="J152" s="200">
        <f t="shared" ref="J152" si="98">SUM(J154,J159)</f>
        <v>0</v>
      </c>
      <c r="K152" s="200">
        <f t="shared" ref="K152" si="99">SUM(K154,K159)</f>
        <v>538</v>
      </c>
      <c r="L152" s="201"/>
      <c r="U152" s="268"/>
    </row>
    <row r="153" spans="1:21" x14ac:dyDescent="0.2">
      <c r="A153" s="73"/>
      <c r="B153" s="74"/>
      <c r="C153" s="75"/>
      <c r="D153" s="55"/>
      <c r="E153" s="82"/>
      <c r="F153" s="82"/>
      <c r="G153" s="82"/>
      <c r="H153" s="82"/>
      <c r="I153" s="82"/>
      <c r="J153" s="82"/>
      <c r="K153" s="82"/>
      <c r="L153" s="149"/>
      <c r="U153" s="268"/>
    </row>
    <row r="154" spans="1:21" x14ac:dyDescent="0.2">
      <c r="A154" s="442" t="s">
        <v>112</v>
      </c>
      <c r="B154" s="443"/>
      <c r="C154" s="444"/>
      <c r="D154" s="85" t="s">
        <v>165</v>
      </c>
      <c r="E154" s="86">
        <f t="shared" ref="E154:I154" si="100">SUM(E155:E156)</f>
        <v>0</v>
      </c>
      <c r="F154" s="86">
        <f t="shared" si="100"/>
        <v>0</v>
      </c>
      <c r="G154" s="86">
        <f>SUM(G155:G156)</f>
        <v>0</v>
      </c>
      <c r="H154" s="86">
        <f t="shared" si="100"/>
        <v>0</v>
      </c>
      <c r="I154" s="86">
        <f t="shared" si="100"/>
        <v>0</v>
      </c>
      <c r="J154" s="86">
        <f t="shared" ref="J154" si="101">SUM(J155:J156)</f>
        <v>0</v>
      </c>
      <c r="K154" s="86">
        <f t="shared" ref="K154" si="102">SUM(K155:K156)</f>
        <v>0</v>
      </c>
      <c r="L154" s="159"/>
      <c r="U154" s="268"/>
    </row>
    <row r="155" spans="1:21" s="143" customFormat="1" hidden="1" x14ac:dyDescent="0.2">
      <c r="A155" s="64"/>
      <c r="B155" s="445" t="s">
        <v>152</v>
      </c>
      <c r="C155" s="446"/>
      <c r="D155" s="55" t="s">
        <v>153</v>
      </c>
      <c r="E155" s="49"/>
      <c r="F155" s="49"/>
      <c r="G155" s="49"/>
      <c r="H155" s="49"/>
      <c r="I155" s="49"/>
      <c r="J155" s="49"/>
      <c r="K155" s="49">
        <f t="shared" ref="K155:K156" si="103">I155+J155</f>
        <v>0</v>
      </c>
      <c r="L155" s="149"/>
      <c r="U155" s="268"/>
    </row>
    <row r="156" spans="1:21" s="143" customFormat="1" ht="24" hidden="1" x14ac:dyDescent="0.2">
      <c r="A156" s="64"/>
      <c r="B156" s="445" t="s">
        <v>113</v>
      </c>
      <c r="C156" s="446"/>
      <c r="D156" s="55" t="s">
        <v>170</v>
      </c>
      <c r="E156" s="49"/>
      <c r="F156" s="49"/>
      <c r="G156" s="49"/>
      <c r="H156" s="49"/>
      <c r="I156" s="49"/>
      <c r="J156" s="49"/>
      <c r="K156" s="49">
        <f t="shared" si="103"/>
        <v>0</v>
      </c>
      <c r="L156" s="149"/>
      <c r="U156" s="268"/>
    </row>
    <row r="157" spans="1:21" hidden="1" x14ac:dyDescent="0.2">
      <c r="A157" s="73"/>
      <c r="B157" s="74"/>
      <c r="C157" s="75"/>
      <c r="D157" s="55"/>
      <c r="E157" s="82"/>
      <c r="F157" s="82"/>
      <c r="G157" s="82"/>
      <c r="H157" s="82"/>
      <c r="I157" s="82"/>
      <c r="J157" s="82"/>
      <c r="K157" s="82"/>
      <c r="L157" s="149"/>
      <c r="U157" s="268"/>
    </row>
    <row r="158" spans="1:21" x14ac:dyDescent="0.2">
      <c r="A158" s="73"/>
      <c r="B158" s="74"/>
      <c r="C158" s="75"/>
      <c r="D158" s="55"/>
      <c r="E158" s="82"/>
      <c r="F158" s="82"/>
      <c r="G158" s="82"/>
      <c r="H158" s="82"/>
      <c r="I158" s="82"/>
      <c r="J158" s="82"/>
      <c r="K158" s="82"/>
      <c r="L158" s="149"/>
      <c r="U158" s="268"/>
    </row>
    <row r="159" spans="1:21" x14ac:dyDescent="0.2">
      <c r="A159" s="73"/>
      <c r="B159" s="74"/>
      <c r="C159" s="270" t="s">
        <v>631</v>
      </c>
      <c r="D159" s="65" t="s">
        <v>166</v>
      </c>
      <c r="E159" s="253">
        <f t="shared" ref="E159:K159" si="104">SUM(E160)</f>
        <v>0</v>
      </c>
      <c r="F159" s="253">
        <f t="shared" si="104"/>
        <v>0</v>
      </c>
      <c r="G159" s="253">
        <f t="shared" si="104"/>
        <v>0</v>
      </c>
      <c r="H159" s="253">
        <f t="shared" si="104"/>
        <v>0</v>
      </c>
      <c r="I159" s="253">
        <f t="shared" si="104"/>
        <v>538</v>
      </c>
      <c r="J159" s="253">
        <f t="shared" si="104"/>
        <v>0</v>
      </c>
      <c r="K159" s="253">
        <f t="shared" si="104"/>
        <v>538</v>
      </c>
      <c r="L159" s="147"/>
      <c r="U159" s="268"/>
    </row>
    <row r="160" spans="1:21" x14ac:dyDescent="0.2">
      <c r="A160" s="73"/>
      <c r="B160" s="74"/>
      <c r="C160" s="75"/>
      <c r="D160" s="55" t="s">
        <v>167</v>
      </c>
      <c r="E160" s="59">
        <f t="shared" ref="E160:I160" si="105">SUM(E161:E162)</f>
        <v>0</v>
      </c>
      <c r="F160" s="59">
        <f t="shared" ref="F160" si="106">SUM(F161:F162)</f>
        <v>0</v>
      </c>
      <c r="G160" s="59">
        <f t="shared" si="105"/>
        <v>0</v>
      </c>
      <c r="H160" s="59">
        <f t="shared" si="105"/>
        <v>0</v>
      </c>
      <c r="I160" s="59">
        <f t="shared" si="105"/>
        <v>538</v>
      </c>
      <c r="J160" s="59">
        <f t="shared" ref="J160" si="107">SUM(J161:J162)</f>
        <v>0</v>
      </c>
      <c r="K160" s="59">
        <f t="shared" ref="K160" si="108">SUM(K161:K162)</f>
        <v>538</v>
      </c>
      <c r="L160" s="149"/>
      <c r="U160" s="268"/>
    </row>
    <row r="161" spans="1:21" ht="24" x14ac:dyDescent="0.2">
      <c r="A161" s="73"/>
      <c r="B161" s="74"/>
      <c r="C161" s="75"/>
      <c r="D161" s="347" t="s">
        <v>168</v>
      </c>
      <c r="E161" s="59"/>
      <c r="F161" s="59"/>
      <c r="G161" s="59"/>
      <c r="H161" s="49"/>
      <c r="I161" s="59">
        <v>538</v>
      </c>
      <c r="J161" s="59"/>
      <c r="K161" s="59">
        <f t="shared" ref="K161:K162" si="109">I161+J161</f>
        <v>538</v>
      </c>
      <c r="L161" s="149"/>
      <c r="U161" s="268"/>
    </row>
    <row r="162" spans="1:21" ht="24" hidden="1" x14ac:dyDescent="0.2">
      <c r="A162" s="73"/>
      <c r="B162" s="74"/>
      <c r="C162" s="75"/>
      <c r="D162" s="347" t="s">
        <v>169</v>
      </c>
      <c r="E162" s="59"/>
      <c r="F162" s="59"/>
      <c r="G162" s="59"/>
      <c r="H162" s="49"/>
      <c r="I162" s="59"/>
      <c r="J162" s="59"/>
      <c r="K162" s="59">
        <f t="shared" si="109"/>
        <v>0</v>
      </c>
      <c r="L162" s="149"/>
      <c r="U162" s="268"/>
    </row>
    <row r="163" spans="1:21" x14ac:dyDescent="0.2">
      <c r="A163" s="73"/>
      <c r="B163" s="74"/>
      <c r="C163" s="75"/>
      <c r="D163" s="55"/>
      <c r="E163" s="59"/>
      <c r="F163" s="59"/>
      <c r="G163" s="59"/>
      <c r="H163" s="59"/>
      <c r="I163" s="59"/>
      <c r="J163" s="59"/>
      <c r="K163" s="59"/>
      <c r="L163" s="149"/>
      <c r="U163" s="268"/>
    </row>
    <row r="164" spans="1:21" x14ac:dyDescent="0.2">
      <c r="A164" s="54"/>
      <c r="B164" s="70"/>
      <c r="C164" s="71"/>
      <c r="D164" s="55"/>
      <c r="E164" s="59"/>
      <c r="F164" s="59"/>
      <c r="G164" s="59"/>
      <c r="H164" s="59"/>
      <c r="I164" s="59"/>
      <c r="J164" s="59"/>
      <c r="K164" s="59"/>
      <c r="L164" s="149"/>
      <c r="U164" s="268"/>
    </row>
    <row r="165" spans="1:21" s="143" customFormat="1" ht="24.75" customHeight="1" thickBot="1" x14ac:dyDescent="0.25">
      <c r="A165" s="447" t="s">
        <v>131</v>
      </c>
      <c r="B165" s="448"/>
      <c r="C165" s="448"/>
      <c r="D165" s="449"/>
      <c r="E165" s="76">
        <f t="shared" ref="E165:K165" si="110">SUM(E154,E103)</f>
        <v>78260779</v>
      </c>
      <c r="F165" s="76">
        <f t="shared" si="110"/>
        <v>81380633</v>
      </c>
      <c r="G165" s="76">
        <f t="shared" si="110"/>
        <v>82457237</v>
      </c>
      <c r="H165" s="76">
        <f t="shared" si="110"/>
        <v>81682805</v>
      </c>
      <c r="I165" s="76">
        <f t="shared" si="110"/>
        <v>89575264</v>
      </c>
      <c r="J165" s="76">
        <f t="shared" si="110"/>
        <v>-1047228</v>
      </c>
      <c r="K165" s="76">
        <f t="shared" si="110"/>
        <v>88751984</v>
      </c>
      <c r="L165" s="147">
        <f t="shared" ref="L165" si="111">I165/H165</f>
        <v>1.0966232611624931</v>
      </c>
      <c r="M165" s="152"/>
      <c r="U165" s="268"/>
    </row>
    <row r="166" spans="1:21" s="143" customFormat="1" ht="12.75" thickBot="1" x14ac:dyDescent="0.25">
      <c r="A166" s="450" t="s">
        <v>119</v>
      </c>
      <c r="B166" s="451"/>
      <c r="C166" s="451"/>
      <c r="D166" s="452"/>
      <c r="E166" s="76">
        <f t="shared" ref="E166:K166" si="112">SUM(E5,E152)</f>
        <v>92025867</v>
      </c>
      <c r="F166" s="76">
        <f t="shared" si="112"/>
        <v>95806054</v>
      </c>
      <c r="G166" s="76">
        <f t="shared" si="112"/>
        <v>101696093</v>
      </c>
      <c r="H166" s="76">
        <f t="shared" si="112"/>
        <v>99903554</v>
      </c>
      <c r="I166" s="76">
        <f t="shared" si="112"/>
        <v>109744023</v>
      </c>
      <c r="J166" s="194">
        <f t="shared" si="112"/>
        <v>-1047228</v>
      </c>
      <c r="K166" s="194">
        <f t="shared" si="112"/>
        <v>108920690</v>
      </c>
      <c r="L166" s="156">
        <f>I166/H166</f>
        <v>1.0984996890100627</v>
      </c>
      <c r="M166" s="152"/>
      <c r="U166" s="268"/>
    </row>
    <row r="168" spans="1:21" hidden="1" x14ac:dyDescent="0.2">
      <c r="K168" s="232">
        <f>I166-K166</f>
        <v>823333</v>
      </c>
    </row>
    <row r="169" spans="1:21" hidden="1" x14ac:dyDescent="0.2">
      <c r="A169" s="441"/>
      <c r="B169" s="441"/>
      <c r="C169" s="441"/>
      <c r="D169" s="441"/>
      <c r="E169" s="441"/>
      <c r="F169" s="441"/>
      <c r="G169" s="441"/>
      <c r="H169" s="441"/>
      <c r="I169" s="441"/>
      <c r="J169" s="441"/>
      <c r="K169" s="441"/>
      <c r="L169" s="441"/>
    </row>
    <row r="170" spans="1:21" hidden="1" x14ac:dyDescent="0.2">
      <c r="A170" s="441"/>
      <c r="B170" s="441"/>
      <c r="C170" s="441"/>
      <c r="D170" s="441"/>
      <c r="E170" s="441"/>
      <c r="F170" s="441"/>
      <c r="G170" s="441"/>
      <c r="H170" s="441"/>
      <c r="I170" s="441"/>
      <c r="J170" s="441"/>
      <c r="K170" s="441"/>
      <c r="L170" s="441"/>
    </row>
    <row r="171" spans="1:21" hidden="1" x14ac:dyDescent="0.2"/>
    <row r="172" spans="1:21" x14ac:dyDescent="0.2">
      <c r="K172" s="232"/>
    </row>
    <row r="173" spans="1:21" x14ac:dyDescent="0.2">
      <c r="K173" s="232"/>
    </row>
  </sheetData>
  <sheetProtection algorithmName="SHA-512" hashValue="4HT0HXG3D6E58j7HMBxf4t5r+U3pmLdJ+CXIX6s+MzKIeiNx3O9ZDPv9UTBmupcddyAX0wJKCTUGLLsI4A7CPQ==" saltValue="wjqW0WvSdL1RjCHxUtHO6A==" spinCount="100000" sheet="1" objects="1" scenarios="1"/>
  <autoFilter ref="A4:L166">
    <filterColumn colId="0" showButton="0"/>
    <filterColumn colId="1" showButton="0"/>
  </autoFilter>
  <mergeCells count="110">
    <mergeCell ref="B105:C105"/>
    <mergeCell ref="A34:C34"/>
    <mergeCell ref="B35:C35"/>
    <mergeCell ref="B27:C27"/>
    <mergeCell ref="A29:C29"/>
    <mergeCell ref="B30:C30"/>
    <mergeCell ref="B31:C31"/>
    <mergeCell ref="B32:C32"/>
    <mergeCell ref="B33:C33"/>
    <mergeCell ref="B47:C47"/>
    <mergeCell ref="B36:C36"/>
    <mergeCell ref="B38:C38"/>
    <mergeCell ref="B39:C39"/>
    <mergeCell ref="B40:C40"/>
    <mergeCell ref="B41:C41"/>
    <mergeCell ref="B42:C42"/>
    <mergeCell ref="B58:C58"/>
    <mergeCell ref="A59:C59"/>
    <mergeCell ref="B43:C43"/>
    <mergeCell ref="B64:C64"/>
    <mergeCell ref="B65:C65"/>
    <mergeCell ref="B66:C66"/>
    <mergeCell ref="B67:C67"/>
    <mergeCell ref="A70:C70"/>
    <mergeCell ref="A1:L1"/>
    <mergeCell ref="A3:C3"/>
    <mergeCell ref="A4:C4"/>
    <mergeCell ref="B18:C18"/>
    <mergeCell ref="B19:C19"/>
    <mergeCell ref="A23:C23"/>
    <mergeCell ref="B24:C24"/>
    <mergeCell ref="B25:C25"/>
    <mergeCell ref="B26:C26"/>
    <mergeCell ref="A12:C12"/>
    <mergeCell ref="B13:C13"/>
    <mergeCell ref="B14:C14"/>
    <mergeCell ref="B15:C15"/>
    <mergeCell ref="B16:C16"/>
    <mergeCell ref="B17:C17"/>
    <mergeCell ref="A5:D5"/>
    <mergeCell ref="A7:C7"/>
    <mergeCell ref="B8:C8"/>
    <mergeCell ref="B9:C9"/>
    <mergeCell ref="B10:C10"/>
    <mergeCell ref="B11:C11"/>
    <mergeCell ref="B71:C71"/>
    <mergeCell ref="B76:C76"/>
    <mergeCell ref="A68:C68"/>
    <mergeCell ref="B44:C44"/>
    <mergeCell ref="A45:C45"/>
    <mergeCell ref="B46:C46"/>
    <mergeCell ref="B61:C61"/>
    <mergeCell ref="B62:C62"/>
    <mergeCell ref="A48:C48"/>
    <mergeCell ref="B49:C49"/>
    <mergeCell ref="B50:C50"/>
    <mergeCell ref="B51:C51"/>
    <mergeCell ref="B55:C55"/>
    <mergeCell ref="B52:C52"/>
    <mergeCell ref="B54:C54"/>
    <mergeCell ref="B56:C56"/>
    <mergeCell ref="A79:C79"/>
    <mergeCell ref="B80:C80"/>
    <mergeCell ref="B83:C83"/>
    <mergeCell ref="B84:C84"/>
    <mergeCell ref="B81:C81"/>
    <mergeCell ref="B72:C72"/>
    <mergeCell ref="B73:C73"/>
    <mergeCell ref="B74:C74"/>
    <mergeCell ref="A75:C75"/>
    <mergeCell ref="B77:C77"/>
    <mergeCell ref="B82:C82"/>
    <mergeCell ref="B97:C97"/>
    <mergeCell ref="B98:C98"/>
    <mergeCell ref="B99:C99"/>
    <mergeCell ref="B91:C91"/>
    <mergeCell ref="B92:C92"/>
    <mergeCell ref="B93:C93"/>
    <mergeCell ref="B94:C94"/>
    <mergeCell ref="B95:C95"/>
    <mergeCell ref="B85:C85"/>
    <mergeCell ref="B86:C86"/>
    <mergeCell ref="B87:C87"/>
    <mergeCell ref="B88:C88"/>
    <mergeCell ref="B89:C89"/>
    <mergeCell ref="B90:C90"/>
    <mergeCell ref="N58:P58"/>
    <mergeCell ref="N28:Q28"/>
    <mergeCell ref="B20:C20"/>
    <mergeCell ref="B21:C21"/>
    <mergeCell ref="B22:C22"/>
    <mergeCell ref="A170:L170"/>
    <mergeCell ref="A154:C154"/>
    <mergeCell ref="B155:C155"/>
    <mergeCell ref="B156:C156"/>
    <mergeCell ref="A165:D165"/>
    <mergeCell ref="A166:D166"/>
    <mergeCell ref="A169:L169"/>
    <mergeCell ref="B145:C145"/>
    <mergeCell ref="B149:C149"/>
    <mergeCell ref="B150:C150"/>
    <mergeCell ref="A152:D152"/>
    <mergeCell ref="B139:C139"/>
    <mergeCell ref="B142:C142"/>
    <mergeCell ref="B143:C143"/>
    <mergeCell ref="B100:C100"/>
    <mergeCell ref="A103:D103"/>
    <mergeCell ref="B132:C132"/>
    <mergeCell ref="B135:C135"/>
    <mergeCell ref="B96:C96"/>
  </mergeCells>
  <pageMargins left="0.59055118110236227" right="0.19685039370078741" top="0.78740157480314965" bottom="0.19685039370078741" header="0.19685039370078741" footer="0.19685039370078741"/>
  <pageSetup paperSize="9" scale="65" orientation="portrait" r:id="rId1"/>
  <headerFooter>
    <oddHeader>&amp;R&amp;"Times New Roman,Regular"&amp;8 1.pielikums Jūrmalas pilsētas domes
2018.gada 18.decembra saistošajiem noteikumiem Nr.44
(protokols Nr.17, 2.punkts)</oddHeader>
    <oddFooter>&amp;L&amp;"Times New Roman,Regular"&amp;8&amp;D&amp;T&amp;R&amp;"Times New Roman,Regular"&amp;8&amp;P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A2" sqref="A2:E13"/>
    </sheetView>
  </sheetViews>
  <sheetFormatPr defaultColWidth="9.140625" defaultRowHeight="16.5" x14ac:dyDescent="0.25"/>
  <cols>
    <col min="1" max="1" width="44.7109375" style="202" bestFit="1" customWidth="1"/>
    <col min="2" max="2" width="14.5703125" style="202" customWidth="1"/>
    <col min="3" max="3" width="6.28515625" style="202" customWidth="1"/>
    <col min="4" max="4" width="14.42578125" style="202" customWidth="1"/>
    <col min="5" max="5" width="6.140625" style="202" bestFit="1" customWidth="1"/>
    <col min="6" max="16384" width="9.140625" style="202"/>
  </cols>
  <sheetData>
    <row r="1" spans="1:5" x14ac:dyDescent="0.25">
      <c r="D1" s="203"/>
    </row>
    <row r="2" spans="1:5" ht="17.25" x14ac:dyDescent="0.3">
      <c r="A2" s="204"/>
      <c r="B2" s="499" t="s">
        <v>1</v>
      </c>
      <c r="C2" s="499"/>
      <c r="D2" s="500" t="s">
        <v>3</v>
      </c>
      <c r="E2" s="500"/>
    </row>
    <row r="3" spans="1:5" ht="11.25" customHeight="1" x14ac:dyDescent="0.25">
      <c r="A3" s="204"/>
      <c r="B3" s="205"/>
      <c r="C3" s="205"/>
      <c r="D3" s="206"/>
    </row>
    <row r="4" spans="1:5" ht="17.25" x14ac:dyDescent="0.3">
      <c r="A4" s="207" t="s">
        <v>621</v>
      </c>
      <c r="B4" s="208">
        <f>Ienemumi!K103</f>
        <v>88751984</v>
      </c>
      <c r="C4" s="209" t="s">
        <v>493</v>
      </c>
      <c r="D4" s="208">
        <f>Ienemumi!K154</f>
        <v>0</v>
      </c>
      <c r="E4" s="209" t="s">
        <v>493</v>
      </c>
    </row>
    <row r="5" spans="1:5" ht="17.25" x14ac:dyDescent="0.3">
      <c r="A5" s="207" t="s">
        <v>622</v>
      </c>
      <c r="B5" s="213">
        <f>Izdevumi!I227-D5</f>
        <v>103093581</v>
      </c>
      <c r="C5" s="209" t="s">
        <v>493</v>
      </c>
      <c r="D5" s="208">
        <f>Izdevumi!M278</f>
        <v>538</v>
      </c>
      <c r="E5" s="209" t="s">
        <v>493</v>
      </c>
    </row>
    <row r="6" spans="1:5" ht="17.25" x14ac:dyDescent="0.3">
      <c r="A6" s="207"/>
      <c r="B6" s="208"/>
      <c r="C6" s="209"/>
      <c r="D6" s="208"/>
      <c r="E6" s="209"/>
    </row>
    <row r="7" spans="1:5" ht="17.25" x14ac:dyDescent="0.3">
      <c r="A7" s="212" t="s">
        <v>491</v>
      </c>
      <c r="B7" s="208">
        <f>B4-B5</f>
        <v>-14341597</v>
      </c>
      <c r="C7" s="209" t="s">
        <v>493</v>
      </c>
      <c r="D7" s="208">
        <f>D4-D5</f>
        <v>-538</v>
      </c>
      <c r="E7" s="209" t="s">
        <v>493</v>
      </c>
    </row>
    <row r="8" spans="1:5" ht="17.25" x14ac:dyDescent="0.3">
      <c r="A8" s="207" t="s">
        <v>492</v>
      </c>
      <c r="B8" s="208">
        <f>B9-B10+B11-B12-B13</f>
        <v>14341597</v>
      </c>
      <c r="C8" s="209" t="s">
        <v>493</v>
      </c>
      <c r="D8" s="208">
        <f>D9-D10+D11-D12-D13</f>
        <v>538</v>
      </c>
      <c r="E8" s="209" t="s">
        <v>493</v>
      </c>
    </row>
    <row r="9" spans="1:5" x14ac:dyDescent="0.25">
      <c r="A9" s="204" t="s">
        <v>494</v>
      </c>
      <c r="B9" s="210">
        <f>Ienemumi!K105</f>
        <v>10618037</v>
      </c>
      <c r="C9" s="211" t="s">
        <v>493</v>
      </c>
      <c r="D9" s="210">
        <f>Ienemumi!K159</f>
        <v>538</v>
      </c>
      <c r="E9" s="211" t="s">
        <v>493</v>
      </c>
    </row>
    <row r="10" spans="1:5" x14ac:dyDescent="0.25">
      <c r="A10" s="204" t="s">
        <v>495</v>
      </c>
      <c r="B10" s="210">
        <f>Izdevumi!I228</f>
        <v>507869</v>
      </c>
      <c r="C10" s="211" t="s">
        <v>493</v>
      </c>
      <c r="D10" s="235">
        <v>0</v>
      </c>
      <c r="E10" s="236" t="s">
        <v>493</v>
      </c>
    </row>
    <row r="11" spans="1:5" x14ac:dyDescent="0.25">
      <c r="A11" s="204" t="s">
        <v>496</v>
      </c>
      <c r="B11" s="210">
        <f>Ienemumi!K132</f>
        <v>9550131</v>
      </c>
      <c r="C11" s="211" t="s">
        <v>493</v>
      </c>
      <c r="D11" s="210"/>
    </row>
    <row r="12" spans="1:5" x14ac:dyDescent="0.25">
      <c r="A12" s="204" t="s">
        <v>497</v>
      </c>
      <c r="B12" s="210">
        <f>Izdevumi!I253</f>
        <v>5245096</v>
      </c>
      <c r="C12" s="211" t="s">
        <v>493</v>
      </c>
      <c r="D12" s="210"/>
    </row>
    <row r="13" spans="1:5" x14ac:dyDescent="0.25">
      <c r="A13" s="204" t="s">
        <v>498</v>
      </c>
      <c r="B13" s="234">
        <f>Izdevumi!I273+Izdevumi!I275</f>
        <v>73606</v>
      </c>
      <c r="C13" s="211" t="s">
        <v>493</v>
      </c>
      <c r="D13" s="210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Izdevumi</vt:lpstr>
      <vt:lpstr>Ienemumi</vt:lpstr>
      <vt:lpstr>Kopa_ien-izd</vt:lpstr>
      <vt:lpstr>Ienemumi!Print_Area</vt:lpstr>
      <vt:lpstr>Izdevumi!Print_Area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Logina</cp:lastModifiedBy>
  <cp:lastPrinted>2018-12-27T08:14:38Z</cp:lastPrinted>
  <dcterms:created xsi:type="dcterms:W3CDTF">2006-10-31T12:58:11Z</dcterms:created>
  <dcterms:modified xsi:type="dcterms:W3CDTF">2018-12-27T08:14:50Z</dcterms:modified>
</cp:coreProperties>
</file>